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Productos de barra" sheetId="3" state="visible" r:id="rId3"/>
    <sheet xmlns:r="http://schemas.openxmlformats.org/officeDocument/2006/relationships" name="Control por turno" sheetId="4" state="visible" r:id="rId4"/>
    <sheet xmlns:r="http://schemas.openxmlformats.org/officeDocument/2006/relationships" name="Resumen del turno" sheetId="5" state="visible" r:id="rId5"/>
  </sheets>
  <definedNames>
    <definedName name="_xlnm.Print_Area" localSheetId="4">'Resumen del turno'!$B$1:$I$57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##"/>
    <numFmt numFmtId="165" formatCode="&quot;$&quot; #,##0;-&quot;$&quot; #,##0;&quot;-&quot;"/>
    <numFmt numFmtId="166" formatCode="yyyy-mm-dd"/>
    <numFmt numFmtId="167" formatCode="#,##0.0;-#,##0.0;&quot;0&quot;"/>
    <numFmt numFmtId="168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FFFFAF22"/>
      <sz val="12"/>
    </font>
    <font>
      <name val="Arial"/>
      <b val="1"/>
      <color rgb="FFFFFFFF"/>
      <sz val="15"/>
    </font>
    <font>
      <name val="Arial"/>
      <color rgb="FFFFAF22"/>
      <sz val="10"/>
    </font>
    <font>
      <name val="Arial"/>
      <b val="1"/>
      <color rgb="FF222036"/>
      <sz val="10"/>
    </font>
    <font>
      <name val="Arial"/>
      <color rgb="FF333333"/>
      <sz val="10"/>
    </font>
    <font>
      <name val="Arial"/>
      <color rgb="FF999999"/>
      <sz val="9"/>
    </font>
    <font>
      <name val="Arial"/>
      <b val="1"/>
      <color rgb="FF222036"/>
      <sz val="14"/>
    </font>
    <font>
      <name val="Arial"/>
      <b val="1"/>
      <color rgb="FFFFFFFF"/>
      <sz val="10"/>
    </font>
    <font>
      <name val="Arial"/>
      <b val="1"/>
      <color rgb="FF333333"/>
      <sz val="10"/>
    </font>
  </fonts>
  <fills count="5">
    <fill>
      <patternFill/>
    </fill>
    <fill>
      <patternFill patternType="gray125"/>
    </fill>
    <fill>
      <patternFill patternType="solid">
        <fgColor rgb="FF222036"/>
      </patternFill>
    </fill>
    <fill>
      <patternFill patternType="solid">
        <fgColor rgb="FFF7F7F7"/>
      </patternFill>
    </fill>
    <fill>
      <patternFill patternType="solid">
        <fgColor rgb="FFFFF3D6"/>
      </patternFill>
    </fill>
  </fills>
  <borders count="5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/>
      <right/>
      <top style="thin">
        <color rgb="FFE0E0E0"/>
      </top>
      <bottom/>
      <diagonal/>
    </border>
    <border>
      <left/>
      <right style="thin">
        <color rgb="FFE0E0E0"/>
      </right>
      <top style="thin">
        <color rgb="FFE0E0E0"/>
      </top>
      <bottom/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4" fillId="0" borderId="0" pivotButton="0" quotePrefix="0" xfId="0"/>
    <xf numFmtId="9" fontId="0" fillId="0" borderId="1" pivotButton="0" quotePrefix="0" xfId="0"/>
    <xf numFmtId="0" fontId="6" fillId="0" borderId="0" applyAlignment="1" pivotButton="0" quotePrefix="0" xfId="0">
      <alignment wrapText="1"/>
    </xf>
    <xf numFmtId="0" fontId="8" fillId="2" borderId="0" pivotButton="0" quotePrefix="0" xfId="0"/>
    <xf numFmtId="0" fontId="0" fillId="0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9" fontId="5" fillId="0" borderId="1" pivotButton="0" quotePrefix="0" xfId="0"/>
    <xf numFmtId="165" fontId="5" fillId="0" borderId="1" pivotButton="0" quotePrefix="0" xfId="0"/>
    <xf numFmtId="168" fontId="5" fillId="0" borderId="1" pivotButton="0" quotePrefix="0" xfId="0"/>
    <xf numFmtId="0" fontId="5" fillId="3" borderId="1" pivotButton="0" quotePrefix="0" xfId="0"/>
    <xf numFmtId="167" fontId="5" fillId="0" borderId="1" pivotButton="0" quotePrefix="0" xfId="0"/>
    <xf numFmtId="167" fontId="5" fillId="3" borderId="1" pivotButton="0" quotePrefix="0" xfId="0"/>
    <xf numFmtId="165" fontId="5" fillId="3" borderId="1" pivotButton="0" quotePrefix="0" xfId="0"/>
    <xf numFmtId="168" fontId="0" fillId="0" borderId="1" pivotButton="0" quotePrefix="0" xfId="0"/>
    <xf numFmtId="1" fontId="9" fillId="3" borderId="1" pivotButton="0" quotePrefix="0" xfId="0"/>
    <xf numFmtId="165" fontId="9" fillId="3" borderId="1" pivotButton="0" quotePrefix="0" xfId="0"/>
    <xf numFmtId="0" fontId="0" fillId="0" borderId="4" pivotButton="0" quotePrefix="0" xfId="0"/>
    <xf numFmtId="0" fontId="8" fillId="2" borderId="1" applyAlignment="1" pivotButton="0" quotePrefix="0" xfId="0">
      <alignment horizontal="center" wrapText="1"/>
    </xf>
    <xf numFmtId="0" fontId="6" fillId="0" borderId="0" pivotButton="0" quotePrefix="0" xfId="0"/>
  </cellXfs>
  <cellStyles count="1">
    <cellStyle name="Normal" xfId="0" builtinId="0" hidden="0"/>
  </cellStyles>
  <dxfs count="3">
    <dxf>
      <font>
        <b val="1"/>
        <color rgb="FF1D9E75"/>
      </font>
      <fill>
        <patternFill patternType="solid">
          <fgColor rgb="FFD9F2E9"/>
        </patternFill>
      </fill>
    </dxf>
    <dxf>
      <font>
        <b val="1"/>
        <color rgb="FFB57A0B"/>
      </font>
      <fill>
        <patternFill patternType="solid">
          <fgColor rgb="FFFCEFD2"/>
        </patternFill>
      </fill>
    </dxf>
    <dxf>
      <font>
        <b val="1"/>
        <color rgb="FFD85A30"/>
      </font>
      <fill>
        <patternFill patternType="solid">
          <fgColor rgb="FFFAD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491128654468" TargetMode="External" Id="rId1"/></Relationships>
</file>

<file path=xl/worksheets/sheet1.xml><?xml version="1.0" encoding="utf-8"?>
<worksheet xmlns="http://schemas.openxmlformats.org/spreadsheetml/2006/main">
  <sheetPr>
    <tabColor rgb="00222036"/>
    <outlinePr summaryBelow="1" summaryRight="1"/>
    <pageSetUpPr/>
  </sheetPr>
  <dimension ref="B2:B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22" customHeight="1">
      <c r="B2" s="1" t="inlineStr">
        <is>
          <t>bcnsoft  ·  CENTRO DE RECURSOS</t>
        </is>
      </c>
    </row>
    <row r="3" ht="30" customHeight="1">
      <c r="B3" s="2" t="inlineStr">
        <is>
          <t>Planilla de control de barra por turno</t>
        </is>
      </c>
    </row>
    <row r="4" ht="18" customHeight="1">
      <c r="B4" s="3" t="inlineStr">
        <is>
          <t>Ventas registradas vs stock teórico vs stock real, para bares, cervecerías y restaurantes con barra</t>
        </is>
      </c>
    </row>
    <row r="6" ht="34" customHeight="1">
      <c r="B6" s="4" t="inlineStr">
        <is>
          <t>Si en la barra falta mercadería, no alcanza con contar botellas: hay que comparar lo que se vendió con lo que debería quedar. Esa comparación, turno por turno, es lo que te dice dónde mirar.</t>
        </is>
      </c>
    </row>
    <row r="8">
      <c r="B8" s="4" t="inlineStr">
        <is>
          <t>EL CONTROL EN UN EJEMPLO</t>
        </is>
      </c>
    </row>
    <row r="9" ht="20" customHeight="1">
      <c r="B9" s="5" t="inlineStr">
        <is>
          <t>Arrancaste el turno con 100 cervezas y entraron 48. El sistema dice que se vendieron 120.</t>
        </is>
      </c>
    </row>
    <row r="10" ht="20" customHeight="1">
      <c r="B10" s="5" t="inlineStr">
        <is>
          <t>Stock teórico: 100 + 48 − 120 = 28 cervezas que deberían quedar. Contás la heladera y hay 22.</t>
        </is>
      </c>
    </row>
    <row r="11" ht="30" customHeight="1">
      <c r="B11" s="6" t="inlineStr">
        <is>
          <t>Diferencia: 22 − 28 = −6. Son 6 cervezas a investigar: ¿venta sin comanda, cortesía sin cargar, rotura sin anotar o faltante?</t>
        </is>
      </c>
    </row>
    <row r="13">
      <c r="B13" s="4" t="inlineStr">
        <is>
          <t>CÓMO USARLA</t>
        </is>
      </c>
    </row>
    <row r="14" ht="32" customHeight="1">
      <c r="B14" s="7" t="inlineStr">
        <is>
          <t>1.  En «Configuración», revisá los turnos, los responsables y la tolerancia general (el ejemplo usa 3%: es un valor de ejemplo, definí el tuyo).</t>
        </is>
      </c>
    </row>
    <row r="15" ht="32" customHeight="1">
      <c r="B15" s="7" t="inlineStr">
        <is>
          <t>2.  En «Productos de barra», cargá cada producto con su unidad de conteo (botella, lata, unidad), cómo se vende (trago, copa, lata) y cuánto rinde. Ej.: si de una botella salen 10 tragos, el rendimiento es 10. Lo que se vende entero rinde 1.</t>
        </is>
      </c>
    </row>
    <row r="16" ht="32" customHeight="1">
      <c r="B16" s="7" t="inlineStr">
        <is>
          <t>3.  En «Control por turno», al abrir anotá el stock inicial contado; durante el turno, lo que entra; al cerrar, lo vendido según el reporte del turno del sistema, las cortesías y el consumo del personal, la merma registrada y el stock real que contaste.</t>
        </is>
      </c>
    </row>
    <row r="17" ht="32" customHeight="1">
      <c r="B17" s="7" t="inlineStr">
        <is>
          <t>4.  La planilla calcula el stock teórico (inicial + ingresos − lo que salió) y la diferencia con el real. Te marca OK, «Falta: investigar» o «Sobra: revisar carga».</t>
        </is>
      </c>
    </row>
    <row r="18" ht="32" customHeight="1">
      <c r="B18" s="7" t="inlineStr">
        <is>
          <t>5.  En «Resumen del turno» elegís fecha y turno y ves cuántos productos dieron bien, cuáles hay que investigar y cuánto suma la diferencia en pesos (si cargaste costos).</t>
        </is>
      </c>
    </row>
    <row r="20">
      <c r="B20" s="4" t="inlineStr">
        <is>
          <t>QUÉ EDITÁS VOS Y QUÉ SE CALCULA SOLO</t>
        </is>
      </c>
    </row>
    <row r="21" ht="20" customHeight="1">
      <c r="B21" s="7" t="inlineStr">
        <is>
          <t>•  Editás: las celdas blancas (configuración, productos, conteos, ingresos, vendido, cortesías, merma y explicación).</t>
        </is>
      </c>
    </row>
    <row r="22" ht="20" customHeight="1">
      <c r="B22" s="7" t="inlineStr">
        <is>
          <t>•  No toques: las celdas grises con fórmula (producto, unidad, stock teórico, diferencia, estado, diferencia en pesos y el resumen).</t>
        </is>
      </c>
    </row>
    <row r="23" ht="30" customHeight="1">
      <c r="B23" s="7" t="inlineStr">
        <is>
          <t>•  El stock inicial de un turno es el stock real que contó el turno anterior. Contá siempre con la misma unidad (botellas abiertas en fracción: media botella = 0,5).</t>
        </is>
      </c>
    </row>
    <row r="24" ht="30" customHeight="1">
      <c r="B24" s="7" t="inlineStr">
        <is>
          <t>•  «Sobra» también es una alerta: suele ser una venta cargada que no salió de la barra, una reposición sin anotar o un conteo inicial mal hecho.</t>
        </is>
      </c>
    </row>
    <row r="25" ht="20" customHeight="1">
      <c r="B25" s="7" t="inlineStr">
        <is>
          <t>•  Los productos y cantidades son de ejemplo, para que veas cómo funciona. Borralos (solo las celdas blancas) y cargá los tuyos.</t>
        </is>
      </c>
    </row>
    <row r="27">
      <c r="B27" s="4" t="inlineStr">
        <is>
          <t>LAS REGLAS QUE EVITAN FALTANTES EN LA BARRA</t>
        </is>
      </c>
    </row>
    <row r="28" ht="18" customHeight="1">
      <c r="B28" s="7" t="inlineStr">
        <is>
          <t>•  Una venta, una comanda: la barra despacha solo lo que está cargado.</t>
        </is>
      </c>
    </row>
    <row r="29" ht="18" customHeight="1">
      <c r="B29" s="7" t="inlineStr">
        <is>
          <t>•  Cada mozo y cada cajero con su usuario: así se sabe quién cargó y quién anuló.</t>
        </is>
      </c>
    </row>
    <row r="30" ht="18" customHeight="1">
      <c r="B30" s="7" t="inlineStr">
        <is>
          <t>•  Anulaciones solo con autorización del encargado.</t>
        </is>
      </c>
    </row>
    <row r="31" ht="18" customHeight="1">
      <c r="B31" s="7" t="inlineStr">
        <is>
          <t>•  Cortesías, invitaciones y consumo del personal se cargan con motivo, no «se regalan».</t>
        </is>
      </c>
    </row>
    <row r="32" ht="18" customHeight="1">
      <c r="B32" s="7" t="inlineStr">
        <is>
          <t>•  Cerrá caja y barra por turno, no por día: con 3 turnos mezclados no hay forma de saber dónde se fue la diferencia.</t>
        </is>
      </c>
    </row>
    <row r="33" ht="18" customHeight="1">
      <c r="B33" s="7" t="inlineStr">
        <is>
          <t>•  Quien cobra no es quien recibe la mercadería.</t>
        </is>
      </c>
    </row>
    <row r="35" ht="20" customHeight="1">
      <c r="B35" s="8" t="inlineStr">
        <is>
          <t>Esto te ordena el control de la barra hoy.</t>
        </is>
      </c>
    </row>
    <row r="36" ht="30" customHeight="1">
      <c r="B36" s="9" t="inlineStr">
        <is>
          <t>En bcnresto cada trago descuenta stock según su receta, las anulaciones piden clave del encargado, cada usuario queda registrado en la auditoría y el cierre de turno sale detallado por medio de pago.</t>
        </is>
      </c>
    </row>
    <row r="37" ht="20" customHeight="1">
      <c r="B37" s="9" t="inlineStr">
        <is>
          <t>¿Lo querés ver con tu carta? Escribinos por WhatsApp: +54 9 11 2865-4468 — te atiende una persona, no un bot.</t>
        </is>
      </c>
    </row>
    <row r="39">
      <c r="B39" s="10" t="inlineStr">
        <is>
          <t>Centro de Recursos bcnsoft · Recurso gratuito para gastronómicos · bcnsoft.com.ar</t>
        </is>
      </c>
    </row>
  </sheetData>
  <hyperlinks>
    <hyperlink xmlns:r="http://schemas.openxmlformats.org/officeDocument/2006/relationships" ref="B3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2036"/>
    <outlinePr summaryBelow="1" summaryRight="1"/>
    <pageSetUpPr/>
  </sheetPr>
  <dimension ref="B1:D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4" customWidth="1" min="3" max="3"/>
    <col width="62" customWidth="1" min="4" max="4"/>
  </cols>
  <sheetData>
    <row r="1">
      <c r="B1" s="11" t="inlineStr">
        <is>
          <t>Configuración</t>
        </is>
      </c>
    </row>
    <row r="3" ht="28" customHeight="1">
      <c r="B3" s="12" t="inlineStr">
        <is>
          <t>Tolerancia general</t>
        </is>
      </c>
      <c r="C3" s="13" t="n">
        <v>0.03</v>
      </c>
      <c r="D3" s="14" t="inlineStr">
        <is>
          <t>Valor de ejemplo. Diferencia aceptada sobre lo que salió en el turno. En latas y botellas cerradas lo lógico es 0%.</t>
        </is>
      </c>
    </row>
    <row r="5">
      <c r="B5" s="15" t="inlineStr">
        <is>
          <t>Turnos</t>
        </is>
      </c>
    </row>
    <row r="6">
      <c r="B6" s="16" t="inlineStr">
        <is>
          <t>Mañana</t>
        </is>
      </c>
    </row>
    <row r="7">
      <c r="B7" s="16" t="inlineStr">
        <is>
          <t>Tarde</t>
        </is>
      </c>
    </row>
    <row r="8">
      <c r="B8" s="16" t="inlineStr">
        <is>
          <t>Noche</t>
        </is>
      </c>
    </row>
    <row r="9">
      <c r="B9" s="16" t="n"/>
    </row>
    <row r="10">
      <c r="B10" s="16" t="n"/>
    </row>
    <row r="11">
      <c r="B11" s="16" t="n"/>
    </row>
    <row r="13">
      <c r="B13" s="15" t="inlineStr">
        <is>
          <t>Responsables de barra</t>
        </is>
      </c>
    </row>
    <row r="14">
      <c r="B14" s="16" t="inlineStr">
        <is>
          <t>Encargado/a de barra</t>
        </is>
      </c>
    </row>
    <row r="15">
      <c r="B15" s="16" t="inlineStr">
        <is>
          <t>Bartender 1</t>
        </is>
      </c>
    </row>
    <row r="16">
      <c r="B16" s="16" t="inlineStr">
        <is>
          <t>Bartender 2</t>
        </is>
      </c>
    </row>
    <row r="17">
      <c r="B17" s="16" t="n"/>
    </row>
    <row r="18">
      <c r="B18" s="16" t="n"/>
    </row>
    <row r="19">
      <c r="B19" s="16" t="n"/>
    </row>
    <row r="20">
      <c r="B20" s="16" t="n"/>
    </row>
    <row r="21">
      <c r="B21" s="16" t="n"/>
    </row>
    <row r="22">
      <c r="B22" s="16" t="n"/>
    </row>
    <row r="23">
      <c r="B23" s="16" t="n"/>
    </row>
    <row r="25">
      <c r="B25" s="15" t="inlineStr">
        <is>
          <t>Categorías</t>
        </is>
      </c>
    </row>
    <row r="26">
      <c r="B26" s="16" t="inlineStr">
        <is>
          <t>Cervezas</t>
        </is>
      </c>
    </row>
    <row r="27">
      <c r="B27" s="16" t="inlineStr">
        <is>
          <t>Aperitivos</t>
        </is>
      </c>
    </row>
    <row r="28">
      <c r="B28" s="16" t="inlineStr">
        <is>
          <t>Destilados</t>
        </is>
      </c>
    </row>
    <row r="29">
      <c r="B29" s="16" t="inlineStr">
        <is>
          <t>Vinos</t>
        </is>
      </c>
    </row>
    <row r="30">
      <c r="B30" s="16" t="inlineStr">
        <is>
          <t>Sin alcohol</t>
        </is>
      </c>
    </row>
    <row r="31">
      <c r="B31" s="16" t="inlineStr">
        <is>
          <t>Insumos de barra</t>
        </is>
      </c>
    </row>
    <row r="32">
      <c r="B32" s="16" t="n"/>
    </row>
    <row r="33">
      <c r="B33" s="16" t="n"/>
    </row>
    <row r="34">
      <c r="B34" s="16" t="n"/>
    </row>
    <row r="35">
      <c r="B35" s="16" t="n"/>
    </row>
    <row r="37">
      <c r="B37" s="12" t="inlineStr">
        <is>
          <t>Nombre del local (opcional)</t>
        </is>
      </c>
      <c r="C37" s="16" t="inlineStr">
        <is>
          <t>Mi bar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2036"/>
    <outlinePr summaryBelow="1" summaryRight="1"/>
    <pageSetUpPr/>
  </sheetPr>
  <dimension ref="A1:I15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8" customWidth="1" min="2" max="2"/>
    <col width="14" customWidth="1" min="3" max="3"/>
    <col width="13" customWidth="1" min="4" max="4"/>
    <col width="16" customWidth="1" min="5" max="5"/>
    <col width="15" customWidth="1" min="6" max="6"/>
    <col width="14" customWidth="1" min="7" max="7"/>
    <col width="15" customWidth="1" min="8" max="8"/>
    <col width="30" customWidth="1" min="9" max="9"/>
  </cols>
  <sheetData>
    <row r="1" ht="48" customHeight="1">
      <c r="A1" s="17" t="inlineStr">
        <is>
          <t>Código</t>
        </is>
      </c>
      <c r="B1" s="17" t="inlineStr">
        <is>
          <t>Producto</t>
        </is>
      </c>
      <c r="C1" s="17" t="inlineStr">
        <is>
          <t>Categoría</t>
        </is>
      </c>
      <c r="D1" s="17" t="inlineStr">
        <is>
          <t>Unidad de conteo</t>
        </is>
      </c>
      <c r="E1" s="17" t="inlineStr">
        <is>
          <t>Se vende como</t>
        </is>
      </c>
      <c r="F1" s="17" t="inlineStr">
        <is>
          <t>Rinde (ventas por unidad de conteo)</t>
        </is>
      </c>
      <c r="G1" s="17" t="inlineStr">
        <is>
          <t>Tolerancia (vacío = la general)</t>
        </is>
      </c>
      <c r="H1" s="17" t="inlineStr">
        <is>
          <t>Costo por unidad de conteo ($)</t>
        </is>
      </c>
      <c r="I1" s="17" t="inlineStr">
        <is>
          <t>Observaciones</t>
        </is>
      </c>
    </row>
    <row r="2">
      <c r="A2" s="18" t="inlineStr">
        <is>
          <t>BA-01</t>
        </is>
      </c>
      <c r="B2" s="18" t="inlineStr">
        <is>
          <t>Cerveza en lata 473 ml</t>
        </is>
      </c>
      <c r="C2" s="18" t="inlineStr">
        <is>
          <t>Cervezas</t>
        </is>
      </c>
      <c r="D2" s="18" t="inlineStr">
        <is>
          <t>lata</t>
        </is>
      </c>
      <c r="E2" s="18" t="inlineStr">
        <is>
          <t>lata</t>
        </is>
      </c>
      <c r="F2" s="19" t="n">
        <v>1</v>
      </c>
      <c r="G2" s="20" t="n">
        <v>0</v>
      </c>
      <c r="H2" s="21" t="n"/>
      <c r="I2" s="18" t="n"/>
    </row>
    <row r="3">
      <c r="A3" s="18" t="inlineStr">
        <is>
          <t>BA-02</t>
        </is>
      </c>
      <c r="B3" s="18" t="inlineStr">
        <is>
          <t>Fernet 750 ml</t>
        </is>
      </c>
      <c r="C3" s="18" t="inlineStr">
        <is>
          <t>Aperitivos</t>
        </is>
      </c>
      <c r="D3" s="18" t="inlineStr">
        <is>
          <t>botella</t>
        </is>
      </c>
      <c r="E3" s="18" t="inlineStr">
        <is>
          <t>fernet con cola</t>
        </is>
      </c>
      <c r="F3" s="19" t="n">
        <v>10</v>
      </c>
      <c r="G3" s="20" t="n"/>
      <c r="H3" s="21" t="n"/>
      <c r="I3" s="18" t="inlineStr">
        <is>
          <t>Rendimiento de ejemplo: poné el de tu receta.</t>
        </is>
      </c>
    </row>
    <row r="4">
      <c r="A4" s="18" t="inlineStr">
        <is>
          <t>BA-03</t>
        </is>
      </c>
      <c r="B4" s="18" t="inlineStr">
        <is>
          <t>Gin 700 ml</t>
        </is>
      </c>
      <c r="C4" s="18" t="inlineStr">
        <is>
          <t>Destilados</t>
        </is>
      </c>
      <c r="D4" s="18" t="inlineStr">
        <is>
          <t>botella</t>
        </is>
      </c>
      <c r="E4" s="18" t="inlineStr">
        <is>
          <t>gin tonic</t>
        </is>
      </c>
      <c r="F4" s="19" t="n">
        <v>14</v>
      </c>
      <c r="G4" s="20" t="n"/>
      <c r="H4" s="21" t="n"/>
      <c r="I4" s="18" t="inlineStr">
        <is>
          <t>Rendimiento de ejemplo: poné el de tu receta.</t>
        </is>
      </c>
    </row>
    <row r="5">
      <c r="A5" s="18" t="inlineStr">
        <is>
          <t>BA-04</t>
        </is>
      </c>
      <c r="B5" s="18" t="inlineStr">
        <is>
          <t>Vino tinto de la casa 750 ml</t>
        </is>
      </c>
      <c r="C5" s="18" t="inlineStr">
        <is>
          <t>Vinos</t>
        </is>
      </c>
      <c r="D5" s="18" t="inlineStr">
        <is>
          <t>botella</t>
        </is>
      </c>
      <c r="E5" s="18" t="inlineStr">
        <is>
          <t>copa</t>
        </is>
      </c>
      <c r="F5" s="19" t="n">
        <v>5</v>
      </c>
      <c r="G5" s="20" t="n"/>
      <c r="H5" s="21" t="n"/>
      <c r="I5" s="18" t="inlineStr">
        <is>
          <t>Rendimiento de ejemplo: poné el de tu receta.</t>
        </is>
      </c>
    </row>
    <row r="6">
      <c r="A6" s="18" t="inlineStr">
        <is>
          <t>BA-05</t>
        </is>
      </c>
      <c r="B6" s="18" t="inlineStr">
        <is>
          <t>Agua mineral 500 ml</t>
        </is>
      </c>
      <c r="C6" s="18" t="inlineStr">
        <is>
          <t>Sin alcohol</t>
        </is>
      </c>
      <c r="D6" s="18" t="inlineStr">
        <is>
          <t>botella</t>
        </is>
      </c>
      <c r="E6" s="18" t="inlineStr">
        <is>
          <t>botella</t>
        </is>
      </c>
      <c r="F6" s="19" t="n">
        <v>1</v>
      </c>
      <c r="G6" s="20" t="n">
        <v>0</v>
      </c>
      <c r="H6" s="21" t="n"/>
      <c r="I6" s="18" t="n"/>
    </row>
    <row r="7">
      <c r="A7" s="18" t="inlineStr">
        <is>
          <t>BA-06</t>
        </is>
      </c>
      <c r="B7" s="18" t="inlineStr">
        <is>
          <t>Gaseosa en lata 354 ml</t>
        </is>
      </c>
      <c r="C7" s="18" t="inlineStr">
        <is>
          <t>Sin alcohol</t>
        </is>
      </c>
      <c r="D7" s="18" t="inlineStr">
        <is>
          <t>lata</t>
        </is>
      </c>
      <c r="E7" s="18" t="inlineStr">
        <is>
          <t>lata</t>
        </is>
      </c>
      <c r="F7" s="19" t="n">
        <v>1</v>
      </c>
      <c r="G7" s="20" t="n">
        <v>0</v>
      </c>
      <c r="H7" s="21" t="n"/>
      <c r="I7" s="18" t="n"/>
    </row>
    <row r="8">
      <c r="A8" s="18" t="inlineStr">
        <is>
          <t>BA-07</t>
        </is>
      </c>
      <c r="B8" s="18" t="inlineStr">
        <is>
          <t>Agua tónica en lata</t>
        </is>
      </c>
      <c r="C8" s="18" t="inlineStr">
        <is>
          <t>Sin alcohol</t>
        </is>
      </c>
      <c r="D8" s="18" t="inlineStr">
        <is>
          <t>lata</t>
        </is>
      </c>
      <c r="E8" s="18" t="inlineStr">
        <is>
          <t>lata</t>
        </is>
      </c>
      <c r="F8" s="19" t="n">
        <v>1</v>
      </c>
      <c r="G8" s="20" t="n">
        <v>0</v>
      </c>
      <c r="H8" s="21" t="n"/>
      <c r="I8" s="18" t="n"/>
    </row>
    <row r="9">
      <c r="A9" s="18" t="n"/>
      <c r="B9" s="18" t="n"/>
      <c r="C9" s="18" t="n"/>
      <c r="D9" s="18" t="n"/>
      <c r="E9" s="18" t="n"/>
      <c r="F9" s="19" t="n"/>
      <c r="G9" s="20" t="n"/>
      <c r="H9" s="21" t="n"/>
      <c r="I9" s="18" t="n"/>
    </row>
    <row r="10">
      <c r="A10" s="18" t="n"/>
      <c r="B10" s="18" t="n"/>
      <c r="C10" s="18" t="n"/>
      <c r="D10" s="18" t="n"/>
      <c r="E10" s="18" t="n"/>
      <c r="F10" s="19" t="n"/>
      <c r="G10" s="20" t="n"/>
      <c r="H10" s="21" t="n"/>
      <c r="I10" s="18" t="n"/>
    </row>
    <row r="11">
      <c r="A11" s="18" t="n"/>
      <c r="B11" s="18" t="n"/>
      <c r="C11" s="18" t="n"/>
      <c r="D11" s="18" t="n"/>
      <c r="E11" s="18" t="n"/>
      <c r="F11" s="19" t="n"/>
      <c r="G11" s="20" t="n"/>
      <c r="H11" s="21" t="n"/>
      <c r="I11" s="18" t="n"/>
    </row>
    <row r="12">
      <c r="A12" s="18" t="n"/>
      <c r="B12" s="18" t="n"/>
      <c r="C12" s="18" t="n"/>
      <c r="D12" s="18" t="n"/>
      <c r="E12" s="18" t="n"/>
      <c r="F12" s="19" t="n"/>
      <c r="G12" s="20" t="n"/>
      <c r="H12" s="21" t="n"/>
      <c r="I12" s="18" t="n"/>
    </row>
    <row r="13">
      <c r="A13" s="18" t="n"/>
      <c r="B13" s="18" t="n"/>
      <c r="C13" s="18" t="n"/>
      <c r="D13" s="18" t="n"/>
      <c r="E13" s="18" t="n"/>
      <c r="F13" s="19" t="n"/>
      <c r="G13" s="20" t="n"/>
      <c r="H13" s="21" t="n"/>
      <c r="I13" s="18" t="n"/>
    </row>
    <row r="14">
      <c r="A14" s="18" t="n"/>
      <c r="B14" s="18" t="n"/>
      <c r="C14" s="18" t="n"/>
      <c r="D14" s="18" t="n"/>
      <c r="E14" s="18" t="n"/>
      <c r="F14" s="19" t="n"/>
      <c r="G14" s="20" t="n"/>
      <c r="H14" s="21" t="n"/>
      <c r="I14" s="18" t="n"/>
    </row>
    <row r="15">
      <c r="A15" s="18" t="n"/>
      <c r="B15" s="18" t="n"/>
      <c r="C15" s="18" t="n"/>
      <c r="D15" s="18" t="n"/>
      <c r="E15" s="18" t="n"/>
      <c r="F15" s="19" t="n"/>
      <c r="G15" s="20" t="n"/>
      <c r="H15" s="21" t="n"/>
      <c r="I15" s="18" t="n"/>
    </row>
    <row r="16">
      <c r="A16" s="18" t="n"/>
      <c r="B16" s="18" t="n"/>
      <c r="C16" s="18" t="n"/>
      <c r="D16" s="18" t="n"/>
      <c r="E16" s="18" t="n"/>
      <c r="F16" s="19" t="n"/>
      <c r="G16" s="20" t="n"/>
      <c r="H16" s="21" t="n"/>
      <c r="I16" s="18" t="n"/>
    </row>
    <row r="17">
      <c r="A17" s="18" t="n"/>
      <c r="B17" s="18" t="n"/>
      <c r="C17" s="18" t="n"/>
      <c r="D17" s="18" t="n"/>
      <c r="E17" s="18" t="n"/>
      <c r="F17" s="19" t="n"/>
      <c r="G17" s="20" t="n"/>
      <c r="H17" s="21" t="n"/>
      <c r="I17" s="18" t="n"/>
    </row>
    <row r="18">
      <c r="A18" s="18" t="n"/>
      <c r="B18" s="18" t="n"/>
      <c r="C18" s="18" t="n"/>
      <c r="D18" s="18" t="n"/>
      <c r="E18" s="18" t="n"/>
      <c r="F18" s="19" t="n"/>
      <c r="G18" s="20" t="n"/>
      <c r="H18" s="21" t="n"/>
      <c r="I18" s="18" t="n"/>
    </row>
    <row r="19">
      <c r="A19" s="18" t="n"/>
      <c r="B19" s="18" t="n"/>
      <c r="C19" s="18" t="n"/>
      <c r="D19" s="18" t="n"/>
      <c r="E19" s="18" t="n"/>
      <c r="F19" s="19" t="n"/>
      <c r="G19" s="20" t="n"/>
      <c r="H19" s="21" t="n"/>
      <c r="I19" s="18" t="n"/>
    </row>
    <row r="20">
      <c r="A20" s="18" t="n"/>
      <c r="B20" s="18" t="n"/>
      <c r="C20" s="18" t="n"/>
      <c r="D20" s="18" t="n"/>
      <c r="E20" s="18" t="n"/>
      <c r="F20" s="19" t="n"/>
      <c r="G20" s="20" t="n"/>
      <c r="H20" s="21" t="n"/>
      <c r="I20" s="18" t="n"/>
    </row>
    <row r="21">
      <c r="A21" s="18" t="n"/>
      <c r="B21" s="18" t="n"/>
      <c r="C21" s="18" t="n"/>
      <c r="D21" s="18" t="n"/>
      <c r="E21" s="18" t="n"/>
      <c r="F21" s="19" t="n"/>
      <c r="G21" s="20" t="n"/>
      <c r="H21" s="21" t="n"/>
      <c r="I21" s="18" t="n"/>
    </row>
    <row r="22">
      <c r="A22" s="18" t="n"/>
      <c r="B22" s="18" t="n"/>
      <c r="C22" s="18" t="n"/>
      <c r="D22" s="18" t="n"/>
      <c r="E22" s="18" t="n"/>
      <c r="F22" s="19" t="n"/>
      <c r="G22" s="20" t="n"/>
      <c r="H22" s="21" t="n"/>
      <c r="I22" s="18" t="n"/>
    </row>
    <row r="23">
      <c r="A23" s="18" t="n"/>
      <c r="B23" s="18" t="n"/>
      <c r="C23" s="18" t="n"/>
      <c r="D23" s="18" t="n"/>
      <c r="E23" s="18" t="n"/>
      <c r="F23" s="19" t="n"/>
      <c r="G23" s="20" t="n"/>
      <c r="H23" s="21" t="n"/>
      <c r="I23" s="18" t="n"/>
    </row>
    <row r="24">
      <c r="A24" s="18" t="n"/>
      <c r="B24" s="18" t="n"/>
      <c r="C24" s="18" t="n"/>
      <c r="D24" s="18" t="n"/>
      <c r="E24" s="18" t="n"/>
      <c r="F24" s="19" t="n"/>
      <c r="G24" s="20" t="n"/>
      <c r="H24" s="21" t="n"/>
      <c r="I24" s="18" t="n"/>
    </row>
    <row r="25">
      <c r="A25" s="18" t="n"/>
      <c r="B25" s="18" t="n"/>
      <c r="C25" s="18" t="n"/>
      <c r="D25" s="18" t="n"/>
      <c r="E25" s="18" t="n"/>
      <c r="F25" s="19" t="n"/>
      <c r="G25" s="20" t="n"/>
      <c r="H25" s="21" t="n"/>
      <c r="I25" s="18" t="n"/>
    </row>
    <row r="26">
      <c r="A26" s="18" t="n"/>
      <c r="B26" s="18" t="n"/>
      <c r="C26" s="18" t="n"/>
      <c r="D26" s="18" t="n"/>
      <c r="E26" s="18" t="n"/>
      <c r="F26" s="19" t="n"/>
      <c r="G26" s="20" t="n"/>
      <c r="H26" s="21" t="n"/>
      <c r="I26" s="18" t="n"/>
    </row>
    <row r="27">
      <c r="A27" s="18" t="n"/>
      <c r="B27" s="18" t="n"/>
      <c r="C27" s="18" t="n"/>
      <c r="D27" s="18" t="n"/>
      <c r="E27" s="18" t="n"/>
      <c r="F27" s="19" t="n"/>
      <c r="G27" s="20" t="n"/>
      <c r="H27" s="21" t="n"/>
      <c r="I27" s="18" t="n"/>
    </row>
    <row r="28">
      <c r="A28" s="18" t="n"/>
      <c r="B28" s="18" t="n"/>
      <c r="C28" s="18" t="n"/>
      <c r="D28" s="18" t="n"/>
      <c r="E28" s="18" t="n"/>
      <c r="F28" s="19" t="n"/>
      <c r="G28" s="20" t="n"/>
      <c r="H28" s="21" t="n"/>
      <c r="I28" s="18" t="n"/>
    </row>
    <row r="29">
      <c r="A29" s="18" t="n"/>
      <c r="B29" s="18" t="n"/>
      <c r="C29" s="18" t="n"/>
      <c r="D29" s="18" t="n"/>
      <c r="E29" s="18" t="n"/>
      <c r="F29" s="19" t="n"/>
      <c r="G29" s="20" t="n"/>
      <c r="H29" s="21" t="n"/>
      <c r="I29" s="18" t="n"/>
    </row>
    <row r="30">
      <c r="A30" s="18" t="n"/>
      <c r="B30" s="18" t="n"/>
      <c r="C30" s="18" t="n"/>
      <c r="D30" s="18" t="n"/>
      <c r="E30" s="18" t="n"/>
      <c r="F30" s="19" t="n"/>
      <c r="G30" s="20" t="n"/>
      <c r="H30" s="21" t="n"/>
      <c r="I30" s="18" t="n"/>
    </row>
    <row r="31">
      <c r="A31" s="18" t="n"/>
      <c r="B31" s="18" t="n"/>
      <c r="C31" s="18" t="n"/>
      <c r="D31" s="18" t="n"/>
      <c r="E31" s="18" t="n"/>
      <c r="F31" s="19" t="n"/>
      <c r="G31" s="20" t="n"/>
      <c r="H31" s="21" t="n"/>
      <c r="I31" s="18" t="n"/>
    </row>
    <row r="32">
      <c r="A32" s="18" t="n"/>
      <c r="B32" s="18" t="n"/>
      <c r="C32" s="18" t="n"/>
      <c r="D32" s="18" t="n"/>
      <c r="E32" s="18" t="n"/>
      <c r="F32" s="19" t="n"/>
      <c r="G32" s="20" t="n"/>
      <c r="H32" s="21" t="n"/>
      <c r="I32" s="18" t="n"/>
    </row>
    <row r="33">
      <c r="A33" s="18" t="n"/>
      <c r="B33" s="18" t="n"/>
      <c r="C33" s="18" t="n"/>
      <c r="D33" s="18" t="n"/>
      <c r="E33" s="18" t="n"/>
      <c r="F33" s="19" t="n"/>
      <c r="G33" s="20" t="n"/>
      <c r="H33" s="21" t="n"/>
      <c r="I33" s="18" t="n"/>
    </row>
    <row r="34">
      <c r="A34" s="18" t="n"/>
      <c r="B34" s="18" t="n"/>
      <c r="C34" s="18" t="n"/>
      <c r="D34" s="18" t="n"/>
      <c r="E34" s="18" t="n"/>
      <c r="F34" s="19" t="n"/>
      <c r="G34" s="20" t="n"/>
      <c r="H34" s="21" t="n"/>
      <c r="I34" s="18" t="n"/>
    </row>
    <row r="35">
      <c r="A35" s="18" t="n"/>
      <c r="B35" s="18" t="n"/>
      <c r="C35" s="18" t="n"/>
      <c r="D35" s="18" t="n"/>
      <c r="E35" s="18" t="n"/>
      <c r="F35" s="19" t="n"/>
      <c r="G35" s="20" t="n"/>
      <c r="H35" s="21" t="n"/>
      <c r="I35" s="18" t="n"/>
    </row>
    <row r="36">
      <c r="A36" s="18" t="n"/>
      <c r="B36" s="18" t="n"/>
      <c r="C36" s="18" t="n"/>
      <c r="D36" s="18" t="n"/>
      <c r="E36" s="18" t="n"/>
      <c r="F36" s="19" t="n"/>
      <c r="G36" s="20" t="n"/>
      <c r="H36" s="21" t="n"/>
      <c r="I36" s="18" t="n"/>
    </row>
    <row r="37">
      <c r="A37" s="18" t="n"/>
      <c r="B37" s="18" t="n"/>
      <c r="C37" s="18" t="n"/>
      <c r="D37" s="18" t="n"/>
      <c r="E37" s="18" t="n"/>
      <c r="F37" s="19" t="n"/>
      <c r="G37" s="20" t="n"/>
      <c r="H37" s="21" t="n"/>
      <c r="I37" s="18" t="n"/>
    </row>
    <row r="38">
      <c r="A38" s="18" t="n"/>
      <c r="B38" s="18" t="n"/>
      <c r="C38" s="18" t="n"/>
      <c r="D38" s="18" t="n"/>
      <c r="E38" s="18" t="n"/>
      <c r="F38" s="19" t="n"/>
      <c r="G38" s="20" t="n"/>
      <c r="H38" s="21" t="n"/>
      <c r="I38" s="18" t="n"/>
    </row>
    <row r="39">
      <c r="A39" s="18" t="n"/>
      <c r="B39" s="18" t="n"/>
      <c r="C39" s="18" t="n"/>
      <c r="D39" s="18" t="n"/>
      <c r="E39" s="18" t="n"/>
      <c r="F39" s="19" t="n"/>
      <c r="G39" s="20" t="n"/>
      <c r="H39" s="21" t="n"/>
      <c r="I39" s="18" t="n"/>
    </row>
    <row r="40">
      <c r="A40" s="18" t="n"/>
      <c r="B40" s="18" t="n"/>
      <c r="C40" s="18" t="n"/>
      <c r="D40" s="18" t="n"/>
      <c r="E40" s="18" t="n"/>
      <c r="F40" s="19" t="n"/>
      <c r="G40" s="20" t="n"/>
      <c r="H40" s="21" t="n"/>
      <c r="I40" s="18" t="n"/>
    </row>
    <row r="41">
      <c r="A41" s="18" t="n"/>
      <c r="B41" s="18" t="n"/>
      <c r="C41" s="18" t="n"/>
      <c r="D41" s="18" t="n"/>
      <c r="E41" s="18" t="n"/>
      <c r="F41" s="19" t="n"/>
      <c r="G41" s="20" t="n"/>
      <c r="H41" s="21" t="n"/>
      <c r="I41" s="18" t="n"/>
    </row>
    <row r="42">
      <c r="A42" s="18" t="n"/>
      <c r="B42" s="18" t="n"/>
      <c r="C42" s="18" t="n"/>
      <c r="D42" s="18" t="n"/>
      <c r="E42" s="18" t="n"/>
      <c r="F42" s="19" t="n"/>
      <c r="G42" s="20" t="n"/>
      <c r="H42" s="21" t="n"/>
      <c r="I42" s="18" t="n"/>
    </row>
    <row r="43">
      <c r="A43" s="18" t="n"/>
      <c r="B43" s="18" t="n"/>
      <c r="C43" s="18" t="n"/>
      <c r="D43" s="18" t="n"/>
      <c r="E43" s="18" t="n"/>
      <c r="F43" s="19" t="n"/>
      <c r="G43" s="20" t="n"/>
      <c r="H43" s="21" t="n"/>
      <c r="I43" s="18" t="n"/>
    </row>
    <row r="44">
      <c r="A44" s="18" t="n"/>
      <c r="B44" s="18" t="n"/>
      <c r="C44" s="18" t="n"/>
      <c r="D44" s="18" t="n"/>
      <c r="E44" s="18" t="n"/>
      <c r="F44" s="19" t="n"/>
      <c r="G44" s="20" t="n"/>
      <c r="H44" s="21" t="n"/>
      <c r="I44" s="18" t="n"/>
    </row>
    <row r="45">
      <c r="A45" s="18" t="n"/>
      <c r="B45" s="18" t="n"/>
      <c r="C45" s="18" t="n"/>
      <c r="D45" s="18" t="n"/>
      <c r="E45" s="18" t="n"/>
      <c r="F45" s="19" t="n"/>
      <c r="G45" s="20" t="n"/>
      <c r="H45" s="21" t="n"/>
      <c r="I45" s="18" t="n"/>
    </row>
    <row r="46">
      <c r="A46" s="18" t="n"/>
      <c r="B46" s="18" t="n"/>
      <c r="C46" s="18" t="n"/>
      <c r="D46" s="18" t="n"/>
      <c r="E46" s="18" t="n"/>
      <c r="F46" s="19" t="n"/>
      <c r="G46" s="20" t="n"/>
      <c r="H46" s="21" t="n"/>
      <c r="I46" s="18" t="n"/>
    </row>
    <row r="47">
      <c r="A47" s="18" t="n"/>
      <c r="B47" s="18" t="n"/>
      <c r="C47" s="18" t="n"/>
      <c r="D47" s="18" t="n"/>
      <c r="E47" s="18" t="n"/>
      <c r="F47" s="19" t="n"/>
      <c r="G47" s="20" t="n"/>
      <c r="H47" s="21" t="n"/>
      <c r="I47" s="18" t="n"/>
    </row>
    <row r="48">
      <c r="A48" s="18" t="n"/>
      <c r="B48" s="18" t="n"/>
      <c r="C48" s="18" t="n"/>
      <c r="D48" s="18" t="n"/>
      <c r="E48" s="18" t="n"/>
      <c r="F48" s="19" t="n"/>
      <c r="G48" s="20" t="n"/>
      <c r="H48" s="21" t="n"/>
      <c r="I48" s="18" t="n"/>
    </row>
    <row r="49">
      <c r="A49" s="18" t="n"/>
      <c r="B49" s="18" t="n"/>
      <c r="C49" s="18" t="n"/>
      <c r="D49" s="18" t="n"/>
      <c r="E49" s="18" t="n"/>
      <c r="F49" s="19" t="n"/>
      <c r="G49" s="20" t="n"/>
      <c r="H49" s="21" t="n"/>
      <c r="I49" s="18" t="n"/>
    </row>
    <row r="50">
      <c r="A50" s="18" t="n"/>
      <c r="B50" s="18" t="n"/>
      <c r="C50" s="18" t="n"/>
      <c r="D50" s="18" t="n"/>
      <c r="E50" s="18" t="n"/>
      <c r="F50" s="19" t="n"/>
      <c r="G50" s="20" t="n"/>
      <c r="H50" s="21" t="n"/>
      <c r="I50" s="18" t="n"/>
    </row>
    <row r="51">
      <c r="A51" s="18" t="n"/>
      <c r="B51" s="18" t="n"/>
      <c r="C51" s="18" t="n"/>
      <c r="D51" s="18" t="n"/>
      <c r="E51" s="18" t="n"/>
      <c r="F51" s="19" t="n"/>
      <c r="G51" s="20" t="n"/>
      <c r="H51" s="21" t="n"/>
      <c r="I51" s="18" t="n"/>
    </row>
    <row r="52">
      <c r="A52" s="18" t="n"/>
      <c r="B52" s="18" t="n"/>
      <c r="C52" s="18" t="n"/>
      <c r="D52" s="18" t="n"/>
      <c r="E52" s="18" t="n"/>
      <c r="F52" s="19" t="n"/>
      <c r="G52" s="20" t="n"/>
      <c r="H52" s="21" t="n"/>
      <c r="I52" s="18" t="n"/>
    </row>
    <row r="53">
      <c r="A53" s="18" t="n"/>
      <c r="B53" s="18" t="n"/>
      <c r="C53" s="18" t="n"/>
      <c r="D53" s="18" t="n"/>
      <c r="E53" s="18" t="n"/>
      <c r="F53" s="19" t="n"/>
      <c r="G53" s="20" t="n"/>
      <c r="H53" s="21" t="n"/>
      <c r="I53" s="18" t="n"/>
    </row>
    <row r="54">
      <c r="A54" s="18" t="n"/>
      <c r="B54" s="18" t="n"/>
      <c r="C54" s="18" t="n"/>
      <c r="D54" s="18" t="n"/>
      <c r="E54" s="18" t="n"/>
      <c r="F54" s="19" t="n"/>
      <c r="G54" s="20" t="n"/>
      <c r="H54" s="21" t="n"/>
      <c r="I54" s="18" t="n"/>
    </row>
    <row r="55">
      <c r="A55" s="18" t="n"/>
      <c r="B55" s="18" t="n"/>
      <c r="C55" s="18" t="n"/>
      <c r="D55" s="18" t="n"/>
      <c r="E55" s="18" t="n"/>
      <c r="F55" s="19" t="n"/>
      <c r="G55" s="20" t="n"/>
      <c r="H55" s="21" t="n"/>
      <c r="I55" s="18" t="n"/>
    </row>
    <row r="56">
      <c r="A56" s="18" t="n"/>
      <c r="B56" s="18" t="n"/>
      <c r="C56" s="18" t="n"/>
      <c r="D56" s="18" t="n"/>
      <c r="E56" s="18" t="n"/>
      <c r="F56" s="19" t="n"/>
      <c r="G56" s="20" t="n"/>
      <c r="H56" s="21" t="n"/>
      <c r="I56" s="18" t="n"/>
    </row>
    <row r="57">
      <c r="A57" s="18" t="n"/>
      <c r="B57" s="18" t="n"/>
      <c r="C57" s="18" t="n"/>
      <c r="D57" s="18" t="n"/>
      <c r="E57" s="18" t="n"/>
      <c r="F57" s="19" t="n"/>
      <c r="G57" s="20" t="n"/>
      <c r="H57" s="21" t="n"/>
      <c r="I57" s="18" t="n"/>
    </row>
    <row r="58">
      <c r="A58" s="18" t="n"/>
      <c r="B58" s="18" t="n"/>
      <c r="C58" s="18" t="n"/>
      <c r="D58" s="18" t="n"/>
      <c r="E58" s="18" t="n"/>
      <c r="F58" s="19" t="n"/>
      <c r="G58" s="20" t="n"/>
      <c r="H58" s="21" t="n"/>
      <c r="I58" s="18" t="n"/>
    </row>
    <row r="59">
      <c r="A59" s="18" t="n"/>
      <c r="B59" s="18" t="n"/>
      <c r="C59" s="18" t="n"/>
      <c r="D59" s="18" t="n"/>
      <c r="E59" s="18" t="n"/>
      <c r="F59" s="19" t="n"/>
      <c r="G59" s="20" t="n"/>
      <c r="H59" s="21" t="n"/>
      <c r="I59" s="18" t="n"/>
    </row>
    <row r="60">
      <c r="A60" s="18" t="n"/>
      <c r="B60" s="18" t="n"/>
      <c r="C60" s="18" t="n"/>
      <c r="D60" s="18" t="n"/>
      <c r="E60" s="18" t="n"/>
      <c r="F60" s="19" t="n"/>
      <c r="G60" s="20" t="n"/>
      <c r="H60" s="21" t="n"/>
      <c r="I60" s="18" t="n"/>
    </row>
    <row r="61">
      <c r="A61" s="18" t="n"/>
      <c r="B61" s="18" t="n"/>
      <c r="C61" s="18" t="n"/>
      <c r="D61" s="18" t="n"/>
      <c r="E61" s="18" t="n"/>
      <c r="F61" s="19" t="n"/>
      <c r="G61" s="20" t="n"/>
      <c r="H61" s="21" t="n"/>
      <c r="I61" s="18" t="n"/>
    </row>
    <row r="62">
      <c r="A62" s="18" t="n"/>
      <c r="B62" s="18" t="n"/>
      <c r="C62" s="18" t="n"/>
      <c r="D62" s="18" t="n"/>
      <c r="E62" s="18" t="n"/>
      <c r="F62" s="19" t="n"/>
      <c r="G62" s="20" t="n"/>
      <c r="H62" s="21" t="n"/>
      <c r="I62" s="18" t="n"/>
    </row>
    <row r="63">
      <c r="A63" s="18" t="n"/>
      <c r="B63" s="18" t="n"/>
      <c r="C63" s="18" t="n"/>
      <c r="D63" s="18" t="n"/>
      <c r="E63" s="18" t="n"/>
      <c r="F63" s="19" t="n"/>
      <c r="G63" s="20" t="n"/>
      <c r="H63" s="21" t="n"/>
      <c r="I63" s="18" t="n"/>
    </row>
    <row r="64">
      <c r="A64" s="18" t="n"/>
      <c r="B64" s="18" t="n"/>
      <c r="C64" s="18" t="n"/>
      <c r="D64" s="18" t="n"/>
      <c r="E64" s="18" t="n"/>
      <c r="F64" s="19" t="n"/>
      <c r="G64" s="20" t="n"/>
      <c r="H64" s="21" t="n"/>
      <c r="I64" s="18" t="n"/>
    </row>
    <row r="65">
      <c r="A65" s="18" t="n"/>
      <c r="B65" s="18" t="n"/>
      <c r="C65" s="18" t="n"/>
      <c r="D65" s="18" t="n"/>
      <c r="E65" s="18" t="n"/>
      <c r="F65" s="19" t="n"/>
      <c r="G65" s="20" t="n"/>
      <c r="H65" s="21" t="n"/>
      <c r="I65" s="18" t="n"/>
    </row>
    <row r="66">
      <c r="A66" s="18" t="n"/>
      <c r="B66" s="18" t="n"/>
      <c r="C66" s="18" t="n"/>
      <c r="D66" s="18" t="n"/>
      <c r="E66" s="18" t="n"/>
      <c r="F66" s="19" t="n"/>
      <c r="G66" s="20" t="n"/>
      <c r="H66" s="21" t="n"/>
      <c r="I66" s="18" t="n"/>
    </row>
    <row r="67">
      <c r="A67" s="18" t="n"/>
      <c r="B67" s="18" t="n"/>
      <c r="C67" s="18" t="n"/>
      <c r="D67" s="18" t="n"/>
      <c r="E67" s="18" t="n"/>
      <c r="F67" s="19" t="n"/>
      <c r="G67" s="20" t="n"/>
      <c r="H67" s="21" t="n"/>
      <c r="I67" s="18" t="n"/>
    </row>
    <row r="68">
      <c r="A68" s="18" t="n"/>
      <c r="B68" s="18" t="n"/>
      <c r="C68" s="18" t="n"/>
      <c r="D68" s="18" t="n"/>
      <c r="E68" s="18" t="n"/>
      <c r="F68" s="19" t="n"/>
      <c r="G68" s="20" t="n"/>
      <c r="H68" s="21" t="n"/>
      <c r="I68" s="18" t="n"/>
    </row>
    <row r="69">
      <c r="A69" s="18" t="n"/>
      <c r="B69" s="18" t="n"/>
      <c r="C69" s="18" t="n"/>
      <c r="D69" s="18" t="n"/>
      <c r="E69" s="18" t="n"/>
      <c r="F69" s="19" t="n"/>
      <c r="G69" s="20" t="n"/>
      <c r="H69" s="21" t="n"/>
      <c r="I69" s="18" t="n"/>
    </row>
    <row r="70">
      <c r="A70" s="18" t="n"/>
      <c r="B70" s="18" t="n"/>
      <c r="C70" s="18" t="n"/>
      <c r="D70" s="18" t="n"/>
      <c r="E70" s="18" t="n"/>
      <c r="F70" s="19" t="n"/>
      <c r="G70" s="20" t="n"/>
      <c r="H70" s="21" t="n"/>
      <c r="I70" s="18" t="n"/>
    </row>
    <row r="71">
      <c r="A71" s="18" t="n"/>
      <c r="B71" s="18" t="n"/>
      <c r="C71" s="18" t="n"/>
      <c r="D71" s="18" t="n"/>
      <c r="E71" s="18" t="n"/>
      <c r="F71" s="19" t="n"/>
      <c r="G71" s="20" t="n"/>
      <c r="H71" s="21" t="n"/>
      <c r="I71" s="18" t="n"/>
    </row>
    <row r="72">
      <c r="A72" s="18" t="n"/>
      <c r="B72" s="18" t="n"/>
      <c r="C72" s="18" t="n"/>
      <c r="D72" s="18" t="n"/>
      <c r="E72" s="18" t="n"/>
      <c r="F72" s="19" t="n"/>
      <c r="G72" s="20" t="n"/>
      <c r="H72" s="21" t="n"/>
      <c r="I72" s="18" t="n"/>
    </row>
    <row r="73">
      <c r="A73" s="18" t="n"/>
      <c r="B73" s="18" t="n"/>
      <c r="C73" s="18" t="n"/>
      <c r="D73" s="18" t="n"/>
      <c r="E73" s="18" t="n"/>
      <c r="F73" s="19" t="n"/>
      <c r="G73" s="20" t="n"/>
      <c r="H73" s="21" t="n"/>
      <c r="I73" s="18" t="n"/>
    </row>
    <row r="74">
      <c r="A74" s="18" t="n"/>
      <c r="B74" s="18" t="n"/>
      <c r="C74" s="18" t="n"/>
      <c r="D74" s="18" t="n"/>
      <c r="E74" s="18" t="n"/>
      <c r="F74" s="19" t="n"/>
      <c r="G74" s="20" t="n"/>
      <c r="H74" s="21" t="n"/>
      <c r="I74" s="18" t="n"/>
    </row>
    <row r="75">
      <c r="A75" s="18" t="n"/>
      <c r="B75" s="18" t="n"/>
      <c r="C75" s="18" t="n"/>
      <c r="D75" s="18" t="n"/>
      <c r="E75" s="18" t="n"/>
      <c r="F75" s="19" t="n"/>
      <c r="G75" s="20" t="n"/>
      <c r="H75" s="21" t="n"/>
      <c r="I75" s="18" t="n"/>
    </row>
    <row r="76">
      <c r="A76" s="18" t="n"/>
      <c r="B76" s="18" t="n"/>
      <c r="C76" s="18" t="n"/>
      <c r="D76" s="18" t="n"/>
      <c r="E76" s="18" t="n"/>
      <c r="F76" s="19" t="n"/>
      <c r="G76" s="20" t="n"/>
      <c r="H76" s="21" t="n"/>
      <c r="I76" s="18" t="n"/>
    </row>
    <row r="77">
      <c r="A77" s="18" t="n"/>
      <c r="B77" s="18" t="n"/>
      <c r="C77" s="18" t="n"/>
      <c r="D77" s="18" t="n"/>
      <c r="E77" s="18" t="n"/>
      <c r="F77" s="19" t="n"/>
      <c r="G77" s="20" t="n"/>
      <c r="H77" s="21" t="n"/>
      <c r="I77" s="18" t="n"/>
    </row>
    <row r="78">
      <c r="A78" s="18" t="n"/>
      <c r="B78" s="18" t="n"/>
      <c r="C78" s="18" t="n"/>
      <c r="D78" s="18" t="n"/>
      <c r="E78" s="18" t="n"/>
      <c r="F78" s="19" t="n"/>
      <c r="G78" s="20" t="n"/>
      <c r="H78" s="21" t="n"/>
      <c r="I78" s="18" t="n"/>
    </row>
    <row r="79">
      <c r="A79" s="18" t="n"/>
      <c r="B79" s="18" t="n"/>
      <c r="C79" s="18" t="n"/>
      <c r="D79" s="18" t="n"/>
      <c r="E79" s="18" t="n"/>
      <c r="F79" s="19" t="n"/>
      <c r="G79" s="20" t="n"/>
      <c r="H79" s="21" t="n"/>
      <c r="I79" s="18" t="n"/>
    </row>
    <row r="80">
      <c r="A80" s="18" t="n"/>
      <c r="B80" s="18" t="n"/>
      <c r="C80" s="18" t="n"/>
      <c r="D80" s="18" t="n"/>
      <c r="E80" s="18" t="n"/>
      <c r="F80" s="19" t="n"/>
      <c r="G80" s="20" t="n"/>
      <c r="H80" s="21" t="n"/>
      <c r="I80" s="18" t="n"/>
    </row>
    <row r="81">
      <c r="A81" s="18" t="n"/>
      <c r="B81" s="18" t="n"/>
      <c r="C81" s="18" t="n"/>
      <c r="D81" s="18" t="n"/>
      <c r="E81" s="18" t="n"/>
      <c r="F81" s="19" t="n"/>
      <c r="G81" s="20" t="n"/>
      <c r="H81" s="21" t="n"/>
      <c r="I81" s="18" t="n"/>
    </row>
    <row r="82">
      <c r="A82" s="18" t="n"/>
      <c r="B82" s="18" t="n"/>
      <c r="C82" s="18" t="n"/>
      <c r="D82" s="18" t="n"/>
      <c r="E82" s="18" t="n"/>
      <c r="F82" s="19" t="n"/>
      <c r="G82" s="20" t="n"/>
      <c r="H82" s="21" t="n"/>
      <c r="I82" s="18" t="n"/>
    </row>
    <row r="83">
      <c r="A83" s="18" t="n"/>
      <c r="B83" s="18" t="n"/>
      <c r="C83" s="18" t="n"/>
      <c r="D83" s="18" t="n"/>
      <c r="E83" s="18" t="n"/>
      <c r="F83" s="19" t="n"/>
      <c r="G83" s="20" t="n"/>
      <c r="H83" s="21" t="n"/>
      <c r="I83" s="18" t="n"/>
    </row>
    <row r="84">
      <c r="A84" s="18" t="n"/>
      <c r="B84" s="18" t="n"/>
      <c r="C84" s="18" t="n"/>
      <c r="D84" s="18" t="n"/>
      <c r="E84" s="18" t="n"/>
      <c r="F84" s="19" t="n"/>
      <c r="G84" s="20" t="n"/>
      <c r="H84" s="21" t="n"/>
      <c r="I84" s="18" t="n"/>
    </row>
    <row r="85">
      <c r="A85" s="18" t="n"/>
      <c r="B85" s="18" t="n"/>
      <c r="C85" s="18" t="n"/>
      <c r="D85" s="18" t="n"/>
      <c r="E85" s="18" t="n"/>
      <c r="F85" s="19" t="n"/>
      <c r="G85" s="20" t="n"/>
      <c r="H85" s="21" t="n"/>
      <c r="I85" s="18" t="n"/>
    </row>
    <row r="86">
      <c r="A86" s="18" t="n"/>
      <c r="B86" s="18" t="n"/>
      <c r="C86" s="18" t="n"/>
      <c r="D86" s="18" t="n"/>
      <c r="E86" s="18" t="n"/>
      <c r="F86" s="19" t="n"/>
      <c r="G86" s="20" t="n"/>
      <c r="H86" s="21" t="n"/>
      <c r="I86" s="18" t="n"/>
    </row>
    <row r="87">
      <c r="A87" s="18" t="n"/>
      <c r="B87" s="18" t="n"/>
      <c r="C87" s="18" t="n"/>
      <c r="D87" s="18" t="n"/>
      <c r="E87" s="18" t="n"/>
      <c r="F87" s="19" t="n"/>
      <c r="G87" s="20" t="n"/>
      <c r="H87" s="21" t="n"/>
      <c r="I87" s="18" t="n"/>
    </row>
    <row r="88">
      <c r="A88" s="18" t="n"/>
      <c r="B88" s="18" t="n"/>
      <c r="C88" s="18" t="n"/>
      <c r="D88" s="18" t="n"/>
      <c r="E88" s="18" t="n"/>
      <c r="F88" s="19" t="n"/>
      <c r="G88" s="20" t="n"/>
      <c r="H88" s="21" t="n"/>
      <c r="I88" s="18" t="n"/>
    </row>
    <row r="89">
      <c r="A89" s="18" t="n"/>
      <c r="B89" s="18" t="n"/>
      <c r="C89" s="18" t="n"/>
      <c r="D89" s="18" t="n"/>
      <c r="E89" s="18" t="n"/>
      <c r="F89" s="19" t="n"/>
      <c r="G89" s="20" t="n"/>
      <c r="H89" s="21" t="n"/>
      <c r="I89" s="18" t="n"/>
    </row>
    <row r="90">
      <c r="A90" s="18" t="n"/>
      <c r="B90" s="18" t="n"/>
      <c r="C90" s="18" t="n"/>
      <c r="D90" s="18" t="n"/>
      <c r="E90" s="18" t="n"/>
      <c r="F90" s="19" t="n"/>
      <c r="G90" s="20" t="n"/>
      <c r="H90" s="21" t="n"/>
      <c r="I90" s="18" t="n"/>
    </row>
    <row r="91">
      <c r="A91" s="18" t="n"/>
      <c r="B91" s="18" t="n"/>
      <c r="C91" s="18" t="n"/>
      <c r="D91" s="18" t="n"/>
      <c r="E91" s="18" t="n"/>
      <c r="F91" s="19" t="n"/>
      <c r="G91" s="20" t="n"/>
      <c r="H91" s="21" t="n"/>
      <c r="I91" s="18" t="n"/>
    </row>
    <row r="92">
      <c r="A92" s="18" t="n"/>
      <c r="B92" s="18" t="n"/>
      <c r="C92" s="18" t="n"/>
      <c r="D92" s="18" t="n"/>
      <c r="E92" s="18" t="n"/>
      <c r="F92" s="19" t="n"/>
      <c r="G92" s="20" t="n"/>
      <c r="H92" s="21" t="n"/>
      <c r="I92" s="18" t="n"/>
    </row>
    <row r="93">
      <c r="A93" s="18" t="n"/>
      <c r="B93" s="18" t="n"/>
      <c r="C93" s="18" t="n"/>
      <c r="D93" s="18" t="n"/>
      <c r="E93" s="18" t="n"/>
      <c r="F93" s="19" t="n"/>
      <c r="G93" s="20" t="n"/>
      <c r="H93" s="21" t="n"/>
      <c r="I93" s="18" t="n"/>
    </row>
    <row r="94">
      <c r="A94" s="18" t="n"/>
      <c r="B94" s="18" t="n"/>
      <c r="C94" s="18" t="n"/>
      <c r="D94" s="18" t="n"/>
      <c r="E94" s="18" t="n"/>
      <c r="F94" s="19" t="n"/>
      <c r="G94" s="20" t="n"/>
      <c r="H94" s="21" t="n"/>
      <c r="I94" s="18" t="n"/>
    </row>
    <row r="95">
      <c r="A95" s="18" t="n"/>
      <c r="B95" s="18" t="n"/>
      <c r="C95" s="18" t="n"/>
      <c r="D95" s="18" t="n"/>
      <c r="E95" s="18" t="n"/>
      <c r="F95" s="19" t="n"/>
      <c r="G95" s="20" t="n"/>
      <c r="H95" s="21" t="n"/>
      <c r="I95" s="18" t="n"/>
    </row>
    <row r="96">
      <c r="A96" s="18" t="n"/>
      <c r="B96" s="18" t="n"/>
      <c r="C96" s="18" t="n"/>
      <c r="D96" s="18" t="n"/>
      <c r="E96" s="18" t="n"/>
      <c r="F96" s="19" t="n"/>
      <c r="G96" s="20" t="n"/>
      <c r="H96" s="21" t="n"/>
      <c r="I96" s="18" t="n"/>
    </row>
    <row r="97">
      <c r="A97" s="18" t="n"/>
      <c r="B97" s="18" t="n"/>
      <c r="C97" s="18" t="n"/>
      <c r="D97" s="18" t="n"/>
      <c r="E97" s="18" t="n"/>
      <c r="F97" s="19" t="n"/>
      <c r="G97" s="20" t="n"/>
      <c r="H97" s="21" t="n"/>
      <c r="I97" s="18" t="n"/>
    </row>
    <row r="98">
      <c r="A98" s="18" t="n"/>
      <c r="B98" s="18" t="n"/>
      <c r="C98" s="18" t="n"/>
      <c r="D98" s="18" t="n"/>
      <c r="E98" s="18" t="n"/>
      <c r="F98" s="19" t="n"/>
      <c r="G98" s="20" t="n"/>
      <c r="H98" s="21" t="n"/>
      <c r="I98" s="18" t="n"/>
    </row>
    <row r="99">
      <c r="A99" s="18" t="n"/>
      <c r="B99" s="18" t="n"/>
      <c r="C99" s="18" t="n"/>
      <c r="D99" s="18" t="n"/>
      <c r="E99" s="18" t="n"/>
      <c r="F99" s="19" t="n"/>
      <c r="G99" s="20" t="n"/>
      <c r="H99" s="21" t="n"/>
      <c r="I99" s="18" t="n"/>
    </row>
    <row r="100">
      <c r="A100" s="18" t="n"/>
      <c r="B100" s="18" t="n"/>
      <c r="C100" s="18" t="n"/>
      <c r="D100" s="18" t="n"/>
      <c r="E100" s="18" t="n"/>
      <c r="F100" s="19" t="n"/>
      <c r="G100" s="20" t="n"/>
      <c r="H100" s="21" t="n"/>
      <c r="I100" s="18" t="n"/>
    </row>
    <row r="101">
      <c r="A101" s="18" t="n"/>
      <c r="B101" s="18" t="n"/>
      <c r="C101" s="18" t="n"/>
      <c r="D101" s="18" t="n"/>
      <c r="E101" s="18" t="n"/>
      <c r="F101" s="19" t="n"/>
      <c r="G101" s="20" t="n"/>
      <c r="H101" s="21" t="n"/>
      <c r="I101" s="18" t="n"/>
    </row>
    <row r="102">
      <c r="A102" s="18" t="n"/>
      <c r="B102" s="18" t="n"/>
      <c r="C102" s="18" t="n"/>
      <c r="D102" s="18" t="n"/>
      <c r="E102" s="18" t="n"/>
      <c r="F102" s="19" t="n"/>
      <c r="G102" s="20" t="n"/>
      <c r="H102" s="21" t="n"/>
      <c r="I102" s="18" t="n"/>
    </row>
    <row r="103">
      <c r="A103" s="18" t="n"/>
      <c r="B103" s="18" t="n"/>
      <c r="C103" s="18" t="n"/>
      <c r="D103" s="18" t="n"/>
      <c r="E103" s="18" t="n"/>
      <c r="F103" s="19" t="n"/>
      <c r="G103" s="20" t="n"/>
      <c r="H103" s="21" t="n"/>
      <c r="I103" s="18" t="n"/>
    </row>
    <row r="104">
      <c r="A104" s="18" t="n"/>
      <c r="B104" s="18" t="n"/>
      <c r="C104" s="18" t="n"/>
      <c r="D104" s="18" t="n"/>
      <c r="E104" s="18" t="n"/>
      <c r="F104" s="19" t="n"/>
      <c r="G104" s="20" t="n"/>
      <c r="H104" s="21" t="n"/>
      <c r="I104" s="18" t="n"/>
    </row>
    <row r="105">
      <c r="A105" s="18" t="n"/>
      <c r="B105" s="18" t="n"/>
      <c r="C105" s="18" t="n"/>
      <c r="D105" s="18" t="n"/>
      <c r="E105" s="18" t="n"/>
      <c r="F105" s="19" t="n"/>
      <c r="G105" s="20" t="n"/>
      <c r="H105" s="21" t="n"/>
      <c r="I105" s="18" t="n"/>
    </row>
    <row r="106">
      <c r="A106" s="18" t="n"/>
      <c r="B106" s="18" t="n"/>
      <c r="C106" s="18" t="n"/>
      <c r="D106" s="18" t="n"/>
      <c r="E106" s="18" t="n"/>
      <c r="F106" s="19" t="n"/>
      <c r="G106" s="20" t="n"/>
      <c r="H106" s="21" t="n"/>
      <c r="I106" s="18" t="n"/>
    </row>
    <row r="107">
      <c r="A107" s="18" t="n"/>
      <c r="B107" s="18" t="n"/>
      <c r="C107" s="18" t="n"/>
      <c r="D107" s="18" t="n"/>
      <c r="E107" s="18" t="n"/>
      <c r="F107" s="19" t="n"/>
      <c r="G107" s="20" t="n"/>
      <c r="H107" s="21" t="n"/>
      <c r="I107" s="18" t="n"/>
    </row>
    <row r="108">
      <c r="A108" s="18" t="n"/>
      <c r="B108" s="18" t="n"/>
      <c r="C108" s="18" t="n"/>
      <c r="D108" s="18" t="n"/>
      <c r="E108" s="18" t="n"/>
      <c r="F108" s="19" t="n"/>
      <c r="G108" s="20" t="n"/>
      <c r="H108" s="21" t="n"/>
      <c r="I108" s="18" t="n"/>
    </row>
    <row r="109">
      <c r="A109" s="18" t="n"/>
      <c r="B109" s="18" t="n"/>
      <c r="C109" s="18" t="n"/>
      <c r="D109" s="18" t="n"/>
      <c r="E109" s="18" t="n"/>
      <c r="F109" s="19" t="n"/>
      <c r="G109" s="20" t="n"/>
      <c r="H109" s="21" t="n"/>
      <c r="I109" s="18" t="n"/>
    </row>
    <row r="110">
      <c r="A110" s="18" t="n"/>
      <c r="B110" s="18" t="n"/>
      <c r="C110" s="18" t="n"/>
      <c r="D110" s="18" t="n"/>
      <c r="E110" s="18" t="n"/>
      <c r="F110" s="19" t="n"/>
      <c r="G110" s="20" t="n"/>
      <c r="H110" s="21" t="n"/>
      <c r="I110" s="18" t="n"/>
    </row>
    <row r="111">
      <c r="A111" s="18" t="n"/>
      <c r="B111" s="18" t="n"/>
      <c r="C111" s="18" t="n"/>
      <c r="D111" s="18" t="n"/>
      <c r="E111" s="18" t="n"/>
      <c r="F111" s="19" t="n"/>
      <c r="G111" s="20" t="n"/>
      <c r="H111" s="21" t="n"/>
      <c r="I111" s="18" t="n"/>
    </row>
    <row r="112">
      <c r="A112" s="18" t="n"/>
      <c r="B112" s="18" t="n"/>
      <c r="C112" s="18" t="n"/>
      <c r="D112" s="18" t="n"/>
      <c r="E112" s="18" t="n"/>
      <c r="F112" s="19" t="n"/>
      <c r="G112" s="20" t="n"/>
      <c r="H112" s="21" t="n"/>
      <c r="I112" s="18" t="n"/>
    </row>
    <row r="113">
      <c r="A113" s="18" t="n"/>
      <c r="B113" s="18" t="n"/>
      <c r="C113" s="18" t="n"/>
      <c r="D113" s="18" t="n"/>
      <c r="E113" s="18" t="n"/>
      <c r="F113" s="19" t="n"/>
      <c r="G113" s="20" t="n"/>
      <c r="H113" s="21" t="n"/>
      <c r="I113" s="18" t="n"/>
    </row>
    <row r="114">
      <c r="A114" s="18" t="n"/>
      <c r="B114" s="18" t="n"/>
      <c r="C114" s="18" t="n"/>
      <c r="D114" s="18" t="n"/>
      <c r="E114" s="18" t="n"/>
      <c r="F114" s="19" t="n"/>
      <c r="G114" s="20" t="n"/>
      <c r="H114" s="21" t="n"/>
      <c r="I114" s="18" t="n"/>
    </row>
    <row r="115">
      <c r="A115" s="18" t="n"/>
      <c r="B115" s="18" t="n"/>
      <c r="C115" s="18" t="n"/>
      <c r="D115" s="18" t="n"/>
      <c r="E115" s="18" t="n"/>
      <c r="F115" s="19" t="n"/>
      <c r="G115" s="20" t="n"/>
      <c r="H115" s="21" t="n"/>
      <c r="I115" s="18" t="n"/>
    </row>
    <row r="116">
      <c r="A116" s="18" t="n"/>
      <c r="B116" s="18" t="n"/>
      <c r="C116" s="18" t="n"/>
      <c r="D116" s="18" t="n"/>
      <c r="E116" s="18" t="n"/>
      <c r="F116" s="19" t="n"/>
      <c r="G116" s="20" t="n"/>
      <c r="H116" s="21" t="n"/>
      <c r="I116" s="18" t="n"/>
    </row>
    <row r="117">
      <c r="A117" s="18" t="n"/>
      <c r="B117" s="18" t="n"/>
      <c r="C117" s="18" t="n"/>
      <c r="D117" s="18" t="n"/>
      <c r="E117" s="18" t="n"/>
      <c r="F117" s="19" t="n"/>
      <c r="G117" s="20" t="n"/>
      <c r="H117" s="21" t="n"/>
      <c r="I117" s="18" t="n"/>
    </row>
    <row r="118">
      <c r="A118" s="18" t="n"/>
      <c r="B118" s="18" t="n"/>
      <c r="C118" s="18" t="n"/>
      <c r="D118" s="18" t="n"/>
      <c r="E118" s="18" t="n"/>
      <c r="F118" s="19" t="n"/>
      <c r="G118" s="20" t="n"/>
      <c r="H118" s="21" t="n"/>
      <c r="I118" s="18" t="n"/>
    </row>
    <row r="119">
      <c r="A119" s="18" t="n"/>
      <c r="B119" s="18" t="n"/>
      <c r="C119" s="18" t="n"/>
      <c r="D119" s="18" t="n"/>
      <c r="E119" s="18" t="n"/>
      <c r="F119" s="19" t="n"/>
      <c r="G119" s="20" t="n"/>
      <c r="H119" s="21" t="n"/>
      <c r="I119" s="18" t="n"/>
    </row>
    <row r="120">
      <c r="A120" s="18" t="n"/>
      <c r="B120" s="18" t="n"/>
      <c r="C120" s="18" t="n"/>
      <c r="D120" s="18" t="n"/>
      <c r="E120" s="18" t="n"/>
      <c r="F120" s="19" t="n"/>
      <c r="G120" s="20" t="n"/>
      <c r="H120" s="21" t="n"/>
      <c r="I120" s="18" t="n"/>
    </row>
    <row r="121">
      <c r="A121" s="18" t="n"/>
      <c r="B121" s="18" t="n"/>
      <c r="C121" s="18" t="n"/>
      <c r="D121" s="18" t="n"/>
      <c r="E121" s="18" t="n"/>
      <c r="F121" s="19" t="n"/>
      <c r="G121" s="20" t="n"/>
      <c r="H121" s="21" t="n"/>
      <c r="I121" s="18" t="n"/>
    </row>
    <row r="122">
      <c r="A122" s="18" t="n"/>
      <c r="B122" s="18" t="n"/>
      <c r="C122" s="18" t="n"/>
      <c r="D122" s="18" t="n"/>
      <c r="E122" s="18" t="n"/>
      <c r="F122" s="19" t="n"/>
      <c r="G122" s="20" t="n"/>
      <c r="H122" s="21" t="n"/>
      <c r="I122" s="18" t="n"/>
    </row>
    <row r="123">
      <c r="A123" s="18" t="n"/>
      <c r="B123" s="18" t="n"/>
      <c r="C123" s="18" t="n"/>
      <c r="D123" s="18" t="n"/>
      <c r="E123" s="18" t="n"/>
      <c r="F123" s="19" t="n"/>
      <c r="G123" s="20" t="n"/>
      <c r="H123" s="21" t="n"/>
      <c r="I123" s="18" t="n"/>
    </row>
    <row r="124">
      <c r="A124" s="18" t="n"/>
      <c r="B124" s="18" t="n"/>
      <c r="C124" s="18" t="n"/>
      <c r="D124" s="18" t="n"/>
      <c r="E124" s="18" t="n"/>
      <c r="F124" s="19" t="n"/>
      <c r="G124" s="20" t="n"/>
      <c r="H124" s="21" t="n"/>
      <c r="I124" s="18" t="n"/>
    </row>
    <row r="125">
      <c r="A125" s="18" t="n"/>
      <c r="B125" s="18" t="n"/>
      <c r="C125" s="18" t="n"/>
      <c r="D125" s="18" t="n"/>
      <c r="E125" s="18" t="n"/>
      <c r="F125" s="19" t="n"/>
      <c r="G125" s="20" t="n"/>
      <c r="H125" s="21" t="n"/>
      <c r="I125" s="18" t="n"/>
    </row>
    <row r="126">
      <c r="A126" s="18" t="n"/>
      <c r="B126" s="18" t="n"/>
      <c r="C126" s="18" t="n"/>
      <c r="D126" s="18" t="n"/>
      <c r="E126" s="18" t="n"/>
      <c r="F126" s="19" t="n"/>
      <c r="G126" s="20" t="n"/>
      <c r="H126" s="21" t="n"/>
      <c r="I126" s="18" t="n"/>
    </row>
    <row r="127">
      <c r="A127" s="18" t="n"/>
      <c r="B127" s="18" t="n"/>
      <c r="C127" s="18" t="n"/>
      <c r="D127" s="18" t="n"/>
      <c r="E127" s="18" t="n"/>
      <c r="F127" s="19" t="n"/>
      <c r="G127" s="20" t="n"/>
      <c r="H127" s="21" t="n"/>
      <c r="I127" s="18" t="n"/>
    </row>
    <row r="128">
      <c r="A128" s="18" t="n"/>
      <c r="B128" s="18" t="n"/>
      <c r="C128" s="18" t="n"/>
      <c r="D128" s="18" t="n"/>
      <c r="E128" s="18" t="n"/>
      <c r="F128" s="19" t="n"/>
      <c r="G128" s="20" t="n"/>
      <c r="H128" s="21" t="n"/>
      <c r="I128" s="18" t="n"/>
    </row>
    <row r="129">
      <c r="A129" s="18" t="n"/>
      <c r="B129" s="18" t="n"/>
      <c r="C129" s="18" t="n"/>
      <c r="D129" s="18" t="n"/>
      <c r="E129" s="18" t="n"/>
      <c r="F129" s="19" t="n"/>
      <c r="G129" s="20" t="n"/>
      <c r="H129" s="21" t="n"/>
      <c r="I129" s="18" t="n"/>
    </row>
    <row r="130">
      <c r="A130" s="18" t="n"/>
      <c r="B130" s="18" t="n"/>
      <c r="C130" s="18" t="n"/>
      <c r="D130" s="18" t="n"/>
      <c r="E130" s="18" t="n"/>
      <c r="F130" s="19" t="n"/>
      <c r="G130" s="20" t="n"/>
      <c r="H130" s="21" t="n"/>
      <c r="I130" s="18" t="n"/>
    </row>
    <row r="131">
      <c r="A131" s="18" t="n"/>
      <c r="B131" s="18" t="n"/>
      <c r="C131" s="18" t="n"/>
      <c r="D131" s="18" t="n"/>
      <c r="E131" s="18" t="n"/>
      <c r="F131" s="19" t="n"/>
      <c r="G131" s="20" t="n"/>
      <c r="H131" s="21" t="n"/>
      <c r="I131" s="18" t="n"/>
    </row>
    <row r="132">
      <c r="A132" s="18" t="n"/>
      <c r="B132" s="18" t="n"/>
      <c r="C132" s="18" t="n"/>
      <c r="D132" s="18" t="n"/>
      <c r="E132" s="18" t="n"/>
      <c r="F132" s="19" t="n"/>
      <c r="G132" s="20" t="n"/>
      <c r="H132" s="21" t="n"/>
      <c r="I132" s="18" t="n"/>
    </row>
    <row r="133">
      <c r="A133" s="18" t="n"/>
      <c r="B133" s="18" t="n"/>
      <c r="C133" s="18" t="n"/>
      <c r="D133" s="18" t="n"/>
      <c r="E133" s="18" t="n"/>
      <c r="F133" s="19" t="n"/>
      <c r="G133" s="20" t="n"/>
      <c r="H133" s="21" t="n"/>
      <c r="I133" s="18" t="n"/>
    </row>
    <row r="134">
      <c r="A134" s="18" t="n"/>
      <c r="B134" s="18" t="n"/>
      <c r="C134" s="18" t="n"/>
      <c r="D134" s="18" t="n"/>
      <c r="E134" s="18" t="n"/>
      <c r="F134" s="19" t="n"/>
      <c r="G134" s="20" t="n"/>
      <c r="H134" s="21" t="n"/>
      <c r="I134" s="18" t="n"/>
    </row>
    <row r="135">
      <c r="A135" s="18" t="n"/>
      <c r="B135" s="18" t="n"/>
      <c r="C135" s="18" t="n"/>
      <c r="D135" s="18" t="n"/>
      <c r="E135" s="18" t="n"/>
      <c r="F135" s="19" t="n"/>
      <c r="G135" s="20" t="n"/>
      <c r="H135" s="21" t="n"/>
      <c r="I135" s="18" t="n"/>
    </row>
    <row r="136">
      <c r="A136" s="18" t="n"/>
      <c r="B136" s="18" t="n"/>
      <c r="C136" s="18" t="n"/>
      <c r="D136" s="18" t="n"/>
      <c r="E136" s="18" t="n"/>
      <c r="F136" s="19" t="n"/>
      <c r="G136" s="20" t="n"/>
      <c r="H136" s="21" t="n"/>
      <c r="I136" s="18" t="n"/>
    </row>
    <row r="137">
      <c r="A137" s="18" t="n"/>
      <c r="B137" s="18" t="n"/>
      <c r="C137" s="18" t="n"/>
      <c r="D137" s="18" t="n"/>
      <c r="E137" s="18" t="n"/>
      <c r="F137" s="19" t="n"/>
      <c r="G137" s="20" t="n"/>
      <c r="H137" s="21" t="n"/>
      <c r="I137" s="18" t="n"/>
    </row>
    <row r="138">
      <c r="A138" s="18" t="n"/>
      <c r="B138" s="18" t="n"/>
      <c r="C138" s="18" t="n"/>
      <c r="D138" s="18" t="n"/>
      <c r="E138" s="18" t="n"/>
      <c r="F138" s="19" t="n"/>
      <c r="G138" s="20" t="n"/>
      <c r="H138" s="21" t="n"/>
      <c r="I138" s="18" t="n"/>
    </row>
    <row r="139">
      <c r="A139" s="18" t="n"/>
      <c r="B139" s="18" t="n"/>
      <c r="C139" s="18" t="n"/>
      <c r="D139" s="18" t="n"/>
      <c r="E139" s="18" t="n"/>
      <c r="F139" s="19" t="n"/>
      <c r="G139" s="20" t="n"/>
      <c r="H139" s="21" t="n"/>
      <c r="I139" s="18" t="n"/>
    </row>
    <row r="140">
      <c r="A140" s="18" t="n"/>
      <c r="B140" s="18" t="n"/>
      <c r="C140" s="18" t="n"/>
      <c r="D140" s="18" t="n"/>
      <c r="E140" s="18" t="n"/>
      <c r="F140" s="19" t="n"/>
      <c r="G140" s="20" t="n"/>
      <c r="H140" s="21" t="n"/>
      <c r="I140" s="18" t="n"/>
    </row>
    <row r="141">
      <c r="A141" s="18" t="n"/>
      <c r="B141" s="18" t="n"/>
      <c r="C141" s="18" t="n"/>
      <c r="D141" s="18" t="n"/>
      <c r="E141" s="18" t="n"/>
      <c r="F141" s="19" t="n"/>
      <c r="G141" s="20" t="n"/>
      <c r="H141" s="21" t="n"/>
      <c r="I141" s="18" t="n"/>
    </row>
    <row r="142">
      <c r="A142" s="18" t="n"/>
      <c r="B142" s="18" t="n"/>
      <c r="C142" s="18" t="n"/>
      <c r="D142" s="18" t="n"/>
      <c r="E142" s="18" t="n"/>
      <c r="F142" s="19" t="n"/>
      <c r="G142" s="20" t="n"/>
      <c r="H142" s="21" t="n"/>
      <c r="I142" s="18" t="n"/>
    </row>
    <row r="143">
      <c r="A143" s="18" t="n"/>
      <c r="B143" s="18" t="n"/>
      <c r="C143" s="18" t="n"/>
      <c r="D143" s="18" t="n"/>
      <c r="E143" s="18" t="n"/>
      <c r="F143" s="19" t="n"/>
      <c r="G143" s="20" t="n"/>
      <c r="H143" s="21" t="n"/>
      <c r="I143" s="18" t="n"/>
    </row>
    <row r="144">
      <c r="A144" s="18" t="n"/>
      <c r="B144" s="18" t="n"/>
      <c r="C144" s="18" t="n"/>
      <c r="D144" s="18" t="n"/>
      <c r="E144" s="18" t="n"/>
      <c r="F144" s="19" t="n"/>
      <c r="G144" s="20" t="n"/>
      <c r="H144" s="21" t="n"/>
      <c r="I144" s="18" t="n"/>
    </row>
    <row r="145">
      <c r="A145" s="18" t="n"/>
      <c r="B145" s="18" t="n"/>
      <c r="C145" s="18" t="n"/>
      <c r="D145" s="18" t="n"/>
      <c r="E145" s="18" t="n"/>
      <c r="F145" s="19" t="n"/>
      <c r="G145" s="20" t="n"/>
      <c r="H145" s="21" t="n"/>
      <c r="I145" s="18" t="n"/>
    </row>
    <row r="146">
      <c r="A146" s="18" t="n"/>
      <c r="B146" s="18" t="n"/>
      <c r="C146" s="18" t="n"/>
      <c r="D146" s="18" t="n"/>
      <c r="E146" s="18" t="n"/>
      <c r="F146" s="19" t="n"/>
      <c r="G146" s="20" t="n"/>
      <c r="H146" s="21" t="n"/>
      <c r="I146" s="18" t="n"/>
    </row>
    <row r="147">
      <c r="A147" s="18" t="n"/>
      <c r="B147" s="18" t="n"/>
      <c r="C147" s="18" t="n"/>
      <c r="D147" s="18" t="n"/>
      <c r="E147" s="18" t="n"/>
      <c r="F147" s="19" t="n"/>
      <c r="G147" s="20" t="n"/>
      <c r="H147" s="21" t="n"/>
      <c r="I147" s="18" t="n"/>
    </row>
    <row r="148">
      <c r="A148" s="18" t="n"/>
      <c r="B148" s="18" t="n"/>
      <c r="C148" s="18" t="n"/>
      <c r="D148" s="18" t="n"/>
      <c r="E148" s="18" t="n"/>
      <c r="F148" s="19" t="n"/>
      <c r="G148" s="20" t="n"/>
      <c r="H148" s="21" t="n"/>
      <c r="I148" s="18" t="n"/>
    </row>
    <row r="149">
      <c r="A149" s="18" t="n"/>
      <c r="B149" s="18" t="n"/>
      <c r="C149" s="18" t="n"/>
      <c r="D149" s="18" t="n"/>
      <c r="E149" s="18" t="n"/>
      <c r="F149" s="19" t="n"/>
      <c r="G149" s="20" t="n"/>
      <c r="H149" s="21" t="n"/>
      <c r="I149" s="18" t="n"/>
    </row>
    <row r="150">
      <c r="A150" s="18" t="n"/>
      <c r="B150" s="18" t="n"/>
      <c r="C150" s="18" t="n"/>
      <c r="D150" s="18" t="n"/>
      <c r="E150" s="18" t="n"/>
      <c r="F150" s="19" t="n"/>
      <c r="G150" s="20" t="n"/>
      <c r="H150" s="21" t="n"/>
      <c r="I150" s="18" t="n"/>
    </row>
    <row r="151">
      <c r="A151" s="18" t="n"/>
      <c r="B151" s="18" t="n"/>
      <c r="C151" s="18" t="n"/>
      <c r="D151" s="18" t="n"/>
      <c r="E151" s="18" t="n"/>
      <c r="F151" s="19" t="n"/>
      <c r="G151" s="20" t="n"/>
      <c r="H151" s="21" t="n"/>
      <c r="I151" s="18" t="n"/>
    </row>
  </sheetData>
  <dataValidations count="3">
    <dataValidation sqref="C2:C151" showDropDown="0" showInputMessage="0" showErrorMessage="0" allowBlank="1" type="list">
      <formula1>=Configuración!$B$26:$B$35</formula1>
    </dataValidation>
    <dataValidation sqref="D2:D151" showDropDown="0" showInputMessage="0" showErrorMessage="0" allowBlank="1" type="list">
      <formula1>"botella,lata,unidad,litro,kg,caja,barril"</formula1>
    </dataValidation>
    <dataValidation sqref="F2:F151" showDropDown="0" showInputMessage="0" showErrorMessage="0" allowBlank="1" type="decimal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AF22"/>
    <outlinePr summaryBelow="1" summaryRight="1"/>
    <pageSetUpPr/>
  </sheetPr>
  <dimension ref="A1:R1501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16" customWidth="1" min="3" max="3"/>
    <col width="9" customWidth="1" min="4" max="4"/>
    <col width="26" customWidth="1" min="5" max="5"/>
    <col width="9" customWidth="1" min="6" max="6"/>
    <col width="12" customWidth="1" min="7" max="7"/>
    <col width="11" customWidth="1" min="8" max="8"/>
    <col width="14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7" customWidth="1" min="15" max="15"/>
    <col width="12" customWidth="1" min="16" max="16"/>
    <col width="34" customWidth="1" min="17" max="17"/>
    <col width="7" customWidth="1" min="18" max="18"/>
  </cols>
  <sheetData>
    <row r="1" ht="60" customHeight="1">
      <c r="A1" s="17" t="inlineStr">
        <is>
          <t>Fecha</t>
        </is>
      </c>
      <c r="B1" s="17" t="inlineStr">
        <is>
          <t>Turno</t>
        </is>
      </c>
      <c r="C1" s="17" t="inlineStr">
        <is>
          <t>Responsable</t>
        </is>
      </c>
      <c r="D1" s="17" t="inlineStr">
        <is>
          <t>Código</t>
        </is>
      </c>
      <c r="E1" s="17" t="inlineStr">
        <is>
          <t>Producto</t>
        </is>
      </c>
      <c r="F1" s="17" t="inlineStr">
        <is>
          <t>Unidad</t>
        </is>
      </c>
      <c r="G1" s="17" t="inlineStr">
        <is>
          <t>Stock inicial (contado al abrir)</t>
        </is>
      </c>
      <c r="H1" s="17" t="inlineStr">
        <is>
          <t>Ingresos / reposición</t>
        </is>
      </c>
      <c r="I1" s="17" t="inlineStr">
        <is>
          <t>Vendido (según el sistema, en unidades de venta)</t>
        </is>
      </c>
      <c r="J1" s="17" t="inlineStr">
        <is>
          <t>Cortesías y consumo del personal</t>
        </is>
      </c>
      <c r="K1" s="17" t="inlineStr">
        <is>
          <t>Merma registrada (unid. de conteo)</t>
        </is>
      </c>
      <c r="L1" s="17" t="inlineStr">
        <is>
          <t>Stock teórico</t>
        </is>
      </c>
      <c r="M1" s="17" t="inlineStr">
        <is>
          <t>Stock real (contado al cerrar)</t>
        </is>
      </c>
      <c r="N1" s="17" t="inlineStr">
        <is>
          <t>Diferencia (real − teórico)</t>
        </is>
      </c>
      <c r="O1" s="17" t="inlineStr">
        <is>
          <t>Estado</t>
        </is>
      </c>
      <c r="P1" s="17" t="inlineStr">
        <is>
          <t>Diferencia en $</t>
        </is>
      </c>
      <c r="Q1" s="17" t="inlineStr">
        <is>
          <t>Explicación / qué pasó</t>
        </is>
      </c>
      <c r="R1" s="17" t="inlineStr">
        <is>
          <t>N° resumen</t>
        </is>
      </c>
    </row>
    <row r="2">
      <c r="A2" s="22" t="n">
        <v>46318</v>
      </c>
      <c r="B2" s="18" t="inlineStr">
        <is>
          <t>Noche</t>
        </is>
      </c>
      <c r="C2" s="18" t="inlineStr">
        <is>
          <t>Encargado/a de barra</t>
        </is>
      </c>
      <c r="D2" s="18" t="inlineStr">
        <is>
          <t>BA-01</t>
        </is>
      </c>
      <c r="E2" s="23">
        <f>IF($D2="","",IFERROR(INDEX('Productos de barra'!$B$2:$B$151,MATCH($D2,'Productos de barra'!$A$2:$A$151,0)),"Código no cargado"))</f>
        <v/>
      </c>
      <c r="F2" s="23">
        <f>IF($D2="","",IFERROR(INDEX('Productos de barra'!$D$2:$D$151,MATCH($D2,'Productos de barra'!$A$2:$A$151,0)),""))</f>
        <v/>
      </c>
      <c r="G2" s="24" t="n">
        <v>100</v>
      </c>
      <c r="H2" s="24" t="n">
        <v>48</v>
      </c>
      <c r="I2" s="24" t="n">
        <v>120</v>
      </c>
      <c r="J2" s="24" t="n">
        <v>0</v>
      </c>
      <c r="K2" s="24" t="n">
        <v>0</v>
      </c>
      <c r="L2" s="25">
        <f>IF(OR($D2="",$G2=""),"",ROUND($G2+N($H2)-((N($I2)+N($J2))/MAX(0.0001,IFERROR(IF(INDEX('Productos de barra'!$F$2:$F$151,MATCH($D2,'Productos de barra'!$A$2:$A$151,0))="",1,INDEX('Productos de barra'!$F$2:$F$151,MATCH($D2,'Productos de barra'!$A$2:$A$151,0))),1))+N($K2)),2))</f>
        <v/>
      </c>
      <c r="M2" s="24" t="n">
        <v>22</v>
      </c>
      <c r="N2" s="25">
        <f>IF(OR($L2="",$M2=""),"",ROUND($M2-$L2,2))</f>
        <v/>
      </c>
      <c r="O2" s="23">
        <f>IF($N2="","",IF(ABS($N2)&lt;=IFERROR(IF(INDEX('Productos de barra'!$G$2:$G$151,MATCH($D2,'Productos de barra'!$A$2:$A$151,0))="",Configuración!$C$3,INDEX('Productos de barra'!$G$2:$G$151,MATCH($D2,'Productos de barra'!$A$2:$A$151,0))),Configuración!$C$3)*((N($I2)+N($J2))/MAX(0.0001,IFERROR(IF(INDEX('Productos de barra'!$F$2:$F$151,MATCH($D2,'Productos de barra'!$A$2:$A$151,0))="",1,INDEX('Productos de barra'!$F$2:$F$151,MATCH($D2,'Productos de barra'!$A$2:$A$151,0))),1))+N($K2))+0.001,"OK",IF($N2&lt;0,"Falta: investigar","Sobra: revisar carga")))</f>
        <v/>
      </c>
      <c r="P2" s="26">
        <f>IF($N2="","",IFERROR(IF(INDEX('Productos de barra'!$H$2:$H$151,MATCH($D2,'Productos de barra'!$A$2:$A$151,0))="","",$N2*INDEX('Productos de barra'!$H$2:$H$151,MATCH($D2,'Productos de barra'!$A$2:$A$151,0))),""))</f>
        <v/>
      </c>
      <c r="Q2" s="18" t="inlineStr">
        <is>
          <t>A investigar: ¿venta sin comanda, cortesía sin cargar o rotura?</t>
        </is>
      </c>
      <c r="R2" s="23">
        <f>IF(OR($A2="",$A2&lt;&gt;'Resumen del turno'!$C$3,$B2&lt;&gt;'Resumen del turno'!$C$4,$O2="",$O2="OK"),"",COUNTIFS($A$2:$A2,$A2,$B$2:$B2,$B2,$O$2:$O2,"Falta*")+COUNTIFS($A$2:$A2,$A2,$B$2:$B2,$B2,$O$2:$O2,"Sobra*"))</f>
        <v/>
      </c>
    </row>
    <row r="3">
      <c r="A3" s="22" t="n">
        <v>46318</v>
      </c>
      <c r="B3" s="18" t="inlineStr">
        <is>
          <t>Noche</t>
        </is>
      </c>
      <c r="C3" s="18" t="inlineStr">
        <is>
          <t>Encargado/a de barra</t>
        </is>
      </c>
      <c r="D3" s="18" t="inlineStr">
        <is>
          <t>BA-02</t>
        </is>
      </c>
      <c r="E3" s="23">
        <f>IF($D3="","",IFERROR(INDEX('Productos de barra'!$B$2:$B$151,MATCH($D3,'Productos de barra'!$A$2:$A$151,0)),"Código no cargado"))</f>
        <v/>
      </c>
      <c r="F3" s="23">
        <f>IF($D3="","",IFERROR(INDEX('Productos de barra'!$D$2:$D$151,MATCH($D3,'Productos de barra'!$A$2:$A$151,0)),""))</f>
        <v/>
      </c>
      <c r="G3" s="24" t="n">
        <v>6</v>
      </c>
      <c r="H3" s="24" t="n">
        <v>0</v>
      </c>
      <c r="I3" s="24" t="n">
        <v>38</v>
      </c>
      <c r="J3" s="24" t="n">
        <v>2</v>
      </c>
      <c r="K3" s="24" t="n">
        <v>0</v>
      </c>
      <c r="L3" s="25">
        <f>IF(OR($D3="",$G3=""),"",ROUND($G3+N($H3)-((N($I3)+N($J3))/MAX(0.0001,IFERROR(IF(INDEX('Productos de barra'!$F$2:$F$151,MATCH($D3,'Productos de barra'!$A$2:$A$151,0))="",1,INDEX('Productos de barra'!$F$2:$F$151,MATCH($D3,'Productos de barra'!$A$2:$A$151,0))),1))+N($K3)),2))</f>
        <v/>
      </c>
      <c r="M3" s="24" t="n">
        <v>2</v>
      </c>
      <c r="N3" s="25">
        <f>IF(OR($L3="",$M3=""),"",ROUND($M3-$L3,2))</f>
        <v/>
      </c>
      <c r="O3" s="23">
        <f>IF($N3="","",IF(ABS($N3)&lt;=IFERROR(IF(INDEX('Productos de barra'!$G$2:$G$151,MATCH($D3,'Productos de barra'!$A$2:$A$151,0))="",Configuración!$C$3,INDEX('Productos de barra'!$G$2:$G$151,MATCH($D3,'Productos de barra'!$A$2:$A$151,0))),Configuración!$C$3)*((N($I3)+N($J3))/MAX(0.0001,IFERROR(IF(INDEX('Productos de barra'!$F$2:$F$151,MATCH($D3,'Productos de barra'!$A$2:$A$151,0))="",1,INDEX('Productos de barra'!$F$2:$F$151,MATCH($D3,'Productos de barra'!$A$2:$A$151,0))),1))+N($K3))+0.001,"OK",IF($N3&lt;0,"Falta: investigar","Sobra: revisar carga")))</f>
        <v/>
      </c>
      <c r="P3" s="26">
        <f>IF($N3="","",IFERROR(IF(INDEX('Productos de barra'!$H$2:$H$151,MATCH($D3,'Productos de barra'!$A$2:$A$151,0))="","",$N3*INDEX('Productos de barra'!$H$2:$H$151,MATCH($D3,'Productos de barra'!$A$2:$A$151,0))),""))</f>
        <v/>
      </c>
      <c r="Q3" s="18" t="n"/>
      <c r="R3" s="23">
        <f>IF(OR($A3="",$A3&lt;&gt;'Resumen del turno'!$C$3,$B3&lt;&gt;'Resumen del turno'!$C$4,$O3="",$O3="OK"),"",COUNTIFS($A$2:$A3,$A3,$B$2:$B3,$B3,$O$2:$O3,"Falta*")+COUNTIFS($A$2:$A3,$A3,$B$2:$B3,$B3,$O$2:$O3,"Sobra*"))</f>
        <v/>
      </c>
    </row>
    <row r="4">
      <c r="A4" s="22" t="n">
        <v>46318</v>
      </c>
      <c r="B4" s="18" t="inlineStr">
        <is>
          <t>Noche</t>
        </is>
      </c>
      <c r="C4" s="18" t="inlineStr">
        <is>
          <t>Encargado/a de barra</t>
        </is>
      </c>
      <c r="D4" s="18" t="inlineStr">
        <is>
          <t>BA-03</t>
        </is>
      </c>
      <c r="E4" s="23">
        <f>IF($D4="","",IFERROR(INDEX('Productos de barra'!$B$2:$B$151,MATCH($D4,'Productos de barra'!$A$2:$A$151,0)),"Código no cargado"))</f>
        <v/>
      </c>
      <c r="F4" s="23">
        <f>IF($D4="","",IFERROR(INDEX('Productos de barra'!$D$2:$D$151,MATCH($D4,'Productos de barra'!$A$2:$A$151,0)),""))</f>
        <v/>
      </c>
      <c r="G4" s="24" t="n">
        <v>4</v>
      </c>
      <c r="H4" s="24" t="n">
        <v>0</v>
      </c>
      <c r="I4" s="24" t="n">
        <v>40</v>
      </c>
      <c r="J4" s="24" t="n">
        <v>2</v>
      </c>
      <c r="K4" s="24" t="n">
        <v>0</v>
      </c>
      <c r="L4" s="25">
        <f>IF(OR($D4="",$G4=""),"",ROUND($G4+N($H4)-((N($I4)+N($J4))/MAX(0.0001,IFERROR(IF(INDEX('Productos de barra'!$F$2:$F$151,MATCH($D4,'Productos de barra'!$A$2:$A$151,0))="",1,INDEX('Productos de barra'!$F$2:$F$151,MATCH($D4,'Productos de barra'!$A$2:$A$151,0))),1))+N($K4)),2))</f>
        <v/>
      </c>
      <c r="M4" s="24" t="n">
        <v>1</v>
      </c>
      <c r="N4" s="25">
        <f>IF(OR($L4="",$M4=""),"",ROUND($M4-$L4,2))</f>
        <v/>
      </c>
      <c r="O4" s="23">
        <f>IF($N4="","",IF(ABS($N4)&lt;=IFERROR(IF(INDEX('Productos de barra'!$G$2:$G$151,MATCH($D4,'Productos de barra'!$A$2:$A$151,0))="",Configuración!$C$3,INDEX('Productos de barra'!$G$2:$G$151,MATCH($D4,'Productos de barra'!$A$2:$A$151,0))),Configuración!$C$3)*((N($I4)+N($J4))/MAX(0.0001,IFERROR(IF(INDEX('Productos de barra'!$F$2:$F$151,MATCH($D4,'Productos de barra'!$A$2:$A$151,0))="",1,INDEX('Productos de barra'!$F$2:$F$151,MATCH($D4,'Productos de barra'!$A$2:$A$151,0))),1))+N($K4))+0.001,"OK",IF($N4&lt;0,"Falta: investigar","Sobra: revisar carga")))</f>
        <v/>
      </c>
      <c r="P4" s="26">
        <f>IF($N4="","",IFERROR(IF(INDEX('Productos de barra'!$H$2:$H$151,MATCH($D4,'Productos de barra'!$A$2:$A$151,0))="","",$N4*INDEX('Productos de barra'!$H$2:$H$151,MATCH($D4,'Productos de barra'!$A$2:$A$151,0))),""))</f>
        <v/>
      </c>
      <c r="Q4" s="18" t="n"/>
      <c r="R4" s="23">
        <f>IF(OR($A4="",$A4&lt;&gt;'Resumen del turno'!$C$3,$B4&lt;&gt;'Resumen del turno'!$C$4,$O4="",$O4="OK"),"",COUNTIFS($A$2:$A4,$A4,$B$2:$B4,$B4,$O$2:$O4,"Falta*")+COUNTIFS($A$2:$A4,$A4,$B$2:$B4,$B4,$O$2:$O4,"Sobra*"))</f>
        <v/>
      </c>
    </row>
    <row r="5">
      <c r="A5" s="22" t="n">
        <v>46318</v>
      </c>
      <c r="B5" s="18" t="inlineStr">
        <is>
          <t>Noche</t>
        </is>
      </c>
      <c r="C5" s="18" t="inlineStr">
        <is>
          <t>Encargado/a de barra</t>
        </is>
      </c>
      <c r="D5" s="18" t="inlineStr">
        <is>
          <t>BA-04</t>
        </is>
      </c>
      <c r="E5" s="23">
        <f>IF($D5="","",IFERROR(INDEX('Productos de barra'!$B$2:$B$151,MATCH($D5,'Productos de barra'!$A$2:$A$151,0)),"Código no cargado"))</f>
        <v/>
      </c>
      <c r="F5" s="23">
        <f>IF($D5="","",IFERROR(INDEX('Productos de barra'!$D$2:$D$151,MATCH($D5,'Productos de barra'!$A$2:$A$151,0)),""))</f>
        <v/>
      </c>
      <c r="G5" s="24" t="n">
        <v>8</v>
      </c>
      <c r="H5" s="24" t="n">
        <v>0</v>
      </c>
      <c r="I5" s="24" t="n">
        <v>12</v>
      </c>
      <c r="J5" s="24" t="n">
        <v>0</v>
      </c>
      <c r="K5" s="24" t="n">
        <v>0.4</v>
      </c>
      <c r="L5" s="25">
        <f>IF(OR($D5="",$G5=""),"",ROUND($G5+N($H5)-((N($I5)+N($J5))/MAX(0.0001,IFERROR(IF(INDEX('Productos de barra'!$F$2:$F$151,MATCH($D5,'Productos de barra'!$A$2:$A$151,0))="",1,INDEX('Productos de barra'!$F$2:$F$151,MATCH($D5,'Productos de barra'!$A$2:$A$151,0))),1))+N($K5)),2))</f>
        <v/>
      </c>
      <c r="M5" s="24" t="n">
        <v>5.2</v>
      </c>
      <c r="N5" s="25">
        <f>IF(OR($L5="",$M5=""),"",ROUND($M5-$L5,2))</f>
        <v/>
      </c>
      <c r="O5" s="23">
        <f>IF($N5="","",IF(ABS($N5)&lt;=IFERROR(IF(INDEX('Productos de barra'!$G$2:$G$151,MATCH($D5,'Productos de barra'!$A$2:$A$151,0))="",Configuración!$C$3,INDEX('Productos de barra'!$G$2:$G$151,MATCH($D5,'Productos de barra'!$A$2:$A$151,0))),Configuración!$C$3)*((N($I5)+N($J5))/MAX(0.0001,IFERROR(IF(INDEX('Productos de barra'!$F$2:$F$151,MATCH($D5,'Productos de barra'!$A$2:$A$151,0))="",1,INDEX('Productos de barra'!$F$2:$F$151,MATCH($D5,'Productos de barra'!$A$2:$A$151,0))),1))+N($K5))+0.001,"OK",IF($N5&lt;0,"Falta: investigar","Sobra: revisar carga")))</f>
        <v/>
      </c>
      <c r="P5" s="26">
        <f>IF($N5="","",IFERROR(IF(INDEX('Productos de barra'!$H$2:$H$151,MATCH($D5,'Productos de barra'!$A$2:$A$151,0))="","",$N5*INDEX('Productos de barra'!$H$2:$H$151,MATCH($D5,'Productos de barra'!$A$2:$A$151,0))),""))</f>
        <v/>
      </c>
      <c r="Q5" s="18" t="inlineStr">
        <is>
          <t>Botella abierta que no se terminó, cargada como merma.</t>
        </is>
      </c>
      <c r="R5" s="23">
        <f>IF(OR($A5="",$A5&lt;&gt;'Resumen del turno'!$C$3,$B5&lt;&gt;'Resumen del turno'!$C$4,$O5="",$O5="OK"),"",COUNTIFS($A$2:$A5,$A5,$B$2:$B5,$B5,$O$2:$O5,"Falta*")+COUNTIFS($A$2:$A5,$A5,$B$2:$B5,$B5,$O$2:$O5,"Sobra*"))</f>
        <v/>
      </c>
    </row>
    <row r="6">
      <c r="A6" s="22" t="n">
        <v>46318</v>
      </c>
      <c r="B6" s="18" t="inlineStr">
        <is>
          <t>Noche</t>
        </is>
      </c>
      <c r="C6" s="18" t="inlineStr">
        <is>
          <t>Encargado/a de barra</t>
        </is>
      </c>
      <c r="D6" s="18" t="inlineStr">
        <is>
          <t>BA-05</t>
        </is>
      </c>
      <c r="E6" s="23">
        <f>IF($D6="","",IFERROR(INDEX('Productos de barra'!$B$2:$B$151,MATCH($D6,'Productos de barra'!$A$2:$A$151,0)),"Código no cargado"))</f>
        <v/>
      </c>
      <c r="F6" s="23">
        <f>IF($D6="","",IFERROR(INDEX('Productos de barra'!$D$2:$D$151,MATCH($D6,'Productos de barra'!$A$2:$A$151,0)),""))</f>
        <v/>
      </c>
      <c r="G6" s="24" t="n">
        <v>48</v>
      </c>
      <c r="H6" s="24" t="n">
        <v>24</v>
      </c>
      <c r="I6" s="24" t="n">
        <v>50</v>
      </c>
      <c r="J6" s="24" t="n">
        <v>0</v>
      </c>
      <c r="K6" s="24" t="n">
        <v>0</v>
      </c>
      <c r="L6" s="25">
        <f>IF(OR($D6="",$G6=""),"",ROUND($G6+N($H6)-((N($I6)+N($J6))/MAX(0.0001,IFERROR(IF(INDEX('Productos de barra'!$F$2:$F$151,MATCH($D6,'Productos de barra'!$A$2:$A$151,0))="",1,INDEX('Productos de barra'!$F$2:$F$151,MATCH($D6,'Productos de barra'!$A$2:$A$151,0))),1))+N($K6)),2))</f>
        <v/>
      </c>
      <c r="M6" s="24" t="n">
        <v>22</v>
      </c>
      <c r="N6" s="25">
        <f>IF(OR($L6="",$M6=""),"",ROUND($M6-$L6,2))</f>
        <v/>
      </c>
      <c r="O6" s="23">
        <f>IF($N6="","",IF(ABS($N6)&lt;=IFERROR(IF(INDEX('Productos de barra'!$G$2:$G$151,MATCH($D6,'Productos de barra'!$A$2:$A$151,0))="",Configuración!$C$3,INDEX('Productos de barra'!$G$2:$G$151,MATCH($D6,'Productos de barra'!$A$2:$A$151,0))),Configuración!$C$3)*((N($I6)+N($J6))/MAX(0.0001,IFERROR(IF(INDEX('Productos de barra'!$F$2:$F$151,MATCH($D6,'Productos de barra'!$A$2:$A$151,0))="",1,INDEX('Productos de barra'!$F$2:$F$151,MATCH($D6,'Productos de barra'!$A$2:$A$151,0))),1))+N($K6))+0.001,"OK",IF($N6&lt;0,"Falta: investigar","Sobra: revisar carga")))</f>
        <v/>
      </c>
      <c r="P6" s="26">
        <f>IF($N6="","",IFERROR(IF(INDEX('Productos de barra'!$H$2:$H$151,MATCH($D6,'Productos de barra'!$A$2:$A$151,0))="","",$N6*INDEX('Productos de barra'!$H$2:$H$151,MATCH($D6,'Productos de barra'!$A$2:$A$151,0))),""))</f>
        <v/>
      </c>
      <c r="Q6" s="18" t="n"/>
      <c r="R6" s="23">
        <f>IF(OR($A6="",$A6&lt;&gt;'Resumen del turno'!$C$3,$B6&lt;&gt;'Resumen del turno'!$C$4,$O6="",$O6="OK"),"",COUNTIFS($A$2:$A6,$A6,$B$2:$B6,$B6,$O$2:$O6,"Falta*")+COUNTIFS($A$2:$A6,$A6,$B$2:$B6,$B6,$O$2:$O6,"Sobra*"))</f>
        <v/>
      </c>
    </row>
    <row r="7">
      <c r="A7" s="22" t="n">
        <v>46318</v>
      </c>
      <c r="B7" s="18" t="inlineStr">
        <is>
          <t>Noche</t>
        </is>
      </c>
      <c r="C7" s="18" t="inlineStr">
        <is>
          <t>Encargado/a de barra</t>
        </is>
      </c>
      <c r="D7" s="18" t="inlineStr">
        <is>
          <t>BA-06</t>
        </is>
      </c>
      <c r="E7" s="23">
        <f>IF($D7="","",IFERROR(INDEX('Productos de barra'!$B$2:$B$151,MATCH($D7,'Productos de barra'!$A$2:$A$151,0)),"Código no cargado"))</f>
        <v/>
      </c>
      <c r="F7" s="23">
        <f>IF($D7="","",IFERROR(INDEX('Productos de barra'!$D$2:$D$151,MATCH($D7,'Productos de barra'!$A$2:$A$151,0)),""))</f>
        <v/>
      </c>
      <c r="G7" s="24" t="n">
        <v>36</v>
      </c>
      <c r="H7" s="24" t="n">
        <v>0</v>
      </c>
      <c r="I7" s="24" t="n">
        <v>20</v>
      </c>
      <c r="J7" s="24" t="n">
        <v>0</v>
      </c>
      <c r="K7" s="24" t="n">
        <v>0</v>
      </c>
      <c r="L7" s="25">
        <f>IF(OR($D7="",$G7=""),"",ROUND($G7+N($H7)-((N($I7)+N($J7))/MAX(0.0001,IFERROR(IF(INDEX('Productos de barra'!$F$2:$F$151,MATCH($D7,'Productos de barra'!$A$2:$A$151,0))="",1,INDEX('Productos de barra'!$F$2:$F$151,MATCH($D7,'Productos de barra'!$A$2:$A$151,0))),1))+N($K7)),2))</f>
        <v/>
      </c>
      <c r="M7" s="24" t="n">
        <v>17</v>
      </c>
      <c r="N7" s="25">
        <f>IF(OR($L7="",$M7=""),"",ROUND($M7-$L7,2))</f>
        <v/>
      </c>
      <c r="O7" s="23">
        <f>IF($N7="","",IF(ABS($N7)&lt;=IFERROR(IF(INDEX('Productos de barra'!$G$2:$G$151,MATCH($D7,'Productos de barra'!$A$2:$A$151,0))="",Configuración!$C$3,INDEX('Productos de barra'!$G$2:$G$151,MATCH($D7,'Productos de barra'!$A$2:$A$151,0))),Configuración!$C$3)*((N($I7)+N($J7))/MAX(0.0001,IFERROR(IF(INDEX('Productos de barra'!$F$2:$F$151,MATCH($D7,'Productos de barra'!$A$2:$A$151,0))="",1,INDEX('Productos de barra'!$F$2:$F$151,MATCH($D7,'Productos de barra'!$A$2:$A$151,0))),1))+N($K7))+0.001,"OK",IF($N7&lt;0,"Falta: investigar","Sobra: revisar carga")))</f>
        <v/>
      </c>
      <c r="P7" s="26">
        <f>IF($N7="","",IFERROR(IF(INDEX('Productos de barra'!$H$2:$H$151,MATCH($D7,'Productos de barra'!$A$2:$A$151,0))="","",$N7*INDEX('Productos de barra'!$H$2:$H$151,MATCH($D7,'Productos de barra'!$A$2:$A$151,0))),""))</f>
        <v/>
      </c>
      <c r="Q7" s="18" t="inlineStr">
        <is>
          <t>¿Venta cargada que no salió de la barra o reposición sin anotar?</t>
        </is>
      </c>
      <c r="R7" s="23">
        <f>IF(OR($A7="",$A7&lt;&gt;'Resumen del turno'!$C$3,$B7&lt;&gt;'Resumen del turno'!$C$4,$O7="",$O7="OK"),"",COUNTIFS($A$2:$A7,$A7,$B$2:$B7,$B7,$O$2:$O7,"Falta*")+COUNTIFS($A$2:$A7,$A7,$B$2:$B7,$B7,$O$2:$O7,"Sobra*"))</f>
        <v/>
      </c>
    </row>
    <row r="8">
      <c r="A8" s="22" t="n">
        <v>46318</v>
      </c>
      <c r="B8" s="18" t="inlineStr">
        <is>
          <t>Noche</t>
        </is>
      </c>
      <c r="C8" s="18" t="inlineStr">
        <is>
          <t>Encargado/a de barra</t>
        </is>
      </c>
      <c r="D8" s="18" t="inlineStr">
        <is>
          <t>BA-07</t>
        </is>
      </c>
      <c r="E8" s="23">
        <f>IF($D8="","",IFERROR(INDEX('Productos de barra'!$B$2:$B$151,MATCH($D8,'Productos de barra'!$A$2:$A$151,0)),"Código no cargado"))</f>
        <v/>
      </c>
      <c r="F8" s="23">
        <f>IF($D8="","",IFERROR(INDEX('Productos de barra'!$D$2:$D$151,MATCH($D8,'Productos de barra'!$A$2:$A$151,0)),""))</f>
        <v/>
      </c>
      <c r="G8" s="24" t="n">
        <v>48</v>
      </c>
      <c r="H8" s="24" t="n">
        <v>0</v>
      </c>
      <c r="I8" s="24" t="n">
        <v>42</v>
      </c>
      <c r="J8" s="24" t="n">
        <v>0</v>
      </c>
      <c r="K8" s="24" t="n">
        <v>0</v>
      </c>
      <c r="L8" s="25">
        <f>IF(OR($D8="",$G8=""),"",ROUND($G8+N($H8)-((N($I8)+N($J8))/MAX(0.0001,IFERROR(IF(INDEX('Productos de barra'!$F$2:$F$151,MATCH($D8,'Productos de barra'!$A$2:$A$151,0))="",1,INDEX('Productos de barra'!$F$2:$F$151,MATCH($D8,'Productos de barra'!$A$2:$A$151,0))),1))+N($K8)),2))</f>
        <v/>
      </c>
      <c r="M8" s="24" t="n">
        <v>6</v>
      </c>
      <c r="N8" s="25">
        <f>IF(OR($L8="",$M8=""),"",ROUND($M8-$L8,2))</f>
        <v/>
      </c>
      <c r="O8" s="23">
        <f>IF($N8="","",IF(ABS($N8)&lt;=IFERROR(IF(INDEX('Productos de barra'!$G$2:$G$151,MATCH($D8,'Productos de barra'!$A$2:$A$151,0))="",Configuración!$C$3,INDEX('Productos de barra'!$G$2:$G$151,MATCH($D8,'Productos de barra'!$A$2:$A$151,0))),Configuración!$C$3)*((N($I8)+N($J8))/MAX(0.0001,IFERROR(IF(INDEX('Productos de barra'!$F$2:$F$151,MATCH($D8,'Productos de barra'!$A$2:$A$151,0))="",1,INDEX('Productos de barra'!$F$2:$F$151,MATCH($D8,'Productos de barra'!$A$2:$A$151,0))),1))+N($K8))+0.001,"OK",IF($N8&lt;0,"Falta: investigar","Sobra: revisar carga")))</f>
        <v/>
      </c>
      <c r="P8" s="26">
        <f>IF($N8="","",IFERROR(IF(INDEX('Productos de barra'!$H$2:$H$151,MATCH($D8,'Productos de barra'!$A$2:$A$151,0))="","",$N8*INDEX('Productos de barra'!$H$2:$H$151,MATCH($D8,'Productos de barra'!$A$2:$A$151,0))),""))</f>
        <v/>
      </c>
      <c r="Q8" s="18" t="n"/>
      <c r="R8" s="23">
        <f>IF(OR($A8="",$A8&lt;&gt;'Resumen del turno'!$C$3,$B8&lt;&gt;'Resumen del turno'!$C$4,$O8="",$O8="OK"),"",COUNTIFS($A$2:$A8,$A8,$B$2:$B8,$B8,$O$2:$O8,"Falta*")+COUNTIFS($A$2:$A8,$A8,$B$2:$B8,$B8,$O$2:$O8,"Sobra*"))</f>
        <v/>
      </c>
    </row>
    <row r="9">
      <c r="A9" s="22" t="n"/>
      <c r="B9" s="18" t="n"/>
      <c r="C9" s="18" t="n"/>
      <c r="D9" s="18" t="n"/>
      <c r="E9" s="23">
        <f>IF($D9="","",IFERROR(INDEX('Productos de barra'!$B$2:$B$151,MATCH($D9,'Productos de barra'!$A$2:$A$151,0)),"Código no cargado"))</f>
        <v/>
      </c>
      <c r="F9" s="23">
        <f>IF($D9="","",IFERROR(INDEX('Productos de barra'!$D$2:$D$151,MATCH($D9,'Productos de barra'!$A$2:$A$151,0)),""))</f>
        <v/>
      </c>
      <c r="G9" s="24" t="n"/>
      <c r="H9" s="24" t="n"/>
      <c r="I9" s="24" t="n"/>
      <c r="J9" s="24" t="n"/>
      <c r="K9" s="24" t="n"/>
      <c r="L9" s="25">
        <f>IF(OR($D9="",$G9=""),"",ROUND($G9+N($H9)-((N($I9)+N($J9))/MAX(0.0001,IFERROR(IF(INDEX('Productos de barra'!$F$2:$F$151,MATCH($D9,'Productos de barra'!$A$2:$A$151,0))="",1,INDEX('Productos de barra'!$F$2:$F$151,MATCH($D9,'Productos de barra'!$A$2:$A$151,0))),1))+N($K9)),2))</f>
        <v/>
      </c>
      <c r="M9" s="24" t="n"/>
      <c r="N9" s="25">
        <f>IF(OR($L9="",$M9=""),"",ROUND($M9-$L9,2))</f>
        <v/>
      </c>
      <c r="O9" s="23">
        <f>IF($N9="","",IF(ABS($N9)&lt;=IFERROR(IF(INDEX('Productos de barra'!$G$2:$G$151,MATCH($D9,'Productos de barra'!$A$2:$A$151,0))="",Configuración!$C$3,INDEX('Productos de barra'!$G$2:$G$151,MATCH($D9,'Productos de barra'!$A$2:$A$151,0))),Configuración!$C$3)*((N($I9)+N($J9))/MAX(0.0001,IFERROR(IF(INDEX('Productos de barra'!$F$2:$F$151,MATCH($D9,'Productos de barra'!$A$2:$A$151,0))="",1,INDEX('Productos de barra'!$F$2:$F$151,MATCH($D9,'Productos de barra'!$A$2:$A$151,0))),1))+N($K9))+0.001,"OK",IF($N9&lt;0,"Falta: investigar","Sobra: revisar carga")))</f>
        <v/>
      </c>
      <c r="P9" s="26">
        <f>IF($N9="","",IFERROR(IF(INDEX('Productos de barra'!$H$2:$H$151,MATCH($D9,'Productos de barra'!$A$2:$A$151,0))="","",$N9*INDEX('Productos de barra'!$H$2:$H$151,MATCH($D9,'Productos de barra'!$A$2:$A$151,0))),""))</f>
        <v/>
      </c>
      <c r="Q9" s="18" t="n"/>
      <c r="R9" s="23">
        <f>IF(OR($A9="",$A9&lt;&gt;'Resumen del turno'!$C$3,$B9&lt;&gt;'Resumen del turno'!$C$4,$O9="",$O9="OK"),"",COUNTIFS($A$2:$A9,$A9,$B$2:$B9,$B9,$O$2:$O9,"Falta*")+COUNTIFS($A$2:$A9,$A9,$B$2:$B9,$B9,$O$2:$O9,"Sobra*"))</f>
        <v/>
      </c>
    </row>
    <row r="10">
      <c r="A10" s="22" t="n"/>
      <c r="B10" s="18" t="n"/>
      <c r="C10" s="18" t="n"/>
      <c r="D10" s="18" t="n"/>
      <c r="E10" s="23">
        <f>IF($D10="","",IFERROR(INDEX('Productos de barra'!$B$2:$B$151,MATCH($D10,'Productos de barra'!$A$2:$A$151,0)),"Código no cargado"))</f>
        <v/>
      </c>
      <c r="F10" s="23">
        <f>IF($D10="","",IFERROR(INDEX('Productos de barra'!$D$2:$D$151,MATCH($D10,'Productos de barra'!$A$2:$A$151,0)),""))</f>
        <v/>
      </c>
      <c r="G10" s="24" t="n"/>
      <c r="H10" s="24" t="n"/>
      <c r="I10" s="24" t="n"/>
      <c r="J10" s="24" t="n"/>
      <c r="K10" s="24" t="n"/>
      <c r="L10" s="25">
        <f>IF(OR($D10="",$G10=""),"",ROUND($G10+N($H10)-((N($I10)+N($J10))/MAX(0.0001,IFERROR(IF(INDEX('Productos de barra'!$F$2:$F$151,MATCH($D10,'Productos de barra'!$A$2:$A$151,0))="",1,INDEX('Productos de barra'!$F$2:$F$151,MATCH($D10,'Productos de barra'!$A$2:$A$151,0))),1))+N($K10)),2))</f>
        <v/>
      </c>
      <c r="M10" s="24" t="n"/>
      <c r="N10" s="25">
        <f>IF(OR($L10="",$M10=""),"",ROUND($M10-$L10,2))</f>
        <v/>
      </c>
      <c r="O10" s="23">
        <f>IF($N10="","",IF(ABS($N10)&lt;=IFERROR(IF(INDEX('Productos de barra'!$G$2:$G$151,MATCH($D10,'Productos de barra'!$A$2:$A$151,0))="",Configuración!$C$3,INDEX('Productos de barra'!$G$2:$G$151,MATCH($D10,'Productos de barra'!$A$2:$A$151,0))),Configuración!$C$3)*((N($I10)+N($J10))/MAX(0.0001,IFERROR(IF(INDEX('Productos de barra'!$F$2:$F$151,MATCH($D10,'Productos de barra'!$A$2:$A$151,0))="",1,INDEX('Productos de barra'!$F$2:$F$151,MATCH($D10,'Productos de barra'!$A$2:$A$151,0))),1))+N($K10))+0.001,"OK",IF($N10&lt;0,"Falta: investigar","Sobra: revisar carga")))</f>
        <v/>
      </c>
      <c r="P10" s="26">
        <f>IF($N10="","",IFERROR(IF(INDEX('Productos de barra'!$H$2:$H$151,MATCH($D10,'Productos de barra'!$A$2:$A$151,0))="","",$N10*INDEX('Productos de barra'!$H$2:$H$151,MATCH($D10,'Productos de barra'!$A$2:$A$151,0))),""))</f>
        <v/>
      </c>
      <c r="Q10" s="18" t="n"/>
      <c r="R10" s="23">
        <f>IF(OR($A10="",$A10&lt;&gt;'Resumen del turno'!$C$3,$B10&lt;&gt;'Resumen del turno'!$C$4,$O10="",$O10="OK"),"",COUNTIFS($A$2:$A10,$A10,$B$2:$B10,$B10,$O$2:$O10,"Falta*")+COUNTIFS($A$2:$A10,$A10,$B$2:$B10,$B10,$O$2:$O10,"Sobra*"))</f>
        <v/>
      </c>
    </row>
    <row r="11">
      <c r="A11" s="22" t="n"/>
      <c r="B11" s="18" t="n"/>
      <c r="C11" s="18" t="n"/>
      <c r="D11" s="18" t="n"/>
      <c r="E11" s="23">
        <f>IF($D11="","",IFERROR(INDEX('Productos de barra'!$B$2:$B$151,MATCH($D11,'Productos de barra'!$A$2:$A$151,0)),"Código no cargado"))</f>
        <v/>
      </c>
      <c r="F11" s="23">
        <f>IF($D11="","",IFERROR(INDEX('Productos de barra'!$D$2:$D$151,MATCH($D11,'Productos de barra'!$A$2:$A$151,0)),""))</f>
        <v/>
      </c>
      <c r="G11" s="24" t="n"/>
      <c r="H11" s="24" t="n"/>
      <c r="I11" s="24" t="n"/>
      <c r="J11" s="24" t="n"/>
      <c r="K11" s="24" t="n"/>
      <c r="L11" s="25">
        <f>IF(OR($D11="",$G11=""),"",ROUND($G11+N($H11)-((N($I11)+N($J11))/MAX(0.0001,IFERROR(IF(INDEX('Productos de barra'!$F$2:$F$151,MATCH($D11,'Productos de barra'!$A$2:$A$151,0))="",1,INDEX('Productos de barra'!$F$2:$F$151,MATCH($D11,'Productos de barra'!$A$2:$A$151,0))),1))+N($K11)),2))</f>
        <v/>
      </c>
      <c r="M11" s="24" t="n"/>
      <c r="N11" s="25">
        <f>IF(OR($L11="",$M11=""),"",ROUND($M11-$L11,2))</f>
        <v/>
      </c>
      <c r="O11" s="23">
        <f>IF($N11="","",IF(ABS($N11)&lt;=IFERROR(IF(INDEX('Productos de barra'!$G$2:$G$151,MATCH($D11,'Productos de barra'!$A$2:$A$151,0))="",Configuración!$C$3,INDEX('Productos de barra'!$G$2:$G$151,MATCH($D11,'Productos de barra'!$A$2:$A$151,0))),Configuración!$C$3)*((N($I11)+N($J11))/MAX(0.0001,IFERROR(IF(INDEX('Productos de barra'!$F$2:$F$151,MATCH($D11,'Productos de barra'!$A$2:$A$151,0))="",1,INDEX('Productos de barra'!$F$2:$F$151,MATCH($D11,'Productos de barra'!$A$2:$A$151,0))),1))+N($K11))+0.001,"OK",IF($N11&lt;0,"Falta: investigar","Sobra: revisar carga")))</f>
        <v/>
      </c>
      <c r="P11" s="26">
        <f>IF($N11="","",IFERROR(IF(INDEX('Productos de barra'!$H$2:$H$151,MATCH($D11,'Productos de barra'!$A$2:$A$151,0))="","",$N11*INDEX('Productos de barra'!$H$2:$H$151,MATCH($D11,'Productos de barra'!$A$2:$A$151,0))),""))</f>
        <v/>
      </c>
      <c r="Q11" s="18" t="n"/>
      <c r="R11" s="23">
        <f>IF(OR($A11="",$A11&lt;&gt;'Resumen del turno'!$C$3,$B11&lt;&gt;'Resumen del turno'!$C$4,$O11="",$O11="OK"),"",COUNTIFS($A$2:$A11,$A11,$B$2:$B11,$B11,$O$2:$O11,"Falta*")+COUNTIFS($A$2:$A11,$A11,$B$2:$B11,$B11,$O$2:$O11,"Sobra*"))</f>
        <v/>
      </c>
    </row>
    <row r="12">
      <c r="A12" s="22" t="n"/>
      <c r="B12" s="18" t="n"/>
      <c r="C12" s="18" t="n"/>
      <c r="D12" s="18" t="n"/>
      <c r="E12" s="23">
        <f>IF($D12="","",IFERROR(INDEX('Productos de barra'!$B$2:$B$151,MATCH($D12,'Productos de barra'!$A$2:$A$151,0)),"Código no cargado"))</f>
        <v/>
      </c>
      <c r="F12" s="23">
        <f>IF($D12="","",IFERROR(INDEX('Productos de barra'!$D$2:$D$151,MATCH($D12,'Productos de barra'!$A$2:$A$151,0)),""))</f>
        <v/>
      </c>
      <c r="G12" s="24" t="n"/>
      <c r="H12" s="24" t="n"/>
      <c r="I12" s="24" t="n"/>
      <c r="J12" s="24" t="n"/>
      <c r="K12" s="24" t="n"/>
      <c r="L12" s="25">
        <f>IF(OR($D12="",$G12=""),"",ROUND($G12+N($H12)-((N($I12)+N($J12))/MAX(0.0001,IFERROR(IF(INDEX('Productos de barra'!$F$2:$F$151,MATCH($D12,'Productos de barra'!$A$2:$A$151,0))="",1,INDEX('Productos de barra'!$F$2:$F$151,MATCH($D12,'Productos de barra'!$A$2:$A$151,0))),1))+N($K12)),2))</f>
        <v/>
      </c>
      <c r="M12" s="24" t="n"/>
      <c r="N12" s="25">
        <f>IF(OR($L12="",$M12=""),"",ROUND($M12-$L12,2))</f>
        <v/>
      </c>
      <c r="O12" s="23">
        <f>IF($N12="","",IF(ABS($N12)&lt;=IFERROR(IF(INDEX('Productos de barra'!$G$2:$G$151,MATCH($D12,'Productos de barra'!$A$2:$A$151,0))="",Configuración!$C$3,INDEX('Productos de barra'!$G$2:$G$151,MATCH($D12,'Productos de barra'!$A$2:$A$151,0))),Configuración!$C$3)*((N($I12)+N($J12))/MAX(0.0001,IFERROR(IF(INDEX('Productos de barra'!$F$2:$F$151,MATCH($D12,'Productos de barra'!$A$2:$A$151,0))="",1,INDEX('Productos de barra'!$F$2:$F$151,MATCH($D12,'Productos de barra'!$A$2:$A$151,0))),1))+N($K12))+0.001,"OK",IF($N12&lt;0,"Falta: investigar","Sobra: revisar carga")))</f>
        <v/>
      </c>
      <c r="P12" s="26">
        <f>IF($N12="","",IFERROR(IF(INDEX('Productos de barra'!$H$2:$H$151,MATCH($D12,'Productos de barra'!$A$2:$A$151,0))="","",$N12*INDEX('Productos de barra'!$H$2:$H$151,MATCH($D12,'Productos de barra'!$A$2:$A$151,0))),""))</f>
        <v/>
      </c>
      <c r="Q12" s="18" t="n"/>
      <c r="R12" s="23">
        <f>IF(OR($A12="",$A12&lt;&gt;'Resumen del turno'!$C$3,$B12&lt;&gt;'Resumen del turno'!$C$4,$O12="",$O12="OK"),"",COUNTIFS($A$2:$A12,$A12,$B$2:$B12,$B12,$O$2:$O12,"Falta*")+COUNTIFS($A$2:$A12,$A12,$B$2:$B12,$B12,$O$2:$O12,"Sobra*"))</f>
        <v/>
      </c>
    </row>
    <row r="13">
      <c r="A13" s="22" t="n"/>
      <c r="B13" s="18" t="n"/>
      <c r="C13" s="18" t="n"/>
      <c r="D13" s="18" t="n"/>
      <c r="E13" s="23">
        <f>IF($D13="","",IFERROR(INDEX('Productos de barra'!$B$2:$B$151,MATCH($D13,'Productos de barra'!$A$2:$A$151,0)),"Código no cargado"))</f>
        <v/>
      </c>
      <c r="F13" s="23">
        <f>IF($D13="","",IFERROR(INDEX('Productos de barra'!$D$2:$D$151,MATCH($D13,'Productos de barra'!$A$2:$A$151,0)),""))</f>
        <v/>
      </c>
      <c r="G13" s="24" t="n"/>
      <c r="H13" s="24" t="n"/>
      <c r="I13" s="24" t="n"/>
      <c r="J13" s="24" t="n"/>
      <c r="K13" s="24" t="n"/>
      <c r="L13" s="25">
        <f>IF(OR($D13="",$G13=""),"",ROUND($G13+N($H13)-((N($I13)+N($J13))/MAX(0.0001,IFERROR(IF(INDEX('Productos de barra'!$F$2:$F$151,MATCH($D13,'Productos de barra'!$A$2:$A$151,0))="",1,INDEX('Productos de barra'!$F$2:$F$151,MATCH($D13,'Productos de barra'!$A$2:$A$151,0))),1))+N($K13)),2))</f>
        <v/>
      </c>
      <c r="M13" s="24" t="n"/>
      <c r="N13" s="25">
        <f>IF(OR($L13="",$M13=""),"",ROUND($M13-$L13,2))</f>
        <v/>
      </c>
      <c r="O13" s="23">
        <f>IF($N13="","",IF(ABS($N13)&lt;=IFERROR(IF(INDEX('Productos de barra'!$G$2:$G$151,MATCH($D13,'Productos de barra'!$A$2:$A$151,0))="",Configuración!$C$3,INDEX('Productos de barra'!$G$2:$G$151,MATCH($D13,'Productos de barra'!$A$2:$A$151,0))),Configuración!$C$3)*((N($I13)+N($J13))/MAX(0.0001,IFERROR(IF(INDEX('Productos de barra'!$F$2:$F$151,MATCH($D13,'Productos de barra'!$A$2:$A$151,0))="",1,INDEX('Productos de barra'!$F$2:$F$151,MATCH($D13,'Productos de barra'!$A$2:$A$151,0))),1))+N($K13))+0.001,"OK",IF($N13&lt;0,"Falta: investigar","Sobra: revisar carga")))</f>
        <v/>
      </c>
      <c r="P13" s="26">
        <f>IF($N13="","",IFERROR(IF(INDEX('Productos de barra'!$H$2:$H$151,MATCH($D13,'Productos de barra'!$A$2:$A$151,0))="","",$N13*INDEX('Productos de barra'!$H$2:$H$151,MATCH($D13,'Productos de barra'!$A$2:$A$151,0))),""))</f>
        <v/>
      </c>
      <c r="Q13" s="18" t="n"/>
      <c r="R13" s="23">
        <f>IF(OR($A13="",$A13&lt;&gt;'Resumen del turno'!$C$3,$B13&lt;&gt;'Resumen del turno'!$C$4,$O13="",$O13="OK"),"",COUNTIFS($A$2:$A13,$A13,$B$2:$B13,$B13,$O$2:$O13,"Falta*")+COUNTIFS($A$2:$A13,$A13,$B$2:$B13,$B13,$O$2:$O13,"Sobra*"))</f>
        <v/>
      </c>
    </row>
    <row r="14">
      <c r="A14" s="22" t="n"/>
      <c r="B14" s="18" t="n"/>
      <c r="C14" s="18" t="n"/>
      <c r="D14" s="18" t="n"/>
      <c r="E14" s="23">
        <f>IF($D14="","",IFERROR(INDEX('Productos de barra'!$B$2:$B$151,MATCH($D14,'Productos de barra'!$A$2:$A$151,0)),"Código no cargado"))</f>
        <v/>
      </c>
      <c r="F14" s="23">
        <f>IF($D14="","",IFERROR(INDEX('Productos de barra'!$D$2:$D$151,MATCH($D14,'Productos de barra'!$A$2:$A$151,0)),""))</f>
        <v/>
      </c>
      <c r="G14" s="24" t="n"/>
      <c r="H14" s="24" t="n"/>
      <c r="I14" s="24" t="n"/>
      <c r="J14" s="24" t="n"/>
      <c r="K14" s="24" t="n"/>
      <c r="L14" s="25">
        <f>IF(OR($D14="",$G14=""),"",ROUND($G14+N($H14)-((N($I14)+N($J14))/MAX(0.0001,IFERROR(IF(INDEX('Productos de barra'!$F$2:$F$151,MATCH($D14,'Productos de barra'!$A$2:$A$151,0))="",1,INDEX('Productos de barra'!$F$2:$F$151,MATCH($D14,'Productos de barra'!$A$2:$A$151,0))),1))+N($K14)),2))</f>
        <v/>
      </c>
      <c r="M14" s="24" t="n"/>
      <c r="N14" s="25">
        <f>IF(OR($L14="",$M14=""),"",ROUND($M14-$L14,2))</f>
        <v/>
      </c>
      <c r="O14" s="23">
        <f>IF($N14="","",IF(ABS($N14)&lt;=IFERROR(IF(INDEX('Productos de barra'!$G$2:$G$151,MATCH($D14,'Productos de barra'!$A$2:$A$151,0))="",Configuración!$C$3,INDEX('Productos de barra'!$G$2:$G$151,MATCH($D14,'Productos de barra'!$A$2:$A$151,0))),Configuración!$C$3)*((N($I14)+N($J14))/MAX(0.0001,IFERROR(IF(INDEX('Productos de barra'!$F$2:$F$151,MATCH($D14,'Productos de barra'!$A$2:$A$151,0))="",1,INDEX('Productos de barra'!$F$2:$F$151,MATCH($D14,'Productos de barra'!$A$2:$A$151,0))),1))+N($K14))+0.001,"OK",IF($N14&lt;0,"Falta: investigar","Sobra: revisar carga")))</f>
        <v/>
      </c>
      <c r="P14" s="26">
        <f>IF($N14="","",IFERROR(IF(INDEX('Productos de barra'!$H$2:$H$151,MATCH($D14,'Productos de barra'!$A$2:$A$151,0))="","",$N14*INDEX('Productos de barra'!$H$2:$H$151,MATCH($D14,'Productos de barra'!$A$2:$A$151,0))),""))</f>
        <v/>
      </c>
      <c r="Q14" s="18" t="n"/>
      <c r="R14" s="23">
        <f>IF(OR($A14="",$A14&lt;&gt;'Resumen del turno'!$C$3,$B14&lt;&gt;'Resumen del turno'!$C$4,$O14="",$O14="OK"),"",COUNTIFS($A$2:$A14,$A14,$B$2:$B14,$B14,$O$2:$O14,"Falta*")+COUNTIFS($A$2:$A14,$A14,$B$2:$B14,$B14,$O$2:$O14,"Sobra*"))</f>
        <v/>
      </c>
    </row>
    <row r="15">
      <c r="A15" s="22" t="n"/>
      <c r="B15" s="18" t="n"/>
      <c r="C15" s="18" t="n"/>
      <c r="D15" s="18" t="n"/>
      <c r="E15" s="23">
        <f>IF($D15="","",IFERROR(INDEX('Productos de barra'!$B$2:$B$151,MATCH($D15,'Productos de barra'!$A$2:$A$151,0)),"Código no cargado"))</f>
        <v/>
      </c>
      <c r="F15" s="23">
        <f>IF($D15="","",IFERROR(INDEX('Productos de barra'!$D$2:$D$151,MATCH($D15,'Productos de barra'!$A$2:$A$151,0)),""))</f>
        <v/>
      </c>
      <c r="G15" s="24" t="n"/>
      <c r="H15" s="24" t="n"/>
      <c r="I15" s="24" t="n"/>
      <c r="J15" s="24" t="n"/>
      <c r="K15" s="24" t="n"/>
      <c r="L15" s="25">
        <f>IF(OR($D15="",$G15=""),"",ROUND($G15+N($H15)-((N($I15)+N($J15))/MAX(0.0001,IFERROR(IF(INDEX('Productos de barra'!$F$2:$F$151,MATCH($D15,'Productos de barra'!$A$2:$A$151,0))="",1,INDEX('Productos de barra'!$F$2:$F$151,MATCH($D15,'Productos de barra'!$A$2:$A$151,0))),1))+N($K15)),2))</f>
        <v/>
      </c>
      <c r="M15" s="24" t="n"/>
      <c r="N15" s="25">
        <f>IF(OR($L15="",$M15=""),"",ROUND($M15-$L15,2))</f>
        <v/>
      </c>
      <c r="O15" s="23">
        <f>IF($N15="","",IF(ABS($N15)&lt;=IFERROR(IF(INDEX('Productos de barra'!$G$2:$G$151,MATCH($D15,'Productos de barra'!$A$2:$A$151,0))="",Configuración!$C$3,INDEX('Productos de barra'!$G$2:$G$151,MATCH($D15,'Productos de barra'!$A$2:$A$151,0))),Configuración!$C$3)*((N($I15)+N($J15))/MAX(0.0001,IFERROR(IF(INDEX('Productos de barra'!$F$2:$F$151,MATCH($D15,'Productos de barra'!$A$2:$A$151,0))="",1,INDEX('Productos de barra'!$F$2:$F$151,MATCH($D15,'Productos de barra'!$A$2:$A$151,0))),1))+N($K15))+0.001,"OK",IF($N15&lt;0,"Falta: investigar","Sobra: revisar carga")))</f>
        <v/>
      </c>
      <c r="P15" s="26">
        <f>IF($N15="","",IFERROR(IF(INDEX('Productos de barra'!$H$2:$H$151,MATCH($D15,'Productos de barra'!$A$2:$A$151,0))="","",$N15*INDEX('Productos de barra'!$H$2:$H$151,MATCH($D15,'Productos de barra'!$A$2:$A$151,0))),""))</f>
        <v/>
      </c>
      <c r="Q15" s="18" t="n"/>
      <c r="R15" s="23">
        <f>IF(OR($A15="",$A15&lt;&gt;'Resumen del turno'!$C$3,$B15&lt;&gt;'Resumen del turno'!$C$4,$O15="",$O15="OK"),"",COUNTIFS($A$2:$A15,$A15,$B$2:$B15,$B15,$O$2:$O15,"Falta*")+COUNTIFS($A$2:$A15,$A15,$B$2:$B15,$B15,$O$2:$O15,"Sobra*"))</f>
        <v/>
      </c>
    </row>
    <row r="16">
      <c r="A16" s="22" t="n"/>
      <c r="B16" s="18" t="n"/>
      <c r="C16" s="18" t="n"/>
      <c r="D16" s="18" t="n"/>
      <c r="E16" s="23">
        <f>IF($D16="","",IFERROR(INDEX('Productos de barra'!$B$2:$B$151,MATCH($D16,'Productos de barra'!$A$2:$A$151,0)),"Código no cargado"))</f>
        <v/>
      </c>
      <c r="F16" s="23">
        <f>IF($D16="","",IFERROR(INDEX('Productos de barra'!$D$2:$D$151,MATCH($D16,'Productos de barra'!$A$2:$A$151,0)),""))</f>
        <v/>
      </c>
      <c r="G16" s="24" t="n"/>
      <c r="H16" s="24" t="n"/>
      <c r="I16" s="24" t="n"/>
      <c r="J16" s="24" t="n"/>
      <c r="K16" s="24" t="n"/>
      <c r="L16" s="25">
        <f>IF(OR($D16="",$G16=""),"",ROUND($G16+N($H16)-((N($I16)+N($J16))/MAX(0.0001,IFERROR(IF(INDEX('Productos de barra'!$F$2:$F$151,MATCH($D16,'Productos de barra'!$A$2:$A$151,0))="",1,INDEX('Productos de barra'!$F$2:$F$151,MATCH($D16,'Productos de barra'!$A$2:$A$151,0))),1))+N($K16)),2))</f>
        <v/>
      </c>
      <c r="M16" s="24" t="n"/>
      <c r="N16" s="25">
        <f>IF(OR($L16="",$M16=""),"",ROUND($M16-$L16,2))</f>
        <v/>
      </c>
      <c r="O16" s="23">
        <f>IF($N16="","",IF(ABS($N16)&lt;=IFERROR(IF(INDEX('Productos de barra'!$G$2:$G$151,MATCH($D16,'Productos de barra'!$A$2:$A$151,0))="",Configuración!$C$3,INDEX('Productos de barra'!$G$2:$G$151,MATCH($D16,'Productos de barra'!$A$2:$A$151,0))),Configuración!$C$3)*((N($I16)+N($J16))/MAX(0.0001,IFERROR(IF(INDEX('Productos de barra'!$F$2:$F$151,MATCH($D16,'Productos de barra'!$A$2:$A$151,0))="",1,INDEX('Productos de barra'!$F$2:$F$151,MATCH($D16,'Productos de barra'!$A$2:$A$151,0))),1))+N($K16))+0.001,"OK",IF($N16&lt;0,"Falta: investigar","Sobra: revisar carga")))</f>
        <v/>
      </c>
      <c r="P16" s="26">
        <f>IF($N16="","",IFERROR(IF(INDEX('Productos de barra'!$H$2:$H$151,MATCH($D16,'Productos de barra'!$A$2:$A$151,0))="","",$N16*INDEX('Productos de barra'!$H$2:$H$151,MATCH($D16,'Productos de barra'!$A$2:$A$151,0))),""))</f>
        <v/>
      </c>
      <c r="Q16" s="18" t="n"/>
      <c r="R16" s="23">
        <f>IF(OR($A16="",$A16&lt;&gt;'Resumen del turno'!$C$3,$B16&lt;&gt;'Resumen del turno'!$C$4,$O16="",$O16="OK"),"",COUNTIFS($A$2:$A16,$A16,$B$2:$B16,$B16,$O$2:$O16,"Falta*")+COUNTIFS($A$2:$A16,$A16,$B$2:$B16,$B16,$O$2:$O16,"Sobra*"))</f>
        <v/>
      </c>
    </row>
    <row r="17">
      <c r="A17" s="22" t="n"/>
      <c r="B17" s="18" t="n"/>
      <c r="C17" s="18" t="n"/>
      <c r="D17" s="18" t="n"/>
      <c r="E17" s="23">
        <f>IF($D17="","",IFERROR(INDEX('Productos de barra'!$B$2:$B$151,MATCH($D17,'Productos de barra'!$A$2:$A$151,0)),"Código no cargado"))</f>
        <v/>
      </c>
      <c r="F17" s="23">
        <f>IF($D17="","",IFERROR(INDEX('Productos de barra'!$D$2:$D$151,MATCH($D17,'Productos de barra'!$A$2:$A$151,0)),""))</f>
        <v/>
      </c>
      <c r="G17" s="24" t="n"/>
      <c r="H17" s="24" t="n"/>
      <c r="I17" s="24" t="n"/>
      <c r="J17" s="24" t="n"/>
      <c r="K17" s="24" t="n"/>
      <c r="L17" s="25">
        <f>IF(OR($D17="",$G17=""),"",ROUND($G17+N($H17)-((N($I17)+N($J17))/MAX(0.0001,IFERROR(IF(INDEX('Productos de barra'!$F$2:$F$151,MATCH($D17,'Productos de barra'!$A$2:$A$151,0))="",1,INDEX('Productos de barra'!$F$2:$F$151,MATCH($D17,'Productos de barra'!$A$2:$A$151,0))),1))+N($K17)),2))</f>
        <v/>
      </c>
      <c r="M17" s="24" t="n"/>
      <c r="N17" s="25">
        <f>IF(OR($L17="",$M17=""),"",ROUND($M17-$L17,2))</f>
        <v/>
      </c>
      <c r="O17" s="23">
        <f>IF($N17="","",IF(ABS($N17)&lt;=IFERROR(IF(INDEX('Productos de barra'!$G$2:$G$151,MATCH($D17,'Productos de barra'!$A$2:$A$151,0))="",Configuración!$C$3,INDEX('Productos de barra'!$G$2:$G$151,MATCH($D17,'Productos de barra'!$A$2:$A$151,0))),Configuración!$C$3)*((N($I17)+N($J17))/MAX(0.0001,IFERROR(IF(INDEX('Productos de barra'!$F$2:$F$151,MATCH($D17,'Productos de barra'!$A$2:$A$151,0))="",1,INDEX('Productos de barra'!$F$2:$F$151,MATCH($D17,'Productos de barra'!$A$2:$A$151,0))),1))+N($K17))+0.001,"OK",IF($N17&lt;0,"Falta: investigar","Sobra: revisar carga")))</f>
        <v/>
      </c>
      <c r="P17" s="26">
        <f>IF($N17="","",IFERROR(IF(INDEX('Productos de barra'!$H$2:$H$151,MATCH($D17,'Productos de barra'!$A$2:$A$151,0))="","",$N17*INDEX('Productos de barra'!$H$2:$H$151,MATCH($D17,'Productos de barra'!$A$2:$A$151,0))),""))</f>
        <v/>
      </c>
      <c r="Q17" s="18" t="n"/>
      <c r="R17" s="23">
        <f>IF(OR($A17="",$A17&lt;&gt;'Resumen del turno'!$C$3,$B17&lt;&gt;'Resumen del turno'!$C$4,$O17="",$O17="OK"),"",COUNTIFS($A$2:$A17,$A17,$B$2:$B17,$B17,$O$2:$O17,"Falta*")+COUNTIFS($A$2:$A17,$A17,$B$2:$B17,$B17,$O$2:$O17,"Sobra*"))</f>
        <v/>
      </c>
    </row>
    <row r="18">
      <c r="A18" s="22" t="n"/>
      <c r="B18" s="18" t="n"/>
      <c r="C18" s="18" t="n"/>
      <c r="D18" s="18" t="n"/>
      <c r="E18" s="23">
        <f>IF($D18="","",IFERROR(INDEX('Productos de barra'!$B$2:$B$151,MATCH($D18,'Productos de barra'!$A$2:$A$151,0)),"Código no cargado"))</f>
        <v/>
      </c>
      <c r="F18" s="23">
        <f>IF($D18="","",IFERROR(INDEX('Productos de barra'!$D$2:$D$151,MATCH($D18,'Productos de barra'!$A$2:$A$151,0)),""))</f>
        <v/>
      </c>
      <c r="G18" s="24" t="n"/>
      <c r="H18" s="24" t="n"/>
      <c r="I18" s="24" t="n"/>
      <c r="J18" s="24" t="n"/>
      <c r="K18" s="24" t="n"/>
      <c r="L18" s="25">
        <f>IF(OR($D18="",$G18=""),"",ROUND($G18+N($H18)-((N($I18)+N($J18))/MAX(0.0001,IFERROR(IF(INDEX('Productos de barra'!$F$2:$F$151,MATCH($D18,'Productos de barra'!$A$2:$A$151,0))="",1,INDEX('Productos de barra'!$F$2:$F$151,MATCH($D18,'Productos de barra'!$A$2:$A$151,0))),1))+N($K18)),2))</f>
        <v/>
      </c>
      <c r="M18" s="24" t="n"/>
      <c r="N18" s="25">
        <f>IF(OR($L18="",$M18=""),"",ROUND($M18-$L18,2))</f>
        <v/>
      </c>
      <c r="O18" s="23">
        <f>IF($N18="","",IF(ABS($N18)&lt;=IFERROR(IF(INDEX('Productos de barra'!$G$2:$G$151,MATCH($D18,'Productos de barra'!$A$2:$A$151,0))="",Configuración!$C$3,INDEX('Productos de barra'!$G$2:$G$151,MATCH($D18,'Productos de barra'!$A$2:$A$151,0))),Configuración!$C$3)*((N($I18)+N($J18))/MAX(0.0001,IFERROR(IF(INDEX('Productos de barra'!$F$2:$F$151,MATCH($D18,'Productos de barra'!$A$2:$A$151,0))="",1,INDEX('Productos de barra'!$F$2:$F$151,MATCH($D18,'Productos de barra'!$A$2:$A$151,0))),1))+N($K18))+0.001,"OK",IF($N18&lt;0,"Falta: investigar","Sobra: revisar carga")))</f>
        <v/>
      </c>
      <c r="P18" s="26">
        <f>IF($N18="","",IFERROR(IF(INDEX('Productos de barra'!$H$2:$H$151,MATCH($D18,'Productos de barra'!$A$2:$A$151,0))="","",$N18*INDEX('Productos de barra'!$H$2:$H$151,MATCH($D18,'Productos de barra'!$A$2:$A$151,0))),""))</f>
        <v/>
      </c>
      <c r="Q18" s="18" t="n"/>
      <c r="R18" s="23">
        <f>IF(OR($A18="",$A18&lt;&gt;'Resumen del turno'!$C$3,$B18&lt;&gt;'Resumen del turno'!$C$4,$O18="",$O18="OK"),"",COUNTIFS($A$2:$A18,$A18,$B$2:$B18,$B18,$O$2:$O18,"Falta*")+COUNTIFS($A$2:$A18,$A18,$B$2:$B18,$B18,$O$2:$O18,"Sobra*"))</f>
        <v/>
      </c>
    </row>
    <row r="19">
      <c r="A19" s="22" t="n"/>
      <c r="B19" s="18" t="n"/>
      <c r="C19" s="18" t="n"/>
      <c r="D19" s="18" t="n"/>
      <c r="E19" s="23">
        <f>IF($D19="","",IFERROR(INDEX('Productos de barra'!$B$2:$B$151,MATCH($D19,'Productos de barra'!$A$2:$A$151,0)),"Código no cargado"))</f>
        <v/>
      </c>
      <c r="F19" s="23">
        <f>IF($D19="","",IFERROR(INDEX('Productos de barra'!$D$2:$D$151,MATCH($D19,'Productos de barra'!$A$2:$A$151,0)),""))</f>
        <v/>
      </c>
      <c r="G19" s="24" t="n"/>
      <c r="H19" s="24" t="n"/>
      <c r="I19" s="24" t="n"/>
      <c r="J19" s="24" t="n"/>
      <c r="K19" s="24" t="n"/>
      <c r="L19" s="25">
        <f>IF(OR($D19="",$G19=""),"",ROUND($G19+N($H19)-((N($I19)+N($J19))/MAX(0.0001,IFERROR(IF(INDEX('Productos de barra'!$F$2:$F$151,MATCH($D19,'Productos de barra'!$A$2:$A$151,0))="",1,INDEX('Productos de barra'!$F$2:$F$151,MATCH($D19,'Productos de barra'!$A$2:$A$151,0))),1))+N($K19)),2))</f>
        <v/>
      </c>
      <c r="M19" s="24" t="n"/>
      <c r="N19" s="25">
        <f>IF(OR($L19="",$M19=""),"",ROUND($M19-$L19,2))</f>
        <v/>
      </c>
      <c r="O19" s="23">
        <f>IF($N19="","",IF(ABS($N19)&lt;=IFERROR(IF(INDEX('Productos de barra'!$G$2:$G$151,MATCH($D19,'Productos de barra'!$A$2:$A$151,0))="",Configuración!$C$3,INDEX('Productos de barra'!$G$2:$G$151,MATCH($D19,'Productos de barra'!$A$2:$A$151,0))),Configuración!$C$3)*((N($I19)+N($J19))/MAX(0.0001,IFERROR(IF(INDEX('Productos de barra'!$F$2:$F$151,MATCH($D19,'Productos de barra'!$A$2:$A$151,0))="",1,INDEX('Productos de barra'!$F$2:$F$151,MATCH($D19,'Productos de barra'!$A$2:$A$151,0))),1))+N($K19))+0.001,"OK",IF($N19&lt;0,"Falta: investigar","Sobra: revisar carga")))</f>
        <v/>
      </c>
      <c r="P19" s="26">
        <f>IF($N19="","",IFERROR(IF(INDEX('Productos de barra'!$H$2:$H$151,MATCH($D19,'Productos de barra'!$A$2:$A$151,0))="","",$N19*INDEX('Productos de barra'!$H$2:$H$151,MATCH($D19,'Productos de barra'!$A$2:$A$151,0))),""))</f>
        <v/>
      </c>
      <c r="Q19" s="18" t="n"/>
      <c r="R19" s="23">
        <f>IF(OR($A19="",$A19&lt;&gt;'Resumen del turno'!$C$3,$B19&lt;&gt;'Resumen del turno'!$C$4,$O19="",$O19="OK"),"",COUNTIFS($A$2:$A19,$A19,$B$2:$B19,$B19,$O$2:$O19,"Falta*")+COUNTIFS($A$2:$A19,$A19,$B$2:$B19,$B19,$O$2:$O19,"Sobra*"))</f>
        <v/>
      </c>
    </row>
    <row r="20">
      <c r="A20" s="22" t="n"/>
      <c r="B20" s="18" t="n"/>
      <c r="C20" s="18" t="n"/>
      <c r="D20" s="18" t="n"/>
      <c r="E20" s="23">
        <f>IF($D20="","",IFERROR(INDEX('Productos de barra'!$B$2:$B$151,MATCH($D20,'Productos de barra'!$A$2:$A$151,0)),"Código no cargado"))</f>
        <v/>
      </c>
      <c r="F20" s="23">
        <f>IF($D20="","",IFERROR(INDEX('Productos de barra'!$D$2:$D$151,MATCH($D20,'Productos de barra'!$A$2:$A$151,0)),""))</f>
        <v/>
      </c>
      <c r="G20" s="24" t="n"/>
      <c r="H20" s="24" t="n"/>
      <c r="I20" s="24" t="n"/>
      <c r="J20" s="24" t="n"/>
      <c r="K20" s="24" t="n"/>
      <c r="L20" s="25">
        <f>IF(OR($D20="",$G20=""),"",ROUND($G20+N($H20)-((N($I20)+N($J20))/MAX(0.0001,IFERROR(IF(INDEX('Productos de barra'!$F$2:$F$151,MATCH($D20,'Productos de barra'!$A$2:$A$151,0))="",1,INDEX('Productos de barra'!$F$2:$F$151,MATCH($D20,'Productos de barra'!$A$2:$A$151,0))),1))+N($K20)),2))</f>
        <v/>
      </c>
      <c r="M20" s="24" t="n"/>
      <c r="N20" s="25">
        <f>IF(OR($L20="",$M20=""),"",ROUND($M20-$L20,2))</f>
        <v/>
      </c>
      <c r="O20" s="23">
        <f>IF($N20="","",IF(ABS($N20)&lt;=IFERROR(IF(INDEX('Productos de barra'!$G$2:$G$151,MATCH($D20,'Productos de barra'!$A$2:$A$151,0))="",Configuración!$C$3,INDEX('Productos de barra'!$G$2:$G$151,MATCH($D20,'Productos de barra'!$A$2:$A$151,0))),Configuración!$C$3)*((N($I20)+N($J20))/MAX(0.0001,IFERROR(IF(INDEX('Productos de barra'!$F$2:$F$151,MATCH($D20,'Productos de barra'!$A$2:$A$151,0))="",1,INDEX('Productos de barra'!$F$2:$F$151,MATCH($D20,'Productos de barra'!$A$2:$A$151,0))),1))+N($K20))+0.001,"OK",IF($N20&lt;0,"Falta: investigar","Sobra: revisar carga")))</f>
        <v/>
      </c>
      <c r="P20" s="26">
        <f>IF($N20="","",IFERROR(IF(INDEX('Productos de barra'!$H$2:$H$151,MATCH($D20,'Productos de barra'!$A$2:$A$151,0))="","",$N20*INDEX('Productos de barra'!$H$2:$H$151,MATCH($D20,'Productos de barra'!$A$2:$A$151,0))),""))</f>
        <v/>
      </c>
      <c r="Q20" s="18" t="n"/>
      <c r="R20" s="23">
        <f>IF(OR($A20="",$A20&lt;&gt;'Resumen del turno'!$C$3,$B20&lt;&gt;'Resumen del turno'!$C$4,$O20="",$O20="OK"),"",COUNTIFS($A$2:$A20,$A20,$B$2:$B20,$B20,$O$2:$O20,"Falta*")+COUNTIFS($A$2:$A20,$A20,$B$2:$B20,$B20,$O$2:$O20,"Sobra*"))</f>
        <v/>
      </c>
    </row>
    <row r="21">
      <c r="A21" s="22" t="n"/>
      <c r="B21" s="18" t="n"/>
      <c r="C21" s="18" t="n"/>
      <c r="D21" s="18" t="n"/>
      <c r="E21" s="23">
        <f>IF($D21="","",IFERROR(INDEX('Productos de barra'!$B$2:$B$151,MATCH($D21,'Productos de barra'!$A$2:$A$151,0)),"Código no cargado"))</f>
        <v/>
      </c>
      <c r="F21" s="23">
        <f>IF($D21="","",IFERROR(INDEX('Productos de barra'!$D$2:$D$151,MATCH($D21,'Productos de barra'!$A$2:$A$151,0)),""))</f>
        <v/>
      </c>
      <c r="G21" s="24" t="n"/>
      <c r="H21" s="24" t="n"/>
      <c r="I21" s="24" t="n"/>
      <c r="J21" s="24" t="n"/>
      <c r="K21" s="24" t="n"/>
      <c r="L21" s="25">
        <f>IF(OR($D21="",$G21=""),"",ROUND($G21+N($H21)-((N($I21)+N($J21))/MAX(0.0001,IFERROR(IF(INDEX('Productos de barra'!$F$2:$F$151,MATCH($D21,'Productos de barra'!$A$2:$A$151,0))="",1,INDEX('Productos de barra'!$F$2:$F$151,MATCH($D21,'Productos de barra'!$A$2:$A$151,0))),1))+N($K21)),2))</f>
        <v/>
      </c>
      <c r="M21" s="24" t="n"/>
      <c r="N21" s="25">
        <f>IF(OR($L21="",$M21=""),"",ROUND($M21-$L21,2))</f>
        <v/>
      </c>
      <c r="O21" s="23">
        <f>IF($N21="","",IF(ABS($N21)&lt;=IFERROR(IF(INDEX('Productos de barra'!$G$2:$G$151,MATCH($D21,'Productos de barra'!$A$2:$A$151,0))="",Configuración!$C$3,INDEX('Productos de barra'!$G$2:$G$151,MATCH($D21,'Productos de barra'!$A$2:$A$151,0))),Configuración!$C$3)*((N($I21)+N($J21))/MAX(0.0001,IFERROR(IF(INDEX('Productos de barra'!$F$2:$F$151,MATCH($D21,'Productos de barra'!$A$2:$A$151,0))="",1,INDEX('Productos de barra'!$F$2:$F$151,MATCH($D21,'Productos de barra'!$A$2:$A$151,0))),1))+N($K21))+0.001,"OK",IF($N21&lt;0,"Falta: investigar","Sobra: revisar carga")))</f>
        <v/>
      </c>
      <c r="P21" s="26">
        <f>IF($N21="","",IFERROR(IF(INDEX('Productos de barra'!$H$2:$H$151,MATCH($D21,'Productos de barra'!$A$2:$A$151,0))="","",$N21*INDEX('Productos de barra'!$H$2:$H$151,MATCH($D21,'Productos de barra'!$A$2:$A$151,0))),""))</f>
        <v/>
      </c>
      <c r="Q21" s="18" t="n"/>
      <c r="R21" s="23">
        <f>IF(OR($A21="",$A21&lt;&gt;'Resumen del turno'!$C$3,$B21&lt;&gt;'Resumen del turno'!$C$4,$O21="",$O21="OK"),"",COUNTIFS($A$2:$A21,$A21,$B$2:$B21,$B21,$O$2:$O21,"Falta*")+COUNTIFS($A$2:$A21,$A21,$B$2:$B21,$B21,$O$2:$O21,"Sobra*"))</f>
        <v/>
      </c>
    </row>
    <row r="22">
      <c r="A22" s="22" t="n"/>
      <c r="B22" s="18" t="n"/>
      <c r="C22" s="18" t="n"/>
      <c r="D22" s="18" t="n"/>
      <c r="E22" s="23">
        <f>IF($D22="","",IFERROR(INDEX('Productos de barra'!$B$2:$B$151,MATCH($D22,'Productos de barra'!$A$2:$A$151,0)),"Código no cargado"))</f>
        <v/>
      </c>
      <c r="F22" s="23">
        <f>IF($D22="","",IFERROR(INDEX('Productos de barra'!$D$2:$D$151,MATCH($D22,'Productos de barra'!$A$2:$A$151,0)),""))</f>
        <v/>
      </c>
      <c r="G22" s="24" t="n"/>
      <c r="H22" s="24" t="n"/>
      <c r="I22" s="24" t="n"/>
      <c r="J22" s="24" t="n"/>
      <c r="K22" s="24" t="n"/>
      <c r="L22" s="25">
        <f>IF(OR($D22="",$G22=""),"",ROUND($G22+N($H22)-((N($I22)+N($J22))/MAX(0.0001,IFERROR(IF(INDEX('Productos de barra'!$F$2:$F$151,MATCH($D22,'Productos de barra'!$A$2:$A$151,0))="",1,INDEX('Productos de barra'!$F$2:$F$151,MATCH($D22,'Productos de barra'!$A$2:$A$151,0))),1))+N($K22)),2))</f>
        <v/>
      </c>
      <c r="M22" s="24" t="n"/>
      <c r="N22" s="25">
        <f>IF(OR($L22="",$M22=""),"",ROUND($M22-$L22,2))</f>
        <v/>
      </c>
      <c r="O22" s="23">
        <f>IF($N22="","",IF(ABS($N22)&lt;=IFERROR(IF(INDEX('Productos de barra'!$G$2:$G$151,MATCH($D22,'Productos de barra'!$A$2:$A$151,0))="",Configuración!$C$3,INDEX('Productos de barra'!$G$2:$G$151,MATCH($D22,'Productos de barra'!$A$2:$A$151,0))),Configuración!$C$3)*((N($I22)+N($J22))/MAX(0.0001,IFERROR(IF(INDEX('Productos de barra'!$F$2:$F$151,MATCH($D22,'Productos de barra'!$A$2:$A$151,0))="",1,INDEX('Productos de barra'!$F$2:$F$151,MATCH($D22,'Productos de barra'!$A$2:$A$151,0))),1))+N($K22))+0.001,"OK",IF($N22&lt;0,"Falta: investigar","Sobra: revisar carga")))</f>
        <v/>
      </c>
      <c r="P22" s="26">
        <f>IF($N22="","",IFERROR(IF(INDEX('Productos de barra'!$H$2:$H$151,MATCH($D22,'Productos de barra'!$A$2:$A$151,0))="","",$N22*INDEX('Productos de barra'!$H$2:$H$151,MATCH($D22,'Productos de barra'!$A$2:$A$151,0))),""))</f>
        <v/>
      </c>
      <c r="Q22" s="18" t="n"/>
      <c r="R22" s="23">
        <f>IF(OR($A22="",$A22&lt;&gt;'Resumen del turno'!$C$3,$B22&lt;&gt;'Resumen del turno'!$C$4,$O22="",$O22="OK"),"",COUNTIFS($A$2:$A22,$A22,$B$2:$B22,$B22,$O$2:$O22,"Falta*")+COUNTIFS($A$2:$A22,$A22,$B$2:$B22,$B22,$O$2:$O22,"Sobra*"))</f>
        <v/>
      </c>
    </row>
    <row r="23">
      <c r="A23" s="22" t="n"/>
      <c r="B23" s="18" t="n"/>
      <c r="C23" s="18" t="n"/>
      <c r="D23" s="18" t="n"/>
      <c r="E23" s="23">
        <f>IF($D23="","",IFERROR(INDEX('Productos de barra'!$B$2:$B$151,MATCH($D23,'Productos de barra'!$A$2:$A$151,0)),"Código no cargado"))</f>
        <v/>
      </c>
      <c r="F23" s="23">
        <f>IF($D23="","",IFERROR(INDEX('Productos de barra'!$D$2:$D$151,MATCH($D23,'Productos de barra'!$A$2:$A$151,0)),""))</f>
        <v/>
      </c>
      <c r="G23" s="24" t="n"/>
      <c r="H23" s="24" t="n"/>
      <c r="I23" s="24" t="n"/>
      <c r="J23" s="24" t="n"/>
      <c r="K23" s="24" t="n"/>
      <c r="L23" s="25">
        <f>IF(OR($D23="",$G23=""),"",ROUND($G23+N($H23)-((N($I23)+N($J23))/MAX(0.0001,IFERROR(IF(INDEX('Productos de barra'!$F$2:$F$151,MATCH($D23,'Productos de barra'!$A$2:$A$151,0))="",1,INDEX('Productos de barra'!$F$2:$F$151,MATCH($D23,'Productos de barra'!$A$2:$A$151,0))),1))+N($K23)),2))</f>
        <v/>
      </c>
      <c r="M23" s="24" t="n"/>
      <c r="N23" s="25">
        <f>IF(OR($L23="",$M23=""),"",ROUND($M23-$L23,2))</f>
        <v/>
      </c>
      <c r="O23" s="23">
        <f>IF($N23="","",IF(ABS($N23)&lt;=IFERROR(IF(INDEX('Productos de barra'!$G$2:$G$151,MATCH($D23,'Productos de barra'!$A$2:$A$151,0))="",Configuración!$C$3,INDEX('Productos de barra'!$G$2:$G$151,MATCH($D23,'Productos de barra'!$A$2:$A$151,0))),Configuración!$C$3)*((N($I23)+N($J23))/MAX(0.0001,IFERROR(IF(INDEX('Productos de barra'!$F$2:$F$151,MATCH($D23,'Productos de barra'!$A$2:$A$151,0))="",1,INDEX('Productos de barra'!$F$2:$F$151,MATCH($D23,'Productos de barra'!$A$2:$A$151,0))),1))+N($K23))+0.001,"OK",IF($N23&lt;0,"Falta: investigar","Sobra: revisar carga")))</f>
        <v/>
      </c>
      <c r="P23" s="26">
        <f>IF($N23="","",IFERROR(IF(INDEX('Productos de barra'!$H$2:$H$151,MATCH($D23,'Productos de barra'!$A$2:$A$151,0))="","",$N23*INDEX('Productos de barra'!$H$2:$H$151,MATCH($D23,'Productos de barra'!$A$2:$A$151,0))),""))</f>
        <v/>
      </c>
      <c r="Q23" s="18" t="n"/>
      <c r="R23" s="23">
        <f>IF(OR($A23="",$A23&lt;&gt;'Resumen del turno'!$C$3,$B23&lt;&gt;'Resumen del turno'!$C$4,$O23="",$O23="OK"),"",COUNTIFS($A$2:$A23,$A23,$B$2:$B23,$B23,$O$2:$O23,"Falta*")+COUNTIFS($A$2:$A23,$A23,$B$2:$B23,$B23,$O$2:$O23,"Sobra*"))</f>
        <v/>
      </c>
    </row>
    <row r="24">
      <c r="A24" s="22" t="n"/>
      <c r="B24" s="18" t="n"/>
      <c r="C24" s="18" t="n"/>
      <c r="D24" s="18" t="n"/>
      <c r="E24" s="23">
        <f>IF($D24="","",IFERROR(INDEX('Productos de barra'!$B$2:$B$151,MATCH($D24,'Productos de barra'!$A$2:$A$151,0)),"Código no cargado"))</f>
        <v/>
      </c>
      <c r="F24" s="23">
        <f>IF($D24="","",IFERROR(INDEX('Productos de barra'!$D$2:$D$151,MATCH($D24,'Productos de barra'!$A$2:$A$151,0)),""))</f>
        <v/>
      </c>
      <c r="G24" s="24" t="n"/>
      <c r="H24" s="24" t="n"/>
      <c r="I24" s="24" t="n"/>
      <c r="J24" s="24" t="n"/>
      <c r="K24" s="24" t="n"/>
      <c r="L24" s="25">
        <f>IF(OR($D24="",$G24=""),"",ROUND($G24+N($H24)-((N($I24)+N($J24))/MAX(0.0001,IFERROR(IF(INDEX('Productos de barra'!$F$2:$F$151,MATCH($D24,'Productos de barra'!$A$2:$A$151,0))="",1,INDEX('Productos de barra'!$F$2:$F$151,MATCH($D24,'Productos de barra'!$A$2:$A$151,0))),1))+N($K24)),2))</f>
        <v/>
      </c>
      <c r="M24" s="24" t="n"/>
      <c r="N24" s="25">
        <f>IF(OR($L24="",$M24=""),"",ROUND($M24-$L24,2))</f>
        <v/>
      </c>
      <c r="O24" s="23">
        <f>IF($N24="","",IF(ABS($N24)&lt;=IFERROR(IF(INDEX('Productos de barra'!$G$2:$G$151,MATCH($D24,'Productos de barra'!$A$2:$A$151,0))="",Configuración!$C$3,INDEX('Productos de barra'!$G$2:$G$151,MATCH($D24,'Productos de barra'!$A$2:$A$151,0))),Configuración!$C$3)*((N($I24)+N($J24))/MAX(0.0001,IFERROR(IF(INDEX('Productos de barra'!$F$2:$F$151,MATCH($D24,'Productos de barra'!$A$2:$A$151,0))="",1,INDEX('Productos de barra'!$F$2:$F$151,MATCH($D24,'Productos de barra'!$A$2:$A$151,0))),1))+N($K24))+0.001,"OK",IF($N24&lt;0,"Falta: investigar","Sobra: revisar carga")))</f>
        <v/>
      </c>
      <c r="P24" s="26">
        <f>IF($N24="","",IFERROR(IF(INDEX('Productos de barra'!$H$2:$H$151,MATCH($D24,'Productos de barra'!$A$2:$A$151,0))="","",$N24*INDEX('Productos de barra'!$H$2:$H$151,MATCH($D24,'Productos de barra'!$A$2:$A$151,0))),""))</f>
        <v/>
      </c>
      <c r="Q24" s="18" t="n"/>
      <c r="R24" s="23">
        <f>IF(OR($A24="",$A24&lt;&gt;'Resumen del turno'!$C$3,$B24&lt;&gt;'Resumen del turno'!$C$4,$O24="",$O24="OK"),"",COUNTIFS($A$2:$A24,$A24,$B$2:$B24,$B24,$O$2:$O24,"Falta*")+COUNTIFS($A$2:$A24,$A24,$B$2:$B24,$B24,$O$2:$O24,"Sobra*"))</f>
        <v/>
      </c>
    </row>
    <row r="25">
      <c r="A25" s="22" t="n"/>
      <c r="B25" s="18" t="n"/>
      <c r="C25" s="18" t="n"/>
      <c r="D25" s="18" t="n"/>
      <c r="E25" s="23">
        <f>IF($D25="","",IFERROR(INDEX('Productos de barra'!$B$2:$B$151,MATCH($D25,'Productos de barra'!$A$2:$A$151,0)),"Código no cargado"))</f>
        <v/>
      </c>
      <c r="F25" s="23">
        <f>IF($D25="","",IFERROR(INDEX('Productos de barra'!$D$2:$D$151,MATCH($D25,'Productos de barra'!$A$2:$A$151,0)),""))</f>
        <v/>
      </c>
      <c r="G25" s="24" t="n"/>
      <c r="H25" s="24" t="n"/>
      <c r="I25" s="24" t="n"/>
      <c r="J25" s="24" t="n"/>
      <c r="K25" s="24" t="n"/>
      <c r="L25" s="25">
        <f>IF(OR($D25="",$G25=""),"",ROUND($G25+N($H25)-((N($I25)+N($J25))/MAX(0.0001,IFERROR(IF(INDEX('Productos de barra'!$F$2:$F$151,MATCH($D25,'Productos de barra'!$A$2:$A$151,0))="",1,INDEX('Productos de barra'!$F$2:$F$151,MATCH($D25,'Productos de barra'!$A$2:$A$151,0))),1))+N($K25)),2))</f>
        <v/>
      </c>
      <c r="M25" s="24" t="n"/>
      <c r="N25" s="25">
        <f>IF(OR($L25="",$M25=""),"",ROUND($M25-$L25,2))</f>
        <v/>
      </c>
      <c r="O25" s="23">
        <f>IF($N25="","",IF(ABS($N25)&lt;=IFERROR(IF(INDEX('Productos de barra'!$G$2:$G$151,MATCH($D25,'Productos de barra'!$A$2:$A$151,0))="",Configuración!$C$3,INDEX('Productos de barra'!$G$2:$G$151,MATCH($D25,'Productos de barra'!$A$2:$A$151,0))),Configuración!$C$3)*((N($I25)+N($J25))/MAX(0.0001,IFERROR(IF(INDEX('Productos de barra'!$F$2:$F$151,MATCH($D25,'Productos de barra'!$A$2:$A$151,0))="",1,INDEX('Productos de barra'!$F$2:$F$151,MATCH($D25,'Productos de barra'!$A$2:$A$151,0))),1))+N($K25))+0.001,"OK",IF($N25&lt;0,"Falta: investigar","Sobra: revisar carga")))</f>
        <v/>
      </c>
      <c r="P25" s="26">
        <f>IF($N25="","",IFERROR(IF(INDEX('Productos de barra'!$H$2:$H$151,MATCH($D25,'Productos de barra'!$A$2:$A$151,0))="","",$N25*INDEX('Productos de barra'!$H$2:$H$151,MATCH($D25,'Productos de barra'!$A$2:$A$151,0))),""))</f>
        <v/>
      </c>
      <c r="Q25" s="18" t="n"/>
      <c r="R25" s="23">
        <f>IF(OR($A25="",$A25&lt;&gt;'Resumen del turno'!$C$3,$B25&lt;&gt;'Resumen del turno'!$C$4,$O25="",$O25="OK"),"",COUNTIFS($A$2:$A25,$A25,$B$2:$B25,$B25,$O$2:$O25,"Falta*")+COUNTIFS($A$2:$A25,$A25,$B$2:$B25,$B25,$O$2:$O25,"Sobra*"))</f>
        <v/>
      </c>
    </row>
    <row r="26">
      <c r="A26" s="22" t="n"/>
      <c r="B26" s="18" t="n"/>
      <c r="C26" s="18" t="n"/>
      <c r="D26" s="18" t="n"/>
      <c r="E26" s="23">
        <f>IF($D26="","",IFERROR(INDEX('Productos de barra'!$B$2:$B$151,MATCH($D26,'Productos de barra'!$A$2:$A$151,0)),"Código no cargado"))</f>
        <v/>
      </c>
      <c r="F26" s="23">
        <f>IF($D26="","",IFERROR(INDEX('Productos de barra'!$D$2:$D$151,MATCH($D26,'Productos de barra'!$A$2:$A$151,0)),""))</f>
        <v/>
      </c>
      <c r="G26" s="24" t="n"/>
      <c r="H26" s="24" t="n"/>
      <c r="I26" s="24" t="n"/>
      <c r="J26" s="24" t="n"/>
      <c r="K26" s="24" t="n"/>
      <c r="L26" s="25">
        <f>IF(OR($D26="",$G26=""),"",ROUND($G26+N($H26)-((N($I26)+N($J26))/MAX(0.0001,IFERROR(IF(INDEX('Productos de barra'!$F$2:$F$151,MATCH($D26,'Productos de barra'!$A$2:$A$151,0))="",1,INDEX('Productos de barra'!$F$2:$F$151,MATCH($D26,'Productos de barra'!$A$2:$A$151,0))),1))+N($K26)),2))</f>
        <v/>
      </c>
      <c r="M26" s="24" t="n"/>
      <c r="N26" s="25">
        <f>IF(OR($L26="",$M26=""),"",ROUND($M26-$L26,2))</f>
        <v/>
      </c>
      <c r="O26" s="23">
        <f>IF($N26="","",IF(ABS($N26)&lt;=IFERROR(IF(INDEX('Productos de barra'!$G$2:$G$151,MATCH($D26,'Productos de barra'!$A$2:$A$151,0))="",Configuración!$C$3,INDEX('Productos de barra'!$G$2:$G$151,MATCH($D26,'Productos de barra'!$A$2:$A$151,0))),Configuración!$C$3)*((N($I26)+N($J26))/MAX(0.0001,IFERROR(IF(INDEX('Productos de barra'!$F$2:$F$151,MATCH($D26,'Productos de barra'!$A$2:$A$151,0))="",1,INDEX('Productos de barra'!$F$2:$F$151,MATCH($D26,'Productos de barra'!$A$2:$A$151,0))),1))+N($K26))+0.001,"OK",IF($N26&lt;0,"Falta: investigar","Sobra: revisar carga")))</f>
        <v/>
      </c>
      <c r="P26" s="26">
        <f>IF($N26="","",IFERROR(IF(INDEX('Productos de barra'!$H$2:$H$151,MATCH($D26,'Productos de barra'!$A$2:$A$151,0))="","",$N26*INDEX('Productos de barra'!$H$2:$H$151,MATCH($D26,'Productos de barra'!$A$2:$A$151,0))),""))</f>
        <v/>
      </c>
      <c r="Q26" s="18" t="n"/>
      <c r="R26" s="23">
        <f>IF(OR($A26="",$A26&lt;&gt;'Resumen del turno'!$C$3,$B26&lt;&gt;'Resumen del turno'!$C$4,$O26="",$O26="OK"),"",COUNTIFS($A$2:$A26,$A26,$B$2:$B26,$B26,$O$2:$O26,"Falta*")+COUNTIFS($A$2:$A26,$A26,$B$2:$B26,$B26,$O$2:$O26,"Sobra*"))</f>
        <v/>
      </c>
    </row>
    <row r="27">
      <c r="A27" s="22" t="n"/>
      <c r="B27" s="18" t="n"/>
      <c r="C27" s="18" t="n"/>
      <c r="D27" s="18" t="n"/>
      <c r="E27" s="23">
        <f>IF($D27="","",IFERROR(INDEX('Productos de barra'!$B$2:$B$151,MATCH($D27,'Productos de barra'!$A$2:$A$151,0)),"Código no cargado"))</f>
        <v/>
      </c>
      <c r="F27" s="23">
        <f>IF($D27="","",IFERROR(INDEX('Productos de barra'!$D$2:$D$151,MATCH($D27,'Productos de barra'!$A$2:$A$151,0)),""))</f>
        <v/>
      </c>
      <c r="G27" s="24" t="n"/>
      <c r="H27" s="24" t="n"/>
      <c r="I27" s="24" t="n"/>
      <c r="J27" s="24" t="n"/>
      <c r="K27" s="24" t="n"/>
      <c r="L27" s="25">
        <f>IF(OR($D27="",$G27=""),"",ROUND($G27+N($H27)-((N($I27)+N($J27))/MAX(0.0001,IFERROR(IF(INDEX('Productos de barra'!$F$2:$F$151,MATCH($D27,'Productos de barra'!$A$2:$A$151,0))="",1,INDEX('Productos de barra'!$F$2:$F$151,MATCH($D27,'Productos de barra'!$A$2:$A$151,0))),1))+N($K27)),2))</f>
        <v/>
      </c>
      <c r="M27" s="24" t="n"/>
      <c r="N27" s="25">
        <f>IF(OR($L27="",$M27=""),"",ROUND($M27-$L27,2))</f>
        <v/>
      </c>
      <c r="O27" s="23">
        <f>IF($N27="","",IF(ABS($N27)&lt;=IFERROR(IF(INDEX('Productos de barra'!$G$2:$G$151,MATCH($D27,'Productos de barra'!$A$2:$A$151,0))="",Configuración!$C$3,INDEX('Productos de barra'!$G$2:$G$151,MATCH($D27,'Productos de barra'!$A$2:$A$151,0))),Configuración!$C$3)*((N($I27)+N($J27))/MAX(0.0001,IFERROR(IF(INDEX('Productos de barra'!$F$2:$F$151,MATCH($D27,'Productos de barra'!$A$2:$A$151,0))="",1,INDEX('Productos de barra'!$F$2:$F$151,MATCH($D27,'Productos de barra'!$A$2:$A$151,0))),1))+N($K27))+0.001,"OK",IF($N27&lt;0,"Falta: investigar","Sobra: revisar carga")))</f>
        <v/>
      </c>
      <c r="P27" s="26">
        <f>IF($N27="","",IFERROR(IF(INDEX('Productos de barra'!$H$2:$H$151,MATCH($D27,'Productos de barra'!$A$2:$A$151,0))="","",$N27*INDEX('Productos de barra'!$H$2:$H$151,MATCH($D27,'Productos de barra'!$A$2:$A$151,0))),""))</f>
        <v/>
      </c>
      <c r="Q27" s="18" t="n"/>
      <c r="R27" s="23">
        <f>IF(OR($A27="",$A27&lt;&gt;'Resumen del turno'!$C$3,$B27&lt;&gt;'Resumen del turno'!$C$4,$O27="",$O27="OK"),"",COUNTIFS($A$2:$A27,$A27,$B$2:$B27,$B27,$O$2:$O27,"Falta*")+COUNTIFS($A$2:$A27,$A27,$B$2:$B27,$B27,$O$2:$O27,"Sobra*"))</f>
        <v/>
      </c>
    </row>
    <row r="28">
      <c r="A28" s="22" t="n"/>
      <c r="B28" s="18" t="n"/>
      <c r="C28" s="18" t="n"/>
      <c r="D28" s="18" t="n"/>
      <c r="E28" s="23">
        <f>IF($D28="","",IFERROR(INDEX('Productos de barra'!$B$2:$B$151,MATCH($D28,'Productos de barra'!$A$2:$A$151,0)),"Código no cargado"))</f>
        <v/>
      </c>
      <c r="F28" s="23">
        <f>IF($D28="","",IFERROR(INDEX('Productos de barra'!$D$2:$D$151,MATCH($D28,'Productos de barra'!$A$2:$A$151,0)),""))</f>
        <v/>
      </c>
      <c r="G28" s="24" t="n"/>
      <c r="H28" s="24" t="n"/>
      <c r="I28" s="24" t="n"/>
      <c r="J28" s="24" t="n"/>
      <c r="K28" s="24" t="n"/>
      <c r="L28" s="25">
        <f>IF(OR($D28="",$G28=""),"",ROUND($G28+N($H28)-((N($I28)+N($J28))/MAX(0.0001,IFERROR(IF(INDEX('Productos de barra'!$F$2:$F$151,MATCH($D28,'Productos de barra'!$A$2:$A$151,0))="",1,INDEX('Productos de barra'!$F$2:$F$151,MATCH($D28,'Productos de barra'!$A$2:$A$151,0))),1))+N($K28)),2))</f>
        <v/>
      </c>
      <c r="M28" s="24" t="n"/>
      <c r="N28" s="25">
        <f>IF(OR($L28="",$M28=""),"",ROUND($M28-$L28,2))</f>
        <v/>
      </c>
      <c r="O28" s="23">
        <f>IF($N28="","",IF(ABS($N28)&lt;=IFERROR(IF(INDEX('Productos de barra'!$G$2:$G$151,MATCH($D28,'Productos de barra'!$A$2:$A$151,0))="",Configuración!$C$3,INDEX('Productos de barra'!$G$2:$G$151,MATCH($D28,'Productos de barra'!$A$2:$A$151,0))),Configuración!$C$3)*((N($I28)+N($J28))/MAX(0.0001,IFERROR(IF(INDEX('Productos de barra'!$F$2:$F$151,MATCH($D28,'Productos de barra'!$A$2:$A$151,0))="",1,INDEX('Productos de barra'!$F$2:$F$151,MATCH($D28,'Productos de barra'!$A$2:$A$151,0))),1))+N($K28))+0.001,"OK",IF($N28&lt;0,"Falta: investigar","Sobra: revisar carga")))</f>
        <v/>
      </c>
      <c r="P28" s="26">
        <f>IF($N28="","",IFERROR(IF(INDEX('Productos de barra'!$H$2:$H$151,MATCH($D28,'Productos de barra'!$A$2:$A$151,0))="","",$N28*INDEX('Productos de barra'!$H$2:$H$151,MATCH($D28,'Productos de barra'!$A$2:$A$151,0))),""))</f>
        <v/>
      </c>
      <c r="Q28" s="18" t="n"/>
      <c r="R28" s="23">
        <f>IF(OR($A28="",$A28&lt;&gt;'Resumen del turno'!$C$3,$B28&lt;&gt;'Resumen del turno'!$C$4,$O28="",$O28="OK"),"",COUNTIFS($A$2:$A28,$A28,$B$2:$B28,$B28,$O$2:$O28,"Falta*")+COUNTIFS($A$2:$A28,$A28,$B$2:$B28,$B28,$O$2:$O28,"Sobra*"))</f>
        <v/>
      </c>
    </row>
    <row r="29">
      <c r="A29" s="22" t="n"/>
      <c r="B29" s="18" t="n"/>
      <c r="C29" s="18" t="n"/>
      <c r="D29" s="18" t="n"/>
      <c r="E29" s="23">
        <f>IF($D29="","",IFERROR(INDEX('Productos de barra'!$B$2:$B$151,MATCH($D29,'Productos de barra'!$A$2:$A$151,0)),"Código no cargado"))</f>
        <v/>
      </c>
      <c r="F29" s="23">
        <f>IF($D29="","",IFERROR(INDEX('Productos de barra'!$D$2:$D$151,MATCH($D29,'Productos de barra'!$A$2:$A$151,0)),""))</f>
        <v/>
      </c>
      <c r="G29" s="24" t="n"/>
      <c r="H29" s="24" t="n"/>
      <c r="I29" s="24" t="n"/>
      <c r="J29" s="24" t="n"/>
      <c r="K29" s="24" t="n"/>
      <c r="L29" s="25">
        <f>IF(OR($D29="",$G29=""),"",ROUND($G29+N($H29)-((N($I29)+N($J29))/MAX(0.0001,IFERROR(IF(INDEX('Productos de barra'!$F$2:$F$151,MATCH($D29,'Productos de barra'!$A$2:$A$151,0))="",1,INDEX('Productos de barra'!$F$2:$F$151,MATCH($D29,'Productos de barra'!$A$2:$A$151,0))),1))+N($K29)),2))</f>
        <v/>
      </c>
      <c r="M29" s="24" t="n"/>
      <c r="N29" s="25">
        <f>IF(OR($L29="",$M29=""),"",ROUND($M29-$L29,2))</f>
        <v/>
      </c>
      <c r="O29" s="23">
        <f>IF($N29="","",IF(ABS($N29)&lt;=IFERROR(IF(INDEX('Productos de barra'!$G$2:$G$151,MATCH($D29,'Productos de barra'!$A$2:$A$151,0))="",Configuración!$C$3,INDEX('Productos de barra'!$G$2:$G$151,MATCH($D29,'Productos de barra'!$A$2:$A$151,0))),Configuración!$C$3)*((N($I29)+N($J29))/MAX(0.0001,IFERROR(IF(INDEX('Productos de barra'!$F$2:$F$151,MATCH($D29,'Productos de barra'!$A$2:$A$151,0))="",1,INDEX('Productos de barra'!$F$2:$F$151,MATCH($D29,'Productos de barra'!$A$2:$A$151,0))),1))+N($K29))+0.001,"OK",IF($N29&lt;0,"Falta: investigar","Sobra: revisar carga")))</f>
        <v/>
      </c>
      <c r="P29" s="26">
        <f>IF($N29="","",IFERROR(IF(INDEX('Productos de barra'!$H$2:$H$151,MATCH($D29,'Productos de barra'!$A$2:$A$151,0))="","",$N29*INDEX('Productos de barra'!$H$2:$H$151,MATCH($D29,'Productos de barra'!$A$2:$A$151,0))),""))</f>
        <v/>
      </c>
      <c r="Q29" s="18" t="n"/>
      <c r="R29" s="23">
        <f>IF(OR($A29="",$A29&lt;&gt;'Resumen del turno'!$C$3,$B29&lt;&gt;'Resumen del turno'!$C$4,$O29="",$O29="OK"),"",COUNTIFS($A$2:$A29,$A29,$B$2:$B29,$B29,$O$2:$O29,"Falta*")+COUNTIFS($A$2:$A29,$A29,$B$2:$B29,$B29,$O$2:$O29,"Sobra*"))</f>
        <v/>
      </c>
    </row>
    <row r="30">
      <c r="A30" s="22" t="n"/>
      <c r="B30" s="18" t="n"/>
      <c r="C30" s="18" t="n"/>
      <c r="D30" s="18" t="n"/>
      <c r="E30" s="23">
        <f>IF($D30="","",IFERROR(INDEX('Productos de barra'!$B$2:$B$151,MATCH($D30,'Productos de barra'!$A$2:$A$151,0)),"Código no cargado"))</f>
        <v/>
      </c>
      <c r="F30" s="23">
        <f>IF($D30="","",IFERROR(INDEX('Productos de barra'!$D$2:$D$151,MATCH($D30,'Productos de barra'!$A$2:$A$151,0)),""))</f>
        <v/>
      </c>
      <c r="G30" s="24" t="n"/>
      <c r="H30" s="24" t="n"/>
      <c r="I30" s="24" t="n"/>
      <c r="J30" s="24" t="n"/>
      <c r="K30" s="24" t="n"/>
      <c r="L30" s="25">
        <f>IF(OR($D30="",$G30=""),"",ROUND($G30+N($H30)-((N($I30)+N($J30))/MAX(0.0001,IFERROR(IF(INDEX('Productos de barra'!$F$2:$F$151,MATCH($D30,'Productos de barra'!$A$2:$A$151,0))="",1,INDEX('Productos de barra'!$F$2:$F$151,MATCH($D30,'Productos de barra'!$A$2:$A$151,0))),1))+N($K30)),2))</f>
        <v/>
      </c>
      <c r="M30" s="24" t="n"/>
      <c r="N30" s="25">
        <f>IF(OR($L30="",$M30=""),"",ROUND($M30-$L30,2))</f>
        <v/>
      </c>
      <c r="O30" s="23">
        <f>IF($N30="","",IF(ABS($N30)&lt;=IFERROR(IF(INDEX('Productos de barra'!$G$2:$G$151,MATCH($D30,'Productos de barra'!$A$2:$A$151,0))="",Configuración!$C$3,INDEX('Productos de barra'!$G$2:$G$151,MATCH($D30,'Productos de barra'!$A$2:$A$151,0))),Configuración!$C$3)*((N($I30)+N($J30))/MAX(0.0001,IFERROR(IF(INDEX('Productos de barra'!$F$2:$F$151,MATCH($D30,'Productos de barra'!$A$2:$A$151,0))="",1,INDEX('Productos de barra'!$F$2:$F$151,MATCH($D30,'Productos de barra'!$A$2:$A$151,0))),1))+N($K30))+0.001,"OK",IF($N30&lt;0,"Falta: investigar","Sobra: revisar carga")))</f>
        <v/>
      </c>
      <c r="P30" s="26">
        <f>IF($N30="","",IFERROR(IF(INDEX('Productos de barra'!$H$2:$H$151,MATCH($D30,'Productos de barra'!$A$2:$A$151,0))="","",$N30*INDEX('Productos de barra'!$H$2:$H$151,MATCH($D30,'Productos de barra'!$A$2:$A$151,0))),""))</f>
        <v/>
      </c>
      <c r="Q30" s="18" t="n"/>
      <c r="R30" s="23">
        <f>IF(OR($A30="",$A30&lt;&gt;'Resumen del turno'!$C$3,$B30&lt;&gt;'Resumen del turno'!$C$4,$O30="",$O30="OK"),"",COUNTIFS($A$2:$A30,$A30,$B$2:$B30,$B30,$O$2:$O30,"Falta*")+COUNTIFS($A$2:$A30,$A30,$B$2:$B30,$B30,$O$2:$O30,"Sobra*"))</f>
        <v/>
      </c>
    </row>
    <row r="31">
      <c r="A31" s="22" t="n"/>
      <c r="B31" s="18" t="n"/>
      <c r="C31" s="18" t="n"/>
      <c r="D31" s="18" t="n"/>
      <c r="E31" s="23">
        <f>IF($D31="","",IFERROR(INDEX('Productos de barra'!$B$2:$B$151,MATCH($D31,'Productos de barra'!$A$2:$A$151,0)),"Código no cargado"))</f>
        <v/>
      </c>
      <c r="F31" s="23">
        <f>IF($D31="","",IFERROR(INDEX('Productos de barra'!$D$2:$D$151,MATCH($D31,'Productos de barra'!$A$2:$A$151,0)),""))</f>
        <v/>
      </c>
      <c r="G31" s="24" t="n"/>
      <c r="H31" s="24" t="n"/>
      <c r="I31" s="24" t="n"/>
      <c r="J31" s="24" t="n"/>
      <c r="K31" s="24" t="n"/>
      <c r="L31" s="25">
        <f>IF(OR($D31="",$G31=""),"",ROUND($G31+N($H31)-((N($I31)+N($J31))/MAX(0.0001,IFERROR(IF(INDEX('Productos de barra'!$F$2:$F$151,MATCH($D31,'Productos de barra'!$A$2:$A$151,0))="",1,INDEX('Productos de barra'!$F$2:$F$151,MATCH($D31,'Productos de barra'!$A$2:$A$151,0))),1))+N($K31)),2))</f>
        <v/>
      </c>
      <c r="M31" s="24" t="n"/>
      <c r="N31" s="25">
        <f>IF(OR($L31="",$M31=""),"",ROUND($M31-$L31,2))</f>
        <v/>
      </c>
      <c r="O31" s="23">
        <f>IF($N31="","",IF(ABS($N31)&lt;=IFERROR(IF(INDEX('Productos de barra'!$G$2:$G$151,MATCH($D31,'Productos de barra'!$A$2:$A$151,0))="",Configuración!$C$3,INDEX('Productos de barra'!$G$2:$G$151,MATCH($D31,'Productos de barra'!$A$2:$A$151,0))),Configuración!$C$3)*((N($I31)+N($J31))/MAX(0.0001,IFERROR(IF(INDEX('Productos de barra'!$F$2:$F$151,MATCH($D31,'Productos de barra'!$A$2:$A$151,0))="",1,INDEX('Productos de barra'!$F$2:$F$151,MATCH($D31,'Productos de barra'!$A$2:$A$151,0))),1))+N($K31))+0.001,"OK",IF($N31&lt;0,"Falta: investigar","Sobra: revisar carga")))</f>
        <v/>
      </c>
      <c r="P31" s="26">
        <f>IF($N31="","",IFERROR(IF(INDEX('Productos de barra'!$H$2:$H$151,MATCH($D31,'Productos de barra'!$A$2:$A$151,0))="","",$N31*INDEX('Productos de barra'!$H$2:$H$151,MATCH($D31,'Productos de barra'!$A$2:$A$151,0))),""))</f>
        <v/>
      </c>
      <c r="Q31" s="18" t="n"/>
      <c r="R31" s="23">
        <f>IF(OR($A31="",$A31&lt;&gt;'Resumen del turno'!$C$3,$B31&lt;&gt;'Resumen del turno'!$C$4,$O31="",$O31="OK"),"",COUNTIFS($A$2:$A31,$A31,$B$2:$B31,$B31,$O$2:$O31,"Falta*")+COUNTIFS($A$2:$A31,$A31,$B$2:$B31,$B31,$O$2:$O31,"Sobra*"))</f>
        <v/>
      </c>
    </row>
    <row r="32">
      <c r="A32" s="22" t="n"/>
      <c r="B32" s="18" t="n"/>
      <c r="C32" s="18" t="n"/>
      <c r="D32" s="18" t="n"/>
      <c r="E32" s="23">
        <f>IF($D32="","",IFERROR(INDEX('Productos de barra'!$B$2:$B$151,MATCH($D32,'Productos de barra'!$A$2:$A$151,0)),"Código no cargado"))</f>
        <v/>
      </c>
      <c r="F32" s="23">
        <f>IF($D32="","",IFERROR(INDEX('Productos de barra'!$D$2:$D$151,MATCH($D32,'Productos de barra'!$A$2:$A$151,0)),""))</f>
        <v/>
      </c>
      <c r="G32" s="24" t="n"/>
      <c r="H32" s="24" t="n"/>
      <c r="I32" s="24" t="n"/>
      <c r="J32" s="24" t="n"/>
      <c r="K32" s="24" t="n"/>
      <c r="L32" s="25">
        <f>IF(OR($D32="",$G32=""),"",ROUND($G32+N($H32)-((N($I32)+N($J32))/MAX(0.0001,IFERROR(IF(INDEX('Productos de barra'!$F$2:$F$151,MATCH($D32,'Productos de barra'!$A$2:$A$151,0))="",1,INDEX('Productos de barra'!$F$2:$F$151,MATCH($D32,'Productos de barra'!$A$2:$A$151,0))),1))+N($K32)),2))</f>
        <v/>
      </c>
      <c r="M32" s="24" t="n"/>
      <c r="N32" s="25">
        <f>IF(OR($L32="",$M32=""),"",ROUND($M32-$L32,2))</f>
        <v/>
      </c>
      <c r="O32" s="23">
        <f>IF($N32="","",IF(ABS($N32)&lt;=IFERROR(IF(INDEX('Productos de barra'!$G$2:$G$151,MATCH($D32,'Productos de barra'!$A$2:$A$151,0))="",Configuración!$C$3,INDEX('Productos de barra'!$G$2:$G$151,MATCH($D32,'Productos de barra'!$A$2:$A$151,0))),Configuración!$C$3)*((N($I32)+N($J32))/MAX(0.0001,IFERROR(IF(INDEX('Productos de barra'!$F$2:$F$151,MATCH($D32,'Productos de barra'!$A$2:$A$151,0))="",1,INDEX('Productos de barra'!$F$2:$F$151,MATCH($D32,'Productos de barra'!$A$2:$A$151,0))),1))+N($K32))+0.001,"OK",IF($N32&lt;0,"Falta: investigar","Sobra: revisar carga")))</f>
        <v/>
      </c>
      <c r="P32" s="26">
        <f>IF($N32="","",IFERROR(IF(INDEX('Productos de barra'!$H$2:$H$151,MATCH($D32,'Productos de barra'!$A$2:$A$151,0))="","",$N32*INDEX('Productos de barra'!$H$2:$H$151,MATCH($D32,'Productos de barra'!$A$2:$A$151,0))),""))</f>
        <v/>
      </c>
      <c r="Q32" s="18" t="n"/>
      <c r="R32" s="23">
        <f>IF(OR($A32="",$A32&lt;&gt;'Resumen del turno'!$C$3,$B32&lt;&gt;'Resumen del turno'!$C$4,$O32="",$O32="OK"),"",COUNTIFS($A$2:$A32,$A32,$B$2:$B32,$B32,$O$2:$O32,"Falta*")+COUNTIFS($A$2:$A32,$A32,$B$2:$B32,$B32,$O$2:$O32,"Sobra*"))</f>
        <v/>
      </c>
    </row>
    <row r="33">
      <c r="A33" s="22" t="n"/>
      <c r="B33" s="18" t="n"/>
      <c r="C33" s="18" t="n"/>
      <c r="D33" s="18" t="n"/>
      <c r="E33" s="23">
        <f>IF($D33="","",IFERROR(INDEX('Productos de barra'!$B$2:$B$151,MATCH($D33,'Productos de barra'!$A$2:$A$151,0)),"Código no cargado"))</f>
        <v/>
      </c>
      <c r="F33" s="23">
        <f>IF($D33="","",IFERROR(INDEX('Productos de barra'!$D$2:$D$151,MATCH($D33,'Productos de barra'!$A$2:$A$151,0)),""))</f>
        <v/>
      </c>
      <c r="G33" s="24" t="n"/>
      <c r="H33" s="24" t="n"/>
      <c r="I33" s="24" t="n"/>
      <c r="J33" s="24" t="n"/>
      <c r="K33" s="24" t="n"/>
      <c r="L33" s="25">
        <f>IF(OR($D33="",$G33=""),"",ROUND($G33+N($H33)-((N($I33)+N($J33))/MAX(0.0001,IFERROR(IF(INDEX('Productos de barra'!$F$2:$F$151,MATCH($D33,'Productos de barra'!$A$2:$A$151,0))="",1,INDEX('Productos de barra'!$F$2:$F$151,MATCH($D33,'Productos de barra'!$A$2:$A$151,0))),1))+N($K33)),2))</f>
        <v/>
      </c>
      <c r="M33" s="24" t="n"/>
      <c r="N33" s="25">
        <f>IF(OR($L33="",$M33=""),"",ROUND($M33-$L33,2))</f>
        <v/>
      </c>
      <c r="O33" s="23">
        <f>IF($N33="","",IF(ABS($N33)&lt;=IFERROR(IF(INDEX('Productos de barra'!$G$2:$G$151,MATCH($D33,'Productos de barra'!$A$2:$A$151,0))="",Configuración!$C$3,INDEX('Productos de barra'!$G$2:$G$151,MATCH($D33,'Productos de barra'!$A$2:$A$151,0))),Configuración!$C$3)*((N($I33)+N($J33))/MAX(0.0001,IFERROR(IF(INDEX('Productos de barra'!$F$2:$F$151,MATCH($D33,'Productos de barra'!$A$2:$A$151,0))="",1,INDEX('Productos de barra'!$F$2:$F$151,MATCH($D33,'Productos de barra'!$A$2:$A$151,0))),1))+N($K33))+0.001,"OK",IF($N33&lt;0,"Falta: investigar","Sobra: revisar carga")))</f>
        <v/>
      </c>
      <c r="P33" s="26">
        <f>IF($N33="","",IFERROR(IF(INDEX('Productos de barra'!$H$2:$H$151,MATCH($D33,'Productos de barra'!$A$2:$A$151,0))="","",$N33*INDEX('Productos de barra'!$H$2:$H$151,MATCH($D33,'Productos de barra'!$A$2:$A$151,0))),""))</f>
        <v/>
      </c>
      <c r="Q33" s="18" t="n"/>
      <c r="R33" s="23">
        <f>IF(OR($A33="",$A33&lt;&gt;'Resumen del turno'!$C$3,$B33&lt;&gt;'Resumen del turno'!$C$4,$O33="",$O33="OK"),"",COUNTIFS($A$2:$A33,$A33,$B$2:$B33,$B33,$O$2:$O33,"Falta*")+COUNTIFS($A$2:$A33,$A33,$B$2:$B33,$B33,$O$2:$O33,"Sobra*"))</f>
        <v/>
      </c>
    </row>
    <row r="34">
      <c r="A34" s="22" t="n"/>
      <c r="B34" s="18" t="n"/>
      <c r="C34" s="18" t="n"/>
      <c r="D34" s="18" t="n"/>
      <c r="E34" s="23">
        <f>IF($D34="","",IFERROR(INDEX('Productos de barra'!$B$2:$B$151,MATCH($D34,'Productos de barra'!$A$2:$A$151,0)),"Código no cargado"))</f>
        <v/>
      </c>
      <c r="F34" s="23">
        <f>IF($D34="","",IFERROR(INDEX('Productos de barra'!$D$2:$D$151,MATCH($D34,'Productos de barra'!$A$2:$A$151,0)),""))</f>
        <v/>
      </c>
      <c r="G34" s="24" t="n"/>
      <c r="H34" s="24" t="n"/>
      <c r="I34" s="24" t="n"/>
      <c r="J34" s="24" t="n"/>
      <c r="K34" s="24" t="n"/>
      <c r="L34" s="25">
        <f>IF(OR($D34="",$G34=""),"",ROUND($G34+N($H34)-((N($I34)+N($J34))/MAX(0.0001,IFERROR(IF(INDEX('Productos de barra'!$F$2:$F$151,MATCH($D34,'Productos de barra'!$A$2:$A$151,0))="",1,INDEX('Productos de barra'!$F$2:$F$151,MATCH($D34,'Productos de barra'!$A$2:$A$151,0))),1))+N($K34)),2))</f>
        <v/>
      </c>
      <c r="M34" s="24" t="n"/>
      <c r="N34" s="25">
        <f>IF(OR($L34="",$M34=""),"",ROUND($M34-$L34,2))</f>
        <v/>
      </c>
      <c r="O34" s="23">
        <f>IF($N34="","",IF(ABS($N34)&lt;=IFERROR(IF(INDEX('Productos de barra'!$G$2:$G$151,MATCH($D34,'Productos de barra'!$A$2:$A$151,0))="",Configuración!$C$3,INDEX('Productos de barra'!$G$2:$G$151,MATCH($D34,'Productos de barra'!$A$2:$A$151,0))),Configuración!$C$3)*((N($I34)+N($J34))/MAX(0.0001,IFERROR(IF(INDEX('Productos de barra'!$F$2:$F$151,MATCH($D34,'Productos de barra'!$A$2:$A$151,0))="",1,INDEX('Productos de barra'!$F$2:$F$151,MATCH($D34,'Productos de barra'!$A$2:$A$151,0))),1))+N($K34))+0.001,"OK",IF($N34&lt;0,"Falta: investigar","Sobra: revisar carga")))</f>
        <v/>
      </c>
      <c r="P34" s="26">
        <f>IF($N34="","",IFERROR(IF(INDEX('Productos de barra'!$H$2:$H$151,MATCH($D34,'Productos de barra'!$A$2:$A$151,0))="","",$N34*INDEX('Productos de barra'!$H$2:$H$151,MATCH($D34,'Productos de barra'!$A$2:$A$151,0))),""))</f>
        <v/>
      </c>
      <c r="Q34" s="18" t="n"/>
      <c r="R34" s="23">
        <f>IF(OR($A34="",$A34&lt;&gt;'Resumen del turno'!$C$3,$B34&lt;&gt;'Resumen del turno'!$C$4,$O34="",$O34="OK"),"",COUNTIFS($A$2:$A34,$A34,$B$2:$B34,$B34,$O$2:$O34,"Falta*")+COUNTIFS($A$2:$A34,$A34,$B$2:$B34,$B34,$O$2:$O34,"Sobra*"))</f>
        <v/>
      </c>
    </row>
    <row r="35">
      <c r="A35" s="22" t="n"/>
      <c r="B35" s="18" t="n"/>
      <c r="C35" s="18" t="n"/>
      <c r="D35" s="18" t="n"/>
      <c r="E35" s="23">
        <f>IF($D35="","",IFERROR(INDEX('Productos de barra'!$B$2:$B$151,MATCH($D35,'Productos de barra'!$A$2:$A$151,0)),"Código no cargado"))</f>
        <v/>
      </c>
      <c r="F35" s="23">
        <f>IF($D35="","",IFERROR(INDEX('Productos de barra'!$D$2:$D$151,MATCH($D35,'Productos de barra'!$A$2:$A$151,0)),""))</f>
        <v/>
      </c>
      <c r="G35" s="24" t="n"/>
      <c r="H35" s="24" t="n"/>
      <c r="I35" s="24" t="n"/>
      <c r="J35" s="24" t="n"/>
      <c r="K35" s="24" t="n"/>
      <c r="L35" s="25">
        <f>IF(OR($D35="",$G35=""),"",ROUND($G35+N($H35)-((N($I35)+N($J35))/MAX(0.0001,IFERROR(IF(INDEX('Productos de barra'!$F$2:$F$151,MATCH($D35,'Productos de barra'!$A$2:$A$151,0))="",1,INDEX('Productos de barra'!$F$2:$F$151,MATCH($D35,'Productos de barra'!$A$2:$A$151,0))),1))+N($K35)),2))</f>
        <v/>
      </c>
      <c r="M35" s="24" t="n"/>
      <c r="N35" s="25">
        <f>IF(OR($L35="",$M35=""),"",ROUND($M35-$L35,2))</f>
        <v/>
      </c>
      <c r="O35" s="23">
        <f>IF($N35="","",IF(ABS($N35)&lt;=IFERROR(IF(INDEX('Productos de barra'!$G$2:$G$151,MATCH($D35,'Productos de barra'!$A$2:$A$151,0))="",Configuración!$C$3,INDEX('Productos de barra'!$G$2:$G$151,MATCH($D35,'Productos de barra'!$A$2:$A$151,0))),Configuración!$C$3)*((N($I35)+N($J35))/MAX(0.0001,IFERROR(IF(INDEX('Productos de barra'!$F$2:$F$151,MATCH($D35,'Productos de barra'!$A$2:$A$151,0))="",1,INDEX('Productos de barra'!$F$2:$F$151,MATCH($D35,'Productos de barra'!$A$2:$A$151,0))),1))+N($K35))+0.001,"OK",IF($N35&lt;0,"Falta: investigar","Sobra: revisar carga")))</f>
        <v/>
      </c>
      <c r="P35" s="26">
        <f>IF($N35="","",IFERROR(IF(INDEX('Productos de barra'!$H$2:$H$151,MATCH($D35,'Productos de barra'!$A$2:$A$151,0))="","",$N35*INDEX('Productos de barra'!$H$2:$H$151,MATCH($D35,'Productos de barra'!$A$2:$A$151,0))),""))</f>
        <v/>
      </c>
      <c r="Q35" s="18" t="n"/>
      <c r="R35" s="23">
        <f>IF(OR($A35="",$A35&lt;&gt;'Resumen del turno'!$C$3,$B35&lt;&gt;'Resumen del turno'!$C$4,$O35="",$O35="OK"),"",COUNTIFS($A$2:$A35,$A35,$B$2:$B35,$B35,$O$2:$O35,"Falta*")+COUNTIFS($A$2:$A35,$A35,$B$2:$B35,$B35,$O$2:$O35,"Sobra*"))</f>
        <v/>
      </c>
    </row>
    <row r="36">
      <c r="A36" s="22" t="n"/>
      <c r="B36" s="18" t="n"/>
      <c r="C36" s="18" t="n"/>
      <c r="D36" s="18" t="n"/>
      <c r="E36" s="23">
        <f>IF($D36="","",IFERROR(INDEX('Productos de barra'!$B$2:$B$151,MATCH($D36,'Productos de barra'!$A$2:$A$151,0)),"Código no cargado"))</f>
        <v/>
      </c>
      <c r="F36" s="23">
        <f>IF($D36="","",IFERROR(INDEX('Productos de barra'!$D$2:$D$151,MATCH($D36,'Productos de barra'!$A$2:$A$151,0)),""))</f>
        <v/>
      </c>
      <c r="G36" s="24" t="n"/>
      <c r="H36" s="24" t="n"/>
      <c r="I36" s="24" t="n"/>
      <c r="J36" s="24" t="n"/>
      <c r="K36" s="24" t="n"/>
      <c r="L36" s="25">
        <f>IF(OR($D36="",$G36=""),"",ROUND($G36+N($H36)-((N($I36)+N($J36))/MAX(0.0001,IFERROR(IF(INDEX('Productos de barra'!$F$2:$F$151,MATCH($D36,'Productos de barra'!$A$2:$A$151,0))="",1,INDEX('Productos de barra'!$F$2:$F$151,MATCH($D36,'Productos de barra'!$A$2:$A$151,0))),1))+N($K36)),2))</f>
        <v/>
      </c>
      <c r="M36" s="24" t="n"/>
      <c r="N36" s="25">
        <f>IF(OR($L36="",$M36=""),"",ROUND($M36-$L36,2))</f>
        <v/>
      </c>
      <c r="O36" s="23">
        <f>IF($N36="","",IF(ABS($N36)&lt;=IFERROR(IF(INDEX('Productos de barra'!$G$2:$G$151,MATCH($D36,'Productos de barra'!$A$2:$A$151,0))="",Configuración!$C$3,INDEX('Productos de barra'!$G$2:$G$151,MATCH($D36,'Productos de barra'!$A$2:$A$151,0))),Configuración!$C$3)*((N($I36)+N($J36))/MAX(0.0001,IFERROR(IF(INDEX('Productos de barra'!$F$2:$F$151,MATCH($D36,'Productos de barra'!$A$2:$A$151,0))="",1,INDEX('Productos de barra'!$F$2:$F$151,MATCH($D36,'Productos de barra'!$A$2:$A$151,0))),1))+N($K36))+0.001,"OK",IF($N36&lt;0,"Falta: investigar","Sobra: revisar carga")))</f>
        <v/>
      </c>
      <c r="P36" s="26">
        <f>IF($N36="","",IFERROR(IF(INDEX('Productos de barra'!$H$2:$H$151,MATCH($D36,'Productos de barra'!$A$2:$A$151,0))="","",$N36*INDEX('Productos de barra'!$H$2:$H$151,MATCH($D36,'Productos de barra'!$A$2:$A$151,0))),""))</f>
        <v/>
      </c>
      <c r="Q36" s="18" t="n"/>
      <c r="R36" s="23">
        <f>IF(OR($A36="",$A36&lt;&gt;'Resumen del turno'!$C$3,$B36&lt;&gt;'Resumen del turno'!$C$4,$O36="",$O36="OK"),"",COUNTIFS($A$2:$A36,$A36,$B$2:$B36,$B36,$O$2:$O36,"Falta*")+COUNTIFS($A$2:$A36,$A36,$B$2:$B36,$B36,$O$2:$O36,"Sobra*"))</f>
        <v/>
      </c>
    </row>
    <row r="37">
      <c r="A37" s="22" t="n"/>
      <c r="B37" s="18" t="n"/>
      <c r="C37" s="18" t="n"/>
      <c r="D37" s="18" t="n"/>
      <c r="E37" s="23">
        <f>IF($D37="","",IFERROR(INDEX('Productos de barra'!$B$2:$B$151,MATCH($D37,'Productos de barra'!$A$2:$A$151,0)),"Código no cargado"))</f>
        <v/>
      </c>
      <c r="F37" s="23">
        <f>IF($D37="","",IFERROR(INDEX('Productos de barra'!$D$2:$D$151,MATCH($D37,'Productos de barra'!$A$2:$A$151,0)),""))</f>
        <v/>
      </c>
      <c r="G37" s="24" t="n"/>
      <c r="H37" s="24" t="n"/>
      <c r="I37" s="24" t="n"/>
      <c r="J37" s="24" t="n"/>
      <c r="K37" s="24" t="n"/>
      <c r="L37" s="25">
        <f>IF(OR($D37="",$G37=""),"",ROUND($G37+N($H37)-((N($I37)+N($J37))/MAX(0.0001,IFERROR(IF(INDEX('Productos de barra'!$F$2:$F$151,MATCH($D37,'Productos de barra'!$A$2:$A$151,0))="",1,INDEX('Productos de barra'!$F$2:$F$151,MATCH($D37,'Productos de barra'!$A$2:$A$151,0))),1))+N($K37)),2))</f>
        <v/>
      </c>
      <c r="M37" s="24" t="n"/>
      <c r="N37" s="25">
        <f>IF(OR($L37="",$M37=""),"",ROUND($M37-$L37,2))</f>
        <v/>
      </c>
      <c r="O37" s="23">
        <f>IF($N37="","",IF(ABS($N37)&lt;=IFERROR(IF(INDEX('Productos de barra'!$G$2:$G$151,MATCH($D37,'Productos de barra'!$A$2:$A$151,0))="",Configuración!$C$3,INDEX('Productos de barra'!$G$2:$G$151,MATCH($D37,'Productos de barra'!$A$2:$A$151,0))),Configuración!$C$3)*((N($I37)+N($J37))/MAX(0.0001,IFERROR(IF(INDEX('Productos de barra'!$F$2:$F$151,MATCH($D37,'Productos de barra'!$A$2:$A$151,0))="",1,INDEX('Productos de barra'!$F$2:$F$151,MATCH($D37,'Productos de barra'!$A$2:$A$151,0))),1))+N($K37))+0.001,"OK",IF($N37&lt;0,"Falta: investigar","Sobra: revisar carga")))</f>
        <v/>
      </c>
      <c r="P37" s="26">
        <f>IF($N37="","",IFERROR(IF(INDEX('Productos de barra'!$H$2:$H$151,MATCH($D37,'Productos de barra'!$A$2:$A$151,0))="","",$N37*INDEX('Productos de barra'!$H$2:$H$151,MATCH($D37,'Productos de barra'!$A$2:$A$151,0))),""))</f>
        <v/>
      </c>
      <c r="Q37" s="18" t="n"/>
      <c r="R37" s="23">
        <f>IF(OR($A37="",$A37&lt;&gt;'Resumen del turno'!$C$3,$B37&lt;&gt;'Resumen del turno'!$C$4,$O37="",$O37="OK"),"",COUNTIFS($A$2:$A37,$A37,$B$2:$B37,$B37,$O$2:$O37,"Falta*")+COUNTIFS($A$2:$A37,$A37,$B$2:$B37,$B37,$O$2:$O37,"Sobra*"))</f>
        <v/>
      </c>
    </row>
    <row r="38">
      <c r="A38" s="22" t="n"/>
      <c r="B38" s="18" t="n"/>
      <c r="C38" s="18" t="n"/>
      <c r="D38" s="18" t="n"/>
      <c r="E38" s="23">
        <f>IF($D38="","",IFERROR(INDEX('Productos de barra'!$B$2:$B$151,MATCH($D38,'Productos de barra'!$A$2:$A$151,0)),"Código no cargado"))</f>
        <v/>
      </c>
      <c r="F38" s="23">
        <f>IF($D38="","",IFERROR(INDEX('Productos de barra'!$D$2:$D$151,MATCH($D38,'Productos de barra'!$A$2:$A$151,0)),""))</f>
        <v/>
      </c>
      <c r="G38" s="24" t="n"/>
      <c r="H38" s="24" t="n"/>
      <c r="I38" s="24" t="n"/>
      <c r="J38" s="24" t="n"/>
      <c r="K38" s="24" t="n"/>
      <c r="L38" s="25">
        <f>IF(OR($D38="",$G38=""),"",ROUND($G38+N($H38)-((N($I38)+N($J38))/MAX(0.0001,IFERROR(IF(INDEX('Productos de barra'!$F$2:$F$151,MATCH($D38,'Productos de barra'!$A$2:$A$151,0))="",1,INDEX('Productos de barra'!$F$2:$F$151,MATCH($D38,'Productos de barra'!$A$2:$A$151,0))),1))+N($K38)),2))</f>
        <v/>
      </c>
      <c r="M38" s="24" t="n"/>
      <c r="N38" s="25">
        <f>IF(OR($L38="",$M38=""),"",ROUND($M38-$L38,2))</f>
        <v/>
      </c>
      <c r="O38" s="23">
        <f>IF($N38="","",IF(ABS($N38)&lt;=IFERROR(IF(INDEX('Productos de barra'!$G$2:$G$151,MATCH($D38,'Productos de barra'!$A$2:$A$151,0))="",Configuración!$C$3,INDEX('Productos de barra'!$G$2:$G$151,MATCH($D38,'Productos de barra'!$A$2:$A$151,0))),Configuración!$C$3)*((N($I38)+N($J38))/MAX(0.0001,IFERROR(IF(INDEX('Productos de barra'!$F$2:$F$151,MATCH($D38,'Productos de barra'!$A$2:$A$151,0))="",1,INDEX('Productos de barra'!$F$2:$F$151,MATCH($D38,'Productos de barra'!$A$2:$A$151,0))),1))+N($K38))+0.001,"OK",IF($N38&lt;0,"Falta: investigar","Sobra: revisar carga")))</f>
        <v/>
      </c>
      <c r="P38" s="26">
        <f>IF($N38="","",IFERROR(IF(INDEX('Productos de barra'!$H$2:$H$151,MATCH($D38,'Productos de barra'!$A$2:$A$151,0))="","",$N38*INDEX('Productos de barra'!$H$2:$H$151,MATCH($D38,'Productos de barra'!$A$2:$A$151,0))),""))</f>
        <v/>
      </c>
      <c r="Q38" s="18" t="n"/>
      <c r="R38" s="23">
        <f>IF(OR($A38="",$A38&lt;&gt;'Resumen del turno'!$C$3,$B38&lt;&gt;'Resumen del turno'!$C$4,$O38="",$O38="OK"),"",COUNTIFS($A$2:$A38,$A38,$B$2:$B38,$B38,$O$2:$O38,"Falta*")+COUNTIFS($A$2:$A38,$A38,$B$2:$B38,$B38,$O$2:$O38,"Sobra*"))</f>
        <v/>
      </c>
    </row>
    <row r="39">
      <c r="A39" s="22" t="n"/>
      <c r="B39" s="18" t="n"/>
      <c r="C39" s="18" t="n"/>
      <c r="D39" s="18" t="n"/>
      <c r="E39" s="23">
        <f>IF($D39="","",IFERROR(INDEX('Productos de barra'!$B$2:$B$151,MATCH($D39,'Productos de barra'!$A$2:$A$151,0)),"Código no cargado"))</f>
        <v/>
      </c>
      <c r="F39" s="23">
        <f>IF($D39="","",IFERROR(INDEX('Productos de barra'!$D$2:$D$151,MATCH($D39,'Productos de barra'!$A$2:$A$151,0)),""))</f>
        <v/>
      </c>
      <c r="G39" s="24" t="n"/>
      <c r="H39" s="24" t="n"/>
      <c r="I39" s="24" t="n"/>
      <c r="J39" s="24" t="n"/>
      <c r="K39" s="24" t="n"/>
      <c r="L39" s="25">
        <f>IF(OR($D39="",$G39=""),"",ROUND($G39+N($H39)-((N($I39)+N($J39))/MAX(0.0001,IFERROR(IF(INDEX('Productos de barra'!$F$2:$F$151,MATCH($D39,'Productos de barra'!$A$2:$A$151,0))="",1,INDEX('Productos de barra'!$F$2:$F$151,MATCH($D39,'Productos de barra'!$A$2:$A$151,0))),1))+N($K39)),2))</f>
        <v/>
      </c>
      <c r="M39" s="24" t="n"/>
      <c r="N39" s="25">
        <f>IF(OR($L39="",$M39=""),"",ROUND($M39-$L39,2))</f>
        <v/>
      </c>
      <c r="O39" s="23">
        <f>IF($N39="","",IF(ABS($N39)&lt;=IFERROR(IF(INDEX('Productos de barra'!$G$2:$G$151,MATCH($D39,'Productos de barra'!$A$2:$A$151,0))="",Configuración!$C$3,INDEX('Productos de barra'!$G$2:$G$151,MATCH($D39,'Productos de barra'!$A$2:$A$151,0))),Configuración!$C$3)*((N($I39)+N($J39))/MAX(0.0001,IFERROR(IF(INDEX('Productos de barra'!$F$2:$F$151,MATCH($D39,'Productos de barra'!$A$2:$A$151,0))="",1,INDEX('Productos de barra'!$F$2:$F$151,MATCH($D39,'Productos de barra'!$A$2:$A$151,0))),1))+N($K39))+0.001,"OK",IF($N39&lt;0,"Falta: investigar","Sobra: revisar carga")))</f>
        <v/>
      </c>
      <c r="P39" s="26">
        <f>IF($N39="","",IFERROR(IF(INDEX('Productos de barra'!$H$2:$H$151,MATCH($D39,'Productos de barra'!$A$2:$A$151,0))="","",$N39*INDEX('Productos de barra'!$H$2:$H$151,MATCH($D39,'Productos de barra'!$A$2:$A$151,0))),""))</f>
        <v/>
      </c>
      <c r="Q39" s="18" t="n"/>
      <c r="R39" s="23">
        <f>IF(OR($A39="",$A39&lt;&gt;'Resumen del turno'!$C$3,$B39&lt;&gt;'Resumen del turno'!$C$4,$O39="",$O39="OK"),"",COUNTIFS($A$2:$A39,$A39,$B$2:$B39,$B39,$O$2:$O39,"Falta*")+COUNTIFS($A$2:$A39,$A39,$B$2:$B39,$B39,$O$2:$O39,"Sobra*"))</f>
        <v/>
      </c>
    </row>
    <row r="40">
      <c r="A40" s="22" t="n"/>
      <c r="B40" s="18" t="n"/>
      <c r="C40" s="18" t="n"/>
      <c r="D40" s="18" t="n"/>
      <c r="E40" s="23">
        <f>IF($D40="","",IFERROR(INDEX('Productos de barra'!$B$2:$B$151,MATCH($D40,'Productos de barra'!$A$2:$A$151,0)),"Código no cargado"))</f>
        <v/>
      </c>
      <c r="F40" s="23">
        <f>IF($D40="","",IFERROR(INDEX('Productos de barra'!$D$2:$D$151,MATCH($D40,'Productos de barra'!$A$2:$A$151,0)),""))</f>
        <v/>
      </c>
      <c r="G40" s="24" t="n"/>
      <c r="H40" s="24" t="n"/>
      <c r="I40" s="24" t="n"/>
      <c r="J40" s="24" t="n"/>
      <c r="K40" s="24" t="n"/>
      <c r="L40" s="25">
        <f>IF(OR($D40="",$G40=""),"",ROUND($G40+N($H40)-((N($I40)+N($J40))/MAX(0.0001,IFERROR(IF(INDEX('Productos de barra'!$F$2:$F$151,MATCH($D40,'Productos de barra'!$A$2:$A$151,0))="",1,INDEX('Productos de barra'!$F$2:$F$151,MATCH($D40,'Productos de barra'!$A$2:$A$151,0))),1))+N($K40)),2))</f>
        <v/>
      </c>
      <c r="M40" s="24" t="n"/>
      <c r="N40" s="25">
        <f>IF(OR($L40="",$M40=""),"",ROUND($M40-$L40,2))</f>
        <v/>
      </c>
      <c r="O40" s="23">
        <f>IF($N40="","",IF(ABS($N40)&lt;=IFERROR(IF(INDEX('Productos de barra'!$G$2:$G$151,MATCH($D40,'Productos de barra'!$A$2:$A$151,0))="",Configuración!$C$3,INDEX('Productos de barra'!$G$2:$G$151,MATCH($D40,'Productos de barra'!$A$2:$A$151,0))),Configuración!$C$3)*((N($I40)+N($J40))/MAX(0.0001,IFERROR(IF(INDEX('Productos de barra'!$F$2:$F$151,MATCH($D40,'Productos de barra'!$A$2:$A$151,0))="",1,INDEX('Productos de barra'!$F$2:$F$151,MATCH($D40,'Productos de barra'!$A$2:$A$151,0))),1))+N($K40))+0.001,"OK",IF($N40&lt;0,"Falta: investigar","Sobra: revisar carga")))</f>
        <v/>
      </c>
      <c r="P40" s="26">
        <f>IF($N40="","",IFERROR(IF(INDEX('Productos de barra'!$H$2:$H$151,MATCH($D40,'Productos de barra'!$A$2:$A$151,0))="","",$N40*INDEX('Productos de barra'!$H$2:$H$151,MATCH($D40,'Productos de barra'!$A$2:$A$151,0))),""))</f>
        <v/>
      </c>
      <c r="Q40" s="18" t="n"/>
      <c r="R40" s="23">
        <f>IF(OR($A40="",$A40&lt;&gt;'Resumen del turno'!$C$3,$B40&lt;&gt;'Resumen del turno'!$C$4,$O40="",$O40="OK"),"",COUNTIFS($A$2:$A40,$A40,$B$2:$B40,$B40,$O$2:$O40,"Falta*")+COUNTIFS($A$2:$A40,$A40,$B$2:$B40,$B40,$O$2:$O40,"Sobra*"))</f>
        <v/>
      </c>
    </row>
    <row r="41">
      <c r="A41" s="22" t="n"/>
      <c r="B41" s="18" t="n"/>
      <c r="C41" s="18" t="n"/>
      <c r="D41" s="18" t="n"/>
      <c r="E41" s="23">
        <f>IF($D41="","",IFERROR(INDEX('Productos de barra'!$B$2:$B$151,MATCH($D41,'Productos de barra'!$A$2:$A$151,0)),"Código no cargado"))</f>
        <v/>
      </c>
      <c r="F41" s="23">
        <f>IF($D41="","",IFERROR(INDEX('Productos de barra'!$D$2:$D$151,MATCH($D41,'Productos de barra'!$A$2:$A$151,0)),""))</f>
        <v/>
      </c>
      <c r="G41" s="24" t="n"/>
      <c r="H41" s="24" t="n"/>
      <c r="I41" s="24" t="n"/>
      <c r="J41" s="24" t="n"/>
      <c r="K41" s="24" t="n"/>
      <c r="L41" s="25">
        <f>IF(OR($D41="",$G41=""),"",ROUND($G41+N($H41)-((N($I41)+N($J41))/MAX(0.0001,IFERROR(IF(INDEX('Productos de barra'!$F$2:$F$151,MATCH($D41,'Productos de barra'!$A$2:$A$151,0))="",1,INDEX('Productos de barra'!$F$2:$F$151,MATCH($D41,'Productos de barra'!$A$2:$A$151,0))),1))+N($K41)),2))</f>
        <v/>
      </c>
      <c r="M41" s="24" t="n"/>
      <c r="N41" s="25">
        <f>IF(OR($L41="",$M41=""),"",ROUND($M41-$L41,2))</f>
        <v/>
      </c>
      <c r="O41" s="23">
        <f>IF($N41="","",IF(ABS($N41)&lt;=IFERROR(IF(INDEX('Productos de barra'!$G$2:$G$151,MATCH($D41,'Productos de barra'!$A$2:$A$151,0))="",Configuración!$C$3,INDEX('Productos de barra'!$G$2:$G$151,MATCH($D41,'Productos de barra'!$A$2:$A$151,0))),Configuración!$C$3)*((N($I41)+N($J41))/MAX(0.0001,IFERROR(IF(INDEX('Productos de barra'!$F$2:$F$151,MATCH($D41,'Productos de barra'!$A$2:$A$151,0))="",1,INDEX('Productos de barra'!$F$2:$F$151,MATCH($D41,'Productos de barra'!$A$2:$A$151,0))),1))+N($K41))+0.001,"OK",IF($N41&lt;0,"Falta: investigar","Sobra: revisar carga")))</f>
        <v/>
      </c>
      <c r="P41" s="26">
        <f>IF($N41="","",IFERROR(IF(INDEX('Productos de barra'!$H$2:$H$151,MATCH($D41,'Productos de barra'!$A$2:$A$151,0))="","",$N41*INDEX('Productos de barra'!$H$2:$H$151,MATCH($D41,'Productos de barra'!$A$2:$A$151,0))),""))</f>
        <v/>
      </c>
      <c r="Q41" s="18" t="n"/>
      <c r="R41" s="23">
        <f>IF(OR($A41="",$A41&lt;&gt;'Resumen del turno'!$C$3,$B41&lt;&gt;'Resumen del turno'!$C$4,$O41="",$O41="OK"),"",COUNTIFS($A$2:$A41,$A41,$B$2:$B41,$B41,$O$2:$O41,"Falta*")+COUNTIFS($A$2:$A41,$A41,$B$2:$B41,$B41,$O$2:$O41,"Sobra*"))</f>
        <v/>
      </c>
    </row>
    <row r="42">
      <c r="A42" s="22" t="n"/>
      <c r="B42" s="18" t="n"/>
      <c r="C42" s="18" t="n"/>
      <c r="D42" s="18" t="n"/>
      <c r="E42" s="23">
        <f>IF($D42="","",IFERROR(INDEX('Productos de barra'!$B$2:$B$151,MATCH($D42,'Productos de barra'!$A$2:$A$151,0)),"Código no cargado"))</f>
        <v/>
      </c>
      <c r="F42" s="23">
        <f>IF($D42="","",IFERROR(INDEX('Productos de barra'!$D$2:$D$151,MATCH($D42,'Productos de barra'!$A$2:$A$151,0)),""))</f>
        <v/>
      </c>
      <c r="G42" s="24" t="n"/>
      <c r="H42" s="24" t="n"/>
      <c r="I42" s="24" t="n"/>
      <c r="J42" s="24" t="n"/>
      <c r="K42" s="24" t="n"/>
      <c r="L42" s="25">
        <f>IF(OR($D42="",$G42=""),"",ROUND($G42+N($H42)-((N($I42)+N($J42))/MAX(0.0001,IFERROR(IF(INDEX('Productos de barra'!$F$2:$F$151,MATCH($D42,'Productos de barra'!$A$2:$A$151,0))="",1,INDEX('Productos de barra'!$F$2:$F$151,MATCH($D42,'Productos de barra'!$A$2:$A$151,0))),1))+N($K42)),2))</f>
        <v/>
      </c>
      <c r="M42" s="24" t="n"/>
      <c r="N42" s="25">
        <f>IF(OR($L42="",$M42=""),"",ROUND($M42-$L42,2))</f>
        <v/>
      </c>
      <c r="O42" s="23">
        <f>IF($N42="","",IF(ABS($N42)&lt;=IFERROR(IF(INDEX('Productos de barra'!$G$2:$G$151,MATCH($D42,'Productos de barra'!$A$2:$A$151,0))="",Configuración!$C$3,INDEX('Productos de barra'!$G$2:$G$151,MATCH($D42,'Productos de barra'!$A$2:$A$151,0))),Configuración!$C$3)*((N($I42)+N($J42))/MAX(0.0001,IFERROR(IF(INDEX('Productos de barra'!$F$2:$F$151,MATCH($D42,'Productos de barra'!$A$2:$A$151,0))="",1,INDEX('Productos de barra'!$F$2:$F$151,MATCH($D42,'Productos de barra'!$A$2:$A$151,0))),1))+N($K42))+0.001,"OK",IF($N42&lt;0,"Falta: investigar","Sobra: revisar carga")))</f>
        <v/>
      </c>
      <c r="P42" s="26">
        <f>IF($N42="","",IFERROR(IF(INDEX('Productos de barra'!$H$2:$H$151,MATCH($D42,'Productos de barra'!$A$2:$A$151,0))="","",$N42*INDEX('Productos de barra'!$H$2:$H$151,MATCH($D42,'Productos de barra'!$A$2:$A$151,0))),""))</f>
        <v/>
      </c>
      <c r="Q42" s="18" t="n"/>
      <c r="R42" s="23">
        <f>IF(OR($A42="",$A42&lt;&gt;'Resumen del turno'!$C$3,$B42&lt;&gt;'Resumen del turno'!$C$4,$O42="",$O42="OK"),"",COUNTIFS($A$2:$A42,$A42,$B$2:$B42,$B42,$O$2:$O42,"Falta*")+COUNTIFS($A$2:$A42,$A42,$B$2:$B42,$B42,$O$2:$O42,"Sobra*"))</f>
        <v/>
      </c>
    </row>
    <row r="43">
      <c r="A43" s="22" t="n"/>
      <c r="B43" s="18" t="n"/>
      <c r="C43" s="18" t="n"/>
      <c r="D43" s="18" t="n"/>
      <c r="E43" s="23">
        <f>IF($D43="","",IFERROR(INDEX('Productos de barra'!$B$2:$B$151,MATCH($D43,'Productos de barra'!$A$2:$A$151,0)),"Código no cargado"))</f>
        <v/>
      </c>
      <c r="F43" s="23">
        <f>IF($D43="","",IFERROR(INDEX('Productos de barra'!$D$2:$D$151,MATCH($D43,'Productos de barra'!$A$2:$A$151,0)),""))</f>
        <v/>
      </c>
      <c r="G43" s="24" t="n"/>
      <c r="H43" s="24" t="n"/>
      <c r="I43" s="24" t="n"/>
      <c r="J43" s="24" t="n"/>
      <c r="K43" s="24" t="n"/>
      <c r="L43" s="25">
        <f>IF(OR($D43="",$G43=""),"",ROUND($G43+N($H43)-((N($I43)+N($J43))/MAX(0.0001,IFERROR(IF(INDEX('Productos de barra'!$F$2:$F$151,MATCH($D43,'Productos de barra'!$A$2:$A$151,0))="",1,INDEX('Productos de barra'!$F$2:$F$151,MATCH($D43,'Productos de barra'!$A$2:$A$151,0))),1))+N($K43)),2))</f>
        <v/>
      </c>
      <c r="M43" s="24" t="n"/>
      <c r="N43" s="25">
        <f>IF(OR($L43="",$M43=""),"",ROUND($M43-$L43,2))</f>
        <v/>
      </c>
      <c r="O43" s="23">
        <f>IF($N43="","",IF(ABS($N43)&lt;=IFERROR(IF(INDEX('Productos de barra'!$G$2:$G$151,MATCH($D43,'Productos de barra'!$A$2:$A$151,0))="",Configuración!$C$3,INDEX('Productos de barra'!$G$2:$G$151,MATCH($D43,'Productos de barra'!$A$2:$A$151,0))),Configuración!$C$3)*((N($I43)+N($J43))/MAX(0.0001,IFERROR(IF(INDEX('Productos de barra'!$F$2:$F$151,MATCH($D43,'Productos de barra'!$A$2:$A$151,0))="",1,INDEX('Productos de barra'!$F$2:$F$151,MATCH($D43,'Productos de barra'!$A$2:$A$151,0))),1))+N($K43))+0.001,"OK",IF($N43&lt;0,"Falta: investigar","Sobra: revisar carga")))</f>
        <v/>
      </c>
      <c r="P43" s="26">
        <f>IF($N43="","",IFERROR(IF(INDEX('Productos de barra'!$H$2:$H$151,MATCH($D43,'Productos de barra'!$A$2:$A$151,0))="","",$N43*INDEX('Productos de barra'!$H$2:$H$151,MATCH($D43,'Productos de barra'!$A$2:$A$151,0))),""))</f>
        <v/>
      </c>
      <c r="Q43" s="18" t="n"/>
      <c r="R43" s="23">
        <f>IF(OR($A43="",$A43&lt;&gt;'Resumen del turno'!$C$3,$B43&lt;&gt;'Resumen del turno'!$C$4,$O43="",$O43="OK"),"",COUNTIFS($A$2:$A43,$A43,$B$2:$B43,$B43,$O$2:$O43,"Falta*")+COUNTIFS($A$2:$A43,$A43,$B$2:$B43,$B43,$O$2:$O43,"Sobra*"))</f>
        <v/>
      </c>
    </row>
    <row r="44">
      <c r="A44" s="22" t="n"/>
      <c r="B44" s="18" t="n"/>
      <c r="C44" s="18" t="n"/>
      <c r="D44" s="18" t="n"/>
      <c r="E44" s="23">
        <f>IF($D44="","",IFERROR(INDEX('Productos de barra'!$B$2:$B$151,MATCH($D44,'Productos de barra'!$A$2:$A$151,0)),"Código no cargado"))</f>
        <v/>
      </c>
      <c r="F44" s="23">
        <f>IF($D44="","",IFERROR(INDEX('Productos de barra'!$D$2:$D$151,MATCH($D44,'Productos de barra'!$A$2:$A$151,0)),""))</f>
        <v/>
      </c>
      <c r="G44" s="24" t="n"/>
      <c r="H44" s="24" t="n"/>
      <c r="I44" s="24" t="n"/>
      <c r="J44" s="24" t="n"/>
      <c r="K44" s="24" t="n"/>
      <c r="L44" s="25">
        <f>IF(OR($D44="",$G44=""),"",ROUND($G44+N($H44)-((N($I44)+N($J44))/MAX(0.0001,IFERROR(IF(INDEX('Productos de barra'!$F$2:$F$151,MATCH($D44,'Productos de barra'!$A$2:$A$151,0))="",1,INDEX('Productos de barra'!$F$2:$F$151,MATCH($D44,'Productos de barra'!$A$2:$A$151,0))),1))+N($K44)),2))</f>
        <v/>
      </c>
      <c r="M44" s="24" t="n"/>
      <c r="N44" s="25">
        <f>IF(OR($L44="",$M44=""),"",ROUND($M44-$L44,2))</f>
        <v/>
      </c>
      <c r="O44" s="23">
        <f>IF($N44="","",IF(ABS($N44)&lt;=IFERROR(IF(INDEX('Productos de barra'!$G$2:$G$151,MATCH($D44,'Productos de barra'!$A$2:$A$151,0))="",Configuración!$C$3,INDEX('Productos de barra'!$G$2:$G$151,MATCH($D44,'Productos de barra'!$A$2:$A$151,0))),Configuración!$C$3)*((N($I44)+N($J44))/MAX(0.0001,IFERROR(IF(INDEX('Productos de barra'!$F$2:$F$151,MATCH($D44,'Productos de barra'!$A$2:$A$151,0))="",1,INDEX('Productos de barra'!$F$2:$F$151,MATCH($D44,'Productos de barra'!$A$2:$A$151,0))),1))+N($K44))+0.001,"OK",IF($N44&lt;0,"Falta: investigar","Sobra: revisar carga")))</f>
        <v/>
      </c>
      <c r="P44" s="26">
        <f>IF($N44="","",IFERROR(IF(INDEX('Productos de barra'!$H$2:$H$151,MATCH($D44,'Productos de barra'!$A$2:$A$151,0))="","",$N44*INDEX('Productos de barra'!$H$2:$H$151,MATCH($D44,'Productos de barra'!$A$2:$A$151,0))),""))</f>
        <v/>
      </c>
      <c r="Q44" s="18" t="n"/>
      <c r="R44" s="23">
        <f>IF(OR($A44="",$A44&lt;&gt;'Resumen del turno'!$C$3,$B44&lt;&gt;'Resumen del turno'!$C$4,$O44="",$O44="OK"),"",COUNTIFS($A$2:$A44,$A44,$B$2:$B44,$B44,$O$2:$O44,"Falta*")+COUNTIFS($A$2:$A44,$A44,$B$2:$B44,$B44,$O$2:$O44,"Sobra*"))</f>
        <v/>
      </c>
    </row>
    <row r="45">
      <c r="A45" s="22" t="n"/>
      <c r="B45" s="18" t="n"/>
      <c r="C45" s="18" t="n"/>
      <c r="D45" s="18" t="n"/>
      <c r="E45" s="23">
        <f>IF($D45="","",IFERROR(INDEX('Productos de barra'!$B$2:$B$151,MATCH($D45,'Productos de barra'!$A$2:$A$151,0)),"Código no cargado"))</f>
        <v/>
      </c>
      <c r="F45" s="23">
        <f>IF($D45="","",IFERROR(INDEX('Productos de barra'!$D$2:$D$151,MATCH($D45,'Productos de barra'!$A$2:$A$151,0)),""))</f>
        <v/>
      </c>
      <c r="G45" s="24" t="n"/>
      <c r="H45" s="24" t="n"/>
      <c r="I45" s="24" t="n"/>
      <c r="J45" s="24" t="n"/>
      <c r="K45" s="24" t="n"/>
      <c r="L45" s="25">
        <f>IF(OR($D45="",$G45=""),"",ROUND($G45+N($H45)-((N($I45)+N($J45))/MAX(0.0001,IFERROR(IF(INDEX('Productos de barra'!$F$2:$F$151,MATCH($D45,'Productos de barra'!$A$2:$A$151,0))="",1,INDEX('Productos de barra'!$F$2:$F$151,MATCH($D45,'Productos de barra'!$A$2:$A$151,0))),1))+N($K45)),2))</f>
        <v/>
      </c>
      <c r="M45" s="24" t="n"/>
      <c r="N45" s="25">
        <f>IF(OR($L45="",$M45=""),"",ROUND($M45-$L45,2))</f>
        <v/>
      </c>
      <c r="O45" s="23">
        <f>IF($N45="","",IF(ABS($N45)&lt;=IFERROR(IF(INDEX('Productos de barra'!$G$2:$G$151,MATCH($D45,'Productos de barra'!$A$2:$A$151,0))="",Configuración!$C$3,INDEX('Productos de barra'!$G$2:$G$151,MATCH($D45,'Productos de barra'!$A$2:$A$151,0))),Configuración!$C$3)*((N($I45)+N($J45))/MAX(0.0001,IFERROR(IF(INDEX('Productos de barra'!$F$2:$F$151,MATCH($D45,'Productos de barra'!$A$2:$A$151,0))="",1,INDEX('Productos de barra'!$F$2:$F$151,MATCH($D45,'Productos de barra'!$A$2:$A$151,0))),1))+N($K45))+0.001,"OK",IF($N45&lt;0,"Falta: investigar","Sobra: revisar carga")))</f>
        <v/>
      </c>
      <c r="P45" s="26">
        <f>IF($N45="","",IFERROR(IF(INDEX('Productos de barra'!$H$2:$H$151,MATCH($D45,'Productos de barra'!$A$2:$A$151,0))="","",$N45*INDEX('Productos de barra'!$H$2:$H$151,MATCH($D45,'Productos de barra'!$A$2:$A$151,0))),""))</f>
        <v/>
      </c>
      <c r="Q45" s="18" t="n"/>
      <c r="R45" s="23">
        <f>IF(OR($A45="",$A45&lt;&gt;'Resumen del turno'!$C$3,$B45&lt;&gt;'Resumen del turno'!$C$4,$O45="",$O45="OK"),"",COUNTIFS($A$2:$A45,$A45,$B$2:$B45,$B45,$O$2:$O45,"Falta*")+COUNTIFS($A$2:$A45,$A45,$B$2:$B45,$B45,$O$2:$O45,"Sobra*"))</f>
        <v/>
      </c>
    </row>
    <row r="46">
      <c r="A46" s="22" t="n"/>
      <c r="B46" s="18" t="n"/>
      <c r="C46" s="18" t="n"/>
      <c r="D46" s="18" t="n"/>
      <c r="E46" s="23">
        <f>IF($D46="","",IFERROR(INDEX('Productos de barra'!$B$2:$B$151,MATCH($D46,'Productos de barra'!$A$2:$A$151,0)),"Código no cargado"))</f>
        <v/>
      </c>
      <c r="F46" s="23">
        <f>IF($D46="","",IFERROR(INDEX('Productos de barra'!$D$2:$D$151,MATCH($D46,'Productos de barra'!$A$2:$A$151,0)),""))</f>
        <v/>
      </c>
      <c r="G46" s="24" t="n"/>
      <c r="H46" s="24" t="n"/>
      <c r="I46" s="24" t="n"/>
      <c r="J46" s="24" t="n"/>
      <c r="K46" s="24" t="n"/>
      <c r="L46" s="25">
        <f>IF(OR($D46="",$G46=""),"",ROUND($G46+N($H46)-((N($I46)+N($J46))/MAX(0.0001,IFERROR(IF(INDEX('Productos de barra'!$F$2:$F$151,MATCH($D46,'Productos de barra'!$A$2:$A$151,0))="",1,INDEX('Productos de barra'!$F$2:$F$151,MATCH($D46,'Productos de barra'!$A$2:$A$151,0))),1))+N($K46)),2))</f>
        <v/>
      </c>
      <c r="M46" s="24" t="n"/>
      <c r="N46" s="25">
        <f>IF(OR($L46="",$M46=""),"",ROUND($M46-$L46,2))</f>
        <v/>
      </c>
      <c r="O46" s="23">
        <f>IF($N46="","",IF(ABS($N46)&lt;=IFERROR(IF(INDEX('Productos de barra'!$G$2:$G$151,MATCH($D46,'Productos de barra'!$A$2:$A$151,0))="",Configuración!$C$3,INDEX('Productos de barra'!$G$2:$G$151,MATCH($D46,'Productos de barra'!$A$2:$A$151,0))),Configuración!$C$3)*((N($I46)+N($J46))/MAX(0.0001,IFERROR(IF(INDEX('Productos de barra'!$F$2:$F$151,MATCH($D46,'Productos de barra'!$A$2:$A$151,0))="",1,INDEX('Productos de barra'!$F$2:$F$151,MATCH($D46,'Productos de barra'!$A$2:$A$151,0))),1))+N($K46))+0.001,"OK",IF($N46&lt;0,"Falta: investigar","Sobra: revisar carga")))</f>
        <v/>
      </c>
      <c r="P46" s="26">
        <f>IF($N46="","",IFERROR(IF(INDEX('Productos de barra'!$H$2:$H$151,MATCH($D46,'Productos de barra'!$A$2:$A$151,0))="","",$N46*INDEX('Productos de barra'!$H$2:$H$151,MATCH($D46,'Productos de barra'!$A$2:$A$151,0))),""))</f>
        <v/>
      </c>
      <c r="Q46" s="18" t="n"/>
      <c r="R46" s="23">
        <f>IF(OR($A46="",$A46&lt;&gt;'Resumen del turno'!$C$3,$B46&lt;&gt;'Resumen del turno'!$C$4,$O46="",$O46="OK"),"",COUNTIFS($A$2:$A46,$A46,$B$2:$B46,$B46,$O$2:$O46,"Falta*")+COUNTIFS($A$2:$A46,$A46,$B$2:$B46,$B46,$O$2:$O46,"Sobra*"))</f>
        <v/>
      </c>
    </row>
    <row r="47">
      <c r="A47" s="22" t="n"/>
      <c r="B47" s="18" t="n"/>
      <c r="C47" s="18" t="n"/>
      <c r="D47" s="18" t="n"/>
      <c r="E47" s="23">
        <f>IF($D47="","",IFERROR(INDEX('Productos de barra'!$B$2:$B$151,MATCH($D47,'Productos de barra'!$A$2:$A$151,0)),"Código no cargado"))</f>
        <v/>
      </c>
      <c r="F47" s="23">
        <f>IF($D47="","",IFERROR(INDEX('Productos de barra'!$D$2:$D$151,MATCH($D47,'Productos de barra'!$A$2:$A$151,0)),""))</f>
        <v/>
      </c>
      <c r="G47" s="24" t="n"/>
      <c r="H47" s="24" t="n"/>
      <c r="I47" s="24" t="n"/>
      <c r="J47" s="24" t="n"/>
      <c r="K47" s="24" t="n"/>
      <c r="L47" s="25">
        <f>IF(OR($D47="",$G47=""),"",ROUND($G47+N($H47)-((N($I47)+N($J47))/MAX(0.0001,IFERROR(IF(INDEX('Productos de barra'!$F$2:$F$151,MATCH($D47,'Productos de barra'!$A$2:$A$151,0))="",1,INDEX('Productos de barra'!$F$2:$F$151,MATCH($D47,'Productos de barra'!$A$2:$A$151,0))),1))+N($K47)),2))</f>
        <v/>
      </c>
      <c r="M47" s="24" t="n"/>
      <c r="N47" s="25">
        <f>IF(OR($L47="",$M47=""),"",ROUND($M47-$L47,2))</f>
        <v/>
      </c>
      <c r="O47" s="23">
        <f>IF($N47="","",IF(ABS($N47)&lt;=IFERROR(IF(INDEX('Productos de barra'!$G$2:$G$151,MATCH($D47,'Productos de barra'!$A$2:$A$151,0))="",Configuración!$C$3,INDEX('Productos de barra'!$G$2:$G$151,MATCH($D47,'Productos de barra'!$A$2:$A$151,0))),Configuración!$C$3)*((N($I47)+N($J47))/MAX(0.0001,IFERROR(IF(INDEX('Productos de barra'!$F$2:$F$151,MATCH($D47,'Productos de barra'!$A$2:$A$151,0))="",1,INDEX('Productos de barra'!$F$2:$F$151,MATCH($D47,'Productos de barra'!$A$2:$A$151,0))),1))+N($K47))+0.001,"OK",IF($N47&lt;0,"Falta: investigar","Sobra: revisar carga")))</f>
        <v/>
      </c>
      <c r="P47" s="26">
        <f>IF($N47="","",IFERROR(IF(INDEX('Productos de barra'!$H$2:$H$151,MATCH($D47,'Productos de barra'!$A$2:$A$151,0))="","",$N47*INDEX('Productos de barra'!$H$2:$H$151,MATCH($D47,'Productos de barra'!$A$2:$A$151,0))),""))</f>
        <v/>
      </c>
      <c r="Q47" s="18" t="n"/>
      <c r="R47" s="23">
        <f>IF(OR($A47="",$A47&lt;&gt;'Resumen del turno'!$C$3,$B47&lt;&gt;'Resumen del turno'!$C$4,$O47="",$O47="OK"),"",COUNTIFS($A$2:$A47,$A47,$B$2:$B47,$B47,$O$2:$O47,"Falta*")+COUNTIFS($A$2:$A47,$A47,$B$2:$B47,$B47,$O$2:$O47,"Sobra*"))</f>
        <v/>
      </c>
    </row>
    <row r="48">
      <c r="A48" s="22" t="n"/>
      <c r="B48" s="18" t="n"/>
      <c r="C48" s="18" t="n"/>
      <c r="D48" s="18" t="n"/>
      <c r="E48" s="23">
        <f>IF($D48="","",IFERROR(INDEX('Productos de barra'!$B$2:$B$151,MATCH($D48,'Productos de barra'!$A$2:$A$151,0)),"Código no cargado"))</f>
        <v/>
      </c>
      <c r="F48" s="23">
        <f>IF($D48="","",IFERROR(INDEX('Productos de barra'!$D$2:$D$151,MATCH($D48,'Productos de barra'!$A$2:$A$151,0)),""))</f>
        <v/>
      </c>
      <c r="G48" s="24" t="n"/>
      <c r="H48" s="24" t="n"/>
      <c r="I48" s="24" t="n"/>
      <c r="J48" s="24" t="n"/>
      <c r="K48" s="24" t="n"/>
      <c r="L48" s="25">
        <f>IF(OR($D48="",$G48=""),"",ROUND($G48+N($H48)-((N($I48)+N($J48))/MAX(0.0001,IFERROR(IF(INDEX('Productos de barra'!$F$2:$F$151,MATCH($D48,'Productos de barra'!$A$2:$A$151,0))="",1,INDEX('Productos de barra'!$F$2:$F$151,MATCH($D48,'Productos de barra'!$A$2:$A$151,0))),1))+N($K48)),2))</f>
        <v/>
      </c>
      <c r="M48" s="24" t="n"/>
      <c r="N48" s="25">
        <f>IF(OR($L48="",$M48=""),"",ROUND($M48-$L48,2))</f>
        <v/>
      </c>
      <c r="O48" s="23">
        <f>IF($N48="","",IF(ABS($N48)&lt;=IFERROR(IF(INDEX('Productos de barra'!$G$2:$G$151,MATCH($D48,'Productos de barra'!$A$2:$A$151,0))="",Configuración!$C$3,INDEX('Productos de barra'!$G$2:$G$151,MATCH($D48,'Productos de barra'!$A$2:$A$151,0))),Configuración!$C$3)*((N($I48)+N($J48))/MAX(0.0001,IFERROR(IF(INDEX('Productos de barra'!$F$2:$F$151,MATCH($D48,'Productos de barra'!$A$2:$A$151,0))="",1,INDEX('Productos de barra'!$F$2:$F$151,MATCH($D48,'Productos de barra'!$A$2:$A$151,0))),1))+N($K48))+0.001,"OK",IF($N48&lt;0,"Falta: investigar","Sobra: revisar carga")))</f>
        <v/>
      </c>
      <c r="P48" s="26">
        <f>IF($N48="","",IFERROR(IF(INDEX('Productos de barra'!$H$2:$H$151,MATCH($D48,'Productos de barra'!$A$2:$A$151,0))="","",$N48*INDEX('Productos de barra'!$H$2:$H$151,MATCH($D48,'Productos de barra'!$A$2:$A$151,0))),""))</f>
        <v/>
      </c>
      <c r="Q48" s="18" t="n"/>
      <c r="R48" s="23">
        <f>IF(OR($A48="",$A48&lt;&gt;'Resumen del turno'!$C$3,$B48&lt;&gt;'Resumen del turno'!$C$4,$O48="",$O48="OK"),"",COUNTIFS($A$2:$A48,$A48,$B$2:$B48,$B48,$O$2:$O48,"Falta*")+COUNTIFS($A$2:$A48,$A48,$B$2:$B48,$B48,$O$2:$O48,"Sobra*"))</f>
        <v/>
      </c>
    </row>
    <row r="49">
      <c r="A49" s="22" t="n"/>
      <c r="B49" s="18" t="n"/>
      <c r="C49" s="18" t="n"/>
      <c r="D49" s="18" t="n"/>
      <c r="E49" s="23">
        <f>IF($D49="","",IFERROR(INDEX('Productos de barra'!$B$2:$B$151,MATCH($D49,'Productos de barra'!$A$2:$A$151,0)),"Código no cargado"))</f>
        <v/>
      </c>
      <c r="F49" s="23">
        <f>IF($D49="","",IFERROR(INDEX('Productos de barra'!$D$2:$D$151,MATCH($D49,'Productos de barra'!$A$2:$A$151,0)),""))</f>
        <v/>
      </c>
      <c r="G49" s="24" t="n"/>
      <c r="H49" s="24" t="n"/>
      <c r="I49" s="24" t="n"/>
      <c r="J49" s="24" t="n"/>
      <c r="K49" s="24" t="n"/>
      <c r="L49" s="25">
        <f>IF(OR($D49="",$G49=""),"",ROUND($G49+N($H49)-((N($I49)+N($J49))/MAX(0.0001,IFERROR(IF(INDEX('Productos de barra'!$F$2:$F$151,MATCH($D49,'Productos de barra'!$A$2:$A$151,0))="",1,INDEX('Productos de barra'!$F$2:$F$151,MATCH($D49,'Productos de barra'!$A$2:$A$151,0))),1))+N($K49)),2))</f>
        <v/>
      </c>
      <c r="M49" s="24" t="n"/>
      <c r="N49" s="25">
        <f>IF(OR($L49="",$M49=""),"",ROUND($M49-$L49,2))</f>
        <v/>
      </c>
      <c r="O49" s="23">
        <f>IF($N49="","",IF(ABS($N49)&lt;=IFERROR(IF(INDEX('Productos de barra'!$G$2:$G$151,MATCH($D49,'Productos de barra'!$A$2:$A$151,0))="",Configuración!$C$3,INDEX('Productos de barra'!$G$2:$G$151,MATCH($D49,'Productos de barra'!$A$2:$A$151,0))),Configuración!$C$3)*((N($I49)+N($J49))/MAX(0.0001,IFERROR(IF(INDEX('Productos de barra'!$F$2:$F$151,MATCH($D49,'Productos de barra'!$A$2:$A$151,0))="",1,INDEX('Productos de barra'!$F$2:$F$151,MATCH($D49,'Productos de barra'!$A$2:$A$151,0))),1))+N($K49))+0.001,"OK",IF($N49&lt;0,"Falta: investigar","Sobra: revisar carga")))</f>
        <v/>
      </c>
      <c r="P49" s="26">
        <f>IF($N49="","",IFERROR(IF(INDEX('Productos de barra'!$H$2:$H$151,MATCH($D49,'Productos de barra'!$A$2:$A$151,0))="","",$N49*INDEX('Productos de barra'!$H$2:$H$151,MATCH($D49,'Productos de barra'!$A$2:$A$151,0))),""))</f>
        <v/>
      </c>
      <c r="Q49" s="18" t="n"/>
      <c r="R49" s="23">
        <f>IF(OR($A49="",$A49&lt;&gt;'Resumen del turno'!$C$3,$B49&lt;&gt;'Resumen del turno'!$C$4,$O49="",$O49="OK"),"",COUNTIFS($A$2:$A49,$A49,$B$2:$B49,$B49,$O$2:$O49,"Falta*")+COUNTIFS($A$2:$A49,$A49,$B$2:$B49,$B49,$O$2:$O49,"Sobra*"))</f>
        <v/>
      </c>
    </row>
    <row r="50">
      <c r="A50" s="22" t="n"/>
      <c r="B50" s="18" t="n"/>
      <c r="C50" s="18" t="n"/>
      <c r="D50" s="18" t="n"/>
      <c r="E50" s="23">
        <f>IF($D50="","",IFERROR(INDEX('Productos de barra'!$B$2:$B$151,MATCH($D50,'Productos de barra'!$A$2:$A$151,0)),"Código no cargado"))</f>
        <v/>
      </c>
      <c r="F50" s="23">
        <f>IF($D50="","",IFERROR(INDEX('Productos de barra'!$D$2:$D$151,MATCH($D50,'Productos de barra'!$A$2:$A$151,0)),""))</f>
        <v/>
      </c>
      <c r="G50" s="24" t="n"/>
      <c r="H50" s="24" t="n"/>
      <c r="I50" s="24" t="n"/>
      <c r="J50" s="24" t="n"/>
      <c r="K50" s="24" t="n"/>
      <c r="L50" s="25">
        <f>IF(OR($D50="",$G50=""),"",ROUND($G50+N($H50)-((N($I50)+N($J50))/MAX(0.0001,IFERROR(IF(INDEX('Productos de barra'!$F$2:$F$151,MATCH($D50,'Productos de barra'!$A$2:$A$151,0))="",1,INDEX('Productos de barra'!$F$2:$F$151,MATCH($D50,'Productos de barra'!$A$2:$A$151,0))),1))+N($K50)),2))</f>
        <v/>
      </c>
      <c r="M50" s="24" t="n"/>
      <c r="N50" s="25">
        <f>IF(OR($L50="",$M50=""),"",ROUND($M50-$L50,2))</f>
        <v/>
      </c>
      <c r="O50" s="23">
        <f>IF($N50="","",IF(ABS($N50)&lt;=IFERROR(IF(INDEX('Productos de barra'!$G$2:$G$151,MATCH($D50,'Productos de barra'!$A$2:$A$151,0))="",Configuración!$C$3,INDEX('Productos de barra'!$G$2:$G$151,MATCH($D50,'Productos de barra'!$A$2:$A$151,0))),Configuración!$C$3)*((N($I50)+N($J50))/MAX(0.0001,IFERROR(IF(INDEX('Productos de barra'!$F$2:$F$151,MATCH($D50,'Productos de barra'!$A$2:$A$151,0))="",1,INDEX('Productos de barra'!$F$2:$F$151,MATCH($D50,'Productos de barra'!$A$2:$A$151,0))),1))+N($K50))+0.001,"OK",IF($N50&lt;0,"Falta: investigar","Sobra: revisar carga")))</f>
        <v/>
      </c>
      <c r="P50" s="26">
        <f>IF($N50="","",IFERROR(IF(INDEX('Productos de barra'!$H$2:$H$151,MATCH($D50,'Productos de barra'!$A$2:$A$151,0))="","",$N50*INDEX('Productos de barra'!$H$2:$H$151,MATCH($D50,'Productos de barra'!$A$2:$A$151,0))),""))</f>
        <v/>
      </c>
      <c r="Q50" s="18" t="n"/>
      <c r="R50" s="23">
        <f>IF(OR($A50="",$A50&lt;&gt;'Resumen del turno'!$C$3,$B50&lt;&gt;'Resumen del turno'!$C$4,$O50="",$O50="OK"),"",COUNTIFS($A$2:$A50,$A50,$B$2:$B50,$B50,$O$2:$O50,"Falta*")+COUNTIFS($A$2:$A50,$A50,$B$2:$B50,$B50,$O$2:$O50,"Sobra*"))</f>
        <v/>
      </c>
    </row>
    <row r="51">
      <c r="A51" s="22" t="n"/>
      <c r="B51" s="18" t="n"/>
      <c r="C51" s="18" t="n"/>
      <c r="D51" s="18" t="n"/>
      <c r="E51" s="23">
        <f>IF($D51="","",IFERROR(INDEX('Productos de barra'!$B$2:$B$151,MATCH($D51,'Productos de barra'!$A$2:$A$151,0)),"Código no cargado"))</f>
        <v/>
      </c>
      <c r="F51" s="23">
        <f>IF($D51="","",IFERROR(INDEX('Productos de barra'!$D$2:$D$151,MATCH($D51,'Productos de barra'!$A$2:$A$151,0)),""))</f>
        <v/>
      </c>
      <c r="G51" s="24" t="n"/>
      <c r="H51" s="24" t="n"/>
      <c r="I51" s="24" t="n"/>
      <c r="J51" s="24" t="n"/>
      <c r="K51" s="24" t="n"/>
      <c r="L51" s="25">
        <f>IF(OR($D51="",$G51=""),"",ROUND($G51+N($H51)-((N($I51)+N($J51))/MAX(0.0001,IFERROR(IF(INDEX('Productos de barra'!$F$2:$F$151,MATCH($D51,'Productos de barra'!$A$2:$A$151,0))="",1,INDEX('Productos de barra'!$F$2:$F$151,MATCH($D51,'Productos de barra'!$A$2:$A$151,0))),1))+N($K51)),2))</f>
        <v/>
      </c>
      <c r="M51" s="24" t="n"/>
      <c r="N51" s="25">
        <f>IF(OR($L51="",$M51=""),"",ROUND($M51-$L51,2))</f>
        <v/>
      </c>
      <c r="O51" s="23">
        <f>IF($N51="","",IF(ABS($N51)&lt;=IFERROR(IF(INDEX('Productos de barra'!$G$2:$G$151,MATCH($D51,'Productos de barra'!$A$2:$A$151,0))="",Configuración!$C$3,INDEX('Productos de barra'!$G$2:$G$151,MATCH($D51,'Productos de barra'!$A$2:$A$151,0))),Configuración!$C$3)*((N($I51)+N($J51))/MAX(0.0001,IFERROR(IF(INDEX('Productos de barra'!$F$2:$F$151,MATCH($D51,'Productos de barra'!$A$2:$A$151,0))="",1,INDEX('Productos de barra'!$F$2:$F$151,MATCH($D51,'Productos de barra'!$A$2:$A$151,0))),1))+N($K51))+0.001,"OK",IF($N51&lt;0,"Falta: investigar","Sobra: revisar carga")))</f>
        <v/>
      </c>
      <c r="P51" s="26">
        <f>IF($N51="","",IFERROR(IF(INDEX('Productos de barra'!$H$2:$H$151,MATCH($D51,'Productos de barra'!$A$2:$A$151,0))="","",$N51*INDEX('Productos de barra'!$H$2:$H$151,MATCH($D51,'Productos de barra'!$A$2:$A$151,0))),""))</f>
        <v/>
      </c>
      <c r="Q51" s="18" t="n"/>
      <c r="R51" s="23">
        <f>IF(OR($A51="",$A51&lt;&gt;'Resumen del turno'!$C$3,$B51&lt;&gt;'Resumen del turno'!$C$4,$O51="",$O51="OK"),"",COUNTIFS($A$2:$A51,$A51,$B$2:$B51,$B51,$O$2:$O51,"Falta*")+COUNTIFS($A$2:$A51,$A51,$B$2:$B51,$B51,$O$2:$O51,"Sobra*"))</f>
        <v/>
      </c>
    </row>
    <row r="52">
      <c r="A52" s="22" t="n"/>
      <c r="B52" s="18" t="n"/>
      <c r="C52" s="18" t="n"/>
      <c r="D52" s="18" t="n"/>
      <c r="E52" s="23">
        <f>IF($D52="","",IFERROR(INDEX('Productos de barra'!$B$2:$B$151,MATCH($D52,'Productos de barra'!$A$2:$A$151,0)),"Código no cargado"))</f>
        <v/>
      </c>
      <c r="F52" s="23">
        <f>IF($D52="","",IFERROR(INDEX('Productos de barra'!$D$2:$D$151,MATCH($D52,'Productos de barra'!$A$2:$A$151,0)),""))</f>
        <v/>
      </c>
      <c r="G52" s="24" t="n"/>
      <c r="H52" s="24" t="n"/>
      <c r="I52" s="24" t="n"/>
      <c r="J52" s="24" t="n"/>
      <c r="K52" s="24" t="n"/>
      <c r="L52" s="25">
        <f>IF(OR($D52="",$G52=""),"",ROUND($G52+N($H52)-((N($I52)+N($J52))/MAX(0.0001,IFERROR(IF(INDEX('Productos de barra'!$F$2:$F$151,MATCH($D52,'Productos de barra'!$A$2:$A$151,0))="",1,INDEX('Productos de barra'!$F$2:$F$151,MATCH($D52,'Productos de barra'!$A$2:$A$151,0))),1))+N($K52)),2))</f>
        <v/>
      </c>
      <c r="M52" s="24" t="n"/>
      <c r="N52" s="25">
        <f>IF(OR($L52="",$M52=""),"",ROUND($M52-$L52,2))</f>
        <v/>
      </c>
      <c r="O52" s="23">
        <f>IF($N52="","",IF(ABS($N52)&lt;=IFERROR(IF(INDEX('Productos de barra'!$G$2:$G$151,MATCH($D52,'Productos de barra'!$A$2:$A$151,0))="",Configuración!$C$3,INDEX('Productos de barra'!$G$2:$G$151,MATCH($D52,'Productos de barra'!$A$2:$A$151,0))),Configuración!$C$3)*((N($I52)+N($J52))/MAX(0.0001,IFERROR(IF(INDEX('Productos de barra'!$F$2:$F$151,MATCH($D52,'Productos de barra'!$A$2:$A$151,0))="",1,INDEX('Productos de barra'!$F$2:$F$151,MATCH($D52,'Productos de barra'!$A$2:$A$151,0))),1))+N($K52))+0.001,"OK",IF($N52&lt;0,"Falta: investigar","Sobra: revisar carga")))</f>
        <v/>
      </c>
      <c r="P52" s="26">
        <f>IF($N52="","",IFERROR(IF(INDEX('Productos de barra'!$H$2:$H$151,MATCH($D52,'Productos de barra'!$A$2:$A$151,0))="","",$N52*INDEX('Productos de barra'!$H$2:$H$151,MATCH($D52,'Productos de barra'!$A$2:$A$151,0))),""))</f>
        <v/>
      </c>
      <c r="Q52" s="18" t="n"/>
      <c r="R52" s="23">
        <f>IF(OR($A52="",$A52&lt;&gt;'Resumen del turno'!$C$3,$B52&lt;&gt;'Resumen del turno'!$C$4,$O52="",$O52="OK"),"",COUNTIFS($A$2:$A52,$A52,$B$2:$B52,$B52,$O$2:$O52,"Falta*")+COUNTIFS($A$2:$A52,$A52,$B$2:$B52,$B52,$O$2:$O52,"Sobra*"))</f>
        <v/>
      </c>
    </row>
    <row r="53">
      <c r="A53" s="22" t="n"/>
      <c r="B53" s="18" t="n"/>
      <c r="C53" s="18" t="n"/>
      <c r="D53" s="18" t="n"/>
      <c r="E53" s="23">
        <f>IF($D53="","",IFERROR(INDEX('Productos de barra'!$B$2:$B$151,MATCH($D53,'Productos de barra'!$A$2:$A$151,0)),"Código no cargado"))</f>
        <v/>
      </c>
      <c r="F53" s="23">
        <f>IF($D53="","",IFERROR(INDEX('Productos de barra'!$D$2:$D$151,MATCH($D53,'Productos de barra'!$A$2:$A$151,0)),""))</f>
        <v/>
      </c>
      <c r="G53" s="24" t="n"/>
      <c r="H53" s="24" t="n"/>
      <c r="I53" s="24" t="n"/>
      <c r="J53" s="24" t="n"/>
      <c r="K53" s="24" t="n"/>
      <c r="L53" s="25">
        <f>IF(OR($D53="",$G53=""),"",ROUND($G53+N($H53)-((N($I53)+N($J53))/MAX(0.0001,IFERROR(IF(INDEX('Productos de barra'!$F$2:$F$151,MATCH($D53,'Productos de barra'!$A$2:$A$151,0))="",1,INDEX('Productos de barra'!$F$2:$F$151,MATCH($D53,'Productos de barra'!$A$2:$A$151,0))),1))+N($K53)),2))</f>
        <v/>
      </c>
      <c r="M53" s="24" t="n"/>
      <c r="N53" s="25">
        <f>IF(OR($L53="",$M53=""),"",ROUND($M53-$L53,2))</f>
        <v/>
      </c>
      <c r="O53" s="23">
        <f>IF($N53="","",IF(ABS($N53)&lt;=IFERROR(IF(INDEX('Productos de barra'!$G$2:$G$151,MATCH($D53,'Productos de barra'!$A$2:$A$151,0))="",Configuración!$C$3,INDEX('Productos de barra'!$G$2:$G$151,MATCH($D53,'Productos de barra'!$A$2:$A$151,0))),Configuración!$C$3)*((N($I53)+N($J53))/MAX(0.0001,IFERROR(IF(INDEX('Productos de barra'!$F$2:$F$151,MATCH($D53,'Productos de barra'!$A$2:$A$151,0))="",1,INDEX('Productos de barra'!$F$2:$F$151,MATCH($D53,'Productos de barra'!$A$2:$A$151,0))),1))+N($K53))+0.001,"OK",IF($N53&lt;0,"Falta: investigar","Sobra: revisar carga")))</f>
        <v/>
      </c>
      <c r="P53" s="26">
        <f>IF($N53="","",IFERROR(IF(INDEX('Productos de barra'!$H$2:$H$151,MATCH($D53,'Productos de barra'!$A$2:$A$151,0))="","",$N53*INDEX('Productos de barra'!$H$2:$H$151,MATCH($D53,'Productos de barra'!$A$2:$A$151,0))),""))</f>
        <v/>
      </c>
      <c r="Q53" s="18" t="n"/>
      <c r="R53" s="23">
        <f>IF(OR($A53="",$A53&lt;&gt;'Resumen del turno'!$C$3,$B53&lt;&gt;'Resumen del turno'!$C$4,$O53="",$O53="OK"),"",COUNTIFS($A$2:$A53,$A53,$B$2:$B53,$B53,$O$2:$O53,"Falta*")+COUNTIFS($A$2:$A53,$A53,$B$2:$B53,$B53,$O$2:$O53,"Sobra*"))</f>
        <v/>
      </c>
    </row>
    <row r="54">
      <c r="A54" s="22" t="n"/>
      <c r="B54" s="18" t="n"/>
      <c r="C54" s="18" t="n"/>
      <c r="D54" s="18" t="n"/>
      <c r="E54" s="23">
        <f>IF($D54="","",IFERROR(INDEX('Productos de barra'!$B$2:$B$151,MATCH($D54,'Productos de barra'!$A$2:$A$151,0)),"Código no cargado"))</f>
        <v/>
      </c>
      <c r="F54" s="23">
        <f>IF($D54="","",IFERROR(INDEX('Productos de barra'!$D$2:$D$151,MATCH($D54,'Productos de barra'!$A$2:$A$151,0)),""))</f>
        <v/>
      </c>
      <c r="G54" s="24" t="n"/>
      <c r="H54" s="24" t="n"/>
      <c r="I54" s="24" t="n"/>
      <c r="J54" s="24" t="n"/>
      <c r="K54" s="24" t="n"/>
      <c r="L54" s="25">
        <f>IF(OR($D54="",$G54=""),"",ROUND($G54+N($H54)-((N($I54)+N($J54))/MAX(0.0001,IFERROR(IF(INDEX('Productos de barra'!$F$2:$F$151,MATCH($D54,'Productos de barra'!$A$2:$A$151,0))="",1,INDEX('Productos de barra'!$F$2:$F$151,MATCH($D54,'Productos de barra'!$A$2:$A$151,0))),1))+N($K54)),2))</f>
        <v/>
      </c>
      <c r="M54" s="24" t="n"/>
      <c r="N54" s="25">
        <f>IF(OR($L54="",$M54=""),"",ROUND($M54-$L54,2))</f>
        <v/>
      </c>
      <c r="O54" s="23">
        <f>IF($N54="","",IF(ABS($N54)&lt;=IFERROR(IF(INDEX('Productos de barra'!$G$2:$G$151,MATCH($D54,'Productos de barra'!$A$2:$A$151,0))="",Configuración!$C$3,INDEX('Productos de barra'!$G$2:$G$151,MATCH($D54,'Productos de barra'!$A$2:$A$151,0))),Configuración!$C$3)*((N($I54)+N($J54))/MAX(0.0001,IFERROR(IF(INDEX('Productos de barra'!$F$2:$F$151,MATCH($D54,'Productos de barra'!$A$2:$A$151,0))="",1,INDEX('Productos de barra'!$F$2:$F$151,MATCH($D54,'Productos de barra'!$A$2:$A$151,0))),1))+N($K54))+0.001,"OK",IF($N54&lt;0,"Falta: investigar","Sobra: revisar carga")))</f>
        <v/>
      </c>
      <c r="P54" s="26">
        <f>IF($N54="","",IFERROR(IF(INDEX('Productos de barra'!$H$2:$H$151,MATCH($D54,'Productos de barra'!$A$2:$A$151,0))="","",$N54*INDEX('Productos de barra'!$H$2:$H$151,MATCH($D54,'Productos de barra'!$A$2:$A$151,0))),""))</f>
        <v/>
      </c>
      <c r="Q54" s="18" t="n"/>
      <c r="R54" s="23">
        <f>IF(OR($A54="",$A54&lt;&gt;'Resumen del turno'!$C$3,$B54&lt;&gt;'Resumen del turno'!$C$4,$O54="",$O54="OK"),"",COUNTIFS($A$2:$A54,$A54,$B$2:$B54,$B54,$O$2:$O54,"Falta*")+COUNTIFS($A$2:$A54,$A54,$B$2:$B54,$B54,$O$2:$O54,"Sobra*"))</f>
        <v/>
      </c>
    </row>
    <row r="55">
      <c r="A55" s="22" t="n"/>
      <c r="B55" s="18" t="n"/>
      <c r="C55" s="18" t="n"/>
      <c r="D55" s="18" t="n"/>
      <c r="E55" s="23">
        <f>IF($D55="","",IFERROR(INDEX('Productos de barra'!$B$2:$B$151,MATCH($D55,'Productos de barra'!$A$2:$A$151,0)),"Código no cargado"))</f>
        <v/>
      </c>
      <c r="F55" s="23">
        <f>IF($D55="","",IFERROR(INDEX('Productos de barra'!$D$2:$D$151,MATCH($D55,'Productos de barra'!$A$2:$A$151,0)),""))</f>
        <v/>
      </c>
      <c r="G55" s="24" t="n"/>
      <c r="H55" s="24" t="n"/>
      <c r="I55" s="24" t="n"/>
      <c r="J55" s="24" t="n"/>
      <c r="K55" s="24" t="n"/>
      <c r="L55" s="25">
        <f>IF(OR($D55="",$G55=""),"",ROUND($G55+N($H55)-((N($I55)+N($J55))/MAX(0.0001,IFERROR(IF(INDEX('Productos de barra'!$F$2:$F$151,MATCH($D55,'Productos de barra'!$A$2:$A$151,0))="",1,INDEX('Productos de barra'!$F$2:$F$151,MATCH($D55,'Productos de barra'!$A$2:$A$151,0))),1))+N($K55)),2))</f>
        <v/>
      </c>
      <c r="M55" s="24" t="n"/>
      <c r="N55" s="25">
        <f>IF(OR($L55="",$M55=""),"",ROUND($M55-$L55,2))</f>
        <v/>
      </c>
      <c r="O55" s="23">
        <f>IF($N55="","",IF(ABS($N55)&lt;=IFERROR(IF(INDEX('Productos de barra'!$G$2:$G$151,MATCH($D55,'Productos de barra'!$A$2:$A$151,0))="",Configuración!$C$3,INDEX('Productos de barra'!$G$2:$G$151,MATCH($D55,'Productos de barra'!$A$2:$A$151,0))),Configuración!$C$3)*((N($I55)+N($J55))/MAX(0.0001,IFERROR(IF(INDEX('Productos de barra'!$F$2:$F$151,MATCH($D55,'Productos de barra'!$A$2:$A$151,0))="",1,INDEX('Productos de barra'!$F$2:$F$151,MATCH($D55,'Productos de barra'!$A$2:$A$151,0))),1))+N($K55))+0.001,"OK",IF($N55&lt;0,"Falta: investigar","Sobra: revisar carga")))</f>
        <v/>
      </c>
      <c r="P55" s="26">
        <f>IF($N55="","",IFERROR(IF(INDEX('Productos de barra'!$H$2:$H$151,MATCH($D55,'Productos de barra'!$A$2:$A$151,0))="","",$N55*INDEX('Productos de barra'!$H$2:$H$151,MATCH($D55,'Productos de barra'!$A$2:$A$151,0))),""))</f>
        <v/>
      </c>
      <c r="Q55" s="18" t="n"/>
      <c r="R55" s="23">
        <f>IF(OR($A55="",$A55&lt;&gt;'Resumen del turno'!$C$3,$B55&lt;&gt;'Resumen del turno'!$C$4,$O55="",$O55="OK"),"",COUNTIFS($A$2:$A55,$A55,$B$2:$B55,$B55,$O$2:$O55,"Falta*")+COUNTIFS($A$2:$A55,$A55,$B$2:$B55,$B55,$O$2:$O55,"Sobra*"))</f>
        <v/>
      </c>
    </row>
    <row r="56">
      <c r="A56" s="22" t="n"/>
      <c r="B56" s="18" t="n"/>
      <c r="C56" s="18" t="n"/>
      <c r="D56" s="18" t="n"/>
      <c r="E56" s="23">
        <f>IF($D56="","",IFERROR(INDEX('Productos de barra'!$B$2:$B$151,MATCH($D56,'Productos de barra'!$A$2:$A$151,0)),"Código no cargado"))</f>
        <v/>
      </c>
      <c r="F56" s="23">
        <f>IF($D56="","",IFERROR(INDEX('Productos de barra'!$D$2:$D$151,MATCH($D56,'Productos de barra'!$A$2:$A$151,0)),""))</f>
        <v/>
      </c>
      <c r="G56" s="24" t="n"/>
      <c r="H56" s="24" t="n"/>
      <c r="I56" s="24" t="n"/>
      <c r="J56" s="24" t="n"/>
      <c r="K56" s="24" t="n"/>
      <c r="L56" s="25">
        <f>IF(OR($D56="",$G56=""),"",ROUND($G56+N($H56)-((N($I56)+N($J56))/MAX(0.0001,IFERROR(IF(INDEX('Productos de barra'!$F$2:$F$151,MATCH($D56,'Productos de barra'!$A$2:$A$151,0))="",1,INDEX('Productos de barra'!$F$2:$F$151,MATCH($D56,'Productos de barra'!$A$2:$A$151,0))),1))+N($K56)),2))</f>
        <v/>
      </c>
      <c r="M56" s="24" t="n"/>
      <c r="N56" s="25">
        <f>IF(OR($L56="",$M56=""),"",ROUND($M56-$L56,2))</f>
        <v/>
      </c>
      <c r="O56" s="23">
        <f>IF($N56="","",IF(ABS($N56)&lt;=IFERROR(IF(INDEX('Productos de barra'!$G$2:$G$151,MATCH($D56,'Productos de barra'!$A$2:$A$151,0))="",Configuración!$C$3,INDEX('Productos de barra'!$G$2:$G$151,MATCH($D56,'Productos de barra'!$A$2:$A$151,0))),Configuración!$C$3)*((N($I56)+N($J56))/MAX(0.0001,IFERROR(IF(INDEX('Productos de barra'!$F$2:$F$151,MATCH($D56,'Productos de barra'!$A$2:$A$151,0))="",1,INDEX('Productos de barra'!$F$2:$F$151,MATCH($D56,'Productos de barra'!$A$2:$A$151,0))),1))+N($K56))+0.001,"OK",IF($N56&lt;0,"Falta: investigar","Sobra: revisar carga")))</f>
        <v/>
      </c>
      <c r="P56" s="26">
        <f>IF($N56="","",IFERROR(IF(INDEX('Productos de barra'!$H$2:$H$151,MATCH($D56,'Productos de barra'!$A$2:$A$151,0))="","",$N56*INDEX('Productos de barra'!$H$2:$H$151,MATCH($D56,'Productos de barra'!$A$2:$A$151,0))),""))</f>
        <v/>
      </c>
      <c r="Q56" s="18" t="n"/>
      <c r="R56" s="23">
        <f>IF(OR($A56="",$A56&lt;&gt;'Resumen del turno'!$C$3,$B56&lt;&gt;'Resumen del turno'!$C$4,$O56="",$O56="OK"),"",COUNTIFS($A$2:$A56,$A56,$B$2:$B56,$B56,$O$2:$O56,"Falta*")+COUNTIFS($A$2:$A56,$A56,$B$2:$B56,$B56,$O$2:$O56,"Sobra*"))</f>
        <v/>
      </c>
    </row>
    <row r="57">
      <c r="A57" s="22" t="n"/>
      <c r="B57" s="18" t="n"/>
      <c r="C57" s="18" t="n"/>
      <c r="D57" s="18" t="n"/>
      <c r="E57" s="23">
        <f>IF($D57="","",IFERROR(INDEX('Productos de barra'!$B$2:$B$151,MATCH($D57,'Productos de barra'!$A$2:$A$151,0)),"Código no cargado"))</f>
        <v/>
      </c>
      <c r="F57" s="23">
        <f>IF($D57="","",IFERROR(INDEX('Productos de barra'!$D$2:$D$151,MATCH($D57,'Productos de barra'!$A$2:$A$151,0)),""))</f>
        <v/>
      </c>
      <c r="G57" s="24" t="n"/>
      <c r="H57" s="24" t="n"/>
      <c r="I57" s="24" t="n"/>
      <c r="J57" s="24" t="n"/>
      <c r="K57" s="24" t="n"/>
      <c r="L57" s="25">
        <f>IF(OR($D57="",$G57=""),"",ROUND($G57+N($H57)-((N($I57)+N($J57))/MAX(0.0001,IFERROR(IF(INDEX('Productos de barra'!$F$2:$F$151,MATCH($D57,'Productos de barra'!$A$2:$A$151,0))="",1,INDEX('Productos de barra'!$F$2:$F$151,MATCH($D57,'Productos de barra'!$A$2:$A$151,0))),1))+N($K57)),2))</f>
        <v/>
      </c>
      <c r="M57" s="24" t="n"/>
      <c r="N57" s="25">
        <f>IF(OR($L57="",$M57=""),"",ROUND($M57-$L57,2))</f>
        <v/>
      </c>
      <c r="O57" s="23">
        <f>IF($N57="","",IF(ABS($N57)&lt;=IFERROR(IF(INDEX('Productos de barra'!$G$2:$G$151,MATCH($D57,'Productos de barra'!$A$2:$A$151,0))="",Configuración!$C$3,INDEX('Productos de barra'!$G$2:$G$151,MATCH($D57,'Productos de barra'!$A$2:$A$151,0))),Configuración!$C$3)*((N($I57)+N($J57))/MAX(0.0001,IFERROR(IF(INDEX('Productos de barra'!$F$2:$F$151,MATCH($D57,'Productos de barra'!$A$2:$A$151,0))="",1,INDEX('Productos de barra'!$F$2:$F$151,MATCH($D57,'Productos de barra'!$A$2:$A$151,0))),1))+N($K57))+0.001,"OK",IF($N57&lt;0,"Falta: investigar","Sobra: revisar carga")))</f>
        <v/>
      </c>
      <c r="P57" s="26">
        <f>IF($N57="","",IFERROR(IF(INDEX('Productos de barra'!$H$2:$H$151,MATCH($D57,'Productos de barra'!$A$2:$A$151,0))="","",$N57*INDEX('Productos de barra'!$H$2:$H$151,MATCH($D57,'Productos de barra'!$A$2:$A$151,0))),""))</f>
        <v/>
      </c>
      <c r="Q57" s="18" t="n"/>
      <c r="R57" s="23">
        <f>IF(OR($A57="",$A57&lt;&gt;'Resumen del turno'!$C$3,$B57&lt;&gt;'Resumen del turno'!$C$4,$O57="",$O57="OK"),"",COUNTIFS($A$2:$A57,$A57,$B$2:$B57,$B57,$O$2:$O57,"Falta*")+COUNTIFS($A$2:$A57,$A57,$B$2:$B57,$B57,$O$2:$O57,"Sobra*"))</f>
        <v/>
      </c>
    </row>
    <row r="58">
      <c r="A58" s="22" t="n"/>
      <c r="B58" s="18" t="n"/>
      <c r="C58" s="18" t="n"/>
      <c r="D58" s="18" t="n"/>
      <c r="E58" s="23">
        <f>IF($D58="","",IFERROR(INDEX('Productos de barra'!$B$2:$B$151,MATCH($D58,'Productos de barra'!$A$2:$A$151,0)),"Código no cargado"))</f>
        <v/>
      </c>
      <c r="F58" s="23">
        <f>IF($D58="","",IFERROR(INDEX('Productos de barra'!$D$2:$D$151,MATCH($D58,'Productos de barra'!$A$2:$A$151,0)),""))</f>
        <v/>
      </c>
      <c r="G58" s="24" t="n"/>
      <c r="H58" s="24" t="n"/>
      <c r="I58" s="24" t="n"/>
      <c r="J58" s="24" t="n"/>
      <c r="K58" s="24" t="n"/>
      <c r="L58" s="25">
        <f>IF(OR($D58="",$G58=""),"",ROUND($G58+N($H58)-((N($I58)+N($J58))/MAX(0.0001,IFERROR(IF(INDEX('Productos de barra'!$F$2:$F$151,MATCH($D58,'Productos de barra'!$A$2:$A$151,0))="",1,INDEX('Productos de barra'!$F$2:$F$151,MATCH($D58,'Productos de barra'!$A$2:$A$151,0))),1))+N($K58)),2))</f>
        <v/>
      </c>
      <c r="M58" s="24" t="n"/>
      <c r="N58" s="25">
        <f>IF(OR($L58="",$M58=""),"",ROUND($M58-$L58,2))</f>
        <v/>
      </c>
      <c r="O58" s="23">
        <f>IF($N58="","",IF(ABS($N58)&lt;=IFERROR(IF(INDEX('Productos de barra'!$G$2:$G$151,MATCH($D58,'Productos de barra'!$A$2:$A$151,0))="",Configuración!$C$3,INDEX('Productos de barra'!$G$2:$G$151,MATCH($D58,'Productos de barra'!$A$2:$A$151,0))),Configuración!$C$3)*((N($I58)+N($J58))/MAX(0.0001,IFERROR(IF(INDEX('Productos de barra'!$F$2:$F$151,MATCH($D58,'Productos de barra'!$A$2:$A$151,0))="",1,INDEX('Productos de barra'!$F$2:$F$151,MATCH($D58,'Productos de barra'!$A$2:$A$151,0))),1))+N($K58))+0.001,"OK",IF($N58&lt;0,"Falta: investigar","Sobra: revisar carga")))</f>
        <v/>
      </c>
      <c r="P58" s="26">
        <f>IF($N58="","",IFERROR(IF(INDEX('Productos de barra'!$H$2:$H$151,MATCH($D58,'Productos de barra'!$A$2:$A$151,0))="","",$N58*INDEX('Productos de barra'!$H$2:$H$151,MATCH($D58,'Productos de barra'!$A$2:$A$151,0))),""))</f>
        <v/>
      </c>
      <c r="Q58" s="18" t="n"/>
      <c r="R58" s="23">
        <f>IF(OR($A58="",$A58&lt;&gt;'Resumen del turno'!$C$3,$B58&lt;&gt;'Resumen del turno'!$C$4,$O58="",$O58="OK"),"",COUNTIFS($A$2:$A58,$A58,$B$2:$B58,$B58,$O$2:$O58,"Falta*")+COUNTIFS($A$2:$A58,$A58,$B$2:$B58,$B58,$O$2:$O58,"Sobra*"))</f>
        <v/>
      </c>
    </row>
    <row r="59">
      <c r="A59" s="22" t="n"/>
      <c r="B59" s="18" t="n"/>
      <c r="C59" s="18" t="n"/>
      <c r="D59" s="18" t="n"/>
      <c r="E59" s="23">
        <f>IF($D59="","",IFERROR(INDEX('Productos de barra'!$B$2:$B$151,MATCH($D59,'Productos de barra'!$A$2:$A$151,0)),"Código no cargado"))</f>
        <v/>
      </c>
      <c r="F59" s="23">
        <f>IF($D59="","",IFERROR(INDEX('Productos de barra'!$D$2:$D$151,MATCH($D59,'Productos de barra'!$A$2:$A$151,0)),""))</f>
        <v/>
      </c>
      <c r="G59" s="24" t="n"/>
      <c r="H59" s="24" t="n"/>
      <c r="I59" s="24" t="n"/>
      <c r="J59" s="24" t="n"/>
      <c r="K59" s="24" t="n"/>
      <c r="L59" s="25">
        <f>IF(OR($D59="",$G59=""),"",ROUND($G59+N($H59)-((N($I59)+N($J59))/MAX(0.0001,IFERROR(IF(INDEX('Productos de barra'!$F$2:$F$151,MATCH($D59,'Productos de barra'!$A$2:$A$151,0))="",1,INDEX('Productos de barra'!$F$2:$F$151,MATCH($D59,'Productos de barra'!$A$2:$A$151,0))),1))+N($K59)),2))</f>
        <v/>
      </c>
      <c r="M59" s="24" t="n"/>
      <c r="N59" s="25">
        <f>IF(OR($L59="",$M59=""),"",ROUND($M59-$L59,2))</f>
        <v/>
      </c>
      <c r="O59" s="23">
        <f>IF($N59="","",IF(ABS($N59)&lt;=IFERROR(IF(INDEX('Productos de barra'!$G$2:$G$151,MATCH($D59,'Productos de barra'!$A$2:$A$151,0))="",Configuración!$C$3,INDEX('Productos de barra'!$G$2:$G$151,MATCH($D59,'Productos de barra'!$A$2:$A$151,0))),Configuración!$C$3)*((N($I59)+N($J59))/MAX(0.0001,IFERROR(IF(INDEX('Productos de barra'!$F$2:$F$151,MATCH($D59,'Productos de barra'!$A$2:$A$151,0))="",1,INDEX('Productos de barra'!$F$2:$F$151,MATCH($D59,'Productos de barra'!$A$2:$A$151,0))),1))+N($K59))+0.001,"OK",IF($N59&lt;0,"Falta: investigar","Sobra: revisar carga")))</f>
        <v/>
      </c>
      <c r="P59" s="26">
        <f>IF($N59="","",IFERROR(IF(INDEX('Productos de barra'!$H$2:$H$151,MATCH($D59,'Productos de barra'!$A$2:$A$151,0))="","",$N59*INDEX('Productos de barra'!$H$2:$H$151,MATCH($D59,'Productos de barra'!$A$2:$A$151,0))),""))</f>
        <v/>
      </c>
      <c r="Q59" s="18" t="n"/>
      <c r="R59" s="23">
        <f>IF(OR($A59="",$A59&lt;&gt;'Resumen del turno'!$C$3,$B59&lt;&gt;'Resumen del turno'!$C$4,$O59="",$O59="OK"),"",COUNTIFS($A$2:$A59,$A59,$B$2:$B59,$B59,$O$2:$O59,"Falta*")+COUNTIFS($A$2:$A59,$A59,$B$2:$B59,$B59,$O$2:$O59,"Sobra*"))</f>
        <v/>
      </c>
    </row>
    <row r="60">
      <c r="A60" s="22" t="n"/>
      <c r="B60" s="18" t="n"/>
      <c r="C60" s="18" t="n"/>
      <c r="D60" s="18" t="n"/>
      <c r="E60" s="23">
        <f>IF($D60="","",IFERROR(INDEX('Productos de barra'!$B$2:$B$151,MATCH($D60,'Productos de barra'!$A$2:$A$151,0)),"Código no cargado"))</f>
        <v/>
      </c>
      <c r="F60" s="23">
        <f>IF($D60="","",IFERROR(INDEX('Productos de barra'!$D$2:$D$151,MATCH($D60,'Productos de barra'!$A$2:$A$151,0)),""))</f>
        <v/>
      </c>
      <c r="G60" s="24" t="n"/>
      <c r="H60" s="24" t="n"/>
      <c r="I60" s="24" t="n"/>
      <c r="J60" s="24" t="n"/>
      <c r="K60" s="24" t="n"/>
      <c r="L60" s="25">
        <f>IF(OR($D60="",$G60=""),"",ROUND($G60+N($H60)-((N($I60)+N($J60))/MAX(0.0001,IFERROR(IF(INDEX('Productos de barra'!$F$2:$F$151,MATCH($D60,'Productos de barra'!$A$2:$A$151,0))="",1,INDEX('Productos de barra'!$F$2:$F$151,MATCH($D60,'Productos de barra'!$A$2:$A$151,0))),1))+N($K60)),2))</f>
        <v/>
      </c>
      <c r="M60" s="24" t="n"/>
      <c r="N60" s="25">
        <f>IF(OR($L60="",$M60=""),"",ROUND($M60-$L60,2))</f>
        <v/>
      </c>
      <c r="O60" s="23">
        <f>IF($N60="","",IF(ABS($N60)&lt;=IFERROR(IF(INDEX('Productos de barra'!$G$2:$G$151,MATCH($D60,'Productos de barra'!$A$2:$A$151,0))="",Configuración!$C$3,INDEX('Productos de barra'!$G$2:$G$151,MATCH($D60,'Productos de barra'!$A$2:$A$151,0))),Configuración!$C$3)*((N($I60)+N($J60))/MAX(0.0001,IFERROR(IF(INDEX('Productos de barra'!$F$2:$F$151,MATCH($D60,'Productos de barra'!$A$2:$A$151,0))="",1,INDEX('Productos de barra'!$F$2:$F$151,MATCH($D60,'Productos de barra'!$A$2:$A$151,0))),1))+N($K60))+0.001,"OK",IF($N60&lt;0,"Falta: investigar","Sobra: revisar carga")))</f>
        <v/>
      </c>
      <c r="P60" s="26">
        <f>IF($N60="","",IFERROR(IF(INDEX('Productos de barra'!$H$2:$H$151,MATCH($D60,'Productos de barra'!$A$2:$A$151,0))="","",$N60*INDEX('Productos de barra'!$H$2:$H$151,MATCH($D60,'Productos de barra'!$A$2:$A$151,0))),""))</f>
        <v/>
      </c>
      <c r="Q60" s="18" t="n"/>
      <c r="R60" s="23">
        <f>IF(OR($A60="",$A60&lt;&gt;'Resumen del turno'!$C$3,$B60&lt;&gt;'Resumen del turno'!$C$4,$O60="",$O60="OK"),"",COUNTIFS($A$2:$A60,$A60,$B$2:$B60,$B60,$O$2:$O60,"Falta*")+COUNTIFS($A$2:$A60,$A60,$B$2:$B60,$B60,$O$2:$O60,"Sobra*"))</f>
        <v/>
      </c>
    </row>
    <row r="61">
      <c r="A61" s="22" t="n"/>
      <c r="B61" s="18" t="n"/>
      <c r="C61" s="18" t="n"/>
      <c r="D61" s="18" t="n"/>
      <c r="E61" s="23">
        <f>IF($D61="","",IFERROR(INDEX('Productos de barra'!$B$2:$B$151,MATCH($D61,'Productos de barra'!$A$2:$A$151,0)),"Código no cargado"))</f>
        <v/>
      </c>
      <c r="F61" s="23">
        <f>IF($D61="","",IFERROR(INDEX('Productos de barra'!$D$2:$D$151,MATCH($D61,'Productos de barra'!$A$2:$A$151,0)),""))</f>
        <v/>
      </c>
      <c r="G61" s="24" t="n"/>
      <c r="H61" s="24" t="n"/>
      <c r="I61" s="24" t="n"/>
      <c r="J61" s="24" t="n"/>
      <c r="K61" s="24" t="n"/>
      <c r="L61" s="25">
        <f>IF(OR($D61="",$G61=""),"",ROUND($G61+N($H61)-((N($I61)+N($J61))/MAX(0.0001,IFERROR(IF(INDEX('Productos de barra'!$F$2:$F$151,MATCH($D61,'Productos de barra'!$A$2:$A$151,0))="",1,INDEX('Productos de barra'!$F$2:$F$151,MATCH($D61,'Productos de barra'!$A$2:$A$151,0))),1))+N($K61)),2))</f>
        <v/>
      </c>
      <c r="M61" s="24" t="n"/>
      <c r="N61" s="25">
        <f>IF(OR($L61="",$M61=""),"",ROUND($M61-$L61,2))</f>
        <v/>
      </c>
      <c r="O61" s="23">
        <f>IF($N61="","",IF(ABS($N61)&lt;=IFERROR(IF(INDEX('Productos de barra'!$G$2:$G$151,MATCH($D61,'Productos de barra'!$A$2:$A$151,0))="",Configuración!$C$3,INDEX('Productos de barra'!$G$2:$G$151,MATCH($D61,'Productos de barra'!$A$2:$A$151,0))),Configuración!$C$3)*((N($I61)+N($J61))/MAX(0.0001,IFERROR(IF(INDEX('Productos de barra'!$F$2:$F$151,MATCH($D61,'Productos de barra'!$A$2:$A$151,0))="",1,INDEX('Productos de barra'!$F$2:$F$151,MATCH($D61,'Productos de barra'!$A$2:$A$151,0))),1))+N($K61))+0.001,"OK",IF($N61&lt;0,"Falta: investigar","Sobra: revisar carga")))</f>
        <v/>
      </c>
      <c r="P61" s="26">
        <f>IF($N61="","",IFERROR(IF(INDEX('Productos de barra'!$H$2:$H$151,MATCH($D61,'Productos de barra'!$A$2:$A$151,0))="","",$N61*INDEX('Productos de barra'!$H$2:$H$151,MATCH($D61,'Productos de barra'!$A$2:$A$151,0))),""))</f>
        <v/>
      </c>
      <c r="Q61" s="18" t="n"/>
      <c r="R61" s="23">
        <f>IF(OR($A61="",$A61&lt;&gt;'Resumen del turno'!$C$3,$B61&lt;&gt;'Resumen del turno'!$C$4,$O61="",$O61="OK"),"",COUNTIFS($A$2:$A61,$A61,$B$2:$B61,$B61,$O$2:$O61,"Falta*")+COUNTIFS($A$2:$A61,$A61,$B$2:$B61,$B61,$O$2:$O61,"Sobra*"))</f>
        <v/>
      </c>
    </row>
    <row r="62">
      <c r="A62" s="22" t="n"/>
      <c r="B62" s="18" t="n"/>
      <c r="C62" s="18" t="n"/>
      <c r="D62" s="18" t="n"/>
      <c r="E62" s="23">
        <f>IF($D62="","",IFERROR(INDEX('Productos de barra'!$B$2:$B$151,MATCH($D62,'Productos de barra'!$A$2:$A$151,0)),"Código no cargado"))</f>
        <v/>
      </c>
      <c r="F62" s="23">
        <f>IF($D62="","",IFERROR(INDEX('Productos de barra'!$D$2:$D$151,MATCH($D62,'Productos de barra'!$A$2:$A$151,0)),""))</f>
        <v/>
      </c>
      <c r="G62" s="24" t="n"/>
      <c r="H62" s="24" t="n"/>
      <c r="I62" s="24" t="n"/>
      <c r="J62" s="24" t="n"/>
      <c r="K62" s="24" t="n"/>
      <c r="L62" s="25">
        <f>IF(OR($D62="",$G62=""),"",ROUND($G62+N($H62)-((N($I62)+N($J62))/MAX(0.0001,IFERROR(IF(INDEX('Productos de barra'!$F$2:$F$151,MATCH($D62,'Productos de barra'!$A$2:$A$151,0))="",1,INDEX('Productos de barra'!$F$2:$F$151,MATCH($D62,'Productos de barra'!$A$2:$A$151,0))),1))+N($K62)),2))</f>
        <v/>
      </c>
      <c r="M62" s="24" t="n"/>
      <c r="N62" s="25">
        <f>IF(OR($L62="",$M62=""),"",ROUND($M62-$L62,2))</f>
        <v/>
      </c>
      <c r="O62" s="23">
        <f>IF($N62="","",IF(ABS($N62)&lt;=IFERROR(IF(INDEX('Productos de barra'!$G$2:$G$151,MATCH($D62,'Productos de barra'!$A$2:$A$151,0))="",Configuración!$C$3,INDEX('Productos de barra'!$G$2:$G$151,MATCH($D62,'Productos de barra'!$A$2:$A$151,0))),Configuración!$C$3)*((N($I62)+N($J62))/MAX(0.0001,IFERROR(IF(INDEX('Productos de barra'!$F$2:$F$151,MATCH($D62,'Productos de barra'!$A$2:$A$151,0))="",1,INDEX('Productos de barra'!$F$2:$F$151,MATCH($D62,'Productos de barra'!$A$2:$A$151,0))),1))+N($K62))+0.001,"OK",IF($N62&lt;0,"Falta: investigar","Sobra: revisar carga")))</f>
        <v/>
      </c>
      <c r="P62" s="26">
        <f>IF($N62="","",IFERROR(IF(INDEX('Productos de barra'!$H$2:$H$151,MATCH($D62,'Productos de barra'!$A$2:$A$151,0))="","",$N62*INDEX('Productos de barra'!$H$2:$H$151,MATCH($D62,'Productos de barra'!$A$2:$A$151,0))),""))</f>
        <v/>
      </c>
      <c r="Q62" s="18" t="n"/>
      <c r="R62" s="23">
        <f>IF(OR($A62="",$A62&lt;&gt;'Resumen del turno'!$C$3,$B62&lt;&gt;'Resumen del turno'!$C$4,$O62="",$O62="OK"),"",COUNTIFS($A$2:$A62,$A62,$B$2:$B62,$B62,$O$2:$O62,"Falta*")+COUNTIFS($A$2:$A62,$A62,$B$2:$B62,$B62,$O$2:$O62,"Sobra*"))</f>
        <v/>
      </c>
    </row>
    <row r="63">
      <c r="A63" s="22" t="n"/>
      <c r="B63" s="18" t="n"/>
      <c r="C63" s="18" t="n"/>
      <c r="D63" s="18" t="n"/>
      <c r="E63" s="23">
        <f>IF($D63="","",IFERROR(INDEX('Productos de barra'!$B$2:$B$151,MATCH($D63,'Productos de barra'!$A$2:$A$151,0)),"Código no cargado"))</f>
        <v/>
      </c>
      <c r="F63" s="23">
        <f>IF($D63="","",IFERROR(INDEX('Productos de barra'!$D$2:$D$151,MATCH($D63,'Productos de barra'!$A$2:$A$151,0)),""))</f>
        <v/>
      </c>
      <c r="G63" s="24" t="n"/>
      <c r="H63" s="24" t="n"/>
      <c r="I63" s="24" t="n"/>
      <c r="J63" s="24" t="n"/>
      <c r="K63" s="24" t="n"/>
      <c r="L63" s="25">
        <f>IF(OR($D63="",$G63=""),"",ROUND($G63+N($H63)-((N($I63)+N($J63))/MAX(0.0001,IFERROR(IF(INDEX('Productos de barra'!$F$2:$F$151,MATCH($D63,'Productos de barra'!$A$2:$A$151,0))="",1,INDEX('Productos de barra'!$F$2:$F$151,MATCH($D63,'Productos de barra'!$A$2:$A$151,0))),1))+N($K63)),2))</f>
        <v/>
      </c>
      <c r="M63" s="24" t="n"/>
      <c r="N63" s="25">
        <f>IF(OR($L63="",$M63=""),"",ROUND($M63-$L63,2))</f>
        <v/>
      </c>
      <c r="O63" s="23">
        <f>IF($N63="","",IF(ABS($N63)&lt;=IFERROR(IF(INDEX('Productos de barra'!$G$2:$G$151,MATCH($D63,'Productos de barra'!$A$2:$A$151,0))="",Configuración!$C$3,INDEX('Productos de barra'!$G$2:$G$151,MATCH($D63,'Productos de barra'!$A$2:$A$151,0))),Configuración!$C$3)*((N($I63)+N($J63))/MAX(0.0001,IFERROR(IF(INDEX('Productos de barra'!$F$2:$F$151,MATCH($D63,'Productos de barra'!$A$2:$A$151,0))="",1,INDEX('Productos de barra'!$F$2:$F$151,MATCH($D63,'Productos de barra'!$A$2:$A$151,0))),1))+N($K63))+0.001,"OK",IF($N63&lt;0,"Falta: investigar","Sobra: revisar carga")))</f>
        <v/>
      </c>
      <c r="P63" s="26">
        <f>IF($N63="","",IFERROR(IF(INDEX('Productos de barra'!$H$2:$H$151,MATCH($D63,'Productos de barra'!$A$2:$A$151,0))="","",$N63*INDEX('Productos de barra'!$H$2:$H$151,MATCH($D63,'Productos de barra'!$A$2:$A$151,0))),""))</f>
        <v/>
      </c>
      <c r="Q63" s="18" t="n"/>
      <c r="R63" s="23">
        <f>IF(OR($A63="",$A63&lt;&gt;'Resumen del turno'!$C$3,$B63&lt;&gt;'Resumen del turno'!$C$4,$O63="",$O63="OK"),"",COUNTIFS($A$2:$A63,$A63,$B$2:$B63,$B63,$O$2:$O63,"Falta*")+COUNTIFS($A$2:$A63,$A63,$B$2:$B63,$B63,$O$2:$O63,"Sobra*"))</f>
        <v/>
      </c>
    </row>
    <row r="64">
      <c r="A64" s="22" t="n"/>
      <c r="B64" s="18" t="n"/>
      <c r="C64" s="18" t="n"/>
      <c r="D64" s="18" t="n"/>
      <c r="E64" s="23">
        <f>IF($D64="","",IFERROR(INDEX('Productos de barra'!$B$2:$B$151,MATCH($D64,'Productos de barra'!$A$2:$A$151,0)),"Código no cargado"))</f>
        <v/>
      </c>
      <c r="F64" s="23">
        <f>IF($D64="","",IFERROR(INDEX('Productos de barra'!$D$2:$D$151,MATCH($D64,'Productos de barra'!$A$2:$A$151,0)),""))</f>
        <v/>
      </c>
      <c r="G64" s="24" t="n"/>
      <c r="H64" s="24" t="n"/>
      <c r="I64" s="24" t="n"/>
      <c r="J64" s="24" t="n"/>
      <c r="K64" s="24" t="n"/>
      <c r="L64" s="25">
        <f>IF(OR($D64="",$G64=""),"",ROUND($G64+N($H64)-((N($I64)+N($J64))/MAX(0.0001,IFERROR(IF(INDEX('Productos de barra'!$F$2:$F$151,MATCH($D64,'Productos de barra'!$A$2:$A$151,0))="",1,INDEX('Productos de barra'!$F$2:$F$151,MATCH($D64,'Productos de barra'!$A$2:$A$151,0))),1))+N($K64)),2))</f>
        <v/>
      </c>
      <c r="M64" s="24" t="n"/>
      <c r="N64" s="25">
        <f>IF(OR($L64="",$M64=""),"",ROUND($M64-$L64,2))</f>
        <v/>
      </c>
      <c r="O64" s="23">
        <f>IF($N64="","",IF(ABS($N64)&lt;=IFERROR(IF(INDEX('Productos de barra'!$G$2:$G$151,MATCH($D64,'Productos de barra'!$A$2:$A$151,0))="",Configuración!$C$3,INDEX('Productos de barra'!$G$2:$G$151,MATCH($D64,'Productos de barra'!$A$2:$A$151,0))),Configuración!$C$3)*((N($I64)+N($J64))/MAX(0.0001,IFERROR(IF(INDEX('Productos de barra'!$F$2:$F$151,MATCH($D64,'Productos de barra'!$A$2:$A$151,0))="",1,INDEX('Productos de barra'!$F$2:$F$151,MATCH($D64,'Productos de barra'!$A$2:$A$151,0))),1))+N($K64))+0.001,"OK",IF($N64&lt;0,"Falta: investigar","Sobra: revisar carga")))</f>
        <v/>
      </c>
      <c r="P64" s="26">
        <f>IF($N64="","",IFERROR(IF(INDEX('Productos de barra'!$H$2:$H$151,MATCH($D64,'Productos de barra'!$A$2:$A$151,0))="","",$N64*INDEX('Productos de barra'!$H$2:$H$151,MATCH($D64,'Productos de barra'!$A$2:$A$151,0))),""))</f>
        <v/>
      </c>
      <c r="Q64" s="18" t="n"/>
      <c r="R64" s="23">
        <f>IF(OR($A64="",$A64&lt;&gt;'Resumen del turno'!$C$3,$B64&lt;&gt;'Resumen del turno'!$C$4,$O64="",$O64="OK"),"",COUNTIFS($A$2:$A64,$A64,$B$2:$B64,$B64,$O$2:$O64,"Falta*")+COUNTIFS($A$2:$A64,$A64,$B$2:$B64,$B64,$O$2:$O64,"Sobra*"))</f>
        <v/>
      </c>
    </row>
    <row r="65">
      <c r="A65" s="22" t="n"/>
      <c r="B65" s="18" t="n"/>
      <c r="C65" s="18" t="n"/>
      <c r="D65" s="18" t="n"/>
      <c r="E65" s="23">
        <f>IF($D65="","",IFERROR(INDEX('Productos de barra'!$B$2:$B$151,MATCH($D65,'Productos de barra'!$A$2:$A$151,0)),"Código no cargado"))</f>
        <v/>
      </c>
      <c r="F65" s="23">
        <f>IF($D65="","",IFERROR(INDEX('Productos de barra'!$D$2:$D$151,MATCH($D65,'Productos de barra'!$A$2:$A$151,0)),""))</f>
        <v/>
      </c>
      <c r="G65" s="24" t="n"/>
      <c r="H65" s="24" t="n"/>
      <c r="I65" s="24" t="n"/>
      <c r="J65" s="24" t="n"/>
      <c r="K65" s="24" t="n"/>
      <c r="L65" s="25">
        <f>IF(OR($D65="",$G65=""),"",ROUND($G65+N($H65)-((N($I65)+N($J65))/MAX(0.0001,IFERROR(IF(INDEX('Productos de barra'!$F$2:$F$151,MATCH($D65,'Productos de barra'!$A$2:$A$151,0))="",1,INDEX('Productos de barra'!$F$2:$F$151,MATCH($D65,'Productos de barra'!$A$2:$A$151,0))),1))+N($K65)),2))</f>
        <v/>
      </c>
      <c r="M65" s="24" t="n"/>
      <c r="N65" s="25">
        <f>IF(OR($L65="",$M65=""),"",ROUND($M65-$L65,2))</f>
        <v/>
      </c>
      <c r="O65" s="23">
        <f>IF($N65="","",IF(ABS($N65)&lt;=IFERROR(IF(INDEX('Productos de barra'!$G$2:$G$151,MATCH($D65,'Productos de barra'!$A$2:$A$151,0))="",Configuración!$C$3,INDEX('Productos de barra'!$G$2:$G$151,MATCH($D65,'Productos de barra'!$A$2:$A$151,0))),Configuración!$C$3)*((N($I65)+N($J65))/MAX(0.0001,IFERROR(IF(INDEX('Productos de barra'!$F$2:$F$151,MATCH($D65,'Productos de barra'!$A$2:$A$151,0))="",1,INDEX('Productos de barra'!$F$2:$F$151,MATCH($D65,'Productos de barra'!$A$2:$A$151,0))),1))+N($K65))+0.001,"OK",IF($N65&lt;0,"Falta: investigar","Sobra: revisar carga")))</f>
        <v/>
      </c>
      <c r="P65" s="26">
        <f>IF($N65="","",IFERROR(IF(INDEX('Productos de barra'!$H$2:$H$151,MATCH($D65,'Productos de barra'!$A$2:$A$151,0))="","",$N65*INDEX('Productos de barra'!$H$2:$H$151,MATCH($D65,'Productos de barra'!$A$2:$A$151,0))),""))</f>
        <v/>
      </c>
      <c r="Q65" s="18" t="n"/>
      <c r="R65" s="23">
        <f>IF(OR($A65="",$A65&lt;&gt;'Resumen del turno'!$C$3,$B65&lt;&gt;'Resumen del turno'!$C$4,$O65="",$O65="OK"),"",COUNTIFS($A$2:$A65,$A65,$B$2:$B65,$B65,$O$2:$O65,"Falta*")+COUNTIFS($A$2:$A65,$A65,$B$2:$B65,$B65,$O$2:$O65,"Sobra*"))</f>
        <v/>
      </c>
    </row>
    <row r="66">
      <c r="A66" s="22" t="n"/>
      <c r="B66" s="18" t="n"/>
      <c r="C66" s="18" t="n"/>
      <c r="D66" s="18" t="n"/>
      <c r="E66" s="23">
        <f>IF($D66="","",IFERROR(INDEX('Productos de barra'!$B$2:$B$151,MATCH($D66,'Productos de barra'!$A$2:$A$151,0)),"Código no cargado"))</f>
        <v/>
      </c>
      <c r="F66" s="23">
        <f>IF($D66="","",IFERROR(INDEX('Productos de barra'!$D$2:$D$151,MATCH($D66,'Productos de barra'!$A$2:$A$151,0)),""))</f>
        <v/>
      </c>
      <c r="G66" s="24" t="n"/>
      <c r="H66" s="24" t="n"/>
      <c r="I66" s="24" t="n"/>
      <c r="J66" s="24" t="n"/>
      <c r="K66" s="24" t="n"/>
      <c r="L66" s="25">
        <f>IF(OR($D66="",$G66=""),"",ROUND($G66+N($H66)-((N($I66)+N($J66))/MAX(0.0001,IFERROR(IF(INDEX('Productos de barra'!$F$2:$F$151,MATCH($D66,'Productos de barra'!$A$2:$A$151,0))="",1,INDEX('Productos de barra'!$F$2:$F$151,MATCH($D66,'Productos de barra'!$A$2:$A$151,0))),1))+N($K66)),2))</f>
        <v/>
      </c>
      <c r="M66" s="24" t="n"/>
      <c r="N66" s="25">
        <f>IF(OR($L66="",$M66=""),"",ROUND($M66-$L66,2))</f>
        <v/>
      </c>
      <c r="O66" s="23">
        <f>IF($N66="","",IF(ABS($N66)&lt;=IFERROR(IF(INDEX('Productos de barra'!$G$2:$G$151,MATCH($D66,'Productos de barra'!$A$2:$A$151,0))="",Configuración!$C$3,INDEX('Productos de barra'!$G$2:$G$151,MATCH($D66,'Productos de barra'!$A$2:$A$151,0))),Configuración!$C$3)*((N($I66)+N($J66))/MAX(0.0001,IFERROR(IF(INDEX('Productos de barra'!$F$2:$F$151,MATCH($D66,'Productos de barra'!$A$2:$A$151,0))="",1,INDEX('Productos de barra'!$F$2:$F$151,MATCH($D66,'Productos de barra'!$A$2:$A$151,0))),1))+N($K66))+0.001,"OK",IF($N66&lt;0,"Falta: investigar","Sobra: revisar carga")))</f>
        <v/>
      </c>
      <c r="P66" s="26">
        <f>IF($N66="","",IFERROR(IF(INDEX('Productos de barra'!$H$2:$H$151,MATCH($D66,'Productos de barra'!$A$2:$A$151,0))="","",$N66*INDEX('Productos de barra'!$H$2:$H$151,MATCH($D66,'Productos de barra'!$A$2:$A$151,0))),""))</f>
        <v/>
      </c>
      <c r="Q66" s="18" t="n"/>
      <c r="R66" s="23">
        <f>IF(OR($A66="",$A66&lt;&gt;'Resumen del turno'!$C$3,$B66&lt;&gt;'Resumen del turno'!$C$4,$O66="",$O66="OK"),"",COUNTIFS($A$2:$A66,$A66,$B$2:$B66,$B66,$O$2:$O66,"Falta*")+COUNTIFS($A$2:$A66,$A66,$B$2:$B66,$B66,$O$2:$O66,"Sobra*"))</f>
        <v/>
      </c>
    </row>
    <row r="67">
      <c r="A67" s="22" t="n"/>
      <c r="B67" s="18" t="n"/>
      <c r="C67" s="18" t="n"/>
      <c r="D67" s="18" t="n"/>
      <c r="E67" s="23">
        <f>IF($D67="","",IFERROR(INDEX('Productos de barra'!$B$2:$B$151,MATCH($D67,'Productos de barra'!$A$2:$A$151,0)),"Código no cargado"))</f>
        <v/>
      </c>
      <c r="F67" s="23">
        <f>IF($D67="","",IFERROR(INDEX('Productos de barra'!$D$2:$D$151,MATCH($D67,'Productos de barra'!$A$2:$A$151,0)),""))</f>
        <v/>
      </c>
      <c r="G67" s="24" t="n"/>
      <c r="H67" s="24" t="n"/>
      <c r="I67" s="24" t="n"/>
      <c r="J67" s="24" t="n"/>
      <c r="K67" s="24" t="n"/>
      <c r="L67" s="25">
        <f>IF(OR($D67="",$G67=""),"",ROUND($G67+N($H67)-((N($I67)+N($J67))/MAX(0.0001,IFERROR(IF(INDEX('Productos de barra'!$F$2:$F$151,MATCH($D67,'Productos de barra'!$A$2:$A$151,0))="",1,INDEX('Productos de barra'!$F$2:$F$151,MATCH($D67,'Productos de barra'!$A$2:$A$151,0))),1))+N($K67)),2))</f>
        <v/>
      </c>
      <c r="M67" s="24" t="n"/>
      <c r="N67" s="25">
        <f>IF(OR($L67="",$M67=""),"",ROUND($M67-$L67,2))</f>
        <v/>
      </c>
      <c r="O67" s="23">
        <f>IF($N67="","",IF(ABS($N67)&lt;=IFERROR(IF(INDEX('Productos de barra'!$G$2:$G$151,MATCH($D67,'Productos de barra'!$A$2:$A$151,0))="",Configuración!$C$3,INDEX('Productos de barra'!$G$2:$G$151,MATCH($D67,'Productos de barra'!$A$2:$A$151,0))),Configuración!$C$3)*((N($I67)+N($J67))/MAX(0.0001,IFERROR(IF(INDEX('Productos de barra'!$F$2:$F$151,MATCH($D67,'Productos de barra'!$A$2:$A$151,0))="",1,INDEX('Productos de barra'!$F$2:$F$151,MATCH($D67,'Productos de barra'!$A$2:$A$151,0))),1))+N($K67))+0.001,"OK",IF($N67&lt;0,"Falta: investigar","Sobra: revisar carga")))</f>
        <v/>
      </c>
      <c r="P67" s="26">
        <f>IF($N67="","",IFERROR(IF(INDEX('Productos de barra'!$H$2:$H$151,MATCH($D67,'Productos de barra'!$A$2:$A$151,0))="","",$N67*INDEX('Productos de barra'!$H$2:$H$151,MATCH($D67,'Productos de barra'!$A$2:$A$151,0))),""))</f>
        <v/>
      </c>
      <c r="Q67" s="18" t="n"/>
      <c r="R67" s="23">
        <f>IF(OR($A67="",$A67&lt;&gt;'Resumen del turno'!$C$3,$B67&lt;&gt;'Resumen del turno'!$C$4,$O67="",$O67="OK"),"",COUNTIFS($A$2:$A67,$A67,$B$2:$B67,$B67,$O$2:$O67,"Falta*")+COUNTIFS($A$2:$A67,$A67,$B$2:$B67,$B67,$O$2:$O67,"Sobra*"))</f>
        <v/>
      </c>
    </row>
    <row r="68">
      <c r="A68" s="22" t="n"/>
      <c r="B68" s="18" t="n"/>
      <c r="C68" s="18" t="n"/>
      <c r="D68" s="18" t="n"/>
      <c r="E68" s="23">
        <f>IF($D68="","",IFERROR(INDEX('Productos de barra'!$B$2:$B$151,MATCH($D68,'Productos de barra'!$A$2:$A$151,0)),"Código no cargado"))</f>
        <v/>
      </c>
      <c r="F68" s="23">
        <f>IF($D68="","",IFERROR(INDEX('Productos de barra'!$D$2:$D$151,MATCH($D68,'Productos de barra'!$A$2:$A$151,0)),""))</f>
        <v/>
      </c>
      <c r="G68" s="24" t="n"/>
      <c r="H68" s="24" t="n"/>
      <c r="I68" s="24" t="n"/>
      <c r="J68" s="24" t="n"/>
      <c r="K68" s="24" t="n"/>
      <c r="L68" s="25">
        <f>IF(OR($D68="",$G68=""),"",ROUND($G68+N($H68)-((N($I68)+N($J68))/MAX(0.0001,IFERROR(IF(INDEX('Productos de barra'!$F$2:$F$151,MATCH($D68,'Productos de barra'!$A$2:$A$151,0))="",1,INDEX('Productos de barra'!$F$2:$F$151,MATCH($D68,'Productos de barra'!$A$2:$A$151,0))),1))+N($K68)),2))</f>
        <v/>
      </c>
      <c r="M68" s="24" t="n"/>
      <c r="N68" s="25">
        <f>IF(OR($L68="",$M68=""),"",ROUND($M68-$L68,2))</f>
        <v/>
      </c>
      <c r="O68" s="23">
        <f>IF($N68="","",IF(ABS($N68)&lt;=IFERROR(IF(INDEX('Productos de barra'!$G$2:$G$151,MATCH($D68,'Productos de barra'!$A$2:$A$151,0))="",Configuración!$C$3,INDEX('Productos de barra'!$G$2:$G$151,MATCH($D68,'Productos de barra'!$A$2:$A$151,0))),Configuración!$C$3)*((N($I68)+N($J68))/MAX(0.0001,IFERROR(IF(INDEX('Productos de barra'!$F$2:$F$151,MATCH($D68,'Productos de barra'!$A$2:$A$151,0))="",1,INDEX('Productos de barra'!$F$2:$F$151,MATCH($D68,'Productos de barra'!$A$2:$A$151,0))),1))+N($K68))+0.001,"OK",IF($N68&lt;0,"Falta: investigar","Sobra: revisar carga")))</f>
        <v/>
      </c>
      <c r="P68" s="26">
        <f>IF($N68="","",IFERROR(IF(INDEX('Productos de barra'!$H$2:$H$151,MATCH($D68,'Productos de barra'!$A$2:$A$151,0))="","",$N68*INDEX('Productos de barra'!$H$2:$H$151,MATCH($D68,'Productos de barra'!$A$2:$A$151,0))),""))</f>
        <v/>
      </c>
      <c r="Q68" s="18" t="n"/>
      <c r="R68" s="23">
        <f>IF(OR($A68="",$A68&lt;&gt;'Resumen del turno'!$C$3,$B68&lt;&gt;'Resumen del turno'!$C$4,$O68="",$O68="OK"),"",COUNTIFS($A$2:$A68,$A68,$B$2:$B68,$B68,$O$2:$O68,"Falta*")+COUNTIFS($A$2:$A68,$A68,$B$2:$B68,$B68,$O$2:$O68,"Sobra*"))</f>
        <v/>
      </c>
    </row>
    <row r="69">
      <c r="A69" s="22" t="n"/>
      <c r="B69" s="18" t="n"/>
      <c r="C69" s="18" t="n"/>
      <c r="D69" s="18" t="n"/>
      <c r="E69" s="23">
        <f>IF($D69="","",IFERROR(INDEX('Productos de barra'!$B$2:$B$151,MATCH($D69,'Productos de barra'!$A$2:$A$151,0)),"Código no cargado"))</f>
        <v/>
      </c>
      <c r="F69" s="23">
        <f>IF($D69="","",IFERROR(INDEX('Productos de barra'!$D$2:$D$151,MATCH($D69,'Productos de barra'!$A$2:$A$151,0)),""))</f>
        <v/>
      </c>
      <c r="G69" s="24" t="n"/>
      <c r="H69" s="24" t="n"/>
      <c r="I69" s="24" t="n"/>
      <c r="J69" s="24" t="n"/>
      <c r="K69" s="24" t="n"/>
      <c r="L69" s="25">
        <f>IF(OR($D69="",$G69=""),"",ROUND($G69+N($H69)-((N($I69)+N($J69))/MAX(0.0001,IFERROR(IF(INDEX('Productos de barra'!$F$2:$F$151,MATCH($D69,'Productos de barra'!$A$2:$A$151,0))="",1,INDEX('Productos de barra'!$F$2:$F$151,MATCH($D69,'Productos de barra'!$A$2:$A$151,0))),1))+N($K69)),2))</f>
        <v/>
      </c>
      <c r="M69" s="24" t="n"/>
      <c r="N69" s="25">
        <f>IF(OR($L69="",$M69=""),"",ROUND($M69-$L69,2))</f>
        <v/>
      </c>
      <c r="O69" s="23">
        <f>IF($N69="","",IF(ABS($N69)&lt;=IFERROR(IF(INDEX('Productos de barra'!$G$2:$G$151,MATCH($D69,'Productos de barra'!$A$2:$A$151,0))="",Configuración!$C$3,INDEX('Productos de barra'!$G$2:$G$151,MATCH($D69,'Productos de barra'!$A$2:$A$151,0))),Configuración!$C$3)*((N($I69)+N($J69))/MAX(0.0001,IFERROR(IF(INDEX('Productos de barra'!$F$2:$F$151,MATCH($D69,'Productos de barra'!$A$2:$A$151,0))="",1,INDEX('Productos de barra'!$F$2:$F$151,MATCH($D69,'Productos de barra'!$A$2:$A$151,0))),1))+N($K69))+0.001,"OK",IF($N69&lt;0,"Falta: investigar","Sobra: revisar carga")))</f>
        <v/>
      </c>
      <c r="P69" s="26">
        <f>IF($N69="","",IFERROR(IF(INDEX('Productos de barra'!$H$2:$H$151,MATCH($D69,'Productos de barra'!$A$2:$A$151,0))="","",$N69*INDEX('Productos de barra'!$H$2:$H$151,MATCH($D69,'Productos de barra'!$A$2:$A$151,0))),""))</f>
        <v/>
      </c>
      <c r="Q69" s="18" t="n"/>
      <c r="R69" s="23">
        <f>IF(OR($A69="",$A69&lt;&gt;'Resumen del turno'!$C$3,$B69&lt;&gt;'Resumen del turno'!$C$4,$O69="",$O69="OK"),"",COUNTIFS($A$2:$A69,$A69,$B$2:$B69,$B69,$O$2:$O69,"Falta*")+COUNTIFS($A$2:$A69,$A69,$B$2:$B69,$B69,$O$2:$O69,"Sobra*"))</f>
        <v/>
      </c>
    </row>
    <row r="70">
      <c r="A70" s="22" t="n"/>
      <c r="B70" s="18" t="n"/>
      <c r="C70" s="18" t="n"/>
      <c r="D70" s="18" t="n"/>
      <c r="E70" s="23">
        <f>IF($D70="","",IFERROR(INDEX('Productos de barra'!$B$2:$B$151,MATCH($D70,'Productos de barra'!$A$2:$A$151,0)),"Código no cargado"))</f>
        <v/>
      </c>
      <c r="F70" s="23">
        <f>IF($D70="","",IFERROR(INDEX('Productos de barra'!$D$2:$D$151,MATCH($D70,'Productos de barra'!$A$2:$A$151,0)),""))</f>
        <v/>
      </c>
      <c r="G70" s="24" t="n"/>
      <c r="H70" s="24" t="n"/>
      <c r="I70" s="24" t="n"/>
      <c r="J70" s="24" t="n"/>
      <c r="K70" s="24" t="n"/>
      <c r="L70" s="25">
        <f>IF(OR($D70="",$G70=""),"",ROUND($G70+N($H70)-((N($I70)+N($J70))/MAX(0.0001,IFERROR(IF(INDEX('Productos de barra'!$F$2:$F$151,MATCH($D70,'Productos de barra'!$A$2:$A$151,0))="",1,INDEX('Productos de barra'!$F$2:$F$151,MATCH($D70,'Productos de barra'!$A$2:$A$151,0))),1))+N($K70)),2))</f>
        <v/>
      </c>
      <c r="M70" s="24" t="n"/>
      <c r="N70" s="25">
        <f>IF(OR($L70="",$M70=""),"",ROUND($M70-$L70,2))</f>
        <v/>
      </c>
      <c r="O70" s="23">
        <f>IF($N70="","",IF(ABS($N70)&lt;=IFERROR(IF(INDEX('Productos de barra'!$G$2:$G$151,MATCH($D70,'Productos de barra'!$A$2:$A$151,0))="",Configuración!$C$3,INDEX('Productos de barra'!$G$2:$G$151,MATCH($D70,'Productos de barra'!$A$2:$A$151,0))),Configuración!$C$3)*((N($I70)+N($J70))/MAX(0.0001,IFERROR(IF(INDEX('Productos de barra'!$F$2:$F$151,MATCH($D70,'Productos de barra'!$A$2:$A$151,0))="",1,INDEX('Productos de barra'!$F$2:$F$151,MATCH($D70,'Productos de barra'!$A$2:$A$151,0))),1))+N($K70))+0.001,"OK",IF($N70&lt;0,"Falta: investigar","Sobra: revisar carga")))</f>
        <v/>
      </c>
      <c r="P70" s="26">
        <f>IF($N70="","",IFERROR(IF(INDEX('Productos de barra'!$H$2:$H$151,MATCH($D70,'Productos de barra'!$A$2:$A$151,0))="","",$N70*INDEX('Productos de barra'!$H$2:$H$151,MATCH($D70,'Productos de barra'!$A$2:$A$151,0))),""))</f>
        <v/>
      </c>
      <c r="Q70" s="18" t="n"/>
      <c r="R70" s="23">
        <f>IF(OR($A70="",$A70&lt;&gt;'Resumen del turno'!$C$3,$B70&lt;&gt;'Resumen del turno'!$C$4,$O70="",$O70="OK"),"",COUNTIFS($A$2:$A70,$A70,$B$2:$B70,$B70,$O$2:$O70,"Falta*")+COUNTIFS($A$2:$A70,$A70,$B$2:$B70,$B70,$O$2:$O70,"Sobra*"))</f>
        <v/>
      </c>
    </row>
    <row r="71">
      <c r="A71" s="22" t="n"/>
      <c r="B71" s="18" t="n"/>
      <c r="C71" s="18" t="n"/>
      <c r="D71" s="18" t="n"/>
      <c r="E71" s="23">
        <f>IF($D71="","",IFERROR(INDEX('Productos de barra'!$B$2:$B$151,MATCH($D71,'Productos de barra'!$A$2:$A$151,0)),"Código no cargado"))</f>
        <v/>
      </c>
      <c r="F71" s="23">
        <f>IF($D71="","",IFERROR(INDEX('Productos de barra'!$D$2:$D$151,MATCH($D71,'Productos de barra'!$A$2:$A$151,0)),""))</f>
        <v/>
      </c>
      <c r="G71" s="24" t="n"/>
      <c r="H71" s="24" t="n"/>
      <c r="I71" s="24" t="n"/>
      <c r="J71" s="24" t="n"/>
      <c r="K71" s="24" t="n"/>
      <c r="L71" s="25">
        <f>IF(OR($D71="",$G71=""),"",ROUND($G71+N($H71)-((N($I71)+N($J71))/MAX(0.0001,IFERROR(IF(INDEX('Productos de barra'!$F$2:$F$151,MATCH($D71,'Productos de barra'!$A$2:$A$151,0))="",1,INDEX('Productos de barra'!$F$2:$F$151,MATCH($D71,'Productos de barra'!$A$2:$A$151,0))),1))+N($K71)),2))</f>
        <v/>
      </c>
      <c r="M71" s="24" t="n"/>
      <c r="N71" s="25">
        <f>IF(OR($L71="",$M71=""),"",ROUND($M71-$L71,2))</f>
        <v/>
      </c>
      <c r="O71" s="23">
        <f>IF($N71="","",IF(ABS($N71)&lt;=IFERROR(IF(INDEX('Productos de barra'!$G$2:$G$151,MATCH($D71,'Productos de barra'!$A$2:$A$151,0))="",Configuración!$C$3,INDEX('Productos de barra'!$G$2:$G$151,MATCH($D71,'Productos de barra'!$A$2:$A$151,0))),Configuración!$C$3)*((N($I71)+N($J71))/MAX(0.0001,IFERROR(IF(INDEX('Productos de barra'!$F$2:$F$151,MATCH($D71,'Productos de barra'!$A$2:$A$151,0))="",1,INDEX('Productos de barra'!$F$2:$F$151,MATCH($D71,'Productos de barra'!$A$2:$A$151,0))),1))+N($K71))+0.001,"OK",IF($N71&lt;0,"Falta: investigar","Sobra: revisar carga")))</f>
        <v/>
      </c>
      <c r="P71" s="26">
        <f>IF($N71="","",IFERROR(IF(INDEX('Productos de barra'!$H$2:$H$151,MATCH($D71,'Productos de barra'!$A$2:$A$151,0))="","",$N71*INDEX('Productos de barra'!$H$2:$H$151,MATCH($D71,'Productos de barra'!$A$2:$A$151,0))),""))</f>
        <v/>
      </c>
      <c r="Q71" s="18" t="n"/>
      <c r="R71" s="23">
        <f>IF(OR($A71="",$A71&lt;&gt;'Resumen del turno'!$C$3,$B71&lt;&gt;'Resumen del turno'!$C$4,$O71="",$O71="OK"),"",COUNTIFS($A$2:$A71,$A71,$B$2:$B71,$B71,$O$2:$O71,"Falta*")+COUNTIFS($A$2:$A71,$A71,$B$2:$B71,$B71,$O$2:$O71,"Sobra*"))</f>
        <v/>
      </c>
    </row>
    <row r="72">
      <c r="A72" s="22" t="n"/>
      <c r="B72" s="18" t="n"/>
      <c r="C72" s="18" t="n"/>
      <c r="D72" s="18" t="n"/>
      <c r="E72" s="23">
        <f>IF($D72="","",IFERROR(INDEX('Productos de barra'!$B$2:$B$151,MATCH($D72,'Productos de barra'!$A$2:$A$151,0)),"Código no cargado"))</f>
        <v/>
      </c>
      <c r="F72" s="23">
        <f>IF($D72="","",IFERROR(INDEX('Productos de barra'!$D$2:$D$151,MATCH($D72,'Productos de barra'!$A$2:$A$151,0)),""))</f>
        <v/>
      </c>
      <c r="G72" s="24" t="n"/>
      <c r="H72" s="24" t="n"/>
      <c r="I72" s="24" t="n"/>
      <c r="J72" s="24" t="n"/>
      <c r="K72" s="24" t="n"/>
      <c r="L72" s="25">
        <f>IF(OR($D72="",$G72=""),"",ROUND($G72+N($H72)-((N($I72)+N($J72))/MAX(0.0001,IFERROR(IF(INDEX('Productos de barra'!$F$2:$F$151,MATCH($D72,'Productos de barra'!$A$2:$A$151,0))="",1,INDEX('Productos de barra'!$F$2:$F$151,MATCH($D72,'Productos de barra'!$A$2:$A$151,0))),1))+N($K72)),2))</f>
        <v/>
      </c>
      <c r="M72" s="24" t="n"/>
      <c r="N72" s="25">
        <f>IF(OR($L72="",$M72=""),"",ROUND($M72-$L72,2))</f>
        <v/>
      </c>
      <c r="O72" s="23">
        <f>IF($N72="","",IF(ABS($N72)&lt;=IFERROR(IF(INDEX('Productos de barra'!$G$2:$G$151,MATCH($D72,'Productos de barra'!$A$2:$A$151,0))="",Configuración!$C$3,INDEX('Productos de barra'!$G$2:$G$151,MATCH($D72,'Productos de barra'!$A$2:$A$151,0))),Configuración!$C$3)*((N($I72)+N($J72))/MAX(0.0001,IFERROR(IF(INDEX('Productos de barra'!$F$2:$F$151,MATCH($D72,'Productos de barra'!$A$2:$A$151,0))="",1,INDEX('Productos de barra'!$F$2:$F$151,MATCH($D72,'Productos de barra'!$A$2:$A$151,0))),1))+N($K72))+0.001,"OK",IF($N72&lt;0,"Falta: investigar","Sobra: revisar carga")))</f>
        <v/>
      </c>
      <c r="P72" s="26">
        <f>IF($N72="","",IFERROR(IF(INDEX('Productos de barra'!$H$2:$H$151,MATCH($D72,'Productos de barra'!$A$2:$A$151,0))="","",$N72*INDEX('Productos de barra'!$H$2:$H$151,MATCH($D72,'Productos de barra'!$A$2:$A$151,0))),""))</f>
        <v/>
      </c>
      <c r="Q72" s="18" t="n"/>
      <c r="R72" s="23">
        <f>IF(OR($A72="",$A72&lt;&gt;'Resumen del turno'!$C$3,$B72&lt;&gt;'Resumen del turno'!$C$4,$O72="",$O72="OK"),"",COUNTIFS($A$2:$A72,$A72,$B$2:$B72,$B72,$O$2:$O72,"Falta*")+COUNTIFS($A$2:$A72,$A72,$B$2:$B72,$B72,$O$2:$O72,"Sobra*"))</f>
        <v/>
      </c>
    </row>
    <row r="73">
      <c r="A73" s="22" t="n"/>
      <c r="B73" s="18" t="n"/>
      <c r="C73" s="18" t="n"/>
      <c r="D73" s="18" t="n"/>
      <c r="E73" s="23">
        <f>IF($D73="","",IFERROR(INDEX('Productos de barra'!$B$2:$B$151,MATCH($D73,'Productos de barra'!$A$2:$A$151,0)),"Código no cargado"))</f>
        <v/>
      </c>
      <c r="F73" s="23">
        <f>IF($D73="","",IFERROR(INDEX('Productos de barra'!$D$2:$D$151,MATCH($D73,'Productos de barra'!$A$2:$A$151,0)),""))</f>
        <v/>
      </c>
      <c r="G73" s="24" t="n"/>
      <c r="H73" s="24" t="n"/>
      <c r="I73" s="24" t="n"/>
      <c r="J73" s="24" t="n"/>
      <c r="K73" s="24" t="n"/>
      <c r="L73" s="25">
        <f>IF(OR($D73="",$G73=""),"",ROUND($G73+N($H73)-((N($I73)+N($J73))/MAX(0.0001,IFERROR(IF(INDEX('Productos de barra'!$F$2:$F$151,MATCH($D73,'Productos de barra'!$A$2:$A$151,0))="",1,INDEX('Productos de barra'!$F$2:$F$151,MATCH($D73,'Productos de barra'!$A$2:$A$151,0))),1))+N($K73)),2))</f>
        <v/>
      </c>
      <c r="M73" s="24" t="n"/>
      <c r="N73" s="25">
        <f>IF(OR($L73="",$M73=""),"",ROUND($M73-$L73,2))</f>
        <v/>
      </c>
      <c r="O73" s="23">
        <f>IF($N73="","",IF(ABS($N73)&lt;=IFERROR(IF(INDEX('Productos de barra'!$G$2:$G$151,MATCH($D73,'Productos de barra'!$A$2:$A$151,0))="",Configuración!$C$3,INDEX('Productos de barra'!$G$2:$G$151,MATCH($D73,'Productos de barra'!$A$2:$A$151,0))),Configuración!$C$3)*((N($I73)+N($J73))/MAX(0.0001,IFERROR(IF(INDEX('Productos de barra'!$F$2:$F$151,MATCH($D73,'Productos de barra'!$A$2:$A$151,0))="",1,INDEX('Productos de barra'!$F$2:$F$151,MATCH($D73,'Productos de barra'!$A$2:$A$151,0))),1))+N($K73))+0.001,"OK",IF($N73&lt;0,"Falta: investigar","Sobra: revisar carga")))</f>
        <v/>
      </c>
      <c r="P73" s="26">
        <f>IF($N73="","",IFERROR(IF(INDEX('Productos de barra'!$H$2:$H$151,MATCH($D73,'Productos de barra'!$A$2:$A$151,0))="","",$N73*INDEX('Productos de barra'!$H$2:$H$151,MATCH($D73,'Productos de barra'!$A$2:$A$151,0))),""))</f>
        <v/>
      </c>
      <c r="Q73" s="18" t="n"/>
      <c r="R73" s="23">
        <f>IF(OR($A73="",$A73&lt;&gt;'Resumen del turno'!$C$3,$B73&lt;&gt;'Resumen del turno'!$C$4,$O73="",$O73="OK"),"",COUNTIFS($A$2:$A73,$A73,$B$2:$B73,$B73,$O$2:$O73,"Falta*")+COUNTIFS($A$2:$A73,$A73,$B$2:$B73,$B73,$O$2:$O73,"Sobra*"))</f>
        <v/>
      </c>
    </row>
    <row r="74">
      <c r="A74" s="22" t="n"/>
      <c r="B74" s="18" t="n"/>
      <c r="C74" s="18" t="n"/>
      <c r="D74" s="18" t="n"/>
      <c r="E74" s="23">
        <f>IF($D74="","",IFERROR(INDEX('Productos de barra'!$B$2:$B$151,MATCH($D74,'Productos de barra'!$A$2:$A$151,0)),"Código no cargado"))</f>
        <v/>
      </c>
      <c r="F74" s="23">
        <f>IF($D74="","",IFERROR(INDEX('Productos de barra'!$D$2:$D$151,MATCH($D74,'Productos de barra'!$A$2:$A$151,0)),""))</f>
        <v/>
      </c>
      <c r="G74" s="24" t="n"/>
      <c r="H74" s="24" t="n"/>
      <c r="I74" s="24" t="n"/>
      <c r="J74" s="24" t="n"/>
      <c r="K74" s="24" t="n"/>
      <c r="L74" s="25">
        <f>IF(OR($D74="",$G74=""),"",ROUND($G74+N($H74)-((N($I74)+N($J74))/MAX(0.0001,IFERROR(IF(INDEX('Productos de barra'!$F$2:$F$151,MATCH($D74,'Productos de barra'!$A$2:$A$151,0))="",1,INDEX('Productos de barra'!$F$2:$F$151,MATCH($D74,'Productos de barra'!$A$2:$A$151,0))),1))+N($K74)),2))</f>
        <v/>
      </c>
      <c r="M74" s="24" t="n"/>
      <c r="N74" s="25">
        <f>IF(OR($L74="",$M74=""),"",ROUND($M74-$L74,2))</f>
        <v/>
      </c>
      <c r="O74" s="23">
        <f>IF($N74="","",IF(ABS($N74)&lt;=IFERROR(IF(INDEX('Productos de barra'!$G$2:$G$151,MATCH($D74,'Productos de barra'!$A$2:$A$151,0))="",Configuración!$C$3,INDEX('Productos de barra'!$G$2:$G$151,MATCH($D74,'Productos de barra'!$A$2:$A$151,0))),Configuración!$C$3)*((N($I74)+N($J74))/MAX(0.0001,IFERROR(IF(INDEX('Productos de barra'!$F$2:$F$151,MATCH($D74,'Productos de barra'!$A$2:$A$151,0))="",1,INDEX('Productos de barra'!$F$2:$F$151,MATCH($D74,'Productos de barra'!$A$2:$A$151,0))),1))+N($K74))+0.001,"OK",IF($N74&lt;0,"Falta: investigar","Sobra: revisar carga")))</f>
        <v/>
      </c>
      <c r="P74" s="26">
        <f>IF($N74="","",IFERROR(IF(INDEX('Productos de barra'!$H$2:$H$151,MATCH($D74,'Productos de barra'!$A$2:$A$151,0))="","",$N74*INDEX('Productos de barra'!$H$2:$H$151,MATCH($D74,'Productos de barra'!$A$2:$A$151,0))),""))</f>
        <v/>
      </c>
      <c r="Q74" s="18" t="n"/>
      <c r="R74" s="23">
        <f>IF(OR($A74="",$A74&lt;&gt;'Resumen del turno'!$C$3,$B74&lt;&gt;'Resumen del turno'!$C$4,$O74="",$O74="OK"),"",COUNTIFS($A$2:$A74,$A74,$B$2:$B74,$B74,$O$2:$O74,"Falta*")+COUNTIFS($A$2:$A74,$A74,$B$2:$B74,$B74,$O$2:$O74,"Sobra*"))</f>
        <v/>
      </c>
    </row>
    <row r="75">
      <c r="A75" s="22" t="n"/>
      <c r="B75" s="18" t="n"/>
      <c r="C75" s="18" t="n"/>
      <c r="D75" s="18" t="n"/>
      <c r="E75" s="23">
        <f>IF($D75="","",IFERROR(INDEX('Productos de barra'!$B$2:$B$151,MATCH($D75,'Productos de barra'!$A$2:$A$151,0)),"Código no cargado"))</f>
        <v/>
      </c>
      <c r="F75" s="23">
        <f>IF($D75="","",IFERROR(INDEX('Productos de barra'!$D$2:$D$151,MATCH($D75,'Productos de barra'!$A$2:$A$151,0)),""))</f>
        <v/>
      </c>
      <c r="G75" s="24" t="n"/>
      <c r="H75" s="24" t="n"/>
      <c r="I75" s="24" t="n"/>
      <c r="J75" s="24" t="n"/>
      <c r="K75" s="24" t="n"/>
      <c r="L75" s="25">
        <f>IF(OR($D75="",$G75=""),"",ROUND($G75+N($H75)-((N($I75)+N($J75))/MAX(0.0001,IFERROR(IF(INDEX('Productos de barra'!$F$2:$F$151,MATCH($D75,'Productos de barra'!$A$2:$A$151,0))="",1,INDEX('Productos de barra'!$F$2:$F$151,MATCH($D75,'Productos de barra'!$A$2:$A$151,0))),1))+N($K75)),2))</f>
        <v/>
      </c>
      <c r="M75" s="24" t="n"/>
      <c r="N75" s="25">
        <f>IF(OR($L75="",$M75=""),"",ROUND($M75-$L75,2))</f>
        <v/>
      </c>
      <c r="O75" s="23">
        <f>IF($N75="","",IF(ABS($N75)&lt;=IFERROR(IF(INDEX('Productos de barra'!$G$2:$G$151,MATCH($D75,'Productos de barra'!$A$2:$A$151,0))="",Configuración!$C$3,INDEX('Productos de barra'!$G$2:$G$151,MATCH($D75,'Productos de barra'!$A$2:$A$151,0))),Configuración!$C$3)*((N($I75)+N($J75))/MAX(0.0001,IFERROR(IF(INDEX('Productos de barra'!$F$2:$F$151,MATCH($D75,'Productos de barra'!$A$2:$A$151,0))="",1,INDEX('Productos de barra'!$F$2:$F$151,MATCH($D75,'Productos de barra'!$A$2:$A$151,0))),1))+N($K75))+0.001,"OK",IF($N75&lt;0,"Falta: investigar","Sobra: revisar carga")))</f>
        <v/>
      </c>
      <c r="P75" s="26">
        <f>IF($N75="","",IFERROR(IF(INDEX('Productos de barra'!$H$2:$H$151,MATCH($D75,'Productos de barra'!$A$2:$A$151,0))="","",$N75*INDEX('Productos de barra'!$H$2:$H$151,MATCH($D75,'Productos de barra'!$A$2:$A$151,0))),""))</f>
        <v/>
      </c>
      <c r="Q75" s="18" t="n"/>
      <c r="R75" s="23">
        <f>IF(OR($A75="",$A75&lt;&gt;'Resumen del turno'!$C$3,$B75&lt;&gt;'Resumen del turno'!$C$4,$O75="",$O75="OK"),"",COUNTIFS($A$2:$A75,$A75,$B$2:$B75,$B75,$O$2:$O75,"Falta*")+COUNTIFS($A$2:$A75,$A75,$B$2:$B75,$B75,$O$2:$O75,"Sobra*"))</f>
        <v/>
      </c>
    </row>
    <row r="76">
      <c r="A76" s="22" t="n"/>
      <c r="B76" s="18" t="n"/>
      <c r="C76" s="18" t="n"/>
      <c r="D76" s="18" t="n"/>
      <c r="E76" s="23">
        <f>IF($D76="","",IFERROR(INDEX('Productos de barra'!$B$2:$B$151,MATCH($D76,'Productos de barra'!$A$2:$A$151,0)),"Código no cargado"))</f>
        <v/>
      </c>
      <c r="F76" s="23">
        <f>IF($D76="","",IFERROR(INDEX('Productos de barra'!$D$2:$D$151,MATCH($D76,'Productos de barra'!$A$2:$A$151,0)),""))</f>
        <v/>
      </c>
      <c r="G76" s="24" t="n"/>
      <c r="H76" s="24" t="n"/>
      <c r="I76" s="24" t="n"/>
      <c r="J76" s="24" t="n"/>
      <c r="K76" s="24" t="n"/>
      <c r="L76" s="25">
        <f>IF(OR($D76="",$G76=""),"",ROUND($G76+N($H76)-((N($I76)+N($J76))/MAX(0.0001,IFERROR(IF(INDEX('Productos de barra'!$F$2:$F$151,MATCH($D76,'Productos de barra'!$A$2:$A$151,0))="",1,INDEX('Productos de barra'!$F$2:$F$151,MATCH($D76,'Productos de barra'!$A$2:$A$151,0))),1))+N($K76)),2))</f>
        <v/>
      </c>
      <c r="M76" s="24" t="n"/>
      <c r="N76" s="25">
        <f>IF(OR($L76="",$M76=""),"",ROUND($M76-$L76,2))</f>
        <v/>
      </c>
      <c r="O76" s="23">
        <f>IF($N76="","",IF(ABS($N76)&lt;=IFERROR(IF(INDEX('Productos de barra'!$G$2:$G$151,MATCH($D76,'Productos de barra'!$A$2:$A$151,0))="",Configuración!$C$3,INDEX('Productos de barra'!$G$2:$G$151,MATCH($D76,'Productos de barra'!$A$2:$A$151,0))),Configuración!$C$3)*((N($I76)+N($J76))/MAX(0.0001,IFERROR(IF(INDEX('Productos de barra'!$F$2:$F$151,MATCH($D76,'Productos de barra'!$A$2:$A$151,0))="",1,INDEX('Productos de barra'!$F$2:$F$151,MATCH($D76,'Productos de barra'!$A$2:$A$151,0))),1))+N($K76))+0.001,"OK",IF($N76&lt;0,"Falta: investigar","Sobra: revisar carga")))</f>
        <v/>
      </c>
      <c r="P76" s="26">
        <f>IF($N76="","",IFERROR(IF(INDEX('Productos de barra'!$H$2:$H$151,MATCH($D76,'Productos de barra'!$A$2:$A$151,0))="","",$N76*INDEX('Productos de barra'!$H$2:$H$151,MATCH($D76,'Productos de barra'!$A$2:$A$151,0))),""))</f>
        <v/>
      </c>
      <c r="Q76" s="18" t="n"/>
      <c r="R76" s="23">
        <f>IF(OR($A76="",$A76&lt;&gt;'Resumen del turno'!$C$3,$B76&lt;&gt;'Resumen del turno'!$C$4,$O76="",$O76="OK"),"",COUNTIFS($A$2:$A76,$A76,$B$2:$B76,$B76,$O$2:$O76,"Falta*")+COUNTIFS($A$2:$A76,$A76,$B$2:$B76,$B76,$O$2:$O76,"Sobra*"))</f>
        <v/>
      </c>
    </row>
    <row r="77">
      <c r="A77" s="22" t="n"/>
      <c r="B77" s="18" t="n"/>
      <c r="C77" s="18" t="n"/>
      <c r="D77" s="18" t="n"/>
      <c r="E77" s="23">
        <f>IF($D77="","",IFERROR(INDEX('Productos de barra'!$B$2:$B$151,MATCH($D77,'Productos de barra'!$A$2:$A$151,0)),"Código no cargado"))</f>
        <v/>
      </c>
      <c r="F77" s="23">
        <f>IF($D77="","",IFERROR(INDEX('Productos de barra'!$D$2:$D$151,MATCH($D77,'Productos de barra'!$A$2:$A$151,0)),""))</f>
        <v/>
      </c>
      <c r="G77" s="24" t="n"/>
      <c r="H77" s="24" t="n"/>
      <c r="I77" s="24" t="n"/>
      <c r="J77" s="24" t="n"/>
      <c r="K77" s="24" t="n"/>
      <c r="L77" s="25">
        <f>IF(OR($D77="",$G77=""),"",ROUND($G77+N($H77)-((N($I77)+N($J77))/MAX(0.0001,IFERROR(IF(INDEX('Productos de barra'!$F$2:$F$151,MATCH($D77,'Productos de barra'!$A$2:$A$151,0))="",1,INDEX('Productos de barra'!$F$2:$F$151,MATCH($D77,'Productos de barra'!$A$2:$A$151,0))),1))+N($K77)),2))</f>
        <v/>
      </c>
      <c r="M77" s="24" t="n"/>
      <c r="N77" s="25">
        <f>IF(OR($L77="",$M77=""),"",ROUND($M77-$L77,2))</f>
        <v/>
      </c>
      <c r="O77" s="23">
        <f>IF($N77="","",IF(ABS($N77)&lt;=IFERROR(IF(INDEX('Productos de barra'!$G$2:$G$151,MATCH($D77,'Productos de barra'!$A$2:$A$151,0))="",Configuración!$C$3,INDEX('Productos de barra'!$G$2:$G$151,MATCH($D77,'Productos de barra'!$A$2:$A$151,0))),Configuración!$C$3)*((N($I77)+N($J77))/MAX(0.0001,IFERROR(IF(INDEX('Productos de barra'!$F$2:$F$151,MATCH($D77,'Productos de barra'!$A$2:$A$151,0))="",1,INDEX('Productos de barra'!$F$2:$F$151,MATCH($D77,'Productos de barra'!$A$2:$A$151,0))),1))+N($K77))+0.001,"OK",IF($N77&lt;0,"Falta: investigar","Sobra: revisar carga")))</f>
        <v/>
      </c>
      <c r="P77" s="26">
        <f>IF($N77="","",IFERROR(IF(INDEX('Productos de barra'!$H$2:$H$151,MATCH($D77,'Productos de barra'!$A$2:$A$151,0))="","",$N77*INDEX('Productos de barra'!$H$2:$H$151,MATCH($D77,'Productos de barra'!$A$2:$A$151,0))),""))</f>
        <v/>
      </c>
      <c r="Q77" s="18" t="n"/>
      <c r="R77" s="23">
        <f>IF(OR($A77="",$A77&lt;&gt;'Resumen del turno'!$C$3,$B77&lt;&gt;'Resumen del turno'!$C$4,$O77="",$O77="OK"),"",COUNTIFS($A$2:$A77,$A77,$B$2:$B77,$B77,$O$2:$O77,"Falta*")+COUNTIFS($A$2:$A77,$A77,$B$2:$B77,$B77,$O$2:$O77,"Sobra*"))</f>
        <v/>
      </c>
    </row>
    <row r="78">
      <c r="A78" s="22" t="n"/>
      <c r="B78" s="18" t="n"/>
      <c r="C78" s="18" t="n"/>
      <c r="D78" s="18" t="n"/>
      <c r="E78" s="23">
        <f>IF($D78="","",IFERROR(INDEX('Productos de barra'!$B$2:$B$151,MATCH($D78,'Productos de barra'!$A$2:$A$151,0)),"Código no cargado"))</f>
        <v/>
      </c>
      <c r="F78" s="23">
        <f>IF($D78="","",IFERROR(INDEX('Productos de barra'!$D$2:$D$151,MATCH($D78,'Productos de barra'!$A$2:$A$151,0)),""))</f>
        <v/>
      </c>
      <c r="G78" s="24" t="n"/>
      <c r="H78" s="24" t="n"/>
      <c r="I78" s="24" t="n"/>
      <c r="J78" s="24" t="n"/>
      <c r="K78" s="24" t="n"/>
      <c r="L78" s="25">
        <f>IF(OR($D78="",$G78=""),"",ROUND($G78+N($H78)-((N($I78)+N($J78))/MAX(0.0001,IFERROR(IF(INDEX('Productos de barra'!$F$2:$F$151,MATCH($D78,'Productos de barra'!$A$2:$A$151,0))="",1,INDEX('Productos de barra'!$F$2:$F$151,MATCH($D78,'Productos de barra'!$A$2:$A$151,0))),1))+N($K78)),2))</f>
        <v/>
      </c>
      <c r="M78" s="24" t="n"/>
      <c r="N78" s="25">
        <f>IF(OR($L78="",$M78=""),"",ROUND($M78-$L78,2))</f>
        <v/>
      </c>
      <c r="O78" s="23">
        <f>IF($N78="","",IF(ABS($N78)&lt;=IFERROR(IF(INDEX('Productos de barra'!$G$2:$G$151,MATCH($D78,'Productos de barra'!$A$2:$A$151,0))="",Configuración!$C$3,INDEX('Productos de barra'!$G$2:$G$151,MATCH($D78,'Productos de barra'!$A$2:$A$151,0))),Configuración!$C$3)*((N($I78)+N($J78))/MAX(0.0001,IFERROR(IF(INDEX('Productos de barra'!$F$2:$F$151,MATCH($D78,'Productos de barra'!$A$2:$A$151,0))="",1,INDEX('Productos de barra'!$F$2:$F$151,MATCH($D78,'Productos de barra'!$A$2:$A$151,0))),1))+N($K78))+0.001,"OK",IF($N78&lt;0,"Falta: investigar","Sobra: revisar carga")))</f>
        <v/>
      </c>
      <c r="P78" s="26">
        <f>IF($N78="","",IFERROR(IF(INDEX('Productos de barra'!$H$2:$H$151,MATCH($D78,'Productos de barra'!$A$2:$A$151,0))="","",$N78*INDEX('Productos de barra'!$H$2:$H$151,MATCH($D78,'Productos de barra'!$A$2:$A$151,0))),""))</f>
        <v/>
      </c>
      <c r="Q78" s="18" t="n"/>
      <c r="R78" s="23">
        <f>IF(OR($A78="",$A78&lt;&gt;'Resumen del turno'!$C$3,$B78&lt;&gt;'Resumen del turno'!$C$4,$O78="",$O78="OK"),"",COUNTIFS($A$2:$A78,$A78,$B$2:$B78,$B78,$O$2:$O78,"Falta*")+COUNTIFS($A$2:$A78,$A78,$B$2:$B78,$B78,$O$2:$O78,"Sobra*"))</f>
        <v/>
      </c>
    </row>
    <row r="79">
      <c r="A79" s="22" t="n"/>
      <c r="B79" s="18" t="n"/>
      <c r="C79" s="18" t="n"/>
      <c r="D79" s="18" t="n"/>
      <c r="E79" s="23">
        <f>IF($D79="","",IFERROR(INDEX('Productos de barra'!$B$2:$B$151,MATCH($D79,'Productos de barra'!$A$2:$A$151,0)),"Código no cargado"))</f>
        <v/>
      </c>
      <c r="F79" s="23">
        <f>IF($D79="","",IFERROR(INDEX('Productos de barra'!$D$2:$D$151,MATCH($D79,'Productos de barra'!$A$2:$A$151,0)),""))</f>
        <v/>
      </c>
      <c r="G79" s="24" t="n"/>
      <c r="H79" s="24" t="n"/>
      <c r="I79" s="24" t="n"/>
      <c r="J79" s="24" t="n"/>
      <c r="K79" s="24" t="n"/>
      <c r="L79" s="25">
        <f>IF(OR($D79="",$G79=""),"",ROUND($G79+N($H79)-((N($I79)+N($J79))/MAX(0.0001,IFERROR(IF(INDEX('Productos de barra'!$F$2:$F$151,MATCH($D79,'Productos de barra'!$A$2:$A$151,0))="",1,INDEX('Productos de barra'!$F$2:$F$151,MATCH($D79,'Productos de barra'!$A$2:$A$151,0))),1))+N($K79)),2))</f>
        <v/>
      </c>
      <c r="M79" s="24" t="n"/>
      <c r="N79" s="25">
        <f>IF(OR($L79="",$M79=""),"",ROUND($M79-$L79,2))</f>
        <v/>
      </c>
      <c r="O79" s="23">
        <f>IF($N79="","",IF(ABS($N79)&lt;=IFERROR(IF(INDEX('Productos de barra'!$G$2:$G$151,MATCH($D79,'Productos de barra'!$A$2:$A$151,0))="",Configuración!$C$3,INDEX('Productos de barra'!$G$2:$G$151,MATCH($D79,'Productos de barra'!$A$2:$A$151,0))),Configuración!$C$3)*((N($I79)+N($J79))/MAX(0.0001,IFERROR(IF(INDEX('Productos de barra'!$F$2:$F$151,MATCH($D79,'Productos de barra'!$A$2:$A$151,0))="",1,INDEX('Productos de barra'!$F$2:$F$151,MATCH($D79,'Productos de barra'!$A$2:$A$151,0))),1))+N($K79))+0.001,"OK",IF($N79&lt;0,"Falta: investigar","Sobra: revisar carga")))</f>
        <v/>
      </c>
      <c r="P79" s="26">
        <f>IF($N79="","",IFERROR(IF(INDEX('Productos de barra'!$H$2:$H$151,MATCH($D79,'Productos de barra'!$A$2:$A$151,0))="","",$N79*INDEX('Productos de barra'!$H$2:$H$151,MATCH($D79,'Productos de barra'!$A$2:$A$151,0))),""))</f>
        <v/>
      </c>
      <c r="Q79" s="18" t="n"/>
      <c r="R79" s="23">
        <f>IF(OR($A79="",$A79&lt;&gt;'Resumen del turno'!$C$3,$B79&lt;&gt;'Resumen del turno'!$C$4,$O79="",$O79="OK"),"",COUNTIFS($A$2:$A79,$A79,$B$2:$B79,$B79,$O$2:$O79,"Falta*")+COUNTIFS($A$2:$A79,$A79,$B$2:$B79,$B79,$O$2:$O79,"Sobra*"))</f>
        <v/>
      </c>
    </row>
    <row r="80">
      <c r="A80" s="22" t="n"/>
      <c r="B80" s="18" t="n"/>
      <c r="C80" s="18" t="n"/>
      <c r="D80" s="18" t="n"/>
      <c r="E80" s="23">
        <f>IF($D80="","",IFERROR(INDEX('Productos de barra'!$B$2:$B$151,MATCH($D80,'Productos de barra'!$A$2:$A$151,0)),"Código no cargado"))</f>
        <v/>
      </c>
      <c r="F80" s="23">
        <f>IF($D80="","",IFERROR(INDEX('Productos de barra'!$D$2:$D$151,MATCH($D80,'Productos de barra'!$A$2:$A$151,0)),""))</f>
        <v/>
      </c>
      <c r="G80" s="24" t="n"/>
      <c r="H80" s="24" t="n"/>
      <c r="I80" s="24" t="n"/>
      <c r="J80" s="24" t="n"/>
      <c r="K80" s="24" t="n"/>
      <c r="L80" s="25">
        <f>IF(OR($D80="",$G80=""),"",ROUND($G80+N($H80)-((N($I80)+N($J80))/MAX(0.0001,IFERROR(IF(INDEX('Productos de barra'!$F$2:$F$151,MATCH($D80,'Productos de barra'!$A$2:$A$151,0))="",1,INDEX('Productos de barra'!$F$2:$F$151,MATCH($D80,'Productos de barra'!$A$2:$A$151,0))),1))+N($K80)),2))</f>
        <v/>
      </c>
      <c r="M80" s="24" t="n"/>
      <c r="N80" s="25">
        <f>IF(OR($L80="",$M80=""),"",ROUND($M80-$L80,2))</f>
        <v/>
      </c>
      <c r="O80" s="23">
        <f>IF($N80="","",IF(ABS($N80)&lt;=IFERROR(IF(INDEX('Productos de barra'!$G$2:$G$151,MATCH($D80,'Productos de barra'!$A$2:$A$151,0))="",Configuración!$C$3,INDEX('Productos de barra'!$G$2:$G$151,MATCH($D80,'Productos de barra'!$A$2:$A$151,0))),Configuración!$C$3)*((N($I80)+N($J80))/MAX(0.0001,IFERROR(IF(INDEX('Productos de barra'!$F$2:$F$151,MATCH($D80,'Productos de barra'!$A$2:$A$151,0))="",1,INDEX('Productos de barra'!$F$2:$F$151,MATCH($D80,'Productos de barra'!$A$2:$A$151,0))),1))+N($K80))+0.001,"OK",IF($N80&lt;0,"Falta: investigar","Sobra: revisar carga")))</f>
        <v/>
      </c>
      <c r="P80" s="26">
        <f>IF($N80="","",IFERROR(IF(INDEX('Productos de barra'!$H$2:$H$151,MATCH($D80,'Productos de barra'!$A$2:$A$151,0))="","",$N80*INDEX('Productos de barra'!$H$2:$H$151,MATCH($D80,'Productos de barra'!$A$2:$A$151,0))),""))</f>
        <v/>
      </c>
      <c r="Q80" s="18" t="n"/>
      <c r="R80" s="23">
        <f>IF(OR($A80="",$A80&lt;&gt;'Resumen del turno'!$C$3,$B80&lt;&gt;'Resumen del turno'!$C$4,$O80="",$O80="OK"),"",COUNTIFS($A$2:$A80,$A80,$B$2:$B80,$B80,$O$2:$O80,"Falta*")+COUNTIFS($A$2:$A80,$A80,$B$2:$B80,$B80,$O$2:$O80,"Sobra*"))</f>
        <v/>
      </c>
    </row>
    <row r="81">
      <c r="A81" s="22" t="n"/>
      <c r="B81" s="18" t="n"/>
      <c r="C81" s="18" t="n"/>
      <c r="D81" s="18" t="n"/>
      <c r="E81" s="23">
        <f>IF($D81="","",IFERROR(INDEX('Productos de barra'!$B$2:$B$151,MATCH($D81,'Productos de barra'!$A$2:$A$151,0)),"Código no cargado"))</f>
        <v/>
      </c>
      <c r="F81" s="23">
        <f>IF($D81="","",IFERROR(INDEX('Productos de barra'!$D$2:$D$151,MATCH($D81,'Productos de barra'!$A$2:$A$151,0)),""))</f>
        <v/>
      </c>
      <c r="G81" s="24" t="n"/>
      <c r="H81" s="24" t="n"/>
      <c r="I81" s="24" t="n"/>
      <c r="J81" s="24" t="n"/>
      <c r="K81" s="24" t="n"/>
      <c r="L81" s="25">
        <f>IF(OR($D81="",$G81=""),"",ROUND($G81+N($H81)-((N($I81)+N($J81))/MAX(0.0001,IFERROR(IF(INDEX('Productos de barra'!$F$2:$F$151,MATCH($D81,'Productos de barra'!$A$2:$A$151,0))="",1,INDEX('Productos de barra'!$F$2:$F$151,MATCH($D81,'Productos de barra'!$A$2:$A$151,0))),1))+N($K81)),2))</f>
        <v/>
      </c>
      <c r="M81" s="24" t="n"/>
      <c r="N81" s="25">
        <f>IF(OR($L81="",$M81=""),"",ROUND($M81-$L81,2))</f>
        <v/>
      </c>
      <c r="O81" s="23">
        <f>IF($N81="","",IF(ABS($N81)&lt;=IFERROR(IF(INDEX('Productos de barra'!$G$2:$G$151,MATCH($D81,'Productos de barra'!$A$2:$A$151,0))="",Configuración!$C$3,INDEX('Productos de barra'!$G$2:$G$151,MATCH($D81,'Productos de barra'!$A$2:$A$151,0))),Configuración!$C$3)*((N($I81)+N($J81))/MAX(0.0001,IFERROR(IF(INDEX('Productos de barra'!$F$2:$F$151,MATCH($D81,'Productos de barra'!$A$2:$A$151,0))="",1,INDEX('Productos de barra'!$F$2:$F$151,MATCH($D81,'Productos de barra'!$A$2:$A$151,0))),1))+N($K81))+0.001,"OK",IF($N81&lt;0,"Falta: investigar","Sobra: revisar carga")))</f>
        <v/>
      </c>
      <c r="P81" s="26">
        <f>IF($N81="","",IFERROR(IF(INDEX('Productos de barra'!$H$2:$H$151,MATCH($D81,'Productos de barra'!$A$2:$A$151,0))="","",$N81*INDEX('Productos de barra'!$H$2:$H$151,MATCH($D81,'Productos de barra'!$A$2:$A$151,0))),""))</f>
        <v/>
      </c>
      <c r="Q81" s="18" t="n"/>
      <c r="R81" s="23">
        <f>IF(OR($A81="",$A81&lt;&gt;'Resumen del turno'!$C$3,$B81&lt;&gt;'Resumen del turno'!$C$4,$O81="",$O81="OK"),"",COUNTIFS($A$2:$A81,$A81,$B$2:$B81,$B81,$O$2:$O81,"Falta*")+COUNTIFS($A$2:$A81,$A81,$B$2:$B81,$B81,$O$2:$O81,"Sobra*"))</f>
        <v/>
      </c>
    </row>
    <row r="82">
      <c r="A82" s="22" t="n"/>
      <c r="B82" s="18" t="n"/>
      <c r="C82" s="18" t="n"/>
      <c r="D82" s="18" t="n"/>
      <c r="E82" s="23">
        <f>IF($D82="","",IFERROR(INDEX('Productos de barra'!$B$2:$B$151,MATCH($D82,'Productos de barra'!$A$2:$A$151,0)),"Código no cargado"))</f>
        <v/>
      </c>
      <c r="F82" s="23">
        <f>IF($D82="","",IFERROR(INDEX('Productos de barra'!$D$2:$D$151,MATCH($D82,'Productos de barra'!$A$2:$A$151,0)),""))</f>
        <v/>
      </c>
      <c r="G82" s="24" t="n"/>
      <c r="H82" s="24" t="n"/>
      <c r="I82" s="24" t="n"/>
      <c r="J82" s="24" t="n"/>
      <c r="K82" s="24" t="n"/>
      <c r="L82" s="25">
        <f>IF(OR($D82="",$G82=""),"",ROUND($G82+N($H82)-((N($I82)+N($J82))/MAX(0.0001,IFERROR(IF(INDEX('Productos de barra'!$F$2:$F$151,MATCH($D82,'Productos de barra'!$A$2:$A$151,0))="",1,INDEX('Productos de barra'!$F$2:$F$151,MATCH($D82,'Productos de barra'!$A$2:$A$151,0))),1))+N($K82)),2))</f>
        <v/>
      </c>
      <c r="M82" s="24" t="n"/>
      <c r="N82" s="25">
        <f>IF(OR($L82="",$M82=""),"",ROUND($M82-$L82,2))</f>
        <v/>
      </c>
      <c r="O82" s="23">
        <f>IF($N82="","",IF(ABS($N82)&lt;=IFERROR(IF(INDEX('Productos de barra'!$G$2:$G$151,MATCH($D82,'Productos de barra'!$A$2:$A$151,0))="",Configuración!$C$3,INDEX('Productos de barra'!$G$2:$G$151,MATCH($D82,'Productos de barra'!$A$2:$A$151,0))),Configuración!$C$3)*((N($I82)+N($J82))/MAX(0.0001,IFERROR(IF(INDEX('Productos de barra'!$F$2:$F$151,MATCH($D82,'Productos de barra'!$A$2:$A$151,0))="",1,INDEX('Productos de barra'!$F$2:$F$151,MATCH($D82,'Productos de barra'!$A$2:$A$151,0))),1))+N($K82))+0.001,"OK",IF($N82&lt;0,"Falta: investigar","Sobra: revisar carga")))</f>
        <v/>
      </c>
      <c r="P82" s="26">
        <f>IF($N82="","",IFERROR(IF(INDEX('Productos de barra'!$H$2:$H$151,MATCH($D82,'Productos de barra'!$A$2:$A$151,0))="","",$N82*INDEX('Productos de barra'!$H$2:$H$151,MATCH($D82,'Productos de barra'!$A$2:$A$151,0))),""))</f>
        <v/>
      </c>
      <c r="Q82" s="18" t="n"/>
      <c r="R82" s="23">
        <f>IF(OR($A82="",$A82&lt;&gt;'Resumen del turno'!$C$3,$B82&lt;&gt;'Resumen del turno'!$C$4,$O82="",$O82="OK"),"",COUNTIFS($A$2:$A82,$A82,$B$2:$B82,$B82,$O$2:$O82,"Falta*")+COUNTIFS($A$2:$A82,$A82,$B$2:$B82,$B82,$O$2:$O82,"Sobra*"))</f>
        <v/>
      </c>
    </row>
    <row r="83">
      <c r="A83" s="22" t="n"/>
      <c r="B83" s="18" t="n"/>
      <c r="C83" s="18" t="n"/>
      <c r="D83" s="18" t="n"/>
      <c r="E83" s="23">
        <f>IF($D83="","",IFERROR(INDEX('Productos de barra'!$B$2:$B$151,MATCH($D83,'Productos de barra'!$A$2:$A$151,0)),"Código no cargado"))</f>
        <v/>
      </c>
      <c r="F83" s="23">
        <f>IF($D83="","",IFERROR(INDEX('Productos de barra'!$D$2:$D$151,MATCH($D83,'Productos de barra'!$A$2:$A$151,0)),""))</f>
        <v/>
      </c>
      <c r="G83" s="24" t="n"/>
      <c r="H83" s="24" t="n"/>
      <c r="I83" s="24" t="n"/>
      <c r="J83" s="24" t="n"/>
      <c r="K83" s="24" t="n"/>
      <c r="L83" s="25">
        <f>IF(OR($D83="",$G83=""),"",ROUND($G83+N($H83)-((N($I83)+N($J83))/MAX(0.0001,IFERROR(IF(INDEX('Productos de barra'!$F$2:$F$151,MATCH($D83,'Productos de barra'!$A$2:$A$151,0))="",1,INDEX('Productos de barra'!$F$2:$F$151,MATCH($D83,'Productos de barra'!$A$2:$A$151,0))),1))+N($K83)),2))</f>
        <v/>
      </c>
      <c r="M83" s="24" t="n"/>
      <c r="N83" s="25">
        <f>IF(OR($L83="",$M83=""),"",ROUND($M83-$L83,2))</f>
        <v/>
      </c>
      <c r="O83" s="23">
        <f>IF($N83="","",IF(ABS($N83)&lt;=IFERROR(IF(INDEX('Productos de barra'!$G$2:$G$151,MATCH($D83,'Productos de barra'!$A$2:$A$151,0))="",Configuración!$C$3,INDEX('Productos de barra'!$G$2:$G$151,MATCH($D83,'Productos de barra'!$A$2:$A$151,0))),Configuración!$C$3)*((N($I83)+N($J83))/MAX(0.0001,IFERROR(IF(INDEX('Productos de barra'!$F$2:$F$151,MATCH($D83,'Productos de barra'!$A$2:$A$151,0))="",1,INDEX('Productos de barra'!$F$2:$F$151,MATCH($D83,'Productos de barra'!$A$2:$A$151,0))),1))+N($K83))+0.001,"OK",IF($N83&lt;0,"Falta: investigar","Sobra: revisar carga")))</f>
        <v/>
      </c>
      <c r="P83" s="26">
        <f>IF($N83="","",IFERROR(IF(INDEX('Productos de barra'!$H$2:$H$151,MATCH($D83,'Productos de barra'!$A$2:$A$151,0))="","",$N83*INDEX('Productos de barra'!$H$2:$H$151,MATCH($D83,'Productos de barra'!$A$2:$A$151,0))),""))</f>
        <v/>
      </c>
      <c r="Q83" s="18" t="n"/>
      <c r="R83" s="23">
        <f>IF(OR($A83="",$A83&lt;&gt;'Resumen del turno'!$C$3,$B83&lt;&gt;'Resumen del turno'!$C$4,$O83="",$O83="OK"),"",COUNTIFS($A$2:$A83,$A83,$B$2:$B83,$B83,$O$2:$O83,"Falta*")+COUNTIFS($A$2:$A83,$A83,$B$2:$B83,$B83,$O$2:$O83,"Sobra*"))</f>
        <v/>
      </c>
    </row>
    <row r="84">
      <c r="A84" s="22" t="n"/>
      <c r="B84" s="18" t="n"/>
      <c r="C84" s="18" t="n"/>
      <c r="D84" s="18" t="n"/>
      <c r="E84" s="23">
        <f>IF($D84="","",IFERROR(INDEX('Productos de barra'!$B$2:$B$151,MATCH($D84,'Productos de barra'!$A$2:$A$151,0)),"Código no cargado"))</f>
        <v/>
      </c>
      <c r="F84" s="23">
        <f>IF($D84="","",IFERROR(INDEX('Productos de barra'!$D$2:$D$151,MATCH($D84,'Productos de barra'!$A$2:$A$151,0)),""))</f>
        <v/>
      </c>
      <c r="G84" s="24" t="n"/>
      <c r="H84" s="24" t="n"/>
      <c r="I84" s="24" t="n"/>
      <c r="J84" s="24" t="n"/>
      <c r="K84" s="24" t="n"/>
      <c r="L84" s="25">
        <f>IF(OR($D84="",$G84=""),"",ROUND($G84+N($H84)-((N($I84)+N($J84))/MAX(0.0001,IFERROR(IF(INDEX('Productos de barra'!$F$2:$F$151,MATCH($D84,'Productos de barra'!$A$2:$A$151,0))="",1,INDEX('Productos de barra'!$F$2:$F$151,MATCH($D84,'Productos de barra'!$A$2:$A$151,0))),1))+N($K84)),2))</f>
        <v/>
      </c>
      <c r="M84" s="24" t="n"/>
      <c r="N84" s="25">
        <f>IF(OR($L84="",$M84=""),"",ROUND($M84-$L84,2))</f>
        <v/>
      </c>
      <c r="O84" s="23">
        <f>IF($N84="","",IF(ABS($N84)&lt;=IFERROR(IF(INDEX('Productos de barra'!$G$2:$G$151,MATCH($D84,'Productos de barra'!$A$2:$A$151,0))="",Configuración!$C$3,INDEX('Productos de barra'!$G$2:$G$151,MATCH($D84,'Productos de barra'!$A$2:$A$151,0))),Configuración!$C$3)*((N($I84)+N($J84))/MAX(0.0001,IFERROR(IF(INDEX('Productos de barra'!$F$2:$F$151,MATCH($D84,'Productos de barra'!$A$2:$A$151,0))="",1,INDEX('Productos de barra'!$F$2:$F$151,MATCH($D84,'Productos de barra'!$A$2:$A$151,0))),1))+N($K84))+0.001,"OK",IF($N84&lt;0,"Falta: investigar","Sobra: revisar carga")))</f>
        <v/>
      </c>
      <c r="P84" s="26">
        <f>IF($N84="","",IFERROR(IF(INDEX('Productos de barra'!$H$2:$H$151,MATCH($D84,'Productos de barra'!$A$2:$A$151,0))="","",$N84*INDEX('Productos de barra'!$H$2:$H$151,MATCH($D84,'Productos de barra'!$A$2:$A$151,0))),""))</f>
        <v/>
      </c>
      <c r="Q84" s="18" t="n"/>
      <c r="R84" s="23">
        <f>IF(OR($A84="",$A84&lt;&gt;'Resumen del turno'!$C$3,$B84&lt;&gt;'Resumen del turno'!$C$4,$O84="",$O84="OK"),"",COUNTIFS($A$2:$A84,$A84,$B$2:$B84,$B84,$O$2:$O84,"Falta*")+COUNTIFS($A$2:$A84,$A84,$B$2:$B84,$B84,$O$2:$O84,"Sobra*"))</f>
        <v/>
      </c>
    </row>
    <row r="85">
      <c r="A85" s="22" t="n"/>
      <c r="B85" s="18" t="n"/>
      <c r="C85" s="18" t="n"/>
      <c r="D85" s="18" t="n"/>
      <c r="E85" s="23">
        <f>IF($D85="","",IFERROR(INDEX('Productos de barra'!$B$2:$B$151,MATCH($D85,'Productos de barra'!$A$2:$A$151,0)),"Código no cargado"))</f>
        <v/>
      </c>
      <c r="F85" s="23">
        <f>IF($D85="","",IFERROR(INDEX('Productos de barra'!$D$2:$D$151,MATCH($D85,'Productos de barra'!$A$2:$A$151,0)),""))</f>
        <v/>
      </c>
      <c r="G85" s="24" t="n"/>
      <c r="H85" s="24" t="n"/>
      <c r="I85" s="24" t="n"/>
      <c r="J85" s="24" t="n"/>
      <c r="K85" s="24" t="n"/>
      <c r="L85" s="25">
        <f>IF(OR($D85="",$G85=""),"",ROUND($G85+N($H85)-((N($I85)+N($J85))/MAX(0.0001,IFERROR(IF(INDEX('Productos de barra'!$F$2:$F$151,MATCH($D85,'Productos de barra'!$A$2:$A$151,0))="",1,INDEX('Productos de barra'!$F$2:$F$151,MATCH($D85,'Productos de barra'!$A$2:$A$151,0))),1))+N($K85)),2))</f>
        <v/>
      </c>
      <c r="M85" s="24" t="n"/>
      <c r="N85" s="25">
        <f>IF(OR($L85="",$M85=""),"",ROUND($M85-$L85,2))</f>
        <v/>
      </c>
      <c r="O85" s="23">
        <f>IF($N85="","",IF(ABS($N85)&lt;=IFERROR(IF(INDEX('Productos de barra'!$G$2:$G$151,MATCH($D85,'Productos de barra'!$A$2:$A$151,0))="",Configuración!$C$3,INDEX('Productos de barra'!$G$2:$G$151,MATCH($D85,'Productos de barra'!$A$2:$A$151,0))),Configuración!$C$3)*((N($I85)+N($J85))/MAX(0.0001,IFERROR(IF(INDEX('Productos de barra'!$F$2:$F$151,MATCH($D85,'Productos de barra'!$A$2:$A$151,0))="",1,INDEX('Productos de barra'!$F$2:$F$151,MATCH($D85,'Productos de barra'!$A$2:$A$151,0))),1))+N($K85))+0.001,"OK",IF($N85&lt;0,"Falta: investigar","Sobra: revisar carga")))</f>
        <v/>
      </c>
      <c r="P85" s="26">
        <f>IF($N85="","",IFERROR(IF(INDEX('Productos de barra'!$H$2:$H$151,MATCH($D85,'Productos de barra'!$A$2:$A$151,0))="","",$N85*INDEX('Productos de barra'!$H$2:$H$151,MATCH($D85,'Productos de barra'!$A$2:$A$151,0))),""))</f>
        <v/>
      </c>
      <c r="Q85" s="18" t="n"/>
      <c r="R85" s="23">
        <f>IF(OR($A85="",$A85&lt;&gt;'Resumen del turno'!$C$3,$B85&lt;&gt;'Resumen del turno'!$C$4,$O85="",$O85="OK"),"",COUNTIFS($A$2:$A85,$A85,$B$2:$B85,$B85,$O$2:$O85,"Falta*")+COUNTIFS($A$2:$A85,$A85,$B$2:$B85,$B85,$O$2:$O85,"Sobra*"))</f>
        <v/>
      </c>
    </row>
    <row r="86">
      <c r="A86" s="22" t="n"/>
      <c r="B86" s="18" t="n"/>
      <c r="C86" s="18" t="n"/>
      <c r="D86" s="18" t="n"/>
      <c r="E86" s="23">
        <f>IF($D86="","",IFERROR(INDEX('Productos de barra'!$B$2:$B$151,MATCH($D86,'Productos de barra'!$A$2:$A$151,0)),"Código no cargado"))</f>
        <v/>
      </c>
      <c r="F86" s="23">
        <f>IF($D86="","",IFERROR(INDEX('Productos de barra'!$D$2:$D$151,MATCH($D86,'Productos de barra'!$A$2:$A$151,0)),""))</f>
        <v/>
      </c>
      <c r="G86" s="24" t="n"/>
      <c r="H86" s="24" t="n"/>
      <c r="I86" s="24" t="n"/>
      <c r="J86" s="24" t="n"/>
      <c r="K86" s="24" t="n"/>
      <c r="L86" s="25">
        <f>IF(OR($D86="",$G86=""),"",ROUND($G86+N($H86)-((N($I86)+N($J86))/MAX(0.0001,IFERROR(IF(INDEX('Productos de barra'!$F$2:$F$151,MATCH($D86,'Productos de barra'!$A$2:$A$151,0))="",1,INDEX('Productos de barra'!$F$2:$F$151,MATCH($D86,'Productos de barra'!$A$2:$A$151,0))),1))+N($K86)),2))</f>
        <v/>
      </c>
      <c r="M86" s="24" t="n"/>
      <c r="N86" s="25">
        <f>IF(OR($L86="",$M86=""),"",ROUND($M86-$L86,2))</f>
        <v/>
      </c>
      <c r="O86" s="23">
        <f>IF($N86="","",IF(ABS($N86)&lt;=IFERROR(IF(INDEX('Productos de barra'!$G$2:$G$151,MATCH($D86,'Productos de barra'!$A$2:$A$151,0))="",Configuración!$C$3,INDEX('Productos de barra'!$G$2:$G$151,MATCH($D86,'Productos de barra'!$A$2:$A$151,0))),Configuración!$C$3)*((N($I86)+N($J86))/MAX(0.0001,IFERROR(IF(INDEX('Productos de barra'!$F$2:$F$151,MATCH($D86,'Productos de barra'!$A$2:$A$151,0))="",1,INDEX('Productos de barra'!$F$2:$F$151,MATCH($D86,'Productos de barra'!$A$2:$A$151,0))),1))+N($K86))+0.001,"OK",IF($N86&lt;0,"Falta: investigar","Sobra: revisar carga")))</f>
        <v/>
      </c>
      <c r="P86" s="26">
        <f>IF($N86="","",IFERROR(IF(INDEX('Productos de barra'!$H$2:$H$151,MATCH($D86,'Productos de barra'!$A$2:$A$151,0))="","",$N86*INDEX('Productos de barra'!$H$2:$H$151,MATCH($D86,'Productos de barra'!$A$2:$A$151,0))),""))</f>
        <v/>
      </c>
      <c r="Q86" s="18" t="n"/>
      <c r="R86" s="23">
        <f>IF(OR($A86="",$A86&lt;&gt;'Resumen del turno'!$C$3,$B86&lt;&gt;'Resumen del turno'!$C$4,$O86="",$O86="OK"),"",COUNTIFS($A$2:$A86,$A86,$B$2:$B86,$B86,$O$2:$O86,"Falta*")+COUNTIFS($A$2:$A86,$A86,$B$2:$B86,$B86,$O$2:$O86,"Sobra*"))</f>
        <v/>
      </c>
    </row>
    <row r="87">
      <c r="A87" s="22" t="n"/>
      <c r="B87" s="18" t="n"/>
      <c r="C87" s="18" t="n"/>
      <c r="D87" s="18" t="n"/>
      <c r="E87" s="23">
        <f>IF($D87="","",IFERROR(INDEX('Productos de barra'!$B$2:$B$151,MATCH($D87,'Productos de barra'!$A$2:$A$151,0)),"Código no cargado"))</f>
        <v/>
      </c>
      <c r="F87" s="23">
        <f>IF($D87="","",IFERROR(INDEX('Productos de barra'!$D$2:$D$151,MATCH($D87,'Productos de barra'!$A$2:$A$151,0)),""))</f>
        <v/>
      </c>
      <c r="G87" s="24" t="n"/>
      <c r="H87" s="24" t="n"/>
      <c r="I87" s="24" t="n"/>
      <c r="J87" s="24" t="n"/>
      <c r="K87" s="24" t="n"/>
      <c r="L87" s="25">
        <f>IF(OR($D87="",$G87=""),"",ROUND($G87+N($H87)-((N($I87)+N($J87))/MAX(0.0001,IFERROR(IF(INDEX('Productos de barra'!$F$2:$F$151,MATCH($D87,'Productos de barra'!$A$2:$A$151,0))="",1,INDEX('Productos de barra'!$F$2:$F$151,MATCH($D87,'Productos de barra'!$A$2:$A$151,0))),1))+N($K87)),2))</f>
        <v/>
      </c>
      <c r="M87" s="24" t="n"/>
      <c r="N87" s="25">
        <f>IF(OR($L87="",$M87=""),"",ROUND($M87-$L87,2))</f>
        <v/>
      </c>
      <c r="O87" s="23">
        <f>IF($N87="","",IF(ABS($N87)&lt;=IFERROR(IF(INDEX('Productos de barra'!$G$2:$G$151,MATCH($D87,'Productos de barra'!$A$2:$A$151,0))="",Configuración!$C$3,INDEX('Productos de barra'!$G$2:$G$151,MATCH($D87,'Productos de barra'!$A$2:$A$151,0))),Configuración!$C$3)*((N($I87)+N($J87))/MAX(0.0001,IFERROR(IF(INDEX('Productos de barra'!$F$2:$F$151,MATCH($D87,'Productos de barra'!$A$2:$A$151,0))="",1,INDEX('Productos de barra'!$F$2:$F$151,MATCH($D87,'Productos de barra'!$A$2:$A$151,0))),1))+N($K87))+0.001,"OK",IF($N87&lt;0,"Falta: investigar","Sobra: revisar carga")))</f>
        <v/>
      </c>
      <c r="P87" s="26">
        <f>IF($N87="","",IFERROR(IF(INDEX('Productos de barra'!$H$2:$H$151,MATCH($D87,'Productos de barra'!$A$2:$A$151,0))="","",$N87*INDEX('Productos de barra'!$H$2:$H$151,MATCH($D87,'Productos de barra'!$A$2:$A$151,0))),""))</f>
        <v/>
      </c>
      <c r="Q87" s="18" t="n"/>
      <c r="R87" s="23">
        <f>IF(OR($A87="",$A87&lt;&gt;'Resumen del turno'!$C$3,$B87&lt;&gt;'Resumen del turno'!$C$4,$O87="",$O87="OK"),"",COUNTIFS($A$2:$A87,$A87,$B$2:$B87,$B87,$O$2:$O87,"Falta*")+COUNTIFS($A$2:$A87,$A87,$B$2:$B87,$B87,$O$2:$O87,"Sobra*"))</f>
        <v/>
      </c>
    </row>
    <row r="88">
      <c r="A88" s="22" t="n"/>
      <c r="B88" s="18" t="n"/>
      <c r="C88" s="18" t="n"/>
      <c r="D88" s="18" t="n"/>
      <c r="E88" s="23">
        <f>IF($D88="","",IFERROR(INDEX('Productos de barra'!$B$2:$B$151,MATCH($D88,'Productos de barra'!$A$2:$A$151,0)),"Código no cargado"))</f>
        <v/>
      </c>
      <c r="F88" s="23">
        <f>IF($D88="","",IFERROR(INDEX('Productos de barra'!$D$2:$D$151,MATCH($D88,'Productos de barra'!$A$2:$A$151,0)),""))</f>
        <v/>
      </c>
      <c r="G88" s="24" t="n"/>
      <c r="H88" s="24" t="n"/>
      <c r="I88" s="24" t="n"/>
      <c r="J88" s="24" t="n"/>
      <c r="K88" s="24" t="n"/>
      <c r="L88" s="25">
        <f>IF(OR($D88="",$G88=""),"",ROUND($G88+N($H88)-((N($I88)+N($J88))/MAX(0.0001,IFERROR(IF(INDEX('Productos de barra'!$F$2:$F$151,MATCH($D88,'Productos de barra'!$A$2:$A$151,0))="",1,INDEX('Productos de barra'!$F$2:$F$151,MATCH($D88,'Productos de barra'!$A$2:$A$151,0))),1))+N($K88)),2))</f>
        <v/>
      </c>
      <c r="M88" s="24" t="n"/>
      <c r="N88" s="25">
        <f>IF(OR($L88="",$M88=""),"",ROUND($M88-$L88,2))</f>
        <v/>
      </c>
      <c r="O88" s="23">
        <f>IF($N88="","",IF(ABS($N88)&lt;=IFERROR(IF(INDEX('Productos de barra'!$G$2:$G$151,MATCH($D88,'Productos de barra'!$A$2:$A$151,0))="",Configuración!$C$3,INDEX('Productos de barra'!$G$2:$G$151,MATCH($D88,'Productos de barra'!$A$2:$A$151,0))),Configuración!$C$3)*((N($I88)+N($J88))/MAX(0.0001,IFERROR(IF(INDEX('Productos de barra'!$F$2:$F$151,MATCH($D88,'Productos de barra'!$A$2:$A$151,0))="",1,INDEX('Productos de barra'!$F$2:$F$151,MATCH($D88,'Productos de barra'!$A$2:$A$151,0))),1))+N($K88))+0.001,"OK",IF($N88&lt;0,"Falta: investigar","Sobra: revisar carga")))</f>
        <v/>
      </c>
      <c r="P88" s="26">
        <f>IF($N88="","",IFERROR(IF(INDEX('Productos de barra'!$H$2:$H$151,MATCH($D88,'Productos de barra'!$A$2:$A$151,0))="","",$N88*INDEX('Productos de barra'!$H$2:$H$151,MATCH($D88,'Productos de barra'!$A$2:$A$151,0))),""))</f>
        <v/>
      </c>
      <c r="Q88" s="18" t="n"/>
      <c r="R88" s="23">
        <f>IF(OR($A88="",$A88&lt;&gt;'Resumen del turno'!$C$3,$B88&lt;&gt;'Resumen del turno'!$C$4,$O88="",$O88="OK"),"",COUNTIFS($A$2:$A88,$A88,$B$2:$B88,$B88,$O$2:$O88,"Falta*")+COUNTIFS($A$2:$A88,$A88,$B$2:$B88,$B88,$O$2:$O88,"Sobra*"))</f>
        <v/>
      </c>
    </row>
    <row r="89">
      <c r="A89" s="22" t="n"/>
      <c r="B89" s="18" t="n"/>
      <c r="C89" s="18" t="n"/>
      <c r="D89" s="18" t="n"/>
      <c r="E89" s="23">
        <f>IF($D89="","",IFERROR(INDEX('Productos de barra'!$B$2:$B$151,MATCH($D89,'Productos de barra'!$A$2:$A$151,0)),"Código no cargado"))</f>
        <v/>
      </c>
      <c r="F89" s="23">
        <f>IF($D89="","",IFERROR(INDEX('Productos de barra'!$D$2:$D$151,MATCH($D89,'Productos de barra'!$A$2:$A$151,0)),""))</f>
        <v/>
      </c>
      <c r="G89" s="24" t="n"/>
      <c r="H89" s="24" t="n"/>
      <c r="I89" s="24" t="n"/>
      <c r="J89" s="24" t="n"/>
      <c r="K89" s="24" t="n"/>
      <c r="L89" s="25">
        <f>IF(OR($D89="",$G89=""),"",ROUND($G89+N($H89)-((N($I89)+N($J89))/MAX(0.0001,IFERROR(IF(INDEX('Productos de barra'!$F$2:$F$151,MATCH($D89,'Productos de barra'!$A$2:$A$151,0))="",1,INDEX('Productos de barra'!$F$2:$F$151,MATCH($D89,'Productos de barra'!$A$2:$A$151,0))),1))+N($K89)),2))</f>
        <v/>
      </c>
      <c r="M89" s="24" t="n"/>
      <c r="N89" s="25">
        <f>IF(OR($L89="",$M89=""),"",ROUND($M89-$L89,2))</f>
        <v/>
      </c>
      <c r="O89" s="23">
        <f>IF($N89="","",IF(ABS($N89)&lt;=IFERROR(IF(INDEX('Productos de barra'!$G$2:$G$151,MATCH($D89,'Productos de barra'!$A$2:$A$151,0))="",Configuración!$C$3,INDEX('Productos de barra'!$G$2:$G$151,MATCH($D89,'Productos de barra'!$A$2:$A$151,0))),Configuración!$C$3)*((N($I89)+N($J89))/MAX(0.0001,IFERROR(IF(INDEX('Productos de barra'!$F$2:$F$151,MATCH($D89,'Productos de barra'!$A$2:$A$151,0))="",1,INDEX('Productos de barra'!$F$2:$F$151,MATCH($D89,'Productos de barra'!$A$2:$A$151,0))),1))+N($K89))+0.001,"OK",IF($N89&lt;0,"Falta: investigar","Sobra: revisar carga")))</f>
        <v/>
      </c>
      <c r="P89" s="26">
        <f>IF($N89="","",IFERROR(IF(INDEX('Productos de barra'!$H$2:$H$151,MATCH($D89,'Productos de barra'!$A$2:$A$151,0))="","",$N89*INDEX('Productos de barra'!$H$2:$H$151,MATCH($D89,'Productos de barra'!$A$2:$A$151,0))),""))</f>
        <v/>
      </c>
      <c r="Q89" s="18" t="n"/>
      <c r="R89" s="23">
        <f>IF(OR($A89="",$A89&lt;&gt;'Resumen del turno'!$C$3,$B89&lt;&gt;'Resumen del turno'!$C$4,$O89="",$O89="OK"),"",COUNTIFS($A$2:$A89,$A89,$B$2:$B89,$B89,$O$2:$O89,"Falta*")+COUNTIFS($A$2:$A89,$A89,$B$2:$B89,$B89,$O$2:$O89,"Sobra*"))</f>
        <v/>
      </c>
    </row>
    <row r="90">
      <c r="A90" s="22" t="n"/>
      <c r="B90" s="18" t="n"/>
      <c r="C90" s="18" t="n"/>
      <c r="D90" s="18" t="n"/>
      <c r="E90" s="23">
        <f>IF($D90="","",IFERROR(INDEX('Productos de barra'!$B$2:$B$151,MATCH($D90,'Productos de barra'!$A$2:$A$151,0)),"Código no cargado"))</f>
        <v/>
      </c>
      <c r="F90" s="23">
        <f>IF($D90="","",IFERROR(INDEX('Productos de barra'!$D$2:$D$151,MATCH($D90,'Productos de barra'!$A$2:$A$151,0)),""))</f>
        <v/>
      </c>
      <c r="G90" s="24" t="n"/>
      <c r="H90" s="24" t="n"/>
      <c r="I90" s="24" t="n"/>
      <c r="J90" s="24" t="n"/>
      <c r="K90" s="24" t="n"/>
      <c r="L90" s="25">
        <f>IF(OR($D90="",$G90=""),"",ROUND($G90+N($H90)-((N($I90)+N($J90))/MAX(0.0001,IFERROR(IF(INDEX('Productos de barra'!$F$2:$F$151,MATCH($D90,'Productos de barra'!$A$2:$A$151,0))="",1,INDEX('Productos de barra'!$F$2:$F$151,MATCH($D90,'Productos de barra'!$A$2:$A$151,0))),1))+N($K90)),2))</f>
        <v/>
      </c>
      <c r="M90" s="24" t="n"/>
      <c r="N90" s="25">
        <f>IF(OR($L90="",$M90=""),"",ROUND($M90-$L90,2))</f>
        <v/>
      </c>
      <c r="O90" s="23">
        <f>IF($N90="","",IF(ABS($N90)&lt;=IFERROR(IF(INDEX('Productos de barra'!$G$2:$G$151,MATCH($D90,'Productos de barra'!$A$2:$A$151,0))="",Configuración!$C$3,INDEX('Productos de barra'!$G$2:$G$151,MATCH($D90,'Productos de barra'!$A$2:$A$151,0))),Configuración!$C$3)*((N($I90)+N($J90))/MAX(0.0001,IFERROR(IF(INDEX('Productos de barra'!$F$2:$F$151,MATCH($D90,'Productos de barra'!$A$2:$A$151,0))="",1,INDEX('Productos de barra'!$F$2:$F$151,MATCH($D90,'Productos de barra'!$A$2:$A$151,0))),1))+N($K90))+0.001,"OK",IF($N90&lt;0,"Falta: investigar","Sobra: revisar carga")))</f>
        <v/>
      </c>
      <c r="P90" s="26">
        <f>IF($N90="","",IFERROR(IF(INDEX('Productos de barra'!$H$2:$H$151,MATCH($D90,'Productos de barra'!$A$2:$A$151,0))="","",$N90*INDEX('Productos de barra'!$H$2:$H$151,MATCH($D90,'Productos de barra'!$A$2:$A$151,0))),""))</f>
        <v/>
      </c>
      <c r="Q90" s="18" t="n"/>
      <c r="R90" s="23">
        <f>IF(OR($A90="",$A90&lt;&gt;'Resumen del turno'!$C$3,$B90&lt;&gt;'Resumen del turno'!$C$4,$O90="",$O90="OK"),"",COUNTIFS($A$2:$A90,$A90,$B$2:$B90,$B90,$O$2:$O90,"Falta*")+COUNTIFS($A$2:$A90,$A90,$B$2:$B90,$B90,$O$2:$O90,"Sobra*"))</f>
        <v/>
      </c>
    </row>
    <row r="91">
      <c r="A91" s="22" t="n"/>
      <c r="B91" s="18" t="n"/>
      <c r="C91" s="18" t="n"/>
      <c r="D91" s="18" t="n"/>
      <c r="E91" s="23">
        <f>IF($D91="","",IFERROR(INDEX('Productos de barra'!$B$2:$B$151,MATCH($D91,'Productos de barra'!$A$2:$A$151,0)),"Código no cargado"))</f>
        <v/>
      </c>
      <c r="F91" s="23">
        <f>IF($D91="","",IFERROR(INDEX('Productos de barra'!$D$2:$D$151,MATCH($D91,'Productos de barra'!$A$2:$A$151,0)),""))</f>
        <v/>
      </c>
      <c r="G91" s="24" t="n"/>
      <c r="H91" s="24" t="n"/>
      <c r="I91" s="24" t="n"/>
      <c r="J91" s="24" t="n"/>
      <c r="K91" s="24" t="n"/>
      <c r="L91" s="25">
        <f>IF(OR($D91="",$G91=""),"",ROUND($G91+N($H91)-((N($I91)+N($J91))/MAX(0.0001,IFERROR(IF(INDEX('Productos de barra'!$F$2:$F$151,MATCH($D91,'Productos de barra'!$A$2:$A$151,0))="",1,INDEX('Productos de barra'!$F$2:$F$151,MATCH($D91,'Productos de barra'!$A$2:$A$151,0))),1))+N($K91)),2))</f>
        <v/>
      </c>
      <c r="M91" s="24" t="n"/>
      <c r="N91" s="25">
        <f>IF(OR($L91="",$M91=""),"",ROUND($M91-$L91,2))</f>
        <v/>
      </c>
      <c r="O91" s="23">
        <f>IF($N91="","",IF(ABS($N91)&lt;=IFERROR(IF(INDEX('Productos de barra'!$G$2:$G$151,MATCH($D91,'Productos de barra'!$A$2:$A$151,0))="",Configuración!$C$3,INDEX('Productos de barra'!$G$2:$G$151,MATCH($D91,'Productos de barra'!$A$2:$A$151,0))),Configuración!$C$3)*((N($I91)+N($J91))/MAX(0.0001,IFERROR(IF(INDEX('Productos de barra'!$F$2:$F$151,MATCH($D91,'Productos de barra'!$A$2:$A$151,0))="",1,INDEX('Productos de barra'!$F$2:$F$151,MATCH($D91,'Productos de barra'!$A$2:$A$151,0))),1))+N($K91))+0.001,"OK",IF($N91&lt;0,"Falta: investigar","Sobra: revisar carga")))</f>
        <v/>
      </c>
      <c r="P91" s="26">
        <f>IF($N91="","",IFERROR(IF(INDEX('Productos de barra'!$H$2:$H$151,MATCH($D91,'Productos de barra'!$A$2:$A$151,0))="","",$N91*INDEX('Productos de barra'!$H$2:$H$151,MATCH($D91,'Productos de barra'!$A$2:$A$151,0))),""))</f>
        <v/>
      </c>
      <c r="Q91" s="18" t="n"/>
      <c r="R91" s="23">
        <f>IF(OR($A91="",$A91&lt;&gt;'Resumen del turno'!$C$3,$B91&lt;&gt;'Resumen del turno'!$C$4,$O91="",$O91="OK"),"",COUNTIFS($A$2:$A91,$A91,$B$2:$B91,$B91,$O$2:$O91,"Falta*")+COUNTIFS($A$2:$A91,$A91,$B$2:$B91,$B91,$O$2:$O91,"Sobra*"))</f>
        <v/>
      </c>
    </row>
    <row r="92">
      <c r="A92" s="22" t="n"/>
      <c r="B92" s="18" t="n"/>
      <c r="C92" s="18" t="n"/>
      <c r="D92" s="18" t="n"/>
      <c r="E92" s="23">
        <f>IF($D92="","",IFERROR(INDEX('Productos de barra'!$B$2:$B$151,MATCH($D92,'Productos de barra'!$A$2:$A$151,0)),"Código no cargado"))</f>
        <v/>
      </c>
      <c r="F92" s="23">
        <f>IF($D92="","",IFERROR(INDEX('Productos de barra'!$D$2:$D$151,MATCH($D92,'Productos de barra'!$A$2:$A$151,0)),""))</f>
        <v/>
      </c>
      <c r="G92" s="24" t="n"/>
      <c r="H92" s="24" t="n"/>
      <c r="I92" s="24" t="n"/>
      <c r="J92" s="24" t="n"/>
      <c r="K92" s="24" t="n"/>
      <c r="L92" s="25">
        <f>IF(OR($D92="",$G92=""),"",ROUND($G92+N($H92)-((N($I92)+N($J92))/MAX(0.0001,IFERROR(IF(INDEX('Productos de barra'!$F$2:$F$151,MATCH($D92,'Productos de barra'!$A$2:$A$151,0))="",1,INDEX('Productos de barra'!$F$2:$F$151,MATCH($D92,'Productos de barra'!$A$2:$A$151,0))),1))+N($K92)),2))</f>
        <v/>
      </c>
      <c r="M92" s="24" t="n"/>
      <c r="N92" s="25">
        <f>IF(OR($L92="",$M92=""),"",ROUND($M92-$L92,2))</f>
        <v/>
      </c>
      <c r="O92" s="23">
        <f>IF($N92="","",IF(ABS($N92)&lt;=IFERROR(IF(INDEX('Productos de barra'!$G$2:$G$151,MATCH($D92,'Productos de barra'!$A$2:$A$151,0))="",Configuración!$C$3,INDEX('Productos de barra'!$G$2:$G$151,MATCH($D92,'Productos de barra'!$A$2:$A$151,0))),Configuración!$C$3)*((N($I92)+N($J92))/MAX(0.0001,IFERROR(IF(INDEX('Productos de barra'!$F$2:$F$151,MATCH($D92,'Productos de barra'!$A$2:$A$151,0))="",1,INDEX('Productos de barra'!$F$2:$F$151,MATCH($D92,'Productos de barra'!$A$2:$A$151,0))),1))+N($K92))+0.001,"OK",IF($N92&lt;0,"Falta: investigar","Sobra: revisar carga")))</f>
        <v/>
      </c>
      <c r="P92" s="26">
        <f>IF($N92="","",IFERROR(IF(INDEX('Productos de barra'!$H$2:$H$151,MATCH($D92,'Productos de barra'!$A$2:$A$151,0))="","",$N92*INDEX('Productos de barra'!$H$2:$H$151,MATCH($D92,'Productos de barra'!$A$2:$A$151,0))),""))</f>
        <v/>
      </c>
      <c r="Q92" s="18" t="n"/>
      <c r="R92" s="23">
        <f>IF(OR($A92="",$A92&lt;&gt;'Resumen del turno'!$C$3,$B92&lt;&gt;'Resumen del turno'!$C$4,$O92="",$O92="OK"),"",COUNTIFS($A$2:$A92,$A92,$B$2:$B92,$B92,$O$2:$O92,"Falta*")+COUNTIFS($A$2:$A92,$A92,$B$2:$B92,$B92,$O$2:$O92,"Sobra*"))</f>
        <v/>
      </c>
    </row>
    <row r="93">
      <c r="A93" s="22" t="n"/>
      <c r="B93" s="18" t="n"/>
      <c r="C93" s="18" t="n"/>
      <c r="D93" s="18" t="n"/>
      <c r="E93" s="23">
        <f>IF($D93="","",IFERROR(INDEX('Productos de barra'!$B$2:$B$151,MATCH($D93,'Productos de barra'!$A$2:$A$151,0)),"Código no cargado"))</f>
        <v/>
      </c>
      <c r="F93" s="23">
        <f>IF($D93="","",IFERROR(INDEX('Productos de barra'!$D$2:$D$151,MATCH($D93,'Productos de barra'!$A$2:$A$151,0)),""))</f>
        <v/>
      </c>
      <c r="G93" s="24" t="n"/>
      <c r="H93" s="24" t="n"/>
      <c r="I93" s="24" t="n"/>
      <c r="J93" s="24" t="n"/>
      <c r="K93" s="24" t="n"/>
      <c r="L93" s="25">
        <f>IF(OR($D93="",$G93=""),"",ROUND($G93+N($H93)-((N($I93)+N($J93))/MAX(0.0001,IFERROR(IF(INDEX('Productos de barra'!$F$2:$F$151,MATCH($D93,'Productos de barra'!$A$2:$A$151,0))="",1,INDEX('Productos de barra'!$F$2:$F$151,MATCH($D93,'Productos de barra'!$A$2:$A$151,0))),1))+N($K93)),2))</f>
        <v/>
      </c>
      <c r="M93" s="24" t="n"/>
      <c r="N93" s="25">
        <f>IF(OR($L93="",$M93=""),"",ROUND($M93-$L93,2))</f>
        <v/>
      </c>
      <c r="O93" s="23">
        <f>IF($N93="","",IF(ABS($N93)&lt;=IFERROR(IF(INDEX('Productos de barra'!$G$2:$G$151,MATCH($D93,'Productos de barra'!$A$2:$A$151,0))="",Configuración!$C$3,INDEX('Productos de barra'!$G$2:$G$151,MATCH($D93,'Productos de barra'!$A$2:$A$151,0))),Configuración!$C$3)*((N($I93)+N($J93))/MAX(0.0001,IFERROR(IF(INDEX('Productos de barra'!$F$2:$F$151,MATCH($D93,'Productos de barra'!$A$2:$A$151,0))="",1,INDEX('Productos de barra'!$F$2:$F$151,MATCH($D93,'Productos de barra'!$A$2:$A$151,0))),1))+N($K93))+0.001,"OK",IF($N93&lt;0,"Falta: investigar","Sobra: revisar carga")))</f>
        <v/>
      </c>
      <c r="P93" s="26">
        <f>IF($N93="","",IFERROR(IF(INDEX('Productos de barra'!$H$2:$H$151,MATCH($D93,'Productos de barra'!$A$2:$A$151,0))="","",$N93*INDEX('Productos de barra'!$H$2:$H$151,MATCH($D93,'Productos de barra'!$A$2:$A$151,0))),""))</f>
        <v/>
      </c>
      <c r="Q93" s="18" t="n"/>
      <c r="R93" s="23">
        <f>IF(OR($A93="",$A93&lt;&gt;'Resumen del turno'!$C$3,$B93&lt;&gt;'Resumen del turno'!$C$4,$O93="",$O93="OK"),"",COUNTIFS($A$2:$A93,$A93,$B$2:$B93,$B93,$O$2:$O93,"Falta*")+COUNTIFS($A$2:$A93,$A93,$B$2:$B93,$B93,$O$2:$O93,"Sobra*"))</f>
        <v/>
      </c>
    </row>
    <row r="94">
      <c r="A94" s="22" t="n"/>
      <c r="B94" s="18" t="n"/>
      <c r="C94" s="18" t="n"/>
      <c r="D94" s="18" t="n"/>
      <c r="E94" s="23">
        <f>IF($D94="","",IFERROR(INDEX('Productos de barra'!$B$2:$B$151,MATCH($D94,'Productos de barra'!$A$2:$A$151,0)),"Código no cargado"))</f>
        <v/>
      </c>
      <c r="F94" s="23">
        <f>IF($D94="","",IFERROR(INDEX('Productos de barra'!$D$2:$D$151,MATCH($D94,'Productos de barra'!$A$2:$A$151,0)),""))</f>
        <v/>
      </c>
      <c r="G94" s="24" t="n"/>
      <c r="H94" s="24" t="n"/>
      <c r="I94" s="24" t="n"/>
      <c r="J94" s="24" t="n"/>
      <c r="K94" s="24" t="n"/>
      <c r="L94" s="25">
        <f>IF(OR($D94="",$G94=""),"",ROUND($G94+N($H94)-((N($I94)+N($J94))/MAX(0.0001,IFERROR(IF(INDEX('Productos de barra'!$F$2:$F$151,MATCH($D94,'Productos de barra'!$A$2:$A$151,0))="",1,INDEX('Productos de barra'!$F$2:$F$151,MATCH($D94,'Productos de barra'!$A$2:$A$151,0))),1))+N($K94)),2))</f>
        <v/>
      </c>
      <c r="M94" s="24" t="n"/>
      <c r="N94" s="25">
        <f>IF(OR($L94="",$M94=""),"",ROUND($M94-$L94,2))</f>
        <v/>
      </c>
      <c r="O94" s="23">
        <f>IF($N94="","",IF(ABS($N94)&lt;=IFERROR(IF(INDEX('Productos de barra'!$G$2:$G$151,MATCH($D94,'Productos de barra'!$A$2:$A$151,0))="",Configuración!$C$3,INDEX('Productos de barra'!$G$2:$G$151,MATCH($D94,'Productos de barra'!$A$2:$A$151,0))),Configuración!$C$3)*((N($I94)+N($J94))/MAX(0.0001,IFERROR(IF(INDEX('Productos de barra'!$F$2:$F$151,MATCH($D94,'Productos de barra'!$A$2:$A$151,0))="",1,INDEX('Productos de barra'!$F$2:$F$151,MATCH($D94,'Productos de barra'!$A$2:$A$151,0))),1))+N($K94))+0.001,"OK",IF($N94&lt;0,"Falta: investigar","Sobra: revisar carga")))</f>
        <v/>
      </c>
      <c r="P94" s="26">
        <f>IF($N94="","",IFERROR(IF(INDEX('Productos de barra'!$H$2:$H$151,MATCH($D94,'Productos de barra'!$A$2:$A$151,0))="","",$N94*INDEX('Productos de barra'!$H$2:$H$151,MATCH($D94,'Productos de barra'!$A$2:$A$151,0))),""))</f>
        <v/>
      </c>
      <c r="Q94" s="18" t="n"/>
      <c r="R94" s="23">
        <f>IF(OR($A94="",$A94&lt;&gt;'Resumen del turno'!$C$3,$B94&lt;&gt;'Resumen del turno'!$C$4,$O94="",$O94="OK"),"",COUNTIFS($A$2:$A94,$A94,$B$2:$B94,$B94,$O$2:$O94,"Falta*")+COUNTIFS($A$2:$A94,$A94,$B$2:$B94,$B94,$O$2:$O94,"Sobra*"))</f>
        <v/>
      </c>
    </row>
    <row r="95">
      <c r="A95" s="22" t="n"/>
      <c r="B95" s="18" t="n"/>
      <c r="C95" s="18" t="n"/>
      <c r="D95" s="18" t="n"/>
      <c r="E95" s="23">
        <f>IF($D95="","",IFERROR(INDEX('Productos de barra'!$B$2:$B$151,MATCH($D95,'Productos de barra'!$A$2:$A$151,0)),"Código no cargado"))</f>
        <v/>
      </c>
      <c r="F95" s="23">
        <f>IF($D95="","",IFERROR(INDEX('Productos de barra'!$D$2:$D$151,MATCH($D95,'Productos de barra'!$A$2:$A$151,0)),""))</f>
        <v/>
      </c>
      <c r="G95" s="24" t="n"/>
      <c r="H95" s="24" t="n"/>
      <c r="I95" s="24" t="n"/>
      <c r="J95" s="24" t="n"/>
      <c r="K95" s="24" t="n"/>
      <c r="L95" s="25">
        <f>IF(OR($D95="",$G95=""),"",ROUND($G95+N($H95)-((N($I95)+N($J95))/MAX(0.0001,IFERROR(IF(INDEX('Productos de barra'!$F$2:$F$151,MATCH($D95,'Productos de barra'!$A$2:$A$151,0))="",1,INDEX('Productos de barra'!$F$2:$F$151,MATCH($D95,'Productos de barra'!$A$2:$A$151,0))),1))+N($K95)),2))</f>
        <v/>
      </c>
      <c r="M95" s="24" t="n"/>
      <c r="N95" s="25">
        <f>IF(OR($L95="",$M95=""),"",ROUND($M95-$L95,2))</f>
        <v/>
      </c>
      <c r="O95" s="23">
        <f>IF($N95="","",IF(ABS($N95)&lt;=IFERROR(IF(INDEX('Productos de barra'!$G$2:$G$151,MATCH($D95,'Productos de barra'!$A$2:$A$151,0))="",Configuración!$C$3,INDEX('Productos de barra'!$G$2:$G$151,MATCH($D95,'Productos de barra'!$A$2:$A$151,0))),Configuración!$C$3)*((N($I95)+N($J95))/MAX(0.0001,IFERROR(IF(INDEX('Productos de barra'!$F$2:$F$151,MATCH($D95,'Productos de barra'!$A$2:$A$151,0))="",1,INDEX('Productos de barra'!$F$2:$F$151,MATCH($D95,'Productos de barra'!$A$2:$A$151,0))),1))+N($K95))+0.001,"OK",IF($N95&lt;0,"Falta: investigar","Sobra: revisar carga")))</f>
        <v/>
      </c>
      <c r="P95" s="26">
        <f>IF($N95="","",IFERROR(IF(INDEX('Productos de barra'!$H$2:$H$151,MATCH($D95,'Productos de barra'!$A$2:$A$151,0))="","",$N95*INDEX('Productos de barra'!$H$2:$H$151,MATCH($D95,'Productos de barra'!$A$2:$A$151,0))),""))</f>
        <v/>
      </c>
      <c r="Q95" s="18" t="n"/>
      <c r="R95" s="23">
        <f>IF(OR($A95="",$A95&lt;&gt;'Resumen del turno'!$C$3,$B95&lt;&gt;'Resumen del turno'!$C$4,$O95="",$O95="OK"),"",COUNTIFS($A$2:$A95,$A95,$B$2:$B95,$B95,$O$2:$O95,"Falta*")+COUNTIFS($A$2:$A95,$A95,$B$2:$B95,$B95,$O$2:$O95,"Sobra*"))</f>
        <v/>
      </c>
    </row>
    <row r="96">
      <c r="A96" s="22" t="n"/>
      <c r="B96" s="18" t="n"/>
      <c r="C96" s="18" t="n"/>
      <c r="D96" s="18" t="n"/>
      <c r="E96" s="23">
        <f>IF($D96="","",IFERROR(INDEX('Productos de barra'!$B$2:$B$151,MATCH($D96,'Productos de barra'!$A$2:$A$151,0)),"Código no cargado"))</f>
        <v/>
      </c>
      <c r="F96" s="23">
        <f>IF($D96="","",IFERROR(INDEX('Productos de barra'!$D$2:$D$151,MATCH($D96,'Productos de barra'!$A$2:$A$151,0)),""))</f>
        <v/>
      </c>
      <c r="G96" s="24" t="n"/>
      <c r="H96" s="24" t="n"/>
      <c r="I96" s="24" t="n"/>
      <c r="J96" s="24" t="n"/>
      <c r="K96" s="24" t="n"/>
      <c r="L96" s="25">
        <f>IF(OR($D96="",$G96=""),"",ROUND($G96+N($H96)-((N($I96)+N($J96))/MAX(0.0001,IFERROR(IF(INDEX('Productos de barra'!$F$2:$F$151,MATCH($D96,'Productos de barra'!$A$2:$A$151,0))="",1,INDEX('Productos de barra'!$F$2:$F$151,MATCH($D96,'Productos de barra'!$A$2:$A$151,0))),1))+N($K96)),2))</f>
        <v/>
      </c>
      <c r="M96" s="24" t="n"/>
      <c r="N96" s="25">
        <f>IF(OR($L96="",$M96=""),"",ROUND($M96-$L96,2))</f>
        <v/>
      </c>
      <c r="O96" s="23">
        <f>IF($N96="","",IF(ABS($N96)&lt;=IFERROR(IF(INDEX('Productos de barra'!$G$2:$G$151,MATCH($D96,'Productos de barra'!$A$2:$A$151,0))="",Configuración!$C$3,INDEX('Productos de barra'!$G$2:$G$151,MATCH($D96,'Productos de barra'!$A$2:$A$151,0))),Configuración!$C$3)*((N($I96)+N($J96))/MAX(0.0001,IFERROR(IF(INDEX('Productos de barra'!$F$2:$F$151,MATCH($D96,'Productos de barra'!$A$2:$A$151,0))="",1,INDEX('Productos de barra'!$F$2:$F$151,MATCH($D96,'Productos de barra'!$A$2:$A$151,0))),1))+N($K96))+0.001,"OK",IF($N96&lt;0,"Falta: investigar","Sobra: revisar carga")))</f>
        <v/>
      </c>
      <c r="P96" s="26">
        <f>IF($N96="","",IFERROR(IF(INDEX('Productos de barra'!$H$2:$H$151,MATCH($D96,'Productos de barra'!$A$2:$A$151,0))="","",$N96*INDEX('Productos de barra'!$H$2:$H$151,MATCH($D96,'Productos de barra'!$A$2:$A$151,0))),""))</f>
        <v/>
      </c>
      <c r="Q96" s="18" t="n"/>
      <c r="R96" s="23">
        <f>IF(OR($A96="",$A96&lt;&gt;'Resumen del turno'!$C$3,$B96&lt;&gt;'Resumen del turno'!$C$4,$O96="",$O96="OK"),"",COUNTIFS($A$2:$A96,$A96,$B$2:$B96,$B96,$O$2:$O96,"Falta*")+COUNTIFS($A$2:$A96,$A96,$B$2:$B96,$B96,$O$2:$O96,"Sobra*"))</f>
        <v/>
      </c>
    </row>
    <row r="97">
      <c r="A97" s="22" t="n"/>
      <c r="B97" s="18" t="n"/>
      <c r="C97" s="18" t="n"/>
      <c r="D97" s="18" t="n"/>
      <c r="E97" s="23">
        <f>IF($D97="","",IFERROR(INDEX('Productos de barra'!$B$2:$B$151,MATCH($D97,'Productos de barra'!$A$2:$A$151,0)),"Código no cargado"))</f>
        <v/>
      </c>
      <c r="F97" s="23">
        <f>IF($D97="","",IFERROR(INDEX('Productos de barra'!$D$2:$D$151,MATCH($D97,'Productos de barra'!$A$2:$A$151,0)),""))</f>
        <v/>
      </c>
      <c r="G97" s="24" t="n"/>
      <c r="H97" s="24" t="n"/>
      <c r="I97" s="24" t="n"/>
      <c r="J97" s="24" t="n"/>
      <c r="K97" s="24" t="n"/>
      <c r="L97" s="25">
        <f>IF(OR($D97="",$G97=""),"",ROUND($G97+N($H97)-((N($I97)+N($J97))/MAX(0.0001,IFERROR(IF(INDEX('Productos de barra'!$F$2:$F$151,MATCH($D97,'Productos de barra'!$A$2:$A$151,0))="",1,INDEX('Productos de barra'!$F$2:$F$151,MATCH($D97,'Productos de barra'!$A$2:$A$151,0))),1))+N($K97)),2))</f>
        <v/>
      </c>
      <c r="M97" s="24" t="n"/>
      <c r="N97" s="25">
        <f>IF(OR($L97="",$M97=""),"",ROUND($M97-$L97,2))</f>
        <v/>
      </c>
      <c r="O97" s="23">
        <f>IF($N97="","",IF(ABS($N97)&lt;=IFERROR(IF(INDEX('Productos de barra'!$G$2:$G$151,MATCH($D97,'Productos de barra'!$A$2:$A$151,0))="",Configuración!$C$3,INDEX('Productos de barra'!$G$2:$G$151,MATCH($D97,'Productos de barra'!$A$2:$A$151,0))),Configuración!$C$3)*((N($I97)+N($J97))/MAX(0.0001,IFERROR(IF(INDEX('Productos de barra'!$F$2:$F$151,MATCH($D97,'Productos de barra'!$A$2:$A$151,0))="",1,INDEX('Productos de barra'!$F$2:$F$151,MATCH($D97,'Productos de barra'!$A$2:$A$151,0))),1))+N($K97))+0.001,"OK",IF($N97&lt;0,"Falta: investigar","Sobra: revisar carga")))</f>
        <v/>
      </c>
      <c r="P97" s="26">
        <f>IF($N97="","",IFERROR(IF(INDEX('Productos de barra'!$H$2:$H$151,MATCH($D97,'Productos de barra'!$A$2:$A$151,0))="","",$N97*INDEX('Productos de barra'!$H$2:$H$151,MATCH($D97,'Productos de barra'!$A$2:$A$151,0))),""))</f>
        <v/>
      </c>
      <c r="Q97" s="18" t="n"/>
      <c r="R97" s="23">
        <f>IF(OR($A97="",$A97&lt;&gt;'Resumen del turno'!$C$3,$B97&lt;&gt;'Resumen del turno'!$C$4,$O97="",$O97="OK"),"",COUNTIFS($A$2:$A97,$A97,$B$2:$B97,$B97,$O$2:$O97,"Falta*")+COUNTIFS($A$2:$A97,$A97,$B$2:$B97,$B97,$O$2:$O97,"Sobra*"))</f>
        <v/>
      </c>
    </row>
    <row r="98">
      <c r="A98" s="22" t="n"/>
      <c r="B98" s="18" t="n"/>
      <c r="C98" s="18" t="n"/>
      <c r="D98" s="18" t="n"/>
      <c r="E98" s="23">
        <f>IF($D98="","",IFERROR(INDEX('Productos de barra'!$B$2:$B$151,MATCH($D98,'Productos de barra'!$A$2:$A$151,0)),"Código no cargado"))</f>
        <v/>
      </c>
      <c r="F98" s="23">
        <f>IF($D98="","",IFERROR(INDEX('Productos de barra'!$D$2:$D$151,MATCH($D98,'Productos de barra'!$A$2:$A$151,0)),""))</f>
        <v/>
      </c>
      <c r="G98" s="24" t="n"/>
      <c r="H98" s="24" t="n"/>
      <c r="I98" s="24" t="n"/>
      <c r="J98" s="24" t="n"/>
      <c r="K98" s="24" t="n"/>
      <c r="L98" s="25">
        <f>IF(OR($D98="",$G98=""),"",ROUND($G98+N($H98)-((N($I98)+N($J98))/MAX(0.0001,IFERROR(IF(INDEX('Productos de barra'!$F$2:$F$151,MATCH($D98,'Productos de barra'!$A$2:$A$151,0))="",1,INDEX('Productos de barra'!$F$2:$F$151,MATCH($D98,'Productos de barra'!$A$2:$A$151,0))),1))+N($K98)),2))</f>
        <v/>
      </c>
      <c r="M98" s="24" t="n"/>
      <c r="N98" s="25">
        <f>IF(OR($L98="",$M98=""),"",ROUND($M98-$L98,2))</f>
        <v/>
      </c>
      <c r="O98" s="23">
        <f>IF($N98="","",IF(ABS($N98)&lt;=IFERROR(IF(INDEX('Productos de barra'!$G$2:$G$151,MATCH($D98,'Productos de barra'!$A$2:$A$151,0))="",Configuración!$C$3,INDEX('Productos de barra'!$G$2:$G$151,MATCH($D98,'Productos de barra'!$A$2:$A$151,0))),Configuración!$C$3)*((N($I98)+N($J98))/MAX(0.0001,IFERROR(IF(INDEX('Productos de barra'!$F$2:$F$151,MATCH($D98,'Productos de barra'!$A$2:$A$151,0))="",1,INDEX('Productos de barra'!$F$2:$F$151,MATCH($D98,'Productos de barra'!$A$2:$A$151,0))),1))+N($K98))+0.001,"OK",IF($N98&lt;0,"Falta: investigar","Sobra: revisar carga")))</f>
        <v/>
      </c>
      <c r="P98" s="26">
        <f>IF($N98="","",IFERROR(IF(INDEX('Productos de barra'!$H$2:$H$151,MATCH($D98,'Productos de barra'!$A$2:$A$151,0))="","",$N98*INDEX('Productos de barra'!$H$2:$H$151,MATCH($D98,'Productos de barra'!$A$2:$A$151,0))),""))</f>
        <v/>
      </c>
      <c r="Q98" s="18" t="n"/>
      <c r="R98" s="23">
        <f>IF(OR($A98="",$A98&lt;&gt;'Resumen del turno'!$C$3,$B98&lt;&gt;'Resumen del turno'!$C$4,$O98="",$O98="OK"),"",COUNTIFS($A$2:$A98,$A98,$B$2:$B98,$B98,$O$2:$O98,"Falta*")+COUNTIFS($A$2:$A98,$A98,$B$2:$B98,$B98,$O$2:$O98,"Sobra*"))</f>
        <v/>
      </c>
    </row>
    <row r="99">
      <c r="A99" s="22" t="n"/>
      <c r="B99" s="18" t="n"/>
      <c r="C99" s="18" t="n"/>
      <c r="D99" s="18" t="n"/>
      <c r="E99" s="23">
        <f>IF($D99="","",IFERROR(INDEX('Productos de barra'!$B$2:$B$151,MATCH($D99,'Productos de barra'!$A$2:$A$151,0)),"Código no cargado"))</f>
        <v/>
      </c>
      <c r="F99" s="23">
        <f>IF($D99="","",IFERROR(INDEX('Productos de barra'!$D$2:$D$151,MATCH($D99,'Productos de barra'!$A$2:$A$151,0)),""))</f>
        <v/>
      </c>
      <c r="G99" s="24" t="n"/>
      <c r="H99" s="24" t="n"/>
      <c r="I99" s="24" t="n"/>
      <c r="J99" s="24" t="n"/>
      <c r="K99" s="24" t="n"/>
      <c r="L99" s="25">
        <f>IF(OR($D99="",$G99=""),"",ROUND($G99+N($H99)-((N($I99)+N($J99))/MAX(0.0001,IFERROR(IF(INDEX('Productos de barra'!$F$2:$F$151,MATCH($D99,'Productos de barra'!$A$2:$A$151,0))="",1,INDEX('Productos de barra'!$F$2:$F$151,MATCH($D99,'Productos de barra'!$A$2:$A$151,0))),1))+N($K99)),2))</f>
        <v/>
      </c>
      <c r="M99" s="24" t="n"/>
      <c r="N99" s="25">
        <f>IF(OR($L99="",$M99=""),"",ROUND($M99-$L99,2))</f>
        <v/>
      </c>
      <c r="O99" s="23">
        <f>IF($N99="","",IF(ABS($N99)&lt;=IFERROR(IF(INDEX('Productos de barra'!$G$2:$G$151,MATCH($D99,'Productos de barra'!$A$2:$A$151,0))="",Configuración!$C$3,INDEX('Productos de barra'!$G$2:$G$151,MATCH($D99,'Productos de barra'!$A$2:$A$151,0))),Configuración!$C$3)*((N($I99)+N($J99))/MAX(0.0001,IFERROR(IF(INDEX('Productos de barra'!$F$2:$F$151,MATCH($D99,'Productos de barra'!$A$2:$A$151,0))="",1,INDEX('Productos de barra'!$F$2:$F$151,MATCH($D99,'Productos de barra'!$A$2:$A$151,0))),1))+N($K99))+0.001,"OK",IF($N99&lt;0,"Falta: investigar","Sobra: revisar carga")))</f>
        <v/>
      </c>
      <c r="P99" s="26">
        <f>IF($N99="","",IFERROR(IF(INDEX('Productos de barra'!$H$2:$H$151,MATCH($D99,'Productos de barra'!$A$2:$A$151,0))="","",$N99*INDEX('Productos de barra'!$H$2:$H$151,MATCH($D99,'Productos de barra'!$A$2:$A$151,0))),""))</f>
        <v/>
      </c>
      <c r="Q99" s="18" t="n"/>
      <c r="R99" s="23">
        <f>IF(OR($A99="",$A99&lt;&gt;'Resumen del turno'!$C$3,$B99&lt;&gt;'Resumen del turno'!$C$4,$O99="",$O99="OK"),"",COUNTIFS($A$2:$A99,$A99,$B$2:$B99,$B99,$O$2:$O99,"Falta*")+COUNTIFS($A$2:$A99,$A99,$B$2:$B99,$B99,$O$2:$O99,"Sobra*"))</f>
        <v/>
      </c>
    </row>
    <row r="100">
      <c r="A100" s="22" t="n"/>
      <c r="B100" s="18" t="n"/>
      <c r="C100" s="18" t="n"/>
      <c r="D100" s="18" t="n"/>
      <c r="E100" s="23">
        <f>IF($D100="","",IFERROR(INDEX('Productos de barra'!$B$2:$B$151,MATCH($D100,'Productos de barra'!$A$2:$A$151,0)),"Código no cargado"))</f>
        <v/>
      </c>
      <c r="F100" s="23">
        <f>IF($D100="","",IFERROR(INDEX('Productos de barra'!$D$2:$D$151,MATCH($D100,'Productos de barra'!$A$2:$A$151,0)),""))</f>
        <v/>
      </c>
      <c r="G100" s="24" t="n"/>
      <c r="H100" s="24" t="n"/>
      <c r="I100" s="24" t="n"/>
      <c r="J100" s="24" t="n"/>
      <c r="K100" s="24" t="n"/>
      <c r="L100" s="25">
        <f>IF(OR($D100="",$G100=""),"",ROUND($G100+N($H100)-((N($I100)+N($J100))/MAX(0.0001,IFERROR(IF(INDEX('Productos de barra'!$F$2:$F$151,MATCH($D100,'Productos de barra'!$A$2:$A$151,0))="",1,INDEX('Productos de barra'!$F$2:$F$151,MATCH($D100,'Productos de barra'!$A$2:$A$151,0))),1))+N($K100)),2))</f>
        <v/>
      </c>
      <c r="M100" s="24" t="n"/>
      <c r="N100" s="25">
        <f>IF(OR($L100="",$M100=""),"",ROUND($M100-$L100,2))</f>
        <v/>
      </c>
      <c r="O100" s="23">
        <f>IF($N100="","",IF(ABS($N100)&lt;=IFERROR(IF(INDEX('Productos de barra'!$G$2:$G$151,MATCH($D100,'Productos de barra'!$A$2:$A$151,0))="",Configuración!$C$3,INDEX('Productos de barra'!$G$2:$G$151,MATCH($D100,'Productos de barra'!$A$2:$A$151,0))),Configuración!$C$3)*((N($I100)+N($J100))/MAX(0.0001,IFERROR(IF(INDEX('Productos de barra'!$F$2:$F$151,MATCH($D100,'Productos de barra'!$A$2:$A$151,0))="",1,INDEX('Productos de barra'!$F$2:$F$151,MATCH($D100,'Productos de barra'!$A$2:$A$151,0))),1))+N($K100))+0.001,"OK",IF($N100&lt;0,"Falta: investigar","Sobra: revisar carga")))</f>
        <v/>
      </c>
      <c r="P100" s="26">
        <f>IF($N100="","",IFERROR(IF(INDEX('Productos de barra'!$H$2:$H$151,MATCH($D100,'Productos de barra'!$A$2:$A$151,0))="","",$N100*INDEX('Productos de barra'!$H$2:$H$151,MATCH($D100,'Productos de barra'!$A$2:$A$151,0))),""))</f>
        <v/>
      </c>
      <c r="Q100" s="18" t="n"/>
      <c r="R100" s="23">
        <f>IF(OR($A100="",$A100&lt;&gt;'Resumen del turno'!$C$3,$B100&lt;&gt;'Resumen del turno'!$C$4,$O100="",$O100="OK"),"",COUNTIFS($A$2:$A100,$A100,$B$2:$B100,$B100,$O$2:$O100,"Falta*")+COUNTIFS($A$2:$A100,$A100,$B$2:$B100,$B100,$O$2:$O100,"Sobra*"))</f>
        <v/>
      </c>
    </row>
    <row r="101">
      <c r="A101" s="22" t="n"/>
      <c r="B101" s="18" t="n"/>
      <c r="C101" s="18" t="n"/>
      <c r="D101" s="18" t="n"/>
      <c r="E101" s="23">
        <f>IF($D101="","",IFERROR(INDEX('Productos de barra'!$B$2:$B$151,MATCH($D101,'Productos de barra'!$A$2:$A$151,0)),"Código no cargado"))</f>
        <v/>
      </c>
      <c r="F101" s="23">
        <f>IF($D101="","",IFERROR(INDEX('Productos de barra'!$D$2:$D$151,MATCH($D101,'Productos de barra'!$A$2:$A$151,0)),""))</f>
        <v/>
      </c>
      <c r="G101" s="24" t="n"/>
      <c r="H101" s="24" t="n"/>
      <c r="I101" s="24" t="n"/>
      <c r="J101" s="24" t="n"/>
      <c r="K101" s="24" t="n"/>
      <c r="L101" s="25">
        <f>IF(OR($D101="",$G101=""),"",ROUND($G101+N($H101)-((N($I101)+N($J101))/MAX(0.0001,IFERROR(IF(INDEX('Productos de barra'!$F$2:$F$151,MATCH($D101,'Productos de barra'!$A$2:$A$151,0))="",1,INDEX('Productos de barra'!$F$2:$F$151,MATCH($D101,'Productos de barra'!$A$2:$A$151,0))),1))+N($K101)),2))</f>
        <v/>
      </c>
      <c r="M101" s="24" t="n"/>
      <c r="N101" s="25">
        <f>IF(OR($L101="",$M101=""),"",ROUND($M101-$L101,2))</f>
        <v/>
      </c>
      <c r="O101" s="23">
        <f>IF($N101="","",IF(ABS($N101)&lt;=IFERROR(IF(INDEX('Productos de barra'!$G$2:$G$151,MATCH($D101,'Productos de barra'!$A$2:$A$151,0))="",Configuración!$C$3,INDEX('Productos de barra'!$G$2:$G$151,MATCH($D101,'Productos de barra'!$A$2:$A$151,0))),Configuración!$C$3)*((N($I101)+N($J101))/MAX(0.0001,IFERROR(IF(INDEX('Productos de barra'!$F$2:$F$151,MATCH($D101,'Productos de barra'!$A$2:$A$151,0))="",1,INDEX('Productos de barra'!$F$2:$F$151,MATCH($D101,'Productos de barra'!$A$2:$A$151,0))),1))+N($K101))+0.001,"OK",IF($N101&lt;0,"Falta: investigar","Sobra: revisar carga")))</f>
        <v/>
      </c>
      <c r="P101" s="26">
        <f>IF($N101="","",IFERROR(IF(INDEX('Productos de barra'!$H$2:$H$151,MATCH($D101,'Productos de barra'!$A$2:$A$151,0))="","",$N101*INDEX('Productos de barra'!$H$2:$H$151,MATCH($D101,'Productos de barra'!$A$2:$A$151,0))),""))</f>
        <v/>
      </c>
      <c r="Q101" s="18" t="n"/>
      <c r="R101" s="23">
        <f>IF(OR($A101="",$A101&lt;&gt;'Resumen del turno'!$C$3,$B101&lt;&gt;'Resumen del turno'!$C$4,$O101="",$O101="OK"),"",COUNTIFS($A$2:$A101,$A101,$B$2:$B101,$B101,$O$2:$O101,"Falta*")+COUNTIFS($A$2:$A101,$A101,$B$2:$B101,$B101,$O$2:$O101,"Sobra*"))</f>
        <v/>
      </c>
    </row>
    <row r="102">
      <c r="A102" s="22" t="n"/>
      <c r="B102" s="18" t="n"/>
      <c r="C102" s="18" t="n"/>
      <c r="D102" s="18" t="n"/>
      <c r="E102" s="23">
        <f>IF($D102="","",IFERROR(INDEX('Productos de barra'!$B$2:$B$151,MATCH($D102,'Productos de barra'!$A$2:$A$151,0)),"Código no cargado"))</f>
        <v/>
      </c>
      <c r="F102" s="23">
        <f>IF($D102="","",IFERROR(INDEX('Productos de barra'!$D$2:$D$151,MATCH($D102,'Productos de barra'!$A$2:$A$151,0)),""))</f>
        <v/>
      </c>
      <c r="G102" s="24" t="n"/>
      <c r="H102" s="24" t="n"/>
      <c r="I102" s="24" t="n"/>
      <c r="J102" s="24" t="n"/>
      <c r="K102" s="24" t="n"/>
      <c r="L102" s="25">
        <f>IF(OR($D102="",$G102=""),"",ROUND($G102+N($H102)-((N($I102)+N($J102))/MAX(0.0001,IFERROR(IF(INDEX('Productos de barra'!$F$2:$F$151,MATCH($D102,'Productos de barra'!$A$2:$A$151,0))="",1,INDEX('Productos de barra'!$F$2:$F$151,MATCH($D102,'Productos de barra'!$A$2:$A$151,0))),1))+N($K102)),2))</f>
        <v/>
      </c>
      <c r="M102" s="24" t="n"/>
      <c r="N102" s="25">
        <f>IF(OR($L102="",$M102=""),"",ROUND($M102-$L102,2))</f>
        <v/>
      </c>
      <c r="O102" s="23">
        <f>IF($N102="","",IF(ABS($N102)&lt;=IFERROR(IF(INDEX('Productos de barra'!$G$2:$G$151,MATCH($D102,'Productos de barra'!$A$2:$A$151,0))="",Configuración!$C$3,INDEX('Productos de barra'!$G$2:$G$151,MATCH($D102,'Productos de barra'!$A$2:$A$151,0))),Configuración!$C$3)*((N($I102)+N($J102))/MAX(0.0001,IFERROR(IF(INDEX('Productos de barra'!$F$2:$F$151,MATCH($D102,'Productos de barra'!$A$2:$A$151,0))="",1,INDEX('Productos de barra'!$F$2:$F$151,MATCH($D102,'Productos de barra'!$A$2:$A$151,0))),1))+N($K102))+0.001,"OK",IF($N102&lt;0,"Falta: investigar","Sobra: revisar carga")))</f>
        <v/>
      </c>
      <c r="P102" s="26">
        <f>IF($N102="","",IFERROR(IF(INDEX('Productos de barra'!$H$2:$H$151,MATCH($D102,'Productos de barra'!$A$2:$A$151,0))="","",$N102*INDEX('Productos de barra'!$H$2:$H$151,MATCH($D102,'Productos de barra'!$A$2:$A$151,0))),""))</f>
        <v/>
      </c>
      <c r="Q102" s="18" t="n"/>
      <c r="R102" s="23">
        <f>IF(OR($A102="",$A102&lt;&gt;'Resumen del turno'!$C$3,$B102&lt;&gt;'Resumen del turno'!$C$4,$O102="",$O102="OK"),"",COUNTIFS($A$2:$A102,$A102,$B$2:$B102,$B102,$O$2:$O102,"Falta*")+COUNTIFS($A$2:$A102,$A102,$B$2:$B102,$B102,$O$2:$O102,"Sobra*"))</f>
        <v/>
      </c>
    </row>
    <row r="103">
      <c r="A103" s="22" t="n"/>
      <c r="B103" s="18" t="n"/>
      <c r="C103" s="18" t="n"/>
      <c r="D103" s="18" t="n"/>
      <c r="E103" s="23">
        <f>IF($D103="","",IFERROR(INDEX('Productos de barra'!$B$2:$B$151,MATCH($D103,'Productos de barra'!$A$2:$A$151,0)),"Código no cargado"))</f>
        <v/>
      </c>
      <c r="F103" s="23">
        <f>IF($D103="","",IFERROR(INDEX('Productos de barra'!$D$2:$D$151,MATCH($D103,'Productos de barra'!$A$2:$A$151,0)),""))</f>
        <v/>
      </c>
      <c r="G103" s="24" t="n"/>
      <c r="H103" s="24" t="n"/>
      <c r="I103" s="24" t="n"/>
      <c r="J103" s="24" t="n"/>
      <c r="K103" s="24" t="n"/>
      <c r="L103" s="25">
        <f>IF(OR($D103="",$G103=""),"",ROUND($G103+N($H103)-((N($I103)+N($J103))/MAX(0.0001,IFERROR(IF(INDEX('Productos de barra'!$F$2:$F$151,MATCH($D103,'Productos de barra'!$A$2:$A$151,0))="",1,INDEX('Productos de barra'!$F$2:$F$151,MATCH($D103,'Productos de barra'!$A$2:$A$151,0))),1))+N($K103)),2))</f>
        <v/>
      </c>
      <c r="M103" s="24" t="n"/>
      <c r="N103" s="25">
        <f>IF(OR($L103="",$M103=""),"",ROUND($M103-$L103,2))</f>
        <v/>
      </c>
      <c r="O103" s="23">
        <f>IF($N103="","",IF(ABS($N103)&lt;=IFERROR(IF(INDEX('Productos de barra'!$G$2:$G$151,MATCH($D103,'Productos de barra'!$A$2:$A$151,0))="",Configuración!$C$3,INDEX('Productos de barra'!$G$2:$G$151,MATCH($D103,'Productos de barra'!$A$2:$A$151,0))),Configuración!$C$3)*((N($I103)+N($J103))/MAX(0.0001,IFERROR(IF(INDEX('Productos de barra'!$F$2:$F$151,MATCH($D103,'Productos de barra'!$A$2:$A$151,0))="",1,INDEX('Productos de barra'!$F$2:$F$151,MATCH($D103,'Productos de barra'!$A$2:$A$151,0))),1))+N($K103))+0.001,"OK",IF($N103&lt;0,"Falta: investigar","Sobra: revisar carga")))</f>
        <v/>
      </c>
      <c r="P103" s="26">
        <f>IF($N103="","",IFERROR(IF(INDEX('Productos de barra'!$H$2:$H$151,MATCH($D103,'Productos de barra'!$A$2:$A$151,0))="","",$N103*INDEX('Productos de barra'!$H$2:$H$151,MATCH($D103,'Productos de barra'!$A$2:$A$151,0))),""))</f>
        <v/>
      </c>
      <c r="Q103" s="18" t="n"/>
      <c r="R103" s="23">
        <f>IF(OR($A103="",$A103&lt;&gt;'Resumen del turno'!$C$3,$B103&lt;&gt;'Resumen del turno'!$C$4,$O103="",$O103="OK"),"",COUNTIFS($A$2:$A103,$A103,$B$2:$B103,$B103,$O$2:$O103,"Falta*")+COUNTIFS($A$2:$A103,$A103,$B$2:$B103,$B103,$O$2:$O103,"Sobra*"))</f>
        <v/>
      </c>
    </row>
    <row r="104">
      <c r="A104" s="22" t="n"/>
      <c r="B104" s="18" t="n"/>
      <c r="C104" s="18" t="n"/>
      <c r="D104" s="18" t="n"/>
      <c r="E104" s="23">
        <f>IF($D104="","",IFERROR(INDEX('Productos de barra'!$B$2:$B$151,MATCH($D104,'Productos de barra'!$A$2:$A$151,0)),"Código no cargado"))</f>
        <v/>
      </c>
      <c r="F104" s="23">
        <f>IF($D104="","",IFERROR(INDEX('Productos de barra'!$D$2:$D$151,MATCH($D104,'Productos de barra'!$A$2:$A$151,0)),""))</f>
        <v/>
      </c>
      <c r="G104" s="24" t="n"/>
      <c r="H104" s="24" t="n"/>
      <c r="I104" s="24" t="n"/>
      <c r="J104" s="24" t="n"/>
      <c r="K104" s="24" t="n"/>
      <c r="L104" s="25">
        <f>IF(OR($D104="",$G104=""),"",ROUND($G104+N($H104)-((N($I104)+N($J104))/MAX(0.0001,IFERROR(IF(INDEX('Productos de barra'!$F$2:$F$151,MATCH($D104,'Productos de barra'!$A$2:$A$151,0))="",1,INDEX('Productos de barra'!$F$2:$F$151,MATCH($D104,'Productos de barra'!$A$2:$A$151,0))),1))+N($K104)),2))</f>
        <v/>
      </c>
      <c r="M104" s="24" t="n"/>
      <c r="N104" s="25">
        <f>IF(OR($L104="",$M104=""),"",ROUND($M104-$L104,2))</f>
        <v/>
      </c>
      <c r="O104" s="23">
        <f>IF($N104="","",IF(ABS($N104)&lt;=IFERROR(IF(INDEX('Productos de barra'!$G$2:$G$151,MATCH($D104,'Productos de barra'!$A$2:$A$151,0))="",Configuración!$C$3,INDEX('Productos de barra'!$G$2:$G$151,MATCH($D104,'Productos de barra'!$A$2:$A$151,0))),Configuración!$C$3)*((N($I104)+N($J104))/MAX(0.0001,IFERROR(IF(INDEX('Productos de barra'!$F$2:$F$151,MATCH($D104,'Productos de barra'!$A$2:$A$151,0))="",1,INDEX('Productos de barra'!$F$2:$F$151,MATCH($D104,'Productos de barra'!$A$2:$A$151,0))),1))+N($K104))+0.001,"OK",IF($N104&lt;0,"Falta: investigar","Sobra: revisar carga")))</f>
        <v/>
      </c>
      <c r="P104" s="26">
        <f>IF($N104="","",IFERROR(IF(INDEX('Productos de barra'!$H$2:$H$151,MATCH($D104,'Productos de barra'!$A$2:$A$151,0))="","",$N104*INDEX('Productos de barra'!$H$2:$H$151,MATCH($D104,'Productos de barra'!$A$2:$A$151,0))),""))</f>
        <v/>
      </c>
      <c r="Q104" s="18" t="n"/>
      <c r="R104" s="23">
        <f>IF(OR($A104="",$A104&lt;&gt;'Resumen del turno'!$C$3,$B104&lt;&gt;'Resumen del turno'!$C$4,$O104="",$O104="OK"),"",COUNTIFS($A$2:$A104,$A104,$B$2:$B104,$B104,$O$2:$O104,"Falta*")+COUNTIFS($A$2:$A104,$A104,$B$2:$B104,$B104,$O$2:$O104,"Sobra*"))</f>
        <v/>
      </c>
    </row>
    <row r="105">
      <c r="A105" s="22" t="n"/>
      <c r="B105" s="18" t="n"/>
      <c r="C105" s="18" t="n"/>
      <c r="D105" s="18" t="n"/>
      <c r="E105" s="23">
        <f>IF($D105="","",IFERROR(INDEX('Productos de barra'!$B$2:$B$151,MATCH($D105,'Productos de barra'!$A$2:$A$151,0)),"Código no cargado"))</f>
        <v/>
      </c>
      <c r="F105" s="23">
        <f>IF($D105="","",IFERROR(INDEX('Productos de barra'!$D$2:$D$151,MATCH($D105,'Productos de barra'!$A$2:$A$151,0)),""))</f>
        <v/>
      </c>
      <c r="G105" s="24" t="n"/>
      <c r="H105" s="24" t="n"/>
      <c r="I105" s="24" t="n"/>
      <c r="J105" s="24" t="n"/>
      <c r="K105" s="24" t="n"/>
      <c r="L105" s="25">
        <f>IF(OR($D105="",$G105=""),"",ROUND($G105+N($H105)-((N($I105)+N($J105))/MAX(0.0001,IFERROR(IF(INDEX('Productos de barra'!$F$2:$F$151,MATCH($D105,'Productos de barra'!$A$2:$A$151,0))="",1,INDEX('Productos de barra'!$F$2:$F$151,MATCH($D105,'Productos de barra'!$A$2:$A$151,0))),1))+N($K105)),2))</f>
        <v/>
      </c>
      <c r="M105" s="24" t="n"/>
      <c r="N105" s="25">
        <f>IF(OR($L105="",$M105=""),"",ROUND($M105-$L105,2))</f>
        <v/>
      </c>
      <c r="O105" s="23">
        <f>IF($N105="","",IF(ABS($N105)&lt;=IFERROR(IF(INDEX('Productos de barra'!$G$2:$G$151,MATCH($D105,'Productos de barra'!$A$2:$A$151,0))="",Configuración!$C$3,INDEX('Productos de barra'!$G$2:$G$151,MATCH($D105,'Productos de barra'!$A$2:$A$151,0))),Configuración!$C$3)*((N($I105)+N($J105))/MAX(0.0001,IFERROR(IF(INDEX('Productos de barra'!$F$2:$F$151,MATCH($D105,'Productos de barra'!$A$2:$A$151,0))="",1,INDEX('Productos de barra'!$F$2:$F$151,MATCH($D105,'Productos de barra'!$A$2:$A$151,0))),1))+N($K105))+0.001,"OK",IF($N105&lt;0,"Falta: investigar","Sobra: revisar carga")))</f>
        <v/>
      </c>
      <c r="P105" s="26">
        <f>IF($N105="","",IFERROR(IF(INDEX('Productos de barra'!$H$2:$H$151,MATCH($D105,'Productos de barra'!$A$2:$A$151,0))="","",$N105*INDEX('Productos de barra'!$H$2:$H$151,MATCH($D105,'Productos de barra'!$A$2:$A$151,0))),""))</f>
        <v/>
      </c>
      <c r="Q105" s="18" t="n"/>
      <c r="R105" s="23">
        <f>IF(OR($A105="",$A105&lt;&gt;'Resumen del turno'!$C$3,$B105&lt;&gt;'Resumen del turno'!$C$4,$O105="",$O105="OK"),"",COUNTIFS($A$2:$A105,$A105,$B$2:$B105,$B105,$O$2:$O105,"Falta*")+COUNTIFS($A$2:$A105,$A105,$B$2:$B105,$B105,$O$2:$O105,"Sobra*"))</f>
        <v/>
      </c>
    </row>
    <row r="106">
      <c r="A106" s="22" t="n"/>
      <c r="B106" s="18" t="n"/>
      <c r="C106" s="18" t="n"/>
      <c r="D106" s="18" t="n"/>
      <c r="E106" s="23">
        <f>IF($D106="","",IFERROR(INDEX('Productos de barra'!$B$2:$B$151,MATCH($D106,'Productos de barra'!$A$2:$A$151,0)),"Código no cargado"))</f>
        <v/>
      </c>
      <c r="F106" s="23">
        <f>IF($D106="","",IFERROR(INDEX('Productos de barra'!$D$2:$D$151,MATCH($D106,'Productos de barra'!$A$2:$A$151,0)),""))</f>
        <v/>
      </c>
      <c r="G106" s="24" t="n"/>
      <c r="H106" s="24" t="n"/>
      <c r="I106" s="24" t="n"/>
      <c r="J106" s="24" t="n"/>
      <c r="K106" s="24" t="n"/>
      <c r="L106" s="25">
        <f>IF(OR($D106="",$G106=""),"",ROUND($G106+N($H106)-((N($I106)+N($J106))/MAX(0.0001,IFERROR(IF(INDEX('Productos de barra'!$F$2:$F$151,MATCH($D106,'Productos de barra'!$A$2:$A$151,0))="",1,INDEX('Productos de barra'!$F$2:$F$151,MATCH($D106,'Productos de barra'!$A$2:$A$151,0))),1))+N($K106)),2))</f>
        <v/>
      </c>
      <c r="M106" s="24" t="n"/>
      <c r="N106" s="25">
        <f>IF(OR($L106="",$M106=""),"",ROUND($M106-$L106,2))</f>
        <v/>
      </c>
      <c r="O106" s="23">
        <f>IF($N106="","",IF(ABS($N106)&lt;=IFERROR(IF(INDEX('Productos de barra'!$G$2:$G$151,MATCH($D106,'Productos de barra'!$A$2:$A$151,0))="",Configuración!$C$3,INDEX('Productos de barra'!$G$2:$G$151,MATCH($D106,'Productos de barra'!$A$2:$A$151,0))),Configuración!$C$3)*((N($I106)+N($J106))/MAX(0.0001,IFERROR(IF(INDEX('Productos de barra'!$F$2:$F$151,MATCH($D106,'Productos de barra'!$A$2:$A$151,0))="",1,INDEX('Productos de barra'!$F$2:$F$151,MATCH($D106,'Productos de barra'!$A$2:$A$151,0))),1))+N($K106))+0.001,"OK",IF($N106&lt;0,"Falta: investigar","Sobra: revisar carga")))</f>
        <v/>
      </c>
      <c r="P106" s="26">
        <f>IF($N106="","",IFERROR(IF(INDEX('Productos de barra'!$H$2:$H$151,MATCH($D106,'Productos de barra'!$A$2:$A$151,0))="","",$N106*INDEX('Productos de barra'!$H$2:$H$151,MATCH($D106,'Productos de barra'!$A$2:$A$151,0))),""))</f>
        <v/>
      </c>
      <c r="Q106" s="18" t="n"/>
      <c r="R106" s="23">
        <f>IF(OR($A106="",$A106&lt;&gt;'Resumen del turno'!$C$3,$B106&lt;&gt;'Resumen del turno'!$C$4,$O106="",$O106="OK"),"",COUNTIFS($A$2:$A106,$A106,$B$2:$B106,$B106,$O$2:$O106,"Falta*")+COUNTIFS($A$2:$A106,$A106,$B$2:$B106,$B106,$O$2:$O106,"Sobra*"))</f>
        <v/>
      </c>
    </row>
    <row r="107">
      <c r="A107" s="22" t="n"/>
      <c r="B107" s="18" t="n"/>
      <c r="C107" s="18" t="n"/>
      <c r="D107" s="18" t="n"/>
      <c r="E107" s="23">
        <f>IF($D107="","",IFERROR(INDEX('Productos de barra'!$B$2:$B$151,MATCH($D107,'Productos de barra'!$A$2:$A$151,0)),"Código no cargado"))</f>
        <v/>
      </c>
      <c r="F107" s="23">
        <f>IF($D107="","",IFERROR(INDEX('Productos de barra'!$D$2:$D$151,MATCH($D107,'Productos de barra'!$A$2:$A$151,0)),""))</f>
        <v/>
      </c>
      <c r="G107" s="24" t="n"/>
      <c r="H107" s="24" t="n"/>
      <c r="I107" s="24" t="n"/>
      <c r="J107" s="24" t="n"/>
      <c r="K107" s="24" t="n"/>
      <c r="L107" s="25">
        <f>IF(OR($D107="",$G107=""),"",ROUND($G107+N($H107)-((N($I107)+N($J107))/MAX(0.0001,IFERROR(IF(INDEX('Productos de barra'!$F$2:$F$151,MATCH($D107,'Productos de barra'!$A$2:$A$151,0))="",1,INDEX('Productos de barra'!$F$2:$F$151,MATCH($D107,'Productos de barra'!$A$2:$A$151,0))),1))+N($K107)),2))</f>
        <v/>
      </c>
      <c r="M107" s="24" t="n"/>
      <c r="N107" s="25">
        <f>IF(OR($L107="",$M107=""),"",ROUND($M107-$L107,2))</f>
        <v/>
      </c>
      <c r="O107" s="23">
        <f>IF($N107="","",IF(ABS($N107)&lt;=IFERROR(IF(INDEX('Productos de barra'!$G$2:$G$151,MATCH($D107,'Productos de barra'!$A$2:$A$151,0))="",Configuración!$C$3,INDEX('Productos de barra'!$G$2:$G$151,MATCH($D107,'Productos de barra'!$A$2:$A$151,0))),Configuración!$C$3)*((N($I107)+N($J107))/MAX(0.0001,IFERROR(IF(INDEX('Productos de barra'!$F$2:$F$151,MATCH($D107,'Productos de barra'!$A$2:$A$151,0))="",1,INDEX('Productos de barra'!$F$2:$F$151,MATCH($D107,'Productos de barra'!$A$2:$A$151,0))),1))+N($K107))+0.001,"OK",IF($N107&lt;0,"Falta: investigar","Sobra: revisar carga")))</f>
        <v/>
      </c>
      <c r="P107" s="26">
        <f>IF($N107="","",IFERROR(IF(INDEX('Productos de barra'!$H$2:$H$151,MATCH($D107,'Productos de barra'!$A$2:$A$151,0))="","",$N107*INDEX('Productos de barra'!$H$2:$H$151,MATCH($D107,'Productos de barra'!$A$2:$A$151,0))),""))</f>
        <v/>
      </c>
      <c r="Q107" s="18" t="n"/>
      <c r="R107" s="23">
        <f>IF(OR($A107="",$A107&lt;&gt;'Resumen del turno'!$C$3,$B107&lt;&gt;'Resumen del turno'!$C$4,$O107="",$O107="OK"),"",COUNTIFS($A$2:$A107,$A107,$B$2:$B107,$B107,$O$2:$O107,"Falta*")+COUNTIFS($A$2:$A107,$A107,$B$2:$B107,$B107,$O$2:$O107,"Sobra*"))</f>
        <v/>
      </c>
    </row>
    <row r="108">
      <c r="A108" s="22" t="n"/>
      <c r="B108" s="18" t="n"/>
      <c r="C108" s="18" t="n"/>
      <c r="D108" s="18" t="n"/>
      <c r="E108" s="23">
        <f>IF($D108="","",IFERROR(INDEX('Productos de barra'!$B$2:$B$151,MATCH($D108,'Productos de barra'!$A$2:$A$151,0)),"Código no cargado"))</f>
        <v/>
      </c>
      <c r="F108" s="23">
        <f>IF($D108="","",IFERROR(INDEX('Productos de barra'!$D$2:$D$151,MATCH($D108,'Productos de barra'!$A$2:$A$151,0)),""))</f>
        <v/>
      </c>
      <c r="G108" s="24" t="n"/>
      <c r="H108" s="24" t="n"/>
      <c r="I108" s="24" t="n"/>
      <c r="J108" s="24" t="n"/>
      <c r="K108" s="24" t="n"/>
      <c r="L108" s="25">
        <f>IF(OR($D108="",$G108=""),"",ROUND($G108+N($H108)-((N($I108)+N($J108))/MAX(0.0001,IFERROR(IF(INDEX('Productos de barra'!$F$2:$F$151,MATCH($D108,'Productos de barra'!$A$2:$A$151,0))="",1,INDEX('Productos de barra'!$F$2:$F$151,MATCH($D108,'Productos de barra'!$A$2:$A$151,0))),1))+N($K108)),2))</f>
        <v/>
      </c>
      <c r="M108" s="24" t="n"/>
      <c r="N108" s="25">
        <f>IF(OR($L108="",$M108=""),"",ROUND($M108-$L108,2))</f>
        <v/>
      </c>
      <c r="O108" s="23">
        <f>IF($N108="","",IF(ABS($N108)&lt;=IFERROR(IF(INDEX('Productos de barra'!$G$2:$G$151,MATCH($D108,'Productos de barra'!$A$2:$A$151,0))="",Configuración!$C$3,INDEX('Productos de barra'!$G$2:$G$151,MATCH($D108,'Productos de barra'!$A$2:$A$151,0))),Configuración!$C$3)*((N($I108)+N($J108))/MAX(0.0001,IFERROR(IF(INDEX('Productos de barra'!$F$2:$F$151,MATCH($D108,'Productos de barra'!$A$2:$A$151,0))="",1,INDEX('Productos de barra'!$F$2:$F$151,MATCH($D108,'Productos de barra'!$A$2:$A$151,0))),1))+N($K108))+0.001,"OK",IF($N108&lt;0,"Falta: investigar","Sobra: revisar carga")))</f>
        <v/>
      </c>
      <c r="P108" s="26">
        <f>IF($N108="","",IFERROR(IF(INDEX('Productos de barra'!$H$2:$H$151,MATCH($D108,'Productos de barra'!$A$2:$A$151,0))="","",$N108*INDEX('Productos de barra'!$H$2:$H$151,MATCH($D108,'Productos de barra'!$A$2:$A$151,0))),""))</f>
        <v/>
      </c>
      <c r="Q108" s="18" t="n"/>
      <c r="R108" s="23">
        <f>IF(OR($A108="",$A108&lt;&gt;'Resumen del turno'!$C$3,$B108&lt;&gt;'Resumen del turno'!$C$4,$O108="",$O108="OK"),"",COUNTIFS($A$2:$A108,$A108,$B$2:$B108,$B108,$O$2:$O108,"Falta*")+COUNTIFS($A$2:$A108,$A108,$B$2:$B108,$B108,$O$2:$O108,"Sobra*"))</f>
        <v/>
      </c>
    </row>
    <row r="109">
      <c r="A109" s="22" t="n"/>
      <c r="B109" s="18" t="n"/>
      <c r="C109" s="18" t="n"/>
      <c r="D109" s="18" t="n"/>
      <c r="E109" s="23">
        <f>IF($D109="","",IFERROR(INDEX('Productos de barra'!$B$2:$B$151,MATCH($D109,'Productos de barra'!$A$2:$A$151,0)),"Código no cargado"))</f>
        <v/>
      </c>
      <c r="F109" s="23">
        <f>IF($D109="","",IFERROR(INDEX('Productos de barra'!$D$2:$D$151,MATCH($D109,'Productos de barra'!$A$2:$A$151,0)),""))</f>
        <v/>
      </c>
      <c r="G109" s="24" t="n"/>
      <c r="H109" s="24" t="n"/>
      <c r="I109" s="24" t="n"/>
      <c r="J109" s="24" t="n"/>
      <c r="K109" s="24" t="n"/>
      <c r="L109" s="25">
        <f>IF(OR($D109="",$G109=""),"",ROUND($G109+N($H109)-((N($I109)+N($J109))/MAX(0.0001,IFERROR(IF(INDEX('Productos de barra'!$F$2:$F$151,MATCH($D109,'Productos de barra'!$A$2:$A$151,0))="",1,INDEX('Productos de barra'!$F$2:$F$151,MATCH($D109,'Productos de barra'!$A$2:$A$151,0))),1))+N($K109)),2))</f>
        <v/>
      </c>
      <c r="M109" s="24" t="n"/>
      <c r="N109" s="25">
        <f>IF(OR($L109="",$M109=""),"",ROUND($M109-$L109,2))</f>
        <v/>
      </c>
      <c r="O109" s="23">
        <f>IF($N109="","",IF(ABS($N109)&lt;=IFERROR(IF(INDEX('Productos de barra'!$G$2:$G$151,MATCH($D109,'Productos de barra'!$A$2:$A$151,0))="",Configuración!$C$3,INDEX('Productos de barra'!$G$2:$G$151,MATCH($D109,'Productos de barra'!$A$2:$A$151,0))),Configuración!$C$3)*((N($I109)+N($J109))/MAX(0.0001,IFERROR(IF(INDEX('Productos de barra'!$F$2:$F$151,MATCH($D109,'Productos de barra'!$A$2:$A$151,0))="",1,INDEX('Productos de barra'!$F$2:$F$151,MATCH($D109,'Productos de barra'!$A$2:$A$151,0))),1))+N($K109))+0.001,"OK",IF($N109&lt;0,"Falta: investigar","Sobra: revisar carga")))</f>
        <v/>
      </c>
      <c r="P109" s="26">
        <f>IF($N109="","",IFERROR(IF(INDEX('Productos de barra'!$H$2:$H$151,MATCH($D109,'Productos de barra'!$A$2:$A$151,0))="","",$N109*INDEX('Productos de barra'!$H$2:$H$151,MATCH($D109,'Productos de barra'!$A$2:$A$151,0))),""))</f>
        <v/>
      </c>
      <c r="Q109" s="18" t="n"/>
      <c r="R109" s="23">
        <f>IF(OR($A109="",$A109&lt;&gt;'Resumen del turno'!$C$3,$B109&lt;&gt;'Resumen del turno'!$C$4,$O109="",$O109="OK"),"",COUNTIFS($A$2:$A109,$A109,$B$2:$B109,$B109,$O$2:$O109,"Falta*")+COUNTIFS($A$2:$A109,$A109,$B$2:$B109,$B109,$O$2:$O109,"Sobra*"))</f>
        <v/>
      </c>
    </row>
    <row r="110">
      <c r="A110" s="22" t="n"/>
      <c r="B110" s="18" t="n"/>
      <c r="C110" s="18" t="n"/>
      <c r="D110" s="18" t="n"/>
      <c r="E110" s="23">
        <f>IF($D110="","",IFERROR(INDEX('Productos de barra'!$B$2:$B$151,MATCH($D110,'Productos de barra'!$A$2:$A$151,0)),"Código no cargado"))</f>
        <v/>
      </c>
      <c r="F110" s="23">
        <f>IF($D110="","",IFERROR(INDEX('Productos de barra'!$D$2:$D$151,MATCH($D110,'Productos de barra'!$A$2:$A$151,0)),""))</f>
        <v/>
      </c>
      <c r="G110" s="24" t="n"/>
      <c r="H110" s="24" t="n"/>
      <c r="I110" s="24" t="n"/>
      <c r="J110" s="24" t="n"/>
      <c r="K110" s="24" t="n"/>
      <c r="L110" s="25">
        <f>IF(OR($D110="",$G110=""),"",ROUND($G110+N($H110)-((N($I110)+N($J110))/MAX(0.0001,IFERROR(IF(INDEX('Productos de barra'!$F$2:$F$151,MATCH($D110,'Productos de barra'!$A$2:$A$151,0))="",1,INDEX('Productos de barra'!$F$2:$F$151,MATCH($D110,'Productos de barra'!$A$2:$A$151,0))),1))+N($K110)),2))</f>
        <v/>
      </c>
      <c r="M110" s="24" t="n"/>
      <c r="N110" s="25">
        <f>IF(OR($L110="",$M110=""),"",ROUND($M110-$L110,2))</f>
        <v/>
      </c>
      <c r="O110" s="23">
        <f>IF($N110="","",IF(ABS($N110)&lt;=IFERROR(IF(INDEX('Productos de barra'!$G$2:$G$151,MATCH($D110,'Productos de barra'!$A$2:$A$151,0))="",Configuración!$C$3,INDEX('Productos de barra'!$G$2:$G$151,MATCH($D110,'Productos de barra'!$A$2:$A$151,0))),Configuración!$C$3)*((N($I110)+N($J110))/MAX(0.0001,IFERROR(IF(INDEX('Productos de barra'!$F$2:$F$151,MATCH($D110,'Productos de barra'!$A$2:$A$151,0))="",1,INDEX('Productos de barra'!$F$2:$F$151,MATCH($D110,'Productos de barra'!$A$2:$A$151,0))),1))+N($K110))+0.001,"OK",IF($N110&lt;0,"Falta: investigar","Sobra: revisar carga")))</f>
        <v/>
      </c>
      <c r="P110" s="26">
        <f>IF($N110="","",IFERROR(IF(INDEX('Productos de barra'!$H$2:$H$151,MATCH($D110,'Productos de barra'!$A$2:$A$151,0))="","",$N110*INDEX('Productos de barra'!$H$2:$H$151,MATCH($D110,'Productos de barra'!$A$2:$A$151,0))),""))</f>
        <v/>
      </c>
      <c r="Q110" s="18" t="n"/>
      <c r="R110" s="23">
        <f>IF(OR($A110="",$A110&lt;&gt;'Resumen del turno'!$C$3,$B110&lt;&gt;'Resumen del turno'!$C$4,$O110="",$O110="OK"),"",COUNTIFS($A$2:$A110,$A110,$B$2:$B110,$B110,$O$2:$O110,"Falta*")+COUNTIFS($A$2:$A110,$A110,$B$2:$B110,$B110,$O$2:$O110,"Sobra*"))</f>
        <v/>
      </c>
    </row>
    <row r="111">
      <c r="A111" s="22" t="n"/>
      <c r="B111" s="18" t="n"/>
      <c r="C111" s="18" t="n"/>
      <c r="D111" s="18" t="n"/>
      <c r="E111" s="23">
        <f>IF($D111="","",IFERROR(INDEX('Productos de barra'!$B$2:$B$151,MATCH($D111,'Productos de barra'!$A$2:$A$151,0)),"Código no cargado"))</f>
        <v/>
      </c>
      <c r="F111" s="23">
        <f>IF($D111="","",IFERROR(INDEX('Productos de barra'!$D$2:$D$151,MATCH($D111,'Productos de barra'!$A$2:$A$151,0)),""))</f>
        <v/>
      </c>
      <c r="G111" s="24" t="n"/>
      <c r="H111" s="24" t="n"/>
      <c r="I111" s="24" t="n"/>
      <c r="J111" s="24" t="n"/>
      <c r="K111" s="24" t="n"/>
      <c r="L111" s="25">
        <f>IF(OR($D111="",$G111=""),"",ROUND($G111+N($H111)-((N($I111)+N($J111))/MAX(0.0001,IFERROR(IF(INDEX('Productos de barra'!$F$2:$F$151,MATCH($D111,'Productos de barra'!$A$2:$A$151,0))="",1,INDEX('Productos de barra'!$F$2:$F$151,MATCH($D111,'Productos de barra'!$A$2:$A$151,0))),1))+N($K111)),2))</f>
        <v/>
      </c>
      <c r="M111" s="24" t="n"/>
      <c r="N111" s="25">
        <f>IF(OR($L111="",$M111=""),"",ROUND($M111-$L111,2))</f>
        <v/>
      </c>
      <c r="O111" s="23">
        <f>IF($N111="","",IF(ABS($N111)&lt;=IFERROR(IF(INDEX('Productos de barra'!$G$2:$G$151,MATCH($D111,'Productos de barra'!$A$2:$A$151,0))="",Configuración!$C$3,INDEX('Productos de barra'!$G$2:$G$151,MATCH($D111,'Productos de barra'!$A$2:$A$151,0))),Configuración!$C$3)*((N($I111)+N($J111))/MAX(0.0001,IFERROR(IF(INDEX('Productos de barra'!$F$2:$F$151,MATCH($D111,'Productos de barra'!$A$2:$A$151,0))="",1,INDEX('Productos de barra'!$F$2:$F$151,MATCH($D111,'Productos de barra'!$A$2:$A$151,0))),1))+N($K111))+0.001,"OK",IF($N111&lt;0,"Falta: investigar","Sobra: revisar carga")))</f>
        <v/>
      </c>
      <c r="P111" s="26">
        <f>IF($N111="","",IFERROR(IF(INDEX('Productos de barra'!$H$2:$H$151,MATCH($D111,'Productos de barra'!$A$2:$A$151,0))="","",$N111*INDEX('Productos de barra'!$H$2:$H$151,MATCH($D111,'Productos de barra'!$A$2:$A$151,0))),""))</f>
        <v/>
      </c>
      <c r="Q111" s="18" t="n"/>
      <c r="R111" s="23">
        <f>IF(OR($A111="",$A111&lt;&gt;'Resumen del turno'!$C$3,$B111&lt;&gt;'Resumen del turno'!$C$4,$O111="",$O111="OK"),"",COUNTIFS($A$2:$A111,$A111,$B$2:$B111,$B111,$O$2:$O111,"Falta*")+COUNTIFS($A$2:$A111,$A111,$B$2:$B111,$B111,$O$2:$O111,"Sobra*"))</f>
        <v/>
      </c>
    </row>
    <row r="112">
      <c r="A112" s="22" t="n"/>
      <c r="B112" s="18" t="n"/>
      <c r="C112" s="18" t="n"/>
      <c r="D112" s="18" t="n"/>
      <c r="E112" s="23">
        <f>IF($D112="","",IFERROR(INDEX('Productos de barra'!$B$2:$B$151,MATCH($D112,'Productos de barra'!$A$2:$A$151,0)),"Código no cargado"))</f>
        <v/>
      </c>
      <c r="F112" s="23">
        <f>IF($D112="","",IFERROR(INDEX('Productos de barra'!$D$2:$D$151,MATCH($D112,'Productos de barra'!$A$2:$A$151,0)),""))</f>
        <v/>
      </c>
      <c r="G112" s="24" t="n"/>
      <c r="H112" s="24" t="n"/>
      <c r="I112" s="24" t="n"/>
      <c r="J112" s="24" t="n"/>
      <c r="K112" s="24" t="n"/>
      <c r="L112" s="25">
        <f>IF(OR($D112="",$G112=""),"",ROUND($G112+N($H112)-((N($I112)+N($J112))/MAX(0.0001,IFERROR(IF(INDEX('Productos de barra'!$F$2:$F$151,MATCH($D112,'Productos de barra'!$A$2:$A$151,0))="",1,INDEX('Productos de barra'!$F$2:$F$151,MATCH($D112,'Productos de barra'!$A$2:$A$151,0))),1))+N($K112)),2))</f>
        <v/>
      </c>
      <c r="M112" s="24" t="n"/>
      <c r="N112" s="25">
        <f>IF(OR($L112="",$M112=""),"",ROUND($M112-$L112,2))</f>
        <v/>
      </c>
      <c r="O112" s="23">
        <f>IF($N112="","",IF(ABS($N112)&lt;=IFERROR(IF(INDEX('Productos de barra'!$G$2:$G$151,MATCH($D112,'Productos de barra'!$A$2:$A$151,0))="",Configuración!$C$3,INDEX('Productos de barra'!$G$2:$G$151,MATCH($D112,'Productos de barra'!$A$2:$A$151,0))),Configuración!$C$3)*((N($I112)+N($J112))/MAX(0.0001,IFERROR(IF(INDEX('Productos de barra'!$F$2:$F$151,MATCH($D112,'Productos de barra'!$A$2:$A$151,0))="",1,INDEX('Productos de barra'!$F$2:$F$151,MATCH($D112,'Productos de barra'!$A$2:$A$151,0))),1))+N($K112))+0.001,"OK",IF($N112&lt;0,"Falta: investigar","Sobra: revisar carga")))</f>
        <v/>
      </c>
      <c r="P112" s="26">
        <f>IF($N112="","",IFERROR(IF(INDEX('Productos de barra'!$H$2:$H$151,MATCH($D112,'Productos de barra'!$A$2:$A$151,0))="","",$N112*INDEX('Productos de barra'!$H$2:$H$151,MATCH($D112,'Productos de barra'!$A$2:$A$151,0))),""))</f>
        <v/>
      </c>
      <c r="Q112" s="18" t="n"/>
      <c r="R112" s="23">
        <f>IF(OR($A112="",$A112&lt;&gt;'Resumen del turno'!$C$3,$B112&lt;&gt;'Resumen del turno'!$C$4,$O112="",$O112="OK"),"",COUNTIFS($A$2:$A112,$A112,$B$2:$B112,$B112,$O$2:$O112,"Falta*")+COUNTIFS($A$2:$A112,$A112,$B$2:$B112,$B112,$O$2:$O112,"Sobra*"))</f>
        <v/>
      </c>
    </row>
    <row r="113">
      <c r="A113" s="22" t="n"/>
      <c r="B113" s="18" t="n"/>
      <c r="C113" s="18" t="n"/>
      <c r="D113" s="18" t="n"/>
      <c r="E113" s="23">
        <f>IF($D113="","",IFERROR(INDEX('Productos de barra'!$B$2:$B$151,MATCH($D113,'Productos de barra'!$A$2:$A$151,0)),"Código no cargado"))</f>
        <v/>
      </c>
      <c r="F113" s="23">
        <f>IF($D113="","",IFERROR(INDEX('Productos de barra'!$D$2:$D$151,MATCH($D113,'Productos de barra'!$A$2:$A$151,0)),""))</f>
        <v/>
      </c>
      <c r="G113" s="24" t="n"/>
      <c r="H113" s="24" t="n"/>
      <c r="I113" s="24" t="n"/>
      <c r="J113" s="24" t="n"/>
      <c r="K113" s="24" t="n"/>
      <c r="L113" s="25">
        <f>IF(OR($D113="",$G113=""),"",ROUND($G113+N($H113)-((N($I113)+N($J113))/MAX(0.0001,IFERROR(IF(INDEX('Productos de barra'!$F$2:$F$151,MATCH($D113,'Productos de barra'!$A$2:$A$151,0))="",1,INDEX('Productos de barra'!$F$2:$F$151,MATCH($D113,'Productos de barra'!$A$2:$A$151,0))),1))+N($K113)),2))</f>
        <v/>
      </c>
      <c r="M113" s="24" t="n"/>
      <c r="N113" s="25">
        <f>IF(OR($L113="",$M113=""),"",ROUND($M113-$L113,2))</f>
        <v/>
      </c>
      <c r="O113" s="23">
        <f>IF($N113="","",IF(ABS($N113)&lt;=IFERROR(IF(INDEX('Productos de barra'!$G$2:$G$151,MATCH($D113,'Productos de barra'!$A$2:$A$151,0))="",Configuración!$C$3,INDEX('Productos de barra'!$G$2:$G$151,MATCH($D113,'Productos de barra'!$A$2:$A$151,0))),Configuración!$C$3)*((N($I113)+N($J113))/MAX(0.0001,IFERROR(IF(INDEX('Productos de barra'!$F$2:$F$151,MATCH($D113,'Productos de barra'!$A$2:$A$151,0))="",1,INDEX('Productos de barra'!$F$2:$F$151,MATCH($D113,'Productos de barra'!$A$2:$A$151,0))),1))+N($K113))+0.001,"OK",IF($N113&lt;0,"Falta: investigar","Sobra: revisar carga")))</f>
        <v/>
      </c>
      <c r="P113" s="26">
        <f>IF($N113="","",IFERROR(IF(INDEX('Productos de barra'!$H$2:$H$151,MATCH($D113,'Productos de barra'!$A$2:$A$151,0))="","",$N113*INDEX('Productos de barra'!$H$2:$H$151,MATCH($D113,'Productos de barra'!$A$2:$A$151,0))),""))</f>
        <v/>
      </c>
      <c r="Q113" s="18" t="n"/>
      <c r="R113" s="23">
        <f>IF(OR($A113="",$A113&lt;&gt;'Resumen del turno'!$C$3,$B113&lt;&gt;'Resumen del turno'!$C$4,$O113="",$O113="OK"),"",COUNTIFS($A$2:$A113,$A113,$B$2:$B113,$B113,$O$2:$O113,"Falta*")+COUNTIFS($A$2:$A113,$A113,$B$2:$B113,$B113,$O$2:$O113,"Sobra*"))</f>
        <v/>
      </c>
    </row>
    <row r="114">
      <c r="A114" s="22" t="n"/>
      <c r="B114" s="18" t="n"/>
      <c r="C114" s="18" t="n"/>
      <c r="D114" s="18" t="n"/>
      <c r="E114" s="23">
        <f>IF($D114="","",IFERROR(INDEX('Productos de barra'!$B$2:$B$151,MATCH($D114,'Productos de barra'!$A$2:$A$151,0)),"Código no cargado"))</f>
        <v/>
      </c>
      <c r="F114" s="23">
        <f>IF($D114="","",IFERROR(INDEX('Productos de barra'!$D$2:$D$151,MATCH($D114,'Productos de barra'!$A$2:$A$151,0)),""))</f>
        <v/>
      </c>
      <c r="G114" s="24" t="n"/>
      <c r="H114" s="24" t="n"/>
      <c r="I114" s="24" t="n"/>
      <c r="J114" s="24" t="n"/>
      <c r="K114" s="24" t="n"/>
      <c r="L114" s="25">
        <f>IF(OR($D114="",$G114=""),"",ROUND($G114+N($H114)-((N($I114)+N($J114))/MAX(0.0001,IFERROR(IF(INDEX('Productos de barra'!$F$2:$F$151,MATCH($D114,'Productos de barra'!$A$2:$A$151,0))="",1,INDEX('Productos de barra'!$F$2:$F$151,MATCH($D114,'Productos de barra'!$A$2:$A$151,0))),1))+N($K114)),2))</f>
        <v/>
      </c>
      <c r="M114" s="24" t="n"/>
      <c r="N114" s="25">
        <f>IF(OR($L114="",$M114=""),"",ROUND($M114-$L114,2))</f>
        <v/>
      </c>
      <c r="O114" s="23">
        <f>IF($N114="","",IF(ABS($N114)&lt;=IFERROR(IF(INDEX('Productos de barra'!$G$2:$G$151,MATCH($D114,'Productos de barra'!$A$2:$A$151,0))="",Configuración!$C$3,INDEX('Productos de barra'!$G$2:$G$151,MATCH($D114,'Productos de barra'!$A$2:$A$151,0))),Configuración!$C$3)*((N($I114)+N($J114))/MAX(0.0001,IFERROR(IF(INDEX('Productos de barra'!$F$2:$F$151,MATCH($D114,'Productos de barra'!$A$2:$A$151,0))="",1,INDEX('Productos de barra'!$F$2:$F$151,MATCH($D114,'Productos de barra'!$A$2:$A$151,0))),1))+N($K114))+0.001,"OK",IF($N114&lt;0,"Falta: investigar","Sobra: revisar carga")))</f>
        <v/>
      </c>
      <c r="P114" s="26">
        <f>IF($N114="","",IFERROR(IF(INDEX('Productos de barra'!$H$2:$H$151,MATCH($D114,'Productos de barra'!$A$2:$A$151,0))="","",$N114*INDEX('Productos de barra'!$H$2:$H$151,MATCH($D114,'Productos de barra'!$A$2:$A$151,0))),""))</f>
        <v/>
      </c>
      <c r="Q114" s="18" t="n"/>
      <c r="R114" s="23">
        <f>IF(OR($A114="",$A114&lt;&gt;'Resumen del turno'!$C$3,$B114&lt;&gt;'Resumen del turno'!$C$4,$O114="",$O114="OK"),"",COUNTIFS($A$2:$A114,$A114,$B$2:$B114,$B114,$O$2:$O114,"Falta*")+COUNTIFS($A$2:$A114,$A114,$B$2:$B114,$B114,$O$2:$O114,"Sobra*"))</f>
        <v/>
      </c>
    </row>
    <row r="115">
      <c r="A115" s="22" t="n"/>
      <c r="B115" s="18" t="n"/>
      <c r="C115" s="18" t="n"/>
      <c r="D115" s="18" t="n"/>
      <c r="E115" s="23">
        <f>IF($D115="","",IFERROR(INDEX('Productos de barra'!$B$2:$B$151,MATCH($D115,'Productos de barra'!$A$2:$A$151,0)),"Código no cargado"))</f>
        <v/>
      </c>
      <c r="F115" s="23">
        <f>IF($D115="","",IFERROR(INDEX('Productos de barra'!$D$2:$D$151,MATCH($D115,'Productos de barra'!$A$2:$A$151,0)),""))</f>
        <v/>
      </c>
      <c r="G115" s="24" t="n"/>
      <c r="H115" s="24" t="n"/>
      <c r="I115" s="24" t="n"/>
      <c r="J115" s="24" t="n"/>
      <c r="K115" s="24" t="n"/>
      <c r="L115" s="25">
        <f>IF(OR($D115="",$G115=""),"",ROUND($G115+N($H115)-((N($I115)+N($J115))/MAX(0.0001,IFERROR(IF(INDEX('Productos de barra'!$F$2:$F$151,MATCH($D115,'Productos de barra'!$A$2:$A$151,0))="",1,INDEX('Productos de barra'!$F$2:$F$151,MATCH($D115,'Productos de barra'!$A$2:$A$151,0))),1))+N($K115)),2))</f>
        <v/>
      </c>
      <c r="M115" s="24" t="n"/>
      <c r="N115" s="25">
        <f>IF(OR($L115="",$M115=""),"",ROUND($M115-$L115,2))</f>
        <v/>
      </c>
      <c r="O115" s="23">
        <f>IF($N115="","",IF(ABS($N115)&lt;=IFERROR(IF(INDEX('Productos de barra'!$G$2:$G$151,MATCH($D115,'Productos de barra'!$A$2:$A$151,0))="",Configuración!$C$3,INDEX('Productos de barra'!$G$2:$G$151,MATCH($D115,'Productos de barra'!$A$2:$A$151,0))),Configuración!$C$3)*((N($I115)+N($J115))/MAX(0.0001,IFERROR(IF(INDEX('Productos de barra'!$F$2:$F$151,MATCH($D115,'Productos de barra'!$A$2:$A$151,0))="",1,INDEX('Productos de barra'!$F$2:$F$151,MATCH($D115,'Productos de barra'!$A$2:$A$151,0))),1))+N($K115))+0.001,"OK",IF($N115&lt;0,"Falta: investigar","Sobra: revisar carga")))</f>
        <v/>
      </c>
      <c r="P115" s="26">
        <f>IF($N115="","",IFERROR(IF(INDEX('Productos de barra'!$H$2:$H$151,MATCH($D115,'Productos de barra'!$A$2:$A$151,0))="","",$N115*INDEX('Productos de barra'!$H$2:$H$151,MATCH($D115,'Productos de barra'!$A$2:$A$151,0))),""))</f>
        <v/>
      </c>
      <c r="Q115" s="18" t="n"/>
      <c r="R115" s="23">
        <f>IF(OR($A115="",$A115&lt;&gt;'Resumen del turno'!$C$3,$B115&lt;&gt;'Resumen del turno'!$C$4,$O115="",$O115="OK"),"",COUNTIFS($A$2:$A115,$A115,$B$2:$B115,$B115,$O$2:$O115,"Falta*")+COUNTIFS($A$2:$A115,$A115,$B$2:$B115,$B115,$O$2:$O115,"Sobra*"))</f>
        <v/>
      </c>
    </row>
    <row r="116">
      <c r="A116" s="22" t="n"/>
      <c r="B116" s="18" t="n"/>
      <c r="C116" s="18" t="n"/>
      <c r="D116" s="18" t="n"/>
      <c r="E116" s="23">
        <f>IF($D116="","",IFERROR(INDEX('Productos de barra'!$B$2:$B$151,MATCH($D116,'Productos de barra'!$A$2:$A$151,0)),"Código no cargado"))</f>
        <v/>
      </c>
      <c r="F116" s="23">
        <f>IF($D116="","",IFERROR(INDEX('Productos de barra'!$D$2:$D$151,MATCH($D116,'Productos de barra'!$A$2:$A$151,0)),""))</f>
        <v/>
      </c>
      <c r="G116" s="24" t="n"/>
      <c r="H116" s="24" t="n"/>
      <c r="I116" s="24" t="n"/>
      <c r="J116" s="24" t="n"/>
      <c r="K116" s="24" t="n"/>
      <c r="L116" s="25">
        <f>IF(OR($D116="",$G116=""),"",ROUND($G116+N($H116)-((N($I116)+N($J116))/MAX(0.0001,IFERROR(IF(INDEX('Productos de barra'!$F$2:$F$151,MATCH($D116,'Productos de barra'!$A$2:$A$151,0))="",1,INDEX('Productos de barra'!$F$2:$F$151,MATCH($D116,'Productos de barra'!$A$2:$A$151,0))),1))+N($K116)),2))</f>
        <v/>
      </c>
      <c r="M116" s="24" t="n"/>
      <c r="N116" s="25">
        <f>IF(OR($L116="",$M116=""),"",ROUND($M116-$L116,2))</f>
        <v/>
      </c>
      <c r="O116" s="23">
        <f>IF($N116="","",IF(ABS($N116)&lt;=IFERROR(IF(INDEX('Productos de barra'!$G$2:$G$151,MATCH($D116,'Productos de barra'!$A$2:$A$151,0))="",Configuración!$C$3,INDEX('Productos de barra'!$G$2:$G$151,MATCH($D116,'Productos de barra'!$A$2:$A$151,0))),Configuración!$C$3)*((N($I116)+N($J116))/MAX(0.0001,IFERROR(IF(INDEX('Productos de barra'!$F$2:$F$151,MATCH($D116,'Productos de barra'!$A$2:$A$151,0))="",1,INDEX('Productos de barra'!$F$2:$F$151,MATCH($D116,'Productos de barra'!$A$2:$A$151,0))),1))+N($K116))+0.001,"OK",IF($N116&lt;0,"Falta: investigar","Sobra: revisar carga")))</f>
        <v/>
      </c>
      <c r="P116" s="26">
        <f>IF($N116="","",IFERROR(IF(INDEX('Productos de barra'!$H$2:$H$151,MATCH($D116,'Productos de barra'!$A$2:$A$151,0))="","",$N116*INDEX('Productos de barra'!$H$2:$H$151,MATCH($D116,'Productos de barra'!$A$2:$A$151,0))),""))</f>
        <v/>
      </c>
      <c r="Q116" s="18" t="n"/>
      <c r="R116" s="23">
        <f>IF(OR($A116="",$A116&lt;&gt;'Resumen del turno'!$C$3,$B116&lt;&gt;'Resumen del turno'!$C$4,$O116="",$O116="OK"),"",COUNTIFS($A$2:$A116,$A116,$B$2:$B116,$B116,$O$2:$O116,"Falta*")+COUNTIFS($A$2:$A116,$A116,$B$2:$B116,$B116,$O$2:$O116,"Sobra*"))</f>
        <v/>
      </c>
    </row>
    <row r="117">
      <c r="A117" s="22" t="n"/>
      <c r="B117" s="18" t="n"/>
      <c r="C117" s="18" t="n"/>
      <c r="D117" s="18" t="n"/>
      <c r="E117" s="23">
        <f>IF($D117="","",IFERROR(INDEX('Productos de barra'!$B$2:$B$151,MATCH($D117,'Productos de barra'!$A$2:$A$151,0)),"Código no cargado"))</f>
        <v/>
      </c>
      <c r="F117" s="23">
        <f>IF($D117="","",IFERROR(INDEX('Productos de barra'!$D$2:$D$151,MATCH($D117,'Productos de barra'!$A$2:$A$151,0)),""))</f>
        <v/>
      </c>
      <c r="G117" s="24" t="n"/>
      <c r="H117" s="24" t="n"/>
      <c r="I117" s="24" t="n"/>
      <c r="J117" s="24" t="n"/>
      <c r="K117" s="24" t="n"/>
      <c r="L117" s="25">
        <f>IF(OR($D117="",$G117=""),"",ROUND($G117+N($H117)-((N($I117)+N($J117))/MAX(0.0001,IFERROR(IF(INDEX('Productos de barra'!$F$2:$F$151,MATCH($D117,'Productos de barra'!$A$2:$A$151,0))="",1,INDEX('Productos de barra'!$F$2:$F$151,MATCH($D117,'Productos de barra'!$A$2:$A$151,0))),1))+N($K117)),2))</f>
        <v/>
      </c>
      <c r="M117" s="24" t="n"/>
      <c r="N117" s="25">
        <f>IF(OR($L117="",$M117=""),"",ROUND($M117-$L117,2))</f>
        <v/>
      </c>
      <c r="O117" s="23">
        <f>IF($N117="","",IF(ABS($N117)&lt;=IFERROR(IF(INDEX('Productos de barra'!$G$2:$G$151,MATCH($D117,'Productos de barra'!$A$2:$A$151,0))="",Configuración!$C$3,INDEX('Productos de barra'!$G$2:$G$151,MATCH($D117,'Productos de barra'!$A$2:$A$151,0))),Configuración!$C$3)*((N($I117)+N($J117))/MAX(0.0001,IFERROR(IF(INDEX('Productos de barra'!$F$2:$F$151,MATCH($D117,'Productos de barra'!$A$2:$A$151,0))="",1,INDEX('Productos de barra'!$F$2:$F$151,MATCH($D117,'Productos de barra'!$A$2:$A$151,0))),1))+N($K117))+0.001,"OK",IF($N117&lt;0,"Falta: investigar","Sobra: revisar carga")))</f>
        <v/>
      </c>
      <c r="P117" s="26">
        <f>IF($N117="","",IFERROR(IF(INDEX('Productos de barra'!$H$2:$H$151,MATCH($D117,'Productos de barra'!$A$2:$A$151,0))="","",$N117*INDEX('Productos de barra'!$H$2:$H$151,MATCH($D117,'Productos de barra'!$A$2:$A$151,0))),""))</f>
        <v/>
      </c>
      <c r="Q117" s="18" t="n"/>
      <c r="R117" s="23">
        <f>IF(OR($A117="",$A117&lt;&gt;'Resumen del turno'!$C$3,$B117&lt;&gt;'Resumen del turno'!$C$4,$O117="",$O117="OK"),"",COUNTIFS($A$2:$A117,$A117,$B$2:$B117,$B117,$O$2:$O117,"Falta*")+COUNTIFS($A$2:$A117,$A117,$B$2:$B117,$B117,$O$2:$O117,"Sobra*"))</f>
        <v/>
      </c>
    </row>
    <row r="118">
      <c r="A118" s="22" t="n"/>
      <c r="B118" s="18" t="n"/>
      <c r="C118" s="18" t="n"/>
      <c r="D118" s="18" t="n"/>
      <c r="E118" s="23">
        <f>IF($D118="","",IFERROR(INDEX('Productos de barra'!$B$2:$B$151,MATCH($D118,'Productos de barra'!$A$2:$A$151,0)),"Código no cargado"))</f>
        <v/>
      </c>
      <c r="F118" s="23">
        <f>IF($D118="","",IFERROR(INDEX('Productos de barra'!$D$2:$D$151,MATCH($D118,'Productos de barra'!$A$2:$A$151,0)),""))</f>
        <v/>
      </c>
      <c r="G118" s="24" t="n"/>
      <c r="H118" s="24" t="n"/>
      <c r="I118" s="24" t="n"/>
      <c r="J118" s="24" t="n"/>
      <c r="K118" s="24" t="n"/>
      <c r="L118" s="25">
        <f>IF(OR($D118="",$G118=""),"",ROUND($G118+N($H118)-((N($I118)+N($J118))/MAX(0.0001,IFERROR(IF(INDEX('Productos de barra'!$F$2:$F$151,MATCH($D118,'Productos de barra'!$A$2:$A$151,0))="",1,INDEX('Productos de barra'!$F$2:$F$151,MATCH($D118,'Productos de barra'!$A$2:$A$151,0))),1))+N($K118)),2))</f>
        <v/>
      </c>
      <c r="M118" s="24" t="n"/>
      <c r="N118" s="25">
        <f>IF(OR($L118="",$M118=""),"",ROUND($M118-$L118,2))</f>
        <v/>
      </c>
      <c r="O118" s="23">
        <f>IF($N118="","",IF(ABS($N118)&lt;=IFERROR(IF(INDEX('Productos de barra'!$G$2:$G$151,MATCH($D118,'Productos de barra'!$A$2:$A$151,0))="",Configuración!$C$3,INDEX('Productos de barra'!$G$2:$G$151,MATCH($D118,'Productos de barra'!$A$2:$A$151,0))),Configuración!$C$3)*((N($I118)+N($J118))/MAX(0.0001,IFERROR(IF(INDEX('Productos de barra'!$F$2:$F$151,MATCH($D118,'Productos de barra'!$A$2:$A$151,0))="",1,INDEX('Productos de barra'!$F$2:$F$151,MATCH($D118,'Productos de barra'!$A$2:$A$151,0))),1))+N($K118))+0.001,"OK",IF($N118&lt;0,"Falta: investigar","Sobra: revisar carga")))</f>
        <v/>
      </c>
      <c r="P118" s="26">
        <f>IF($N118="","",IFERROR(IF(INDEX('Productos de barra'!$H$2:$H$151,MATCH($D118,'Productos de barra'!$A$2:$A$151,0))="","",$N118*INDEX('Productos de barra'!$H$2:$H$151,MATCH($D118,'Productos de barra'!$A$2:$A$151,0))),""))</f>
        <v/>
      </c>
      <c r="Q118" s="18" t="n"/>
      <c r="R118" s="23">
        <f>IF(OR($A118="",$A118&lt;&gt;'Resumen del turno'!$C$3,$B118&lt;&gt;'Resumen del turno'!$C$4,$O118="",$O118="OK"),"",COUNTIFS($A$2:$A118,$A118,$B$2:$B118,$B118,$O$2:$O118,"Falta*")+COUNTIFS($A$2:$A118,$A118,$B$2:$B118,$B118,$O$2:$O118,"Sobra*"))</f>
        <v/>
      </c>
    </row>
    <row r="119">
      <c r="A119" s="22" t="n"/>
      <c r="B119" s="18" t="n"/>
      <c r="C119" s="18" t="n"/>
      <c r="D119" s="18" t="n"/>
      <c r="E119" s="23">
        <f>IF($D119="","",IFERROR(INDEX('Productos de barra'!$B$2:$B$151,MATCH($D119,'Productos de barra'!$A$2:$A$151,0)),"Código no cargado"))</f>
        <v/>
      </c>
      <c r="F119" s="23">
        <f>IF($D119="","",IFERROR(INDEX('Productos de barra'!$D$2:$D$151,MATCH($D119,'Productos de barra'!$A$2:$A$151,0)),""))</f>
        <v/>
      </c>
      <c r="G119" s="24" t="n"/>
      <c r="H119" s="24" t="n"/>
      <c r="I119" s="24" t="n"/>
      <c r="J119" s="24" t="n"/>
      <c r="K119" s="24" t="n"/>
      <c r="L119" s="25">
        <f>IF(OR($D119="",$G119=""),"",ROUND($G119+N($H119)-((N($I119)+N($J119))/MAX(0.0001,IFERROR(IF(INDEX('Productos de barra'!$F$2:$F$151,MATCH($D119,'Productos de barra'!$A$2:$A$151,0))="",1,INDEX('Productos de barra'!$F$2:$F$151,MATCH($D119,'Productos de barra'!$A$2:$A$151,0))),1))+N($K119)),2))</f>
        <v/>
      </c>
      <c r="M119" s="24" t="n"/>
      <c r="N119" s="25">
        <f>IF(OR($L119="",$M119=""),"",ROUND($M119-$L119,2))</f>
        <v/>
      </c>
      <c r="O119" s="23">
        <f>IF($N119="","",IF(ABS($N119)&lt;=IFERROR(IF(INDEX('Productos de barra'!$G$2:$G$151,MATCH($D119,'Productos de barra'!$A$2:$A$151,0))="",Configuración!$C$3,INDEX('Productos de barra'!$G$2:$G$151,MATCH($D119,'Productos de barra'!$A$2:$A$151,0))),Configuración!$C$3)*((N($I119)+N($J119))/MAX(0.0001,IFERROR(IF(INDEX('Productos de barra'!$F$2:$F$151,MATCH($D119,'Productos de barra'!$A$2:$A$151,0))="",1,INDEX('Productos de barra'!$F$2:$F$151,MATCH($D119,'Productos de barra'!$A$2:$A$151,0))),1))+N($K119))+0.001,"OK",IF($N119&lt;0,"Falta: investigar","Sobra: revisar carga")))</f>
        <v/>
      </c>
      <c r="P119" s="26">
        <f>IF($N119="","",IFERROR(IF(INDEX('Productos de barra'!$H$2:$H$151,MATCH($D119,'Productos de barra'!$A$2:$A$151,0))="","",$N119*INDEX('Productos de barra'!$H$2:$H$151,MATCH($D119,'Productos de barra'!$A$2:$A$151,0))),""))</f>
        <v/>
      </c>
      <c r="Q119" s="18" t="n"/>
      <c r="R119" s="23">
        <f>IF(OR($A119="",$A119&lt;&gt;'Resumen del turno'!$C$3,$B119&lt;&gt;'Resumen del turno'!$C$4,$O119="",$O119="OK"),"",COUNTIFS($A$2:$A119,$A119,$B$2:$B119,$B119,$O$2:$O119,"Falta*")+COUNTIFS($A$2:$A119,$A119,$B$2:$B119,$B119,$O$2:$O119,"Sobra*"))</f>
        <v/>
      </c>
    </row>
    <row r="120">
      <c r="A120" s="22" t="n"/>
      <c r="B120" s="18" t="n"/>
      <c r="C120" s="18" t="n"/>
      <c r="D120" s="18" t="n"/>
      <c r="E120" s="23">
        <f>IF($D120="","",IFERROR(INDEX('Productos de barra'!$B$2:$B$151,MATCH($D120,'Productos de barra'!$A$2:$A$151,0)),"Código no cargado"))</f>
        <v/>
      </c>
      <c r="F120" s="23">
        <f>IF($D120="","",IFERROR(INDEX('Productos de barra'!$D$2:$D$151,MATCH($D120,'Productos de barra'!$A$2:$A$151,0)),""))</f>
        <v/>
      </c>
      <c r="G120" s="24" t="n"/>
      <c r="H120" s="24" t="n"/>
      <c r="I120" s="24" t="n"/>
      <c r="J120" s="24" t="n"/>
      <c r="K120" s="24" t="n"/>
      <c r="L120" s="25">
        <f>IF(OR($D120="",$G120=""),"",ROUND($G120+N($H120)-((N($I120)+N($J120))/MAX(0.0001,IFERROR(IF(INDEX('Productos de barra'!$F$2:$F$151,MATCH($D120,'Productos de barra'!$A$2:$A$151,0))="",1,INDEX('Productos de barra'!$F$2:$F$151,MATCH($D120,'Productos de barra'!$A$2:$A$151,0))),1))+N($K120)),2))</f>
        <v/>
      </c>
      <c r="M120" s="24" t="n"/>
      <c r="N120" s="25">
        <f>IF(OR($L120="",$M120=""),"",ROUND($M120-$L120,2))</f>
        <v/>
      </c>
      <c r="O120" s="23">
        <f>IF($N120="","",IF(ABS($N120)&lt;=IFERROR(IF(INDEX('Productos de barra'!$G$2:$G$151,MATCH($D120,'Productos de barra'!$A$2:$A$151,0))="",Configuración!$C$3,INDEX('Productos de barra'!$G$2:$G$151,MATCH($D120,'Productos de barra'!$A$2:$A$151,0))),Configuración!$C$3)*((N($I120)+N($J120))/MAX(0.0001,IFERROR(IF(INDEX('Productos de barra'!$F$2:$F$151,MATCH($D120,'Productos de barra'!$A$2:$A$151,0))="",1,INDEX('Productos de barra'!$F$2:$F$151,MATCH($D120,'Productos de barra'!$A$2:$A$151,0))),1))+N($K120))+0.001,"OK",IF($N120&lt;0,"Falta: investigar","Sobra: revisar carga")))</f>
        <v/>
      </c>
      <c r="P120" s="26">
        <f>IF($N120="","",IFERROR(IF(INDEX('Productos de barra'!$H$2:$H$151,MATCH($D120,'Productos de barra'!$A$2:$A$151,0))="","",$N120*INDEX('Productos de barra'!$H$2:$H$151,MATCH($D120,'Productos de barra'!$A$2:$A$151,0))),""))</f>
        <v/>
      </c>
      <c r="Q120" s="18" t="n"/>
      <c r="R120" s="23">
        <f>IF(OR($A120="",$A120&lt;&gt;'Resumen del turno'!$C$3,$B120&lt;&gt;'Resumen del turno'!$C$4,$O120="",$O120="OK"),"",COUNTIFS($A$2:$A120,$A120,$B$2:$B120,$B120,$O$2:$O120,"Falta*")+COUNTIFS($A$2:$A120,$A120,$B$2:$B120,$B120,$O$2:$O120,"Sobra*"))</f>
        <v/>
      </c>
    </row>
    <row r="121">
      <c r="A121" s="22" t="n"/>
      <c r="B121" s="18" t="n"/>
      <c r="C121" s="18" t="n"/>
      <c r="D121" s="18" t="n"/>
      <c r="E121" s="23">
        <f>IF($D121="","",IFERROR(INDEX('Productos de barra'!$B$2:$B$151,MATCH($D121,'Productos de barra'!$A$2:$A$151,0)),"Código no cargado"))</f>
        <v/>
      </c>
      <c r="F121" s="23">
        <f>IF($D121="","",IFERROR(INDEX('Productos de barra'!$D$2:$D$151,MATCH($D121,'Productos de barra'!$A$2:$A$151,0)),""))</f>
        <v/>
      </c>
      <c r="G121" s="24" t="n"/>
      <c r="H121" s="24" t="n"/>
      <c r="I121" s="24" t="n"/>
      <c r="J121" s="24" t="n"/>
      <c r="K121" s="24" t="n"/>
      <c r="L121" s="25">
        <f>IF(OR($D121="",$G121=""),"",ROUND($G121+N($H121)-((N($I121)+N($J121))/MAX(0.0001,IFERROR(IF(INDEX('Productos de barra'!$F$2:$F$151,MATCH($D121,'Productos de barra'!$A$2:$A$151,0))="",1,INDEX('Productos de barra'!$F$2:$F$151,MATCH($D121,'Productos de barra'!$A$2:$A$151,0))),1))+N($K121)),2))</f>
        <v/>
      </c>
      <c r="M121" s="24" t="n"/>
      <c r="N121" s="25">
        <f>IF(OR($L121="",$M121=""),"",ROUND($M121-$L121,2))</f>
        <v/>
      </c>
      <c r="O121" s="23">
        <f>IF($N121="","",IF(ABS($N121)&lt;=IFERROR(IF(INDEX('Productos de barra'!$G$2:$G$151,MATCH($D121,'Productos de barra'!$A$2:$A$151,0))="",Configuración!$C$3,INDEX('Productos de barra'!$G$2:$G$151,MATCH($D121,'Productos de barra'!$A$2:$A$151,0))),Configuración!$C$3)*((N($I121)+N($J121))/MAX(0.0001,IFERROR(IF(INDEX('Productos de barra'!$F$2:$F$151,MATCH($D121,'Productos de barra'!$A$2:$A$151,0))="",1,INDEX('Productos de barra'!$F$2:$F$151,MATCH($D121,'Productos de barra'!$A$2:$A$151,0))),1))+N($K121))+0.001,"OK",IF($N121&lt;0,"Falta: investigar","Sobra: revisar carga")))</f>
        <v/>
      </c>
      <c r="P121" s="26">
        <f>IF($N121="","",IFERROR(IF(INDEX('Productos de barra'!$H$2:$H$151,MATCH($D121,'Productos de barra'!$A$2:$A$151,0))="","",$N121*INDEX('Productos de barra'!$H$2:$H$151,MATCH($D121,'Productos de barra'!$A$2:$A$151,0))),""))</f>
        <v/>
      </c>
      <c r="Q121" s="18" t="n"/>
      <c r="R121" s="23">
        <f>IF(OR($A121="",$A121&lt;&gt;'Resumen del turno'!$C$3,$B121&lt;&gt;'Resumen del turno'!$C$4,$O121="",$O121="OK"),"",COUNTIFS($A$2:$A121,$A121,$B$2:$B121,$B121,$O$2:$O121,"Falta*")+COUNTIFS($A$2:$A121,$A121,$B$2:$B121,$B121,$O$2:$O121,"Sobra*"))</f>
        <v/>
      </c>
    </row>
    <row r="122">
      <c r="A122" s="22" t="n"/>
      <c r="B122" s="18" t="n"/>
      <c r="C122" s="18" t="n"/>
      <c r="D122" s="18" t="n"/>
      <c r="E122" s="23">
        <f>IF($D122="","",IFERROR(INDEX('Productos de barra'!$B$2:$B$151,MATCH($D122,'Productos de barra'!$A$2:$A$151,0)),"Código no cargado"))</f>
        <v/>
      </c>
      <c r="F122" s="23">
        <f>IF($D122="","",IFERROR(INDEX('Productos de barra'!$D$2:$D$151,MATCH($D122,'Productos de barra'!$A$2:$A$151,0)),""))</f>
        <v/>
      </c>
      <c r="G122" s="24" t="n"/>
      <c r="H122" s="24" t="n"/>
      <c r="I122" s="24" t="n"/>
      <c r="J122" s="24" t="n"/>
      <c r="K122" s="24" t="n"/>
      <c r="L122" s="25">
        <f>IF(OR($D122="",$G122=""),"",ROUND($G122+N($H122)-((N($I122)+N($J122))/MAX(0.0001,IFERROR(IF(INDEX('Productos de barra'!$F$2:$F$151,MATCH($D122,'Productos de barra'!$A$2:$A$151,0))="",1,INDEX('Productos de barra'!$F$2:$F$151,MATCH($D122,'Productos de barra'!$A$2:$A$151,0))),1))+N($K122)),2))</f>
        <v/>
      </c>
      <c r="M122" s="24" t="n"/>
      <c r="N122" s="25">
        <f>IF(OR($L122="",$M122=""),"",ROUND($M122-$L122,2))</f>
        <v/>
      </c>
      <c r="O122" s="23">
        <f>IF($N122="","",IF(ABS($N122)&lt;=IFERROR(IF(INDEX('Productos de barra'!$G$2:$G$151,MATCH($D122,'Productos de barra'!$A$2:$A$151,0))="",Configuración!$C$3,INDEX('Productos de barra'!$G$2:$G$151,MATCH($D122,'Productos de barra'!$A$2:$A$151,0))),Configuración!$C$3)*((N($I122)+N($J122))/MAX(0.0001,IFERROR(IF(INDEX('Productos de barra'!$F$2:$F$151,MATCH($D122,'Productos de barra'!$A$2:$A$151,0))="",1,INDEX('Productos de barra'!$F$2:$F$151,MATCH($D122,'Productos de barra'!$A$2:$A$151,0))),1))+N($K122))+0.001,"OK",IF($N122&lt;0,"Falta: investigar","Sobra: revisar carga")))</f>
        <v/>
      </c>
      <c r="P122" s="26">
        <f>IF($N122="","",IFERROR(IF(INDEX('Productos de barra'!$H$2:$H$151,MATCH($D122,'Productos de barra'!$A$2:$A$151,0))="","",$N122*INDEX('Productos de barra'!$H$2:$H$151,MATCH($D122,'Productos de barra'!$A$2:$A$151,0))),""))</f>
        <v/>
      </c>
      <c r="Q122" s="18" t="n"/>
      <c r="R122" s="23">
        <f>IF(OR($A122="",$A122&lt;&gt;'Resumen del turno'!$C$3,$B122&lt;&gt;'Resumen del turno'!$C$4,$O122="",$O122="OK"),"",COUNTIFS($A$2:$A122,$A122,$B$2:$B122,$B122,$O$2:$O122,"Falta*")+COUNTIFS($A$2:$A122,$A122,$B$2:$B122,$B122,$O$2:$O122,"Sobra*"))</f>
        <v/>
      </c>
    </row>
    <row r="123">
      <c r="A123" s="22" t="n"/>
      <c r="B123" s="18" t="n"/>
      <c r="C123" s="18" t="n"/>
      <c r="D123" s="18" t="n"/>
      <c r="E123" s="23">
        <f>IF($D123="","",IFERROR(INDEX('Productos de barra'!$B$2:$B$151,MATCH($D123,'Productos de barra'!$A$2:$A$151,0)),"Código no cargado"))</f>
        <v/>
      </c>
      <c r="F123" s="23">
        <f>IF($D123="","",IFERROR(INDEX('Productos de barra'!$D$2:$D$151,MATCH($D123,'Productos de barra'!$A$2:$A$151,0)),""))</f>
        <v/>
      </c>
      <c r="G123" s="24" t="n"/>
      <c r="H123" s="24" t="n"/>
      <c r="I123" s="24" t="n"/>
      <c r="J123" s="24" t="n"/>
      <c r="K123" s="24" t="n"/>
      <c r="L123" s="25">
        <f>IF(OR($D123="",$G123=""),"",ROUND($G123+N($H123)-((N($I123)+N($J123))/MAX(0.0001,IFERROR(IF(INDEX('Productos de barra'!$F$2:$F$151,MATCH($D123,'Productos de barra'!$A$2:$A$151,0))="",1,INDEX('Productos de barra'!$F$2:$F$151,MATCH($D123,'Productos de barra'!$A$2:$A$151,0))),1))+N($K123)),2))</f>
        <v/>
      </c>
      <c r="M123" s="24" t="n"/>
      <c r="N123" s="25">
        <f>IF(OR($L123="",$M123=""),"",ROUND($M123-$L123,2))</f>
        <v/>
      </c>
      <c r="O123" s="23">
        <f>IF($N123="","",IF(ABS($N123)&lt;=IFERROR(IF(INDEX('Productos de barra'!$G$2:$G$151,MATCH($D123,'Productos de barra'!$A$2:$A$151,0))="",Configuración!$C$3,INDEX('Productos de barra'!$G$2:$G$151,MATCH($D123,'Productos de barra'!$A$2:$A$151,0))),Configuración!$C$3)*((N($I123)+N($J123))/MAX(0.0001,IFERROR(IF(INDEX('Productos de barra'!$F$2:$F$151,MATCH($D123,'Productos de barra'!$A$2:$A$151,0))="",1,INDEX('Productos de barra'!$F$2:$F$151,MATCH($D123,'Productos de barra'!$A$2:$A$151,0))),1))+N($K123))+0.001,"OK",IF($N123&lt;0,"Falta: investigar","Sobra: revisar carga")))</f>
        <v/>
      </c>
      <c r="P123" s="26">
        <f>IF($N123="","",IFERROR(IF(INDEX('Productos de barra'!$H$2:$H$151,MATCH($D123,'Productos de barra'!$A$2:$A$151,0))="","",$N123*INDEX('Productos de barra'!$H$2:$H$151,MATCH($D123,'Productos de barra'!$A$2:$A$151,0))),""))</f>
        <v/>
      </c>
      <c r="Q123" s="18" t="n"/>
      <c r="R123" s="23">
        <f>IF(OR($A123="",$A123&lt;&gt;'Resumen del turno'!$C$3,$B123&lt;&gt;'Resumen del turno'!$C$4,$O123="",$O123="OK"),"",COUNTIFS($A$2:$A123,$A123,$B$2:$B123,$B123,$O$2:$O123,"Falta*")+COUNTIFS($A$2:$A123,$A123,$B$2:$B123,$B123,$O$2:$O123,"Sobra*"))</f>
        <v/>
      </c>
    </row>
    <row r="124">
      <c r="A124" s="22" t="n"/>
      <c r="B124" s="18" t="n"/>
      <c r="C124" s="18" t="n"/>
      <c r="D124" s="18" t="n"/>
      <c r="E124" s="23">
        <f>IF($D124="","",IFERROR(INDEX('Productos de barra'!$B$2:$B$151,MATCH($D124,'Productos de barra'!$A$2:$A$151,0)),"Código no cargado"))</f>
        <v/>
      </c>
      <c r="F124" s="23">
        <f>IF($D124="","",IFERROR(INDEX('Productos de barra'!$D$2:$D$151,MATCH($D124,'Productos de barra'!$A$2:$A$151,0)),""))</f>
        <v/>
      </c>
      <c r="G124" s="24" t="n"/>
      <c r="H124" s="24" t="n"/>
      <c r="I124" s="24" t="n"/>
      <c r="J124" s="24" t="n"/>
      <c r="K124" s="24" t="n"/>
      <c r="L124" s="25">
        <f>IF(OR($D124="",$G124=""),"",ROUND($G124+N($H124)-((N($I124)+N($J124))/MAX(0.0001,IFERROR(IF(INDEX('Productos de barra'!$F$2:$F$151,MATCH($D124,'Productos de barra'!$A$2:$A$151,0))="",1,INDEX('Productos de barra'!$F$2:$F$151,MATCH($D124,'Productos de barra'!$A$2:$A$151,0))),1))+N($K124)),2))</f>
        <v/>
      </c>
      <c r="M124" s="24" t="n"/>
      <c r="N124" s="25">
        <f>IF(OR($L124="",$M124=""),"",ROUND($M124-$L124,2))</f>
        <v/>
      </c>
      <c r="O124" s="23">
        <f>IF($N124="","",IF(ABS($N124)&lt;=IFERROR(IF(INDEX('Productos de barra'!$G$2:$G$151,MATCH($D124,'Productos de barra'!$A$2:$A$151,0))="",Configuración!$C$3,INDEX('Productos de barra'!$G$2:$G$151,MATCH($D124,'Productos de barra'!$A$2:$A$151,0))),Configuración!$C$3)*((N($I124)+N($J124))/MAX(0.0001,IFERROR(IF(INDEX('Productos de barra'!$F$2:$F$151,MATCH($D124,'Productos de barra'!$A$2:$A$151,0))="",1,INDEX('Productos de barra'!$F$2:$F$151,MATCH($D124,'Productos de barra'!$A$2:$A$151,0))),1))+N($K124))+0.001,"OK",IF($N124&lt;0,"Falta: investigar","Sobra: revisar carga")))</f>
        <v/>
      </c>
      <c r="P124" s="26">
        <f>IF($N124="","",IFERROR(IF(INDEX('Productos de barra'!$H$2:$H$151,MATCH($D124,'Productos de barra'!$A$2:$A$151,0))="","",$N124*INDEX('Productos de barra'!$H$2:$H$151,MATCH($D124,'Productos de barra'!$A$2:$A$151,0))),""))</f>
        <v/>
      </c>
      <c r="Q124" s="18" t="n"/>
      <c r="R124" s="23">
        <f>IF(OR($A124="",$A124&lt;&gt;'Resumen del turno'!$C$3,$B124&lt;&gt;'Resumen del turno'!$C$4,$O124="",$O124="OK"),"",COUNTIFS($A$2:$A124,$A124,$B$2:$B124,$B124,$O$2:$O124,"Falta*")+COUNTIFS($A$2:$A124,$A124,$B$2:$B124,$B124,$O$2:$O124,"Sobra*"))</f>
        <v/>
      </c>
    </row>
    <row r="125">
      <c r="A125" s="22" t="n"/>
      <c r="B125" s="18" t="n"/>
      <c r="C125" s="18" t="n"/>
      <c r="D125" s="18" t="n"/>
      <c r="E125" s="23">
        <f>IF($D125="","",IFERROR(INDEX('Productos de barra'!$B$2:$B$151,MATCH($D125,'Productos de barra'!$A$2:$A$151,0)),"Código no cargado"))</f>
        <v/>
      </c>
      <c r="F125" s="23">
        <f>IF($D125="","",IFERROR(INDEX('Productos de barra'!$D$2:$D$151,MATCH($D125,'Productos de barra'!$A$2:$A$151,0)),""))</f>
        <v/>
      </c>
      <c r="G125" s="24" t="n"/>
      <c r="H125" s="24" t="n"/>
      <c r="I125" s="24" t="n"/>
      <c r="J125" s="24" t="n"/>
      <c r="K125" s="24" t="n"/>
      <c r="L125" s="25">
        <f>IF(OR($D125="",$G125=""),"",ROUND($G125+N($H125)-((N($I125)+N($J125))/MAX(0.0001,IFERROR(IF(INDEX('Productos de barra'!$F$2:$F$151,MATCH($D125,'Productos de barra'!$A$2:$A$151,0))="",1,INDEX('Productos de barra'!$F$2:$F$151,MATCH($D125,'Productos de barra'!$A$2:$A$151,0))),1))+N($K125)),2))</f>
        <v/>
      </c>
      <c r="M125" s="24" t="n"/>
      <c r="N125" s="25">
        <f>IF(OR($L125="",$M125=""),"",ROUND($M125-$L125,2))</f>
        <v/>
      </c>
      <c r="O125" s="23">
        <f>IF($N125="","",IF(ABS($N125)&lt;=IFERROR(IF(INDEX('Productos de barra'!$G$2:$G$151,MATCH($D125,'Productos de barra'!$A$2:$A$151,0))="",Configuración!$C$3,INDEX('Productos de barra'!$G$2:$G$151,MATCH($D125,'Productos de barra'!$A$2:$A$151,0))),Configuración!$C$3)*((N($I125)+N($J125))/MAX(0.0001,IFERROR(IF(INDEX('Productos de barra'!$F$2:$F$151,MATCH($D125,'Productos de barra'!$A$2:$A$151,0))="",1,INDEX('Productos de barra'!$F$2:$F$151,MATCH($D125,'Productos de barra'!$A$2:$A$151,0))),1))+N($K125))+0.001,"OK",IF($N125&lt;0,"Falta: investigar","Sobra: revisar carga")))</f>
        <v/>
      </c>
      <c r="P125" s="26">
        <f>IF($N125="","",IFERROR(IF(INDEX('Productos de barra'!$H$2:$H$151,MATCH($D125,'Productos de barra'!$A$2:$A$151,0))="","",$N125*INDEX('Productos de barra'!$H$2:$H$151,MATCH($D125,'Productos de barra'!$A$2:$A$151,0))),""))</f>
        <v/>
      </c>
      <c r="Q125" s="18" t="n"/>
      <c r="R125" s="23">
        <f>IF(OR($A125="",$A125&lt;&gt;'Resumen del turno'!$C$3,$B125&lt;&gt;'Resumen del turno'!$C$4,$O125="",$O125="OK"),"",COUNTIFS($A$2:$A125,$A125,$B$2:$B125,$B125,$O$2:$O125,"Falta*")+COUNTIFS($A$2:$A125,$A125,$B$2:$B125,$B125,$O$2:$O125,"Sobra*"))</f>
        <v/>
      </c>
    </row>
    <row r="126">
      <c r="A126" s="22" t="n"/>
      <c r="B126" s="18" t="n"/>
      <c r="C126" s="18" t="n"/>
      <c r="D126" s="18" t="n"/>
      <c r="E126" s="23">
        <f>IF($D126="","",IFERROR(INDEX('Productos de barra'!$B$2:$B$151,MATCH($D126,'Productos de barra'!$A$2:$A$151,0)),"Código no cargado"))</f>
        <v/>
      </c>
      <c r="F126" s="23">
        <f>IF($D126="","",IFERROR(INDEX('Productos de barra'!$D$2:$D$151,MATCH($D126,'Productos de barra'!$A$2:$A$151,0)),""))</f>
        <v/>
      </c>
      <c r="G126" s="24" t="n"/>
      <c r="H126" s="24" t="n"/>
      <c r="I126" s="24" t="n"/>
      <c r="J126" s="24" t="n"/>
      <c r="K126" s="24" t="n"/>
      <c r="L126" s="25">
        <f>IF(OR($D126="",$G126=""),"",ROUND($G126+N($H126)-((N($I126)+N($J126))/MAX(0.0001,IFERROR(IF(INDEX('Productos de barra'!$F$2:$F$151,MATCH($D126,'Productos de barra'!$A$2:$A$151,0))="",1,INDEX('Productos de barra'!$F$2:$F$151,MATCH($D126,'Productos de barra'!$A$2:$A$151,0))),1))+N($K126)),2))</f>
        <v/>
      </c>
      <c r="M126" s="24" t="n"/>
      <c r="N126" s="25">
        <f>IF(OR($L126="",$M126=""),"",ROUND($M126-$L126,2))</f>
        <v/>
      </c>
      <c r="O126" s="23">
        <f>IF($N126="","",IF(ABS($N126)&lt;=IFERROR(IF(INDEX('Productos de barra'!$G$2:$G$151,MATCH($D126,'Productos de barra'!$A$2:$A$151,0))="",Configuración!$C$3,INDEX('Productos de barra'!$G$2:$G$151,MATCH($D126,'Productos de barra'!$A$2:$A$151,0))),Configuración!$C$3)*((N($I126)+N($J126))/MAX(0.0001,IFERROR(IF(INDEX('Productos de barra'!$F$2:$F$151,MATCH($D126,'Productos de barra'!$A$2:$A$151,0))="",1,INDEX('Productos de barra'!$F$2:$F$151,MATCH($D126,'Productos de barra'!$A$2:$A$151,0))),1))+N($K126))+0.001,"OK",IF($N126&lt;0,"Falta: investigar","Sobra: revisar carga")))</f>
        <v/>
      </c>
      <c r="P126" s="26">
        <f>IF($N126="","",IFERROR(IF(INDEX('Productos de barra'!$H$2:$H$151,MATCH($D126,'Productos de barra'!$A$2:$A$151,0))="","",$N126*INDEX('Productos de barra'!$H$2:$H$151,MATCH($D126,'Productos de barra'!$A$2:$A$151,0))),""))</f>
        <v/>
      </c>
      <c r="Q126" s="18" t="n"/>
      <c r="R126" s="23">
        <f>IF(OR($A126="",$A126&lt;&gt;'Resumen del turno'!$C$3,$B126&lt;&gt;'Resumen del turno'!$C$4,$O126="",$O126="OK"),"",COUNTIFS($A$2:$A126,$A126,$B$2:$B126,$B126,$O$2:$O126,"Falta*")+COUNTIFS($A$2:$A126,$A126,$B$2:$B126,$B126,$O$2:$O126,"Sobra*"))</f>
        <v/>
      </c>
    </row>
    <row r="127">
      <c r="A127" s="22" t="n"/>
      <c r="B127" s="18" t="n"/>
      <c r="C127" s="18" t="n"/>
      <c r="D127" s="18" t="n"/>
      <c r="E127" s="23">
        <f>IF($D127="","",IFERROR(INDEX('Productos de barra'!$B$2:$B$151,MATCH($D127,'Productos de barra'!$A$2:$A$151,0)),"Código no cargado"))</f>
        <v/>
      </c>
      <c r="F127" s="23">
        <f>IF($D127="","",IFERROR(INDEX('Productos de barra'!$D$2:$D$151,MATCH($D127,'Productos de barra'!$A$2:$A$151,0)),""))</f>
        <v/>
      </c>
      <c r="G127" s="24" t="n"/>
      <c r="H127" s="24" t="n"/>
      <c r="I127" s="24" t="n"/>
      <c r="J127" s="24" t="n"/>
      <c r="K127" s="24" t="n"/>
      <c r="L127" s="25">
        <f>IF(OR($D127="",$G127=""),"",ROUND($G127+N($H127)-((N($I127)+N($J127))/MAX(0.0001,IFERROR(IF(INDEX('Productos de barra'!$F$2:$F$151,MATCH($D127,'Productos de barra'!$A$2:$A$151,0))="",1,INDEX('Productos de barra'!$F$2:$F$151,MATCH($D127,'Productos de barra'!$A$2:$A$151,0))),1))+N($K127)),2))</f>
        <v/>
      </c>
      <c r="M127" s="24" t="n"/>
      <c r="N127" s="25">
        <f>IF(OR($L127="",$M127=""),"",ROUND($M127-$L127,2))</f>
        <v/>
      </c>
      <c r="O127" s="23">
        <f>IF($N127="","",IF(ABS($N127)&lt;=IFERROR(IF(INDEX('Productos de barra'!$G$2:$G$151,MATCH($D127,'Productos de barra'!$A$2:$A$151,0))="",Configuración!$C$3,INDEX('Productos de barra'!$G$2:$G$151,MATCH($D127,'Productos de barra'!$A$2:$A$151,0))),Configuración!$C$3)*((N($I127)+N($J127))/MAX(0.0001,IFERROR(IF(INDEX('Productos de barra'!$F$2:$F$151,MATCH($D127,'Productos de barra'!$A$2:$A$151,0))="",1,INDEX('Productos de barra'!$F$2:$F$151,MATCH($D127,'Productos de barra'!$A$2:$A$151,0))),1))+N($K127))+0.001,"OK",IF($N127&lt;0,"Falta: investigar","Sobra: revisar carga")))</f>
        <v/>
      </c>
      <c r="P127" s="26">
        <f>IF($N127="","",IFERROR(IF(INDEX('Productos de barra'!$H$2:$H$151,MATCH($D127,'Productos de barra'!$A$2:$A$151,0))="","",$N127*INDEX('Productos de barra'!$H$2:$H$151,MATCH($D127,'Productos de barra'!$A$2:$A$151,0))),""))</f>
        <v/>
      </c>
      <c r="Q127" s="18" t="n"/>
      <c r="R127" s="23">
        <f>IF(OR($A127="",$A127&lt;&gt;'Resumen del turno'!$C$3,$B127&lt;&gt;'Resumen del turno'!$C$4,$O127="",$O127="OK"),"",COUNTIFS($A$2:$A127,$A127,$B$2:$B127,$B127,$O$2:$O127,"Falta*")+COUNTIFS($A$2:$A127,$A127,$B$2:$B127,$B127,$O$2:$O127,"Sobra*"))</f>
        <v/>
      </c>
    </row>
    <row r="128">
      <c r="A128" s="22" t="n"/>
      <c r="B128" s="18" t="n"/>
      <c r="C128" s="18" t="n"/>
      <c r="D128" s="18" t="n"/>
      <c r="E128" s="23">
        <f>IF($D128="","",IFERROR(INDEX('Productos de barra'!$B$2:$B$151,MATCH($D128,'Productos de barra'!$A$2:$A$151,0)),"Código no cargado"))</f>
        <v/>
      </c>
      <c r="F128" s="23">
        <f>IF($D128="","",IFERROR(INDEX('Productos de barra'!$D$2:$D$151,MATCH($D128,'Productos de barra'!$A$2:$A$151,0)),""))</f>
        <v/>
      </c>
      <c r="G128" s="24" t="n"/>
      <c r="H128" s="24" t="n"/>
      <c r="I128" s="24" t="n"/>
      <c r="J128" s="24" t="n"/>
      <c r="K128" s="24" t="n"/>
      <c r="L128" s="25">
        <f>IF(OR($D128="",$G128=""),"",ROUND($G128+N($H128)-((N($I128)+N($J128))/MAX(0.0001,IFERROR(IF(INDEX('Productos de barra'!$F$2:$F$151,MATCH($D128,'Productos de barra'!$A$2:$A$151,0))="",1,INDEX('Productos de barra'!$F$2:$F$151,MATCH($D128,'Productos de barra'!$A$2:$A$151,0))),1))+N($K128)),2))</f>
        <v/>
      </c>
      <c r="M128" s="24" t="n"/>
      <c r="N128" s="25">
        <f>IF(OR($L128="",$M128=""),"",ROUND($M128-$L128,2))</f>
        <v/>
      </c>
      <c r="O128" s="23">
        <f>IF($N128="","",IF(ABS($N128)&lt;=IFERROR(IF(INDEX('Productos de barra'!$G$2:$G$151,MATCH($D128,'Productos de barra'!$A$2:$A$151,0))="",Configuración!$C$3,INDEX('Productos de barra'!$G$2:$G$151,MATCH($D128,'Productos de barra'!$A$2:$A$151,0))),Configuración!$C$3)*((N($I128)+N($J128))/MAX(0.0001,IFERROR(IF(INDEX('Productos de barra'!$F$2:$F$151,MATCH($D128,'Productos de barra'!$A$2:$A$151,0))="",1,INDEX('Productos de barra'!$F$2:$F$151,MATCH($D128,'Productos de barra'!$A$2:$A$151,0))),1))+N($K128))+0.001,"OK",IF($N128&lt;0,"Falta: investigar","Sobra: revisar carga")))</f>
        <v/>
      </c>
      <c r="P128" s="26">
        <f>IF($N128="","",IFERROR(IF(INDEX('Productos de barra'!$H$2:$H$151,MATCH($D128,'Productos de barra'!$A$2:$A$151,0))="","",$N128*INDEX('Productos de barra'!$H$2:$H$151,MATCH($D128,'Productos de barra'!$A$2:$A$151,0))),""))</f>
        <v/>
      </c>
      <c r="Q128" s="18" t="n"/>
      <c r="R128" s="23">
        <f>IF(OR($A128="",$A128&lt;&gt;'Resumen del turno'!$C$3,$B128&lt;&gt;'Resumen del turno'!$C$4,$O128="",$O128="OK"),"",COUNTIFS($A$2:$A128,$A128,$B$2:$B128,$B128,$O$2:$O128,"Falta*")+COUNTIFS($A$2:$A128,$A128,$B$2:$B128,$B128,$O$2:$O128,"Sobra*"))</f>
        <v/>
      </c>
    </row>
    <row r="129">
      <c r="A129" s="22" t="n"/>
      <c r="B129" s="18" t="n"/>
      <c r="C129" s="18" t="n"/>
      <c r="D129" s="18" t="n"/>
      <c r="E129" s="23">
        <f>IF($D129="","",IFERROR(INDEX('Productos de barra'!$B$2:$B$151,MATCH($D129,'Productos de barra'!$A$2:$A$151,0)),"Código no cargado"))</f>
        <v/>
      </c>
      <c r="F129" s="23">
        <f>IF($D129="","",IFERROR(INDEX('Productos de barra'!$D$2:$D$151,MATCH($D129,'Productos de barra'!$A$2:$A$151,0)),""))</f>
        <v/>
      </c>
      <c r="G129" s="24" t="n"/>
      <c r="H129" s="24" t="n"/>
      <c r="I129" s="24" t="n"/>
      <c r="J129" s="24" t="n"/>
      <c r="K129" s="24" t="n"/>
      <c r="L129" s="25">
        <f>IF(OR($D129="",$G129=""),"",ROUND($G129+N($H129)-((N($I129)+N($J129))/MAX(0.0001,IFERROR(IF(INDEX('Productos de barra'!$F$2:$F$151,MATCH($D129,'Productos de barra'!$A$2:$A$151,0))="",1,INDEX('Productos de barra'!$F$2:$F$151,MATCH($D129,'Productos de barra'!$A$2:$A$151,0))),1))+N($K129)),2))</f>
        <v/>
      </c>
      <c r="M129" s="24" t="n"/>
      <c r="N129" s="25">
        <f>IF(OR($L129="",$M129=""),"",ROUND($M129-$L129,2))</f>
        <v/>
      </c>
      <c r="O129" s="23">
        <f>IF($N129="","",IF(ABS($N129)&lt;=IFERROR(IF(INDEX('Productos de barra'!$G$2:$G$151,MATCH($D129,'Productos de barra'!$A$2:$A$151,0))="",Configuración!$C$3,INDEX('Productos de barra'!$G$2:$G$151,MATCH($D129,'Productos de barra'!$A$2:$A$151,0))),Configuración!$C$3)*((N($I129)+N($J129))/MAX(0.0001,IFERROR(IF(INDEX('Productos de barra'!$F$2:$F$151,MATCH($D129,'Productos de barra'!$A$2:$A$151,0))="",1,INDEX('Productos de barra'!$F$2:$F$151,MATCH($D129,'Productos de barra'!$A$2:$A$151,0))),1))+N($K129))+0.001,"OK",IF($N129&lt;0,"Falta: investigar","Sobra: revisar carga")))</f>
        <v/>
      </c>
      <c r="P129" s="26">
        <f>IF($N129="","",IFERROR(IF(INDEX('Productos de barra'!$H$2:$H$151,MATCH($D129,'Productos de barra'!$A$2:$A$151,0))="","",$N129*INDEX('Productos de barra'!$H$2:$H$151,MATCH($D129,'Productos de barra'!$A$2:$A$151,0))),""))</f>
        <v/>
      </c>
      <c r="Q129" s="18" t="n"/>
      <c r="R129" s="23">
        <f>IF(OR($A129="",$A129&lt;&gt;'Resumen del turno'!$C$3,$B129&lt;&gt;'Resumen del turno'!$C$4,$O129="",$O129="OK"),"",COUNTIFS($A$2:$A129,$A129,$B$2:$B129,$B129,$O$2:$O129,"Falta*")+COUNTIFS($A$2:$A129,$A129,$B$2:$B129,$B129,$O$2:$O129,"Sobra*"))</f>
        <v/>
      </c>
    </row>
    <row r="130">
      <c r="A130" s="22" t="n"/>
      <c r="B130" s="18" t="n"/>
      <c r="C130" s="18" t="n"/>
      <c r="D130" s="18" t="n"/>
      <c r="E130" s="23">
        <f>IF($D130="","",IFERROR(INDEX('Productos de barra'!$B$2:$B$151,MATCH($D130,'Productos de barra'!$A$2:$A$151,0)),"Código no cargado"))</f>
        <v/>
      </c>
      <c r="F130" s="23">
        <f>IF($D130="","",IFERROR(INDEX('Productos de barra'!$D$2:$D$151,MATCH($D130,'Productos de barra'!$A$2:$A$151,0)),""))</f>
        <v/>
      </c>
      <c r="G130" s="24" t="n"/>
      <c r="H130" s="24" t="n"/>
      <c r="I130" s="24" t="n"/>
      <c r="J130" s="24" t="n"/>
      <c r="K130" s="24" t="n"/>
      <c r="L130" s="25">
        <f>IF(OR($D130="",$G130=""),"",ROUND($G130+N($H130)-((N($I130)+N($J130))/MAX(0.0001,IFERROR(IF(INDEX('Productos de barra'!$F$2:$F$151,MATCH($D130,'Productos de barra'!$A$2:$A$151,0))="",1,INDEX('Productos de barra'!$F$2:$F$151,MATCH($D130,'Productos de barra'!$A$2:$A$151,0))),1))+N($K130)),2))</f>
        <v/>
      </c>
      <c r="M130" s="24" t="n"/>
      <c r="N130" s="25">
        <f>IF(OR($L130="",$M130=""),"",ROUND($M130-$L130,2))</f>
        <v/>
      </c>
      <c r="O130" s="23">
        <f>IF($N130="","",IF(ABS($N130)&lt;=IFERROR(IF(INDEX('Productos de barra'!$G$2:$G$151,MATCH($D130,'Productos de barra'!$A$2:$A$151,0))="",Configuración!$C$3,INDEX('Productos de barra'!$G$2:$G$151,MATCH($D130,'Productos de barra'!$A$2:$A$151,0))),Configuración!$C$3)*((N($I130)+N($J130))/MAX(0.0001,IFERROR(IF(INDEX('Productos de barra'!$F$2:$F$151,MATCH($D130,'Productos de barra'!$A$2:$A$151,0))="",1,INDEX('Productos de barra'!$F$2:$F$151,MATCH($D130,'Productos de barra'!$A$2:$A$151,0))),1))+N($K130))+0.001,"OK",IF($N130&lt;0,"Falta: investigar","Sobra: revisar carga")))</f>
        <v/>
      </c>
      <c r="P130" s="26">
        <f>IF($N130="","",IFERROR(IF(INDEX('Productos de barra'!$H$2:$H$151,MATCH($D130,'Productos de barra'!$A$2:$A$151,0))="","",$N130*INDEX('Productos de barra'!$H$2:$H$151,MATCH($D130,'Productos de barra'!$A$2:$A$151,0))),""))</f>
        <v/>
      </c>
      <c r="Q130" s="18" t="n"/>
      <c r="R130" s="23">
        <f>IF(OR($A130="",$A130&lt;&gt;'Resumen del turno'!$C$3,$B130&lt;&gt;'Resumen del turno'!$C$4,$O130="",$O130="OK"),"",COUNTIFS($A$2:$A130,$A130,$B$2:$B130,$B130,$O$2:$O130,"Falta*")+COUNTIFS($A$2:$A130,$A130,$B$2:$B130,$B130,$O$2:$O130,"Sobra*"))</f>
        <v/>
      </c>
    </row>
    <row r="131">
      <c r="A131" s="22" t="n"/>
      <c r="B131" s="18" t="n"/>
      <c r="C131" s="18" t="n"/>
      <c r="D131" s="18" t="n"/>
      <c r="E131" s="23">
        <f>IF($D131="","",IFERROR(INDEX('Productos de barra'!$B$2:$B$151,MATCH($D131,'Productos de barra'!$A$2:$A$151,0)),"Código no cargado"))</f>
        <v/>
      </c>
      <c r="F131" s="23">
        <f>IF($D131="","",IFERROR(INDEX('Productos de barra'!$D$2:$D$151,MATCH($D131,'Productos de barra'!$A$2:$A$151,0)),""))</f>
        <v/>
      </c>
      <c r="G131" s="24" t="n"/>
      <c r="H131" s="24" t="n"/>
      <c r="I131" s="24" t="n"/>
      <c r="J131" s="24" t="n"/>
      <c r="K131" s="24" t="n"/>
      <c r="L131" s="25">
        <f>IF(OR($D131="",$G131=""),"",ROUND($G131+N($H131)-((N($I131)+N($J131))/MAX(0.0001,IFERROR(IF(INDEX('Productos de barra'!$F$2:$F$151,MATCH($D131,'Productos de barra'!$A$2:$A$151,0))="",1,INDEX('Productos de barra'!$F$2:$F$151,MATCH($D131,'Productos de barra'!$A$2:$A$151,0))),1))+N($K131)),2))</f>
        <v/>
      </c>
      <c r="M131" s="24" t="n"/>
      <c r="N131" s="25">
        <f>IF(OR($L131="",$M131=""),"",ROUND($M131-$L131,2))</f>
        <v/>
      </c>
      <c r="O131" s="23">
        <f>IF($N131="","",IF(ABS($N131)&lt;=IFERROR(IF(INDEX('Productos de barra'!$G$2:$G$151,MATCH($D131,'Productos de barra'!$A$2:$A$151,0))="",Configuración!$C$3,INDEX('Productos de barra'!$G$2:$G$151,MATCH($D131,'Productos de barra'!$A$2:$A$151,0))),Configuración!$C$3)*((N($I131)+N($J131))/MAX(0.0001,IFERROR(IF(INDEX('Productos de barra'!$F$2:$F$151,MATCH($D131,'Productos de barra'!$A$2:$A$151,0))="",1,INDEX('Productos de barra'!$F$2:$F$151,MATCH($D131,'Productos de barra'!$A$2:$A$151,0))),1))+N($K131))+0.001,"OK",IF($N131&lt;0,"Falta: investigar","Sobra: revisar carga")))</f>
        <v/>
      </c>
      <c r="P131" s="26">
        <f>IF($N131="","",IFERROR(IF(INDEX('Productos de barra'!$H$2:$H$151,MATCH($D131,'Productos de barra'!$A$2:$A$151,0))="","",$N131*INDEX('Productos de barra'!$H$2:$H$151,MATCH($D131,'Productos de barra'!$A$2:$A$151,0))),""))</f>
        <v/>
      </c>
      <c r="Q131" s="18" t="n"/>
      <c r="R131" s="23">
        <f>IF(OR($A131="",$A131&lt;&gt;'Resumen del turno'!$C$3,$B131&lt;&gt;'Resumen del turno'!$C$4,$O131="",$O131="OK"),"",COUNTIFS($A$2:$A131,$A131,$B$2:$B131,$B131,$O$2:$O131,"Falta*")+COUNTIFS($A$2:$A131,$A131,$B$2:$B131,$B131,$O$2:$O131,"Sobra*"))</f>
        <v/>
      </c>
    </row>
    <row r="132">
      <c r="A132" s="22" t="n"/>
      <c r="B132" s="18" t="n"/>
      <c r="C132" s="18" t="n"/>
      <c r="D132" s="18" t="n"/>
      <c r="E132" s="23">
        <f>IF($D132="","",IFERROR(INDEX('Productos de barra'!$B$2:$B$151,MATCH($D132,'Productos de barra'!$A$2:$A$151,0)),"Código no cargado"))</f>
        <v/>
      </c>
      <c r="F132" s="23">
        <f>IF($D132="","",IFERROR(INDEX('Productos de barra'!$D$2:$D$151,MATCH($D132,'Productos de barra'!$A$2:$A$151,0)),""))</f>
        <v/>
      </c>
      <c r="G132" s="24" t="n"/>
      <c r="H132" s="24" t="n"/>
      <c r="I132" s="24" t="n"/>
      <c r="J132" s="24" t="n"/>
      <c r="K132" s="24" t="n"/>
      <c r="L132" s="25">
        <f>IF(OR($D132="",$G132=""),"",ROUND($G132+N($H132)-((N($I132)+N($J132))/MAX(0.0001,IFERROR(IF(INDEX('Productos de barra'!$F$2:$F$151,MATCH($D132,'Productos de barra'!$A$2:$A$151,0))="",1,INDEX('Productos de barra'!$F$2:$F$151,MATCH($D132,'Productos de barra'!$A$2:$A$151,0))),1))+N($K132)),2))</f>
        <v/>
      </c>
      <c r="M132" s="24" t="n"/>
      <c r="N132" s="25">
        <f>IF(OR($L132="",$M132=""),"",ROUND($M132-$L132,2))</f>
        <v/>
      </c>
      <c r="O132" s="23">
        <f>IF($N132="","",IF(ABS($N132)&lt;=IFERROR(IF(INDEX('Productos de barra'!$G$2:$G$151,MATCH($D132,'Productos de barra'!$A$2:$A$151,0))="",Configuración!$C$3,INDEX('Productos de barra'!$G$2:$G$151,MATCH($D132,'Productos de barra'!$A$2:$A$151,0))),Configuración!$C$3)*((N($I132)+N($J132))/MAX(0.0001,IFERROR(IF(INDEX('Productos de barra'!$F$2:$F$151,MATCH($D132,'Productos de barra'!$A$2:$A$151,0))="",1,INDEX('Productos de barra'!$F$2:$F$151,MATCH($D132,'Productos de barra'!$A$2:$A$151,0))),1))+N($K132))+0.001,"OK",IF($N132&lt;0,"Falta: investigar","Sobra: revisar carga")))</f>
        <v/>
      </c>
      <c r="P132" s="26">
        <f>IF($N132="","",IFERROR(IF(INDEX('Productos de barra'!$H$2:$H$151,MATCH($D132,'Productos de barra'!$A$2:$A$151,0))="","",$N132*INDEX('Productos de barra'!$H$2:$H$151,MATCH($D132,'Productos de barra'!$A$2:$A$151,0))),""))</f>
        <v/>
      </c>
      <c r="Q132" s="18" t="n"/>
      <c r="R132" s="23">
        <f>IF(OR($A132="",$A132&lt;&gt;'Resumen del turno'!$C$3,$B132&lt;&gt;'Resumen del turno'!$C$4,$O132="",$O132="OK"),"",COUNTIFS($A$2:$A132,$A132,$B$2:$B132,$B132,$O$2:$O132,"Falta*")+COUNTIFS($A$2:$A132,$A132,$B$2:$B132,$B132,$O$2:$O132,"Sobra*"))</f>
        <v/>
      </c>
    </row>
    <row r="133">
      <c r="A133" s="22" t="n"/>
      <c r="B133" s="18" t="n"/>
      <c r="C133" s="18" t="n"/>
      <c r="D133" s="18" t="n"/>
      <c r="E133" s="23">
        <f>IF($D133="","",IFERROR(INDEX('Productos de barra'!$B$2:$B$151,MATCH($D133,'Productos de barra'!$A$2:$A$151,0)),"Código no cargado"))</f>
        <v/>
      </c>
      <c r="F133" s="23">
        <f>IF($D133="","",IFERROR(INDEX('Productos de barra'!$D$2:$D$151,MATCH($D133,'Productos de barra'!$A$2:$A$151,0)),""))</f>
        <v/>
      </c>
      <c r="G133" s="24" t="n"/>
      <c r="H133" s="24" t="n"/>
      <c r="I133" s="24" t="n"/>
      <c r="J133" s="24" t="n"/>
      <c r="K133" s="24" t="n"/>
      <c r="L133" s="25">
        <f>IF(OR($D133="",$G133=""),"",ROUND($G133+N($H133)-((N($I133)+N($J133))/MAX(0.0001,IFERROR(IF(INDEX('Productos de barra'!$F$2:$F$151,MATCH($D133,'Productos de barra'!$A$2:$A$151,0))="",1,INDEX('Productos de barra'!$F$2:$F$151,MATCH($D133,'Productos de barra'!$A$2:$A$151,0))),1))+N($K133)),2))</f>
        <v/>
      </c>
      <c r="M133" s="24" t="n"/>
      <c r="N133" s="25">
        <f>IF(OR($L133="",$M133=""),"",ROUND($M133-$L133,2))</f>
        <v/>
      </c>
      <c r="O133" s="23">
        <f>IF($N133="","",IF(ABS($N133)&lt;=IFERROR(IF(INDEX('Productos de barra'!$G$2:$G$151,MATCH($D133,'Productos de barra'!$A$2:$A$151,0))="",Configuración!$C$3,INDEX('Productos de barra'!$G$2:$G$151,MATCH($D133,'Productos de barra'!$A$2:$A$151,0))),Configuración!$C$3)*((N($I133)+N($J133))/MAX(0.0001,IFERROR(IF(INDEX('Productos de barra'!$F$2:$F$151,MATCH($D133,'Productos de barra'!$A$2:$A$151,0))="",1,INDEX('Productos de barra'!$F$2:$F$151,MATCH($D133,'Productos de barra'!$A$2:$A$151,0))),1))+N($K133))+0.001,"OK",IF($N133&lt;0,"Falta: investigar","Sobra: revisar carga")))</f>
        <v/>
      </c>
      <c r="P133" s="26">
        <f>IF($N133="","",IFERROR(IF(INDEX('Productos de barra'!$H$2:$H$151,MATCH($D133,'Productos de barra'!$A$2:$A$151,0))="","",$N133*INDEX('Productos de barra'!$H$2:$H$151,MATCH($D133,'Productos de barra'!$A$2:$A$151,0))),""))</f>
        <v/>
      </c>
      <c r="Q133" s="18" t="n"/>
      <c r="R133" s="23">
        <f>IF(OR($A133="",$A133&lt;&gt;'Resumen del turno'!$C$3,$B133&lt;&gt;'Resumen del turno'!$C$4,$O133="",$O133="OK"),"",COUNTIFS($A$2:$A133,$A133,$B$2:$B133,$B133,$O$2:$O133,"Falta*")+COUNTIFS($A$2:$A133,$A133,$B$2:$B133,$B133,$O$2:$O133,"Sobra*"))</f>
        <v/>
      </c>
    </row>
    <row r="134">
      <c r="A134" s="22" t="n"/>
      <c r="B134" s="18" t="n"/>
      <c r="C134" s="18" t="n"/>
      <c r="D134" s="18" t="n"/>
      <c r="E134" s="23">
        <f>IF($D134="","",IFERROR(INDEX('Productos de barra'!$B$2:$B$151,MATCH($D134,'Productos de barra'!$A$2:$A$151,0)),"Código no cargado"))</f>
        <v/>
      </c>
      <c r="F134" s="23">
        <f>IF($D134="","",IFERROR(INDEX('Productos de barra'!$D$2:$D$151,MATCH($D134,'Productos de barra'!$A$2:$A$151,0)),""))</f>
        <v/>
      </c>
      <c r="G134" s="24" t="n"/>
      <c r="H134" s="24" t="n"/>
      <c r="I134" s="24" t="n"/>
      <c r="J134" s="24" t="n"/>
      <c r="K134" s="24" t="n"/>
      <c r="L134" s="25">
        <f>IF(OR($D134="",$G134=""),"",ROUND($G134+N($H134)-((N($I134)+N($J134))/MAX(0.0001,IFERROR(IF(INDEX('Productos de barra'!$F$2:$F$151,MATCH($D134,'Productos de barra'!$A$2:$A$151,0))="",1,INDEX('Productos de barra'!$F$2:$F$151,MATCH($D134,'Productos de barra'!$A$2:$A$151,0))),1))+N($K134)),2))</f>
        <v/>
      </c>
      <c r="M134" s="24" t="n"/>
      <c r="N134" s="25">
        <f>IF(OR($L134="",$M134=""),"",ROUND($M134-$L134,2))</f>
        <v/>
      </c>
      <c r="O134" s="23">
        <f>IF($N134="","",IF(ABS($N134)&lt;=IFERROR(IF(INDEX('Productos de barra'!$G$2:$G$151,MATCH($D134,'Productos de barra'!$A$2:$A$151,0))="",Configuración!$C$3,INDEX('Productos de barra'!$G$2:$G$151,MATCH($D134,'Productos de barra'!$A$2:$A$151,0))),Configuración!$C$3)*((N($I134)+N($J134))/MAX(0.0001,IFERROR(IF(INDEX('Productos de barra'!$F$2:$F$151,MATCH($D134,'Productos de barra'!$A$2:$A$151,0))="",1,INDEX('Productos de barra'!$F$2:$F$151,MATCH($D134,'Productos de barra'!$A$2:$A$151,0))),1))+N($K134))+0.001,"OK",IF($N134&lt;0,"Falta: investigar","Sobra: revisar carga")))</f>
        <v/>
      </c>
      <c r="P134" s="26">
        <f>IF($N134="","",IFERROR(IF(INDEX('Productos de barra'!$H$2:$H$151,MATCH($D134,'Productos de barra'!$A$2:$A$151,0))="","",$N134*INDEX('Productos de barra'!$H$2:$H$151,MATCH($D134,'Productos de barra'!$A$2:$A$151,0))),""))</f>
        <v/>
      </c>
      <c r="Q134" s="18" t="n"/>
      <c r="R134" s="23">
        <f>IF(OR($A134="",$A134&lt;&gt;'Resumen del turno'!$C$3,$B134&lt;&gt;'Resumen del turno'!$C$4,$O134="",$O134="OK"),"",COUNTIFS($A$2:$A134,$A134,$B$2:$B134,$B134,$O$2:$O134,"Falta*")+COUNTIFS($A$2:$A134,$A134,$B$2:$B134,$B134,$O$2:$O134,"Sobra*"))</f>
        <v/>
      </c>
    </row>
    <row r="135">
      <c r="A135" s="22" t="n"/>
      <c r="B135" s="18" t="n"/>
      <c r="C135" s="18" t="n"/>
      <c r="D135" s="18" t="n"/>
      <c r="E135" s="23">
        <f>IF($D135="","",IFERROR(INDEX('Productos de barra'!$B$2:$B$151,MATCH($D135,'Productos de barra'!$A$2:$A$151,0)),"Código no cargado"))</f>
        <v/>
      </c>
      <c r="F135" s="23">
        <f>IF($D135="","",IFERROR(INDEX('Productos de barra'!$D$2:$D$151,MATCH($D135,'Productos de barra'!$A$2:$A$151,0)),""))</f>
        <v/>
      </c>
      <c r="G135" s="24" t="n"/>
      <c r="H135" s="24" t="n"/>
      <c r="I135" s="24" t="n"/>
      <c r="J135" s="24" t="n"/>
      <c r="K135" s="24" t="n"/>
      <c r="L135" s="25">
        <f>IF(OR($D135="",$G135=""),"",ROUND($G135+N($H135)-((N($I135)+N($J135))/MAX(0.0001,IFERROR(IF(INDEX('Productos de barra'!$F$2:$F$151,MATCH($D135,'Productos de barra'!$A$2:$A$151,0))="",1,INDEX('Productos de barra'!$F$2:$F$151,MATCH($D135,'Productos de barra'!$A$2:$A$151,0))),1))+N($K135)),2))</f>
        <v/>
      </c>
      <c r="M135" s="24" t="n"/>
      <c r="N135" s="25">
        <f>IF(OR($L135="",$M135=""),"",ROUND($M135-$L135,2))</f>
        <v/>
      </c>
      <c r="O135" s="23">
        <f>IF($N135="","",IF(ABS($N135)&lt;=IFERROR(IF(INDEX('Productos de barra'!$G$2:$G$151,MATCH($D135,'Productos de barra'!$A$2:$A$151,0))="",Configuración!$C$3,INDEX('Productos de barra'!$G$2:$G$151,MATCH($D135,'Productos de barra'!$A$2:$A$151,0))),Configuración!$C$3)*((N($I135)+N($J135))/MAX(0.0001,IFERROR(IF(INDEX('Productos de barra'!$F$2:$F$151,MATCH($D135,'Productos de barra'!$A$2:$A$151,0))="",1,INDEX('Productos de barra'!$F$2:$F$151,MATCH($D135,'Productos de barra'!$A$2:$A$151,0))),1))+N($K135))+0.001,"OK",IF($N135&lt;0,"Falta: investigar","Sobra: revisar carga")))</f>
        <v/>
      </c>
      <c r="P135" s="26">
        <f>IF($N135="","",IFERROR(IF(INDEX('Productos de barra'!$H$2:$H$151,MATCH($D135,'Productos de barra'!$A$2:$A$151,0))="","",$N135*INDEX('Productos de barra'!$H$2:$H$151,MATCH($D135,'Productos de barra'!$A$2:$A$151,0))),""))</f>
        <v/>
      </c>
      <c r="Q135" s="18" t="n"/>
      <c r="R135" s="23">
        <f>IF(OR($A135="",$A135&lt;&gt;'Resumen del turno'!$C$3,$B135&lt;&gt;'Resumen del turno'!$C$4,$O135="",$O135="OK"),"",COUNTIFS($A$2:$A135,$A135,$B$2:$B135,$B135,$O$2:$O135,"Falta*")+COUNTIFS($A$2:$A135,$A135,$B$2:$B135,$B135,$O$2:$O135,"Sobra*"))</f>
        <v/>
      </c>
    </row>
    <row r="136">
      <c r="A136" s="22" t="n"/>
      <c r="B136" s="18" t="n"/>
      <c r="C136" s="18" t="n"/>
      <c r="D136" s="18" t="n"/>
      <c r="E136" s="23">
        <f>IF($D136="","",IFERROR(INDEX('Productos de barra'!$B$2:$B$151,MATCH($D136,'Productos de barra'!$A$2:$A$151,0)),"Código no cargado"))</f>
        <v/>
      </c>
      <c r="F136" s="23">
        <f>IF($D136="","",IFERROR(INDEX('Productos de barra'!$D$2:$D$151,MATCH($D136,'Productos de barra'!$A$2:$A$151,0)),""))</f>
        <v/>
      </c>
      <c r="G136" s="24" t="n"/>
      <c r="H136" s="24" t="n"/>
      <c r="I136" s="24" t="n"/>
      <c r="J136" s="24" t="n"/>
      <c r="K136" s="24" t="n"/>
      <c r="L136" s="25">
        <f>IF(OR($D136="",$G136=""),"",ROUND($G136+N($H136)-((N($I136)+N($J136))/MAX(0.0001,IFERROR(IF(INDEX('Productos de barra'!$F$2:$F$151,MATCH($D136,'Productos de barra'!$A$2:$A$151,0))="",1,INDEX('Productos de barra'!$F$2:$F$151,MATCH($D136,'Productos de barra'!$A$2:$A$151,0))),1))+N($K136)),2))</f>
        <v/>
      </c>
      <c r="M136" s="24" t="n"/>
      <c r="N136" s="25">
        <f>IF(OR($L136="",$M136=""),"",ROUND($M136-$L136,2))</f>
        <v/>
      </c>
      <c r="O136" s="23">
        <f>IF($N136="","",IF(ABS($N136)&lt;=IFERROR(IF(INDEX('Productos de barra'!$G$2:$G$151,MATCH($D136,'Productos de barra'!$A$2:$A$151,0))="",Configuración!$C$3,INDEX('Productos de barra'!$G$2:$G$151,MATCH($D136,'Productos de barra'!$A$2:$A$151,0))),Configuración!$C$3)*((N($I136)+N($J136))/MAX(0.0001,IFERROR(IF(INDEX('Productos de barra'!$F$2:$F$151,MATCH($D136,'Productos de barra'!$A$2:$A$151,0))="",1,INDEX('Productos de barra'!$F$2:$F$151,MATCH($D136,'Productos de barra'!$A$2:$A$151,0))),1))+N($K136))+0.001,"OK",IF($N136&lt;0,"Falta: investigar","Sobra: revisar carga")))</f>
        <v/>
      </c>
      <c r="P136" s="26">
        <f>IF($N136="","",IFERROR(IF(INDEX('Productos de barra'!$H$2:$H$151,MATCH($D136,'Productos de barra'!$A$2:$A$151,0))="","",$N136*INDEX('Productos de barra'!$H$2:$H$151,MATCH($D136,'Productos de barra'!$A$2:$A$151,0))),""))</f>
        <v/>
      </c>
      <c r="Q136" s="18" t="n"/>
      <c r="R136" s="23">
        <f>IF(OR($A136="",$A136&lt;&gt;'Resumen del turno'!$C$3,$B136&lt;&gt;'Resumen del turno'!$C$4,$O136="",$O136="OK"),"",COUNTIFS($A$2:$A136,$A136,$B$2:$B136,$B136,$O$2:$O136,"Falta*")+COUNTIFS($A$2:$A136,$A136,$B$2:$B136,$B136,$O$2:$O136,"Sobra*"))</f>
        <v/>
      </c>
    </row>
    <row r="137">
      <c r="A137" s="22" t="n"/>
      <c r="B137" s="18" t="n"/>
      <c r="C137" s="18" t="n"/>
      <c r="D137" s="18" t="n"/>
      <c r="E137" s="23">
        <f>IF($D137="","",IFERROR(INDEX('Productos de barra'!$B$2:$B$151,MATCH($D137,'Productos de barra'!$A$2:$A$151,0)),"Código no cargado"))</f>
        <v/>
      </c>
      <c r="F137" s="23">
        <f>IF($D137="","",IFERROR(INDEX('Productos de barra'!$D$2:$D$151,MATCH($D137,'Productos de barra'!$A$2:$A$151,0)),""))</f>
        <v/>
      </c>
      <c r="G137" s="24" t="n"/>
      <c r="H137" s="24" t="n"/>
      <c r="I137" s="24" t="n"/>
      <c r="J137" s="24" t="n"/>
      <c r="K137" s="24" t="n"/>
      <c r="L137" s="25">
        <f>IF(OR($D137="",$G137=""),"",ROUND($G137+N($H137)-((N($I137)+N($J137))/MAX(0.0001,IFERROR(IF(INDEX('Productos de barra'!$F$2:$F$151,MATCH($D137,'Productos de barra'!$A$2:$A$151,0))="",1,INDEX('Productos de barra'!$F$2:$F$151,MATCH($D137,'Productos de barra'!$A$2:$A$151,0))),1))+N($K137)),2))</f>
        <v/>
      </c>
      <c r="M137" s="24" t="n"/>
      <c r="N137" s="25">
        <f>IF(OR($L137="",$M137=""),"",ROUND($M137-$L137,2))</f>
        <v/>
      </c>
      <c r="O137" s="23">
        <f>IF($N137="","",IF(ABS($N137)&lt;=IFERROR(IF(INDEX('Productos de barra'!$G$2:$G$151,MATCH($D137,'Productos de barra'!$A$2:$A$151,0))="",Configuración!$C$3,INDEX('Productos de barra'!$G$2:$G$151,MATCH($D137,'Productos de barra'!$A$2:$A$151,0))),Configuración!$C$3)*((N($I137)+N($J137))/MAX(0.0001,IFERROR(IF(INDEX('Productos de barra'!$F$2:$F$151,MATCH($D137,'Productos de barra'!$A$2:$A$151,0))="",1,INDEX('Productos de barra'!$F$2:$F$151,MATCH($D137,'Productos de barra'!$A$2:$A$151,0))),1))+N($K137))+0.001,"OK",IF($N137&lt;0,"Falta: investigar","Sobra: revisar carga")))</f>
        <v/>
      </c>
      <c r="P137" s="26">
        <f>IF($N137="","",IFERROR(IF(INDEX('Productos de barra'!$H$2:$H$151,MATCH($D137,'Productos de barra'!$A$2:$A$151,0))="","",$N137*INDEX('Productos de barra'!$H$2:$H$151,MATCH($D137,'Productos de barra'!$A$2:$A$151,0))),""))</f>
        <v/>
      </c>
      <c r="Q137" s="18" t="n"/>
      <c r="R137" s="23">
        <f>IF(OR($A137="",$A137&lt;&gt;'Resumen del turno'!$C$3,$B137&lt;&gt;'Resumen del turno'!$C$4,$O137="",$O137="OK"),"",COUNTIFS($A$2:$A137,$A137,$B$2:$B137,$B137,$O$2:$O137,"Falta*")+COUNTIFS($A$2:$A137,$A137,$B$2:$B137,$B137,$O$2:$O137,"Sobra*"))</f>
        <v/>
      </c>
    </row>
    <row r="138">
      <c r="A138" s="22" t="n"/>
      <c r="B138" s="18" t="n"/>
      <c r="C138" s="18" t="n"/>
      <c r="D138" s="18" t="n"/>
      <c r="E138" s="23">
        <f>IF($D138="","",IFERROR(INDEX('Productos de barra'!$B$2:$B$151,MATCH($D138,'Productos de barra'!$A$2:$A$151,0)),"Código no cargado"))</f>
        <v/>
      </c>
      <c r="F138" s="23">
        <f>IF($D138="","",IFERROR(INDEX('Productos de barra'!$D$2:$D$151,MATCH($D138,'Productos de barra'!$A$2:$A$151,0)),""))</f>
        <v/>
      </c>
      <c r="G138" s="24" t="n"/>
      <c r="H138" s="24" t="n"/>
      <c r="I138" s="24" t="n"/>
      <c r="J138" s="24" t="n"/>
      <c r="K138" s="24" t="n"/>
      <c r="L138" s="25">
        <f>IF(OR($D138="",$G138=""),"",ROUND($G138+N($H138)-((N($I138)+N($J138))/MAX(0.0001,IFERROR(IF(INDEX('Productos de barra'!$F$2:$F$151,MATCH($D138,'Productos de barra'!$A$2:$A$151,0))="",1,INDEX('Productos de barra'!$F$2:$F$151,MATCH($D138,'Productos de barra'!$A$2:$A$151,0))),1))+N($K138)),2))</f>
        <v/>
      </c>
      <c r="M138" s="24" t="n"/>
      <c r="N138" s="25">
        <f>IF(OR($L138="",$M138=""),"",ROUND($M138-$L138,2))</f>
        <v/>
      </c>
      <c r="O138" s="23">
        <f>IF($N138="","",IF(ABS($N138)&lt;=IFERROR(IF(INDEX('Productos de barra'!$G$2:$G$151,MATCH($D138,'Productos de barra'!$A$2:$A$151,0))="",Configuración!$C$3,INDEX('Productos de barra'!$G$2:$G$151,MATCH($D138,'Productos de barra'!$A$2:$A$151,0))),Configuración!$C$3)*((N($I138)+N($J138))/MAX(0.0001,IFERROR(IF(INDEX('Productos de barra'!$F$2:$F$151,MATCH($D138,'Productos de barra'!$A$2:$A$151,0))="",1,INDEX('Productos de barra'!$F$2:$F$151,MATCH($D138,'Productos de barra'!$A$2:$A$151,0))),1))+N($K138))+0.001,"OK",IF($N138&lt;0,"Falta: investigar","Sobra: revisar carga")))</f>
        <v/>
      </c>
      <c r="P138" s="26">
        <f>IF($N138="","",IFERROR(IF(INDEX('Productos de barra'!$H$2:$H$151,MATCH($D138,'Productos de barra'!$A$2:$A$151,0))="","",$N138*INDEX('Productos de barra'!$H$2:$H$151,MATCH($D138,'Productos de barra'!$A$2:$A$151,0))),""))</f>
        <v/>
      </c>
      <c r="Q138" s="18" t="n"/>
      <c r="R138" s="23">
        <f>IF(OR($A138="",$A138&lt;&gt;'Resumen del turno'!$C$3,$B138&lt;&gt;'Resumen del turno'!$C$4,$O138="",$O138="OK"),"",COUNTIFS($A$2:$A138,$A138,$B$2:$B138,$B138,$O$2:$O138,"Falta*")+COUNTIFS($A$2:$A138,$A138,$B$2:$B138,$B138,$O$2:$O138,"Sobra*"))</f>
        <v/>
      </c>
    </row>
    <row r="139">
      <c r="A139" s="22" t="n"/>
      <c r="B139" s="18" t="n"/>
      <c r="C139" s="18" t="n"/>
      <c r="D139" s="18" t="n"/>
      <c r="E139" s="23">
        <f>IF($D139="","",IFERROR(INDEX('Productos de barra'!$B$2:$B$151,MATCH($D139,'Productos de barra'!$A$2:$A$151,0)),"Código no cargado"))</f>
        <v/>
      </c>
      <c r="F139" s="23">
        <f>IF($D139="","",IFERROR(INDEX('Productos de barra'!$D$2:$D$151,MATCH($D139,'Productos de barra'!$A$2:$A$151,0)),""))</f>
        <v/>
      </c>
      <c r="G139" s="24" t="n"/>
      <c r="H139" s="24" t="n"/>
      <c r="I139" s="24" t="n"/>
      <c r="J139" s="24" t="n"/>
      <c r="K139" s="24" t="n"/>
      <c r="L139" s="25">
        <f>IF(OR($D139="",$G139=""),"",ROUND($G139+N($H139)-((N($I139)+N($J139))/MAX(0.0001,IFERROR(IF(INDEX('Productos de barra'!$F$2:$F$151,MATCH($D139,'Productos de barra'!$A$2:$A$151,0))="",1,INDEX('Productos de barra'!$F$2:$F$151,MATCH($D139,'Productos de barra'!$A$2:$A$151,0))),1))+N($K139)),2))</f>
        <v/>
      </c>
      <c r="M139" s="24" t="n"/>
      <c r="N139" s="25">
        <f>IF(OR($L139="",$M139=""),"",ROUND($M139-$L139,2))</f>
        <v/>
      </c>
      <c r="O139" s="23">
        <f>IF($N139="","",IF(ABS($N139)&lt;=IFERROR(IF(INDEX('Productos de barra'!$G$2:$G$151,MATCH($D139,'Productos de barra'!$A$2:$A$151,0))="",Configuración!$C$3,INDEX('Productos de barra'!$G$2:$G$151,MATCH($D139,'Productos de barra'!$A$2:$A$151,0))),Configuración!$C$3)*((N($I139)+N($J139))/MAX(0.0001,IFERROR(IF(INDEX('Productos de barra'!$F$2:$F$151,MATCH($D139,'Productos de barra'!$A$2:$A$151,0))="",1,INDEX('Productos de barra'!$F$2:$F$151,MATCH($D139,'Productos de barra'!$A$2:$A$151,0))),1))+N($K139))+0.001,"OK",IF($N139&lt;0,"Falta: investigar","Sobra: revisar carga")))</f>
        <v/>
      </c>
      <c r="P139" s="26">
        <f>IF($N139="","",IFERROR(IF(INDEX('Productos de barra'!$H$2:$H$151,MATCH($D139,'Productos de barra'!$A$2:$A$151,0))="","",$N139*INDEX('Productos de barra'!$H$2:$H$151,MATCH($D139,'Productos de barra'!$A$2:$A$151,0))),""))</f>
        <v/>
      </c>
      <c r="Q139" s="18" t="n"/>
      <c r="R139" s="23">
        <f>IF(OR($A139="",$A139&lt;&gt;'Resumen del turno'!$C$3,$B139&lt;&gt;'Resumen del turno'!$C$4,$O139="",$O139="OK"),"",COUNTIFS($A$2:$A139,$A139,$B$2:$B139,$B139,$O$2:$O139,"Falta*")+COUNTIFS($A$2:$A139,$A139,$B$2:$B139,$B139,$O$2:$O139,"Sobra*"))</f>
        <v/>
      </c>
    </row>
    <row r="140">
      <c r="A140" s="22" t="n"/>
      <c r="B140" s="18" t="n"/>
      <c r="C140" s="18" t="n"/>
      <c r="D140" s="18" t="n"/>
      <c r="E140" s="23">
        <f>IF($D140="","",IFERROR(INDEX('Productos de barra'!$B$2:$B$151,MATCH($D140,'Productos de barra'!$A$2:$A$151,0)),"Código no cargado"))</f>
        <v/>
      </c>
      <c r="F140" s="23">
        <f>IF($D140="","",IFERROR(INDEX('Productos de barra'!$D$2:$D$151,MATCH($D140,'Productos de barra'!$A$2:$A$151,0)),""))</f>
        <v/>
      </c>
      <c r="G140" s="24" t="n"/>
      <c r="H140" s="24" t="n"/>
      <c r="I140" s="24" t="n"/>
      <c r="J140" s="24" t="n"/>
      <c r="K140" s="24" t="n"/>
      <c r="L140" s="25">
        <f>IF(OR($D140="",$G140=""),"",ROUND($G140+N($H140)-((N($I140)+N($J140))/MAX(0.0001,IFERROR(IF(INDEX('Productos de barra'!$F$2:$F$151,MATCH($D140,'Productos de barra'!$A$2:$A$151,0))="",1,INDEX('Productos de barra'!$F$2:$F$151,MATCH($D140,'Productos de barra'!$A$2:$A$151,0))),1))+N($K140)),2))</f>
        <v/>
      </c>
      <c r="M140" s="24" t="n"/>
      <c r="N140" s="25">
        <f>IF(OR($L140="",$M140=""),"",ROUND($M140-$L140,2))</f>
        <v/>
      </c>
      <c r="O140" s="23">
        <f>IF($N140="","",IF(ABS($N140)&lt;=IFERROR(IF(INDEX('Productos de barra'!$G$2:$G$151,MATCH($D140,'Productos de barra'!$A$2:$A$151,0))="",Configuración!$C$3,INDEX('Productos de barra'!$G$2:$G$151,MATCH($D140,'Productos de barra'!$A$2:$A$151,0))),Configuración!$C$3)*((N($I140)+N($J140))/MAX(0.0001,IFERROR(IF(INDEX('Productos de barra'!$F$2:$F$151,MATCH($D140,'Productos de barra'!$A$2:$A$151,0))="",1,INDEX('Productos de barra'!$F$2:$F$151,MATCH($D140,'Productos de barra'!$A$2:$A$151,0))),1))+N($K140))+0.001,"OK",IF($N140&lt;0,"Falta: investigar","Sobra: revisar carga")))</f>
        <v/>
      </c>
      <c r="P140" s="26">
        <f>IF($N140="","",IFERROR(IF(INDEX('Productos de barra'!$H$2:$H$151,MATCH($D140,'Productos de barra'!$A$2:$A$151,0))="","",$N140*INDEX('Productos de barra'!$H$2:$H$151,MATCH($D140,'Productos de barra'!$A$2:$A$151,0))),""))</f>
        <v/>
      </c>
      <c r="Q140" s="18" t="n"/>
      <c r="R140" s="23">
        <f>IF(OR($A140="",$A140&lt;&gt;'Resumen del turno'!$C$3,$B140&lt;&gt;'Resumen del turno'!$C$4,$O140="",$O140="OK"),"",COUNTIFS($A$2:$A140,$A140,$B$2:$B140,$B140,$O$2:$O140,"Falta*")+COUNTIFS($A$2:$A140,$A140,$B$2:$B140,$B140,$O$2:$O140,"Sobra*"))</f>
        <v/>
      </c>
    </row>
    <row r="141">
      <c r="A141" s="22" t="n"/>
      <c r="B141" s="18" t="n"/>
      <c r="C141" s="18" t="n"/>
      <c r="D141" s="18" t="n"/>
      <c r="E141" s="23">
        <f>IF($D141="","",IFERROR(INDEX('Productos de barra'!$B$2:$B$151,MATCH($D141,'Productos de barra'!$A$2:$A$151,0)),"Código no cargado"))</f>
        <v/>
      </c>
      <c r="F141" s="23">
        <f>IF($D141="","",IFERROR(INDEX('Productos de barra'!$D$2:$D$151,MATCH($D141,'Productos de barra'!$A$2:$A$151,0)),""))</f>
        <v/>
      </c>
      <c r="G141" s="24" t="n"/>
      <c r="H141" s="24" t="n"/>
      <c r="I141" s="24" t="n"/>
      <c r="J141" s="24" t="n"/>
      <c r="K141" s="24" t="n"/>
      <c r="L141" s="25">
        <f>IF(OR($D141="",$G141=""),"",ROUND($G141+N($H141)-((N($I141)+N($J141))/MAX(0.0001,IFERROR(IF(INDEX('Productos de barra'!$F$2:$F$151,MATCH($D141,'Productos de barra'!$A$2:$A$151,0))="",1,INDEX('Productos de barra'!$F$2:$F$151,MATCH($D141,'Productos de barra'!$A$2:$A$151,0))),1))+N($K141)),2))</f>
        <v/>
      </c>
      <c r="M141" s="24" t="n"/>
      <c r="N141" s="25">
        <f>IF(OR($L141="",$M141=""),"",ROUND($M141-$L141,2))</f>
        <v/>
      </c>
      <c r="O141" s="23">
        <f>IF($N141="","",IF(ABS($N141)&lt;=IFERROR(IF(INDEX('Productos de barra'!$G$2:$G$151,MATCH($D141,'Productos de barra'!$A$2:$A$151,0))="",Configuración!$C$3,INDEX('Productos de barra'!$G$2:$G$151,MATCH($D141,'Productos de barra'!$A$2:$A$151,0))),Configuración!$C$3)*((N($I141)+N($J141))/MAX(0.0001,IFERROR(IF(INDEX('Productos de barra'!$F$2:$F$151,MATCH($D141,'Productos de barra'!$A$2:$A$151,0))="",1,INDEX('Productos de barra'!$F$2:$F$151,MATCH($D141,'Productos de barra'!$A$2:$A$151,0))),1))+N($K141))+0.001,"OK",IF($N141&lt;0,"Falta: investigar","Sobra: revisar carga")))</f>
        <v/>
      </c>
      <c r="P141" s="26">
        <f>IF($N141="","",IFERROR(IF(INDEX('Productos de barra'!$H$2:$H$151,MATCH($D141,'Productos de barra'!$A$2:$A$151,0))="","",$N141*INDEX('Productos de barra'!$H$2:$H$151,MATCH($D141,'Productos de barra'!$A$2:$A$151,0))),""))</f>
        <v/>
      </c>
      <c r="Q141" s="18" t="n"/>
      <c r="R141" s="23">
        <f>IF(OR($A141="",$A141&lt;&gt;'Resumen del turno'!$C$3,$B141&lt;&gt;'Resumen del turno'!$C$4,$O141="",$O141="OK"),"",COUNTIFS($A$2:$A141,$A141,$B$2:$B141,$B141,$O$2:$O141,"Falta*")+COUNTIFS($A$2:$A141,$A141,$B$2:$B141,$B141,$O$2:$O141,"Sobra*"))</f>
        <v/>
      </c>
    </row>
    <row r="142">
      <c r="A142" s="22" t="n"/>
      <c r="B142" s="18" t="n"/>
      <c r="C142" s="18" t="n"/>
      <c r="D142" s="18" t="n"/>
      <c r="E142" s="23">
        <f>IF($D142="","",IFERROR(INDEX('Productos de barra'!$B$2:$B$151,MATCH($D142,'Productos de barra'!$A$2:$A$151,0)),"Código no cargado"))</f>
        <v/>
      </c>
      <c r="F142" s="23">
        <f>IF($D142="","",IFERROR(INDEX('Productos de barra'!$D$2:$D$151,MATCH($D142,'Productos de barra'!$A$2:$A$151,0)),""))</f>
        <v/>
      </c>
      <c r="G142" s="24" t="n"/>
      <c r="H142" s="24" t="n"/>
      <c r="I142" s="24" t="n"/>
      <c r="J142" s="24" t="n"/>
      <c r="K142" s="24" t="n"/>
      <c r="L142" s="25">
        <f>IF(OR($D142="",$G142=""),"",ROUND($G142+N($H142)-((N($I142)+N($J142))/MAX(0.0001,IFERROR(IF(INDEX('Productos de barra'!$F$2:$F$151,MATCH($D142,'Productos de barra'!$A$2:$A$151,0))="",1,INDEX('Productos de barra'!$F$2:$F$151,MATCH($D142,'Productos de barra'!$A$2:$A$151,0))),1))+N($K142)),2))</f>
        <v/>
      </c>
      <c r="M142" s="24" t="n"/>
      <c r="N142" s="25">
        <f>IF(OR($L142="",$M142=""),"",ROUND($M142-$L142,2))</f>
        <v/>
      </c>
      <c r="O142" s="23">
        <f>IF($N142="","",IF(ABS($N142)&lt;=IFERROR(IF(INDEX('Productos de barra'!$G$2:$G$151,MATCH($D142,'Productos de barra'!$A$2:$A$151,0))="",Configuración!$C$3,INDEX('Productos de barra'!$G$2:$G$151,MATCH($D142,'Productos de barra'!$A$2:$A$151,0))),Configuración!$C$3)*((N($I142)+N($J142))/MAX(0.0001,IFERROR(IF(INDEX('Productos de barra'!$F$2:$F$151,MATCH($D142,'Productos de barra'!$A$2:$A$151,0))="",1,INDEX('Productos de barra'!$F$2:$F$151,MATCH($D142,'Productos de barra'!$A$2:$A$151,0))),1))+N($K142))+0.001,"OK",IF($N142&lt;0,"Falta: investigar","Sobra: revisar carga")))</f>
        <v/>
      </c>
      <c r="P142" s="26">
        <f>IF($N142="","",IFERROR(IF(INDEX('Productos de barra'!$H$2:$H$151,MATCH($D142,'Productos de barra'!$A$2:$A$151,0))="","",$N142*INDEX('Productos de barra'!$H$2:$H$151,MATCH($D142,'Productos de barra'!$A$2:$A$151,0))),""))</f>
        <v/>
      </c>
      <c r="Q142" s="18" t="n"/>
      <c r="R142" s="23">
        <f>IF(OR($A142="",$A142&lt;&gt;'Resumen del turno'!$C$3,$B142&lt;&gt;'Resumen del turno'!$C$4,$O142="",$O142="OK"),"",COUNTIFS($A$2:$A142,$A142,$B$2:$B142,$B142,$O$2:$O142,"Falta*")+COUNTIFS($A$2:$A142,$A142,$B$2:$B142,$B142,$O$2:$O142,"Sobra*"))</f>
        <v/>
      </c>
    </row>
    <row r="143">
      <c r="A143" s="22" t="n"/>
      <c r="B143" s="18" t="n"/>
      <c r="C143" s="18" t="n"/>
      <c r="D143" s="18" t="n"/>
      <c r="E143" s="23">
        <f>IF($D143="","",IFERROR(INDEX('Productos de barra'!$B$2:$B$151,MATCH($D143,'Productos de barra'!$A$2:$A$151,0)),"Código no cargado"))</f>
        <v/>
      </c>
      <c r="F143" s="23">
        <f>IF($D143="","",IFERROR(INDEX('Productos de barra'!$D$2:$D$151,MATCH($D143,'Productos de barra'!$A$2:$A$151,0)),""))</f>
        <v/>
      </c>
      <c r="G143" s="24" t="n"/>
      <c r="H143" s="24" t="n"/>
      <c r="I143" s="24" t="n"/>
      <c r="J143" s="24" t="n"/>
      <c r="K143" s="24" t="n"/>
      <c r="L143" s="25">
        <f>IF(OR($D143="",$G143=""),"",ROUND($G143+N($H143)-((N($I143)+N($J143))/MAX(0.0001,IFERROR(IF(INDEX('Productos de barra'!$F$2:$F$151,MATCH($D143,'Productos de barra'!$A$2:$A$151,0))="",1,INDEX('Productos de barra'!$F$2:$F$151,MATCH($D143,'Productos de barra'!$A$2:$A$151,0))),1))+N($K143)),2))</f>
        <v/>
      </c>
      <c r="M143" s="24" t="n"/>
      <c r="N143" s="25">
        <f>IF(OR($L143="",$M143=""),"",ROUND($M143-$L143,2))</f>
        <v/>
      </c>
      <c r="O143" s="23">
        <f>IF($N143="","",IF(ABS($N143)&lt;=IFERROR(IF(INDEX('Productos de barra'!$G$2:$G$151,MATCH($D143,'Productos de barra'!$A$2:$A$151,0))="",Configuración!$C$3,INDEX('Productos de barra'!$G$2:$G$151,MATCH($D143,'Productos de barra'!$A$2:$A$151,0))),Configuración!$C$3)*((N($I143)+N($J143))/MAX(0.0001,IFERROR(IF(INDEX('Productos de barra'!$F$2:$F$151,MATCH($D143,'Productos de barra'!$A$2:$A$151,0))="",1,INDEX('Productos de barra'!$F$2:$F$151,MATCH($D143,'Productos de barra'!$A$2:$A$151,0))),1))+N($K143))+0.001,"OK",IF($N143&lt;0,"Falta: investigar","Sobra: revisar carga")))</f>
        <v/>
      </c>
      <c r="P143" s="26">
        <f>IF($N143="","",IFERROR(IF(INDEX('Productos de barra'!$H$2:$H$151,MATCH($D143,'Productos de barra'!$A$2:$A$151,0))="","",$N143*INDEX('Productos de barra'!$H$2:$H$151,MATCH($D143,'Productos de barra'!$A$2:$A$151,0))),""))</f>
        <v/>
      </c>
      <c r="Q143" s="18" t="n"/>
      <c r="R143" s="23">
        <f>IF(OR($A143="",$A143&lt;&gt;'Resumen del turno'!$C$3,$B143&lt;&gt;'Resumen del turno'!$C$4,$O143="",$O143="OK"),"",COUNTIFS($A$2:$A143,$A143,$B$2:$B143,$B143,$O$2:$O143,"Falta*")+COUNTIFS($A$2:$A143,$A143,$B$2:$B143,$B143,$O$2:$O143,"Sobra*"))</f>
        <v/>
      </c>
    </row>
    <row r="144">
      <c r="A144" s="22" t="n"/>
      <c r="B144" s="18" t="n"/>
      <c r="C144" s="18" t="n"/>
      <c r="D144" s="18" t="n"/>
      <c r="E144" s="23">
        <f>IF($D144="","",IFERROR(INDEX('Productos de barra'!$B$2:$B$151,MATCH($D144,'Productos de barra'!$A$2:$A$151,0)),"Código no cargado"))</f>
        <v/>
      </c>
      <c r="F144" s="23">
        <f>IF($D144="","",IFERROR(INDEX('Productos de barra'!$D$2:$D$151,MATCH($D144,'Productos de barra'!$A$2:$A$151,0)),""))</f>
        <v/>
      </c>
      <c r="G144" s="24" t="n"/>
      <c r="H144" s="24" t="n"/>
      <c r="I144" s="24" t="n"/>
      <c r="J144" s="24" t="n"/>
      <c r="K144" s="24" t="n"/>
      <c r="L144" s="25">
        <f>IF(OR($D144="",$G144=""),"",ROUND($G144+N($H144)-((N($I144)+N($J144))/MAX(0.0001,IFERROR(IF(INDEX('Productos de barra'!$F$2:$F$151,MATCH($D144,'Productos de barra'!$A$2:$A$151,0))="",1,INDEX('Productos de barra'!$F$2:$F$151,MATCH($D144,'Productos de barra'!$A$2:$A$151,0))),1))+N($K144)),2))</f>
        <v/>
      </c>
      <c r="M144" s="24" t="n"/>
      <c r="N144" s="25">
        <f>IF(OR($L144="",$M144=""),"",ROUND($M144-$L144,2))</f>
        <v/>
      </c>
      <c r="O144" s="23">
        <f>IF($N144="","",IF(ABS($N144)&lt;=IFERROR(IF(INDEX('Productos de barra'!$G$2:$G$151,MATCH($D144,'Productos de barra'!$A$2:$A$151,0))="",Configuración!$C$3,INDEX('Productos de barra'!$G$2:$G$151,MATCH($D144,'Productos de barra'!$A$2:$A$151,0))),Configuración!$C$3)*((N($I144)+N($J144))/MAX(0.0001,IFERROR(IF(INDEX('Productos de barra'!$F$2:$F$151,MATCH($D144,'Productos de barra'!$A$2:$A$151,0))="",1,INDEX('Productos de barra'!$F$2:$F$151,MATCH($D144,'Productos de barra'!$A$2:$A$151,0))),1))+N($K144))+0.001,"OK",IF($N144&lt;0,"Falta: investigar","Sobra: revisar carga")))</f>
        <v/>
      </c>
      <c r="P144" s="26">
        <f>IF($N144="","",IFERROR(IF(INDEX('Productos de barra'!$H$2:$H$151,MATCH($D144,'Productos de barra'!$A$2:$A$151,0))="","",$N144*INDEX('Productos de barra'!$H$2:$H$151,MATCH($D144,'Productos de barra'!$A$2:$A$151,0))),""))</f>
        <v/>
      </c>
      <c r="Q144" s="18" t="n"/>
      <c r="R144" s="23">
        <f>IF(OR($A144="",$A144&lt;&gt;'Resumen del turno'!$C$3,$B144&lt;&gt;'Resumen del turno'!$C$4,$O144="",$O144="OK"),"",COUNTIFS($A$2:$A144,$A144,$B$2:$B144,$B144,$O$2:$O144,"Falta*")+COUNTIFS($A$2:$A144,$A144,$B$2:$B144,$B144,$O$2:$O144,"Sobra*"))</f>
        <v/>
      </c>
    </row>
    <row r="145">
      <c r="A145" s="22" t="n"/>
      <c r="B145" s="18" t="n"/>
      <c r="C145" s="18" t="n"/>
      <c r="D145" s="18" t="n"/>
      <c r="E145" s="23">
        <f>IF($D145="","",IFERROR(INDEX('Productos de barra'!$B$2:$B$151,MATCH($D145,'Productos de barra'!$A$2:$A$151,0)),"Código no cargado"))</f>
        <v/>
      </c>
      <c r="F145" s="23">
        <f>IF($D145="","",IFERROR(INDEX('Productos de barra'!$D$2:$D$151,MATCH($D145,'Productos de barra'!$A$2:$A$151,0)),""))</f>
        <v/>
      </c>
      <c r="G145" s="24" t="n"/>
      <c r="H145" s="24" t="n"/>
      <c r="I145" s="24" t="n"/>
      <c r="J145" s="24" t="n"/>
      <c r="K145" s="24" t="n"/>
      <c r="L145" s="25">
        <f>IF(OR($D145="",$G145=""),"",ROUND($G145+N($H145)-((N($I145)+N($J145))/MAX(0.0001,IFERROR(IF(INDEX('Productos de barra'!$F$2:$F$151,MATCH($D145,'Productos de barra'!$A$2:$A$151,0))="",1,INDEX('Productos de barra'!$F$2:$F$151,MATCH($D145,'Productos de barra'!$A$2:$A$151,0))),1))+N($K145)),2))</f>
        <v/>
      </c>
      <c r="M145" s="24" t="n"/>
      <c r="N145" s="25">
        <f>IF(OR($L145="",$M145=""),"",ROUND($M145-$L145,2))</f>
        <v/>
      </c>
      <c r="O145" s="23">
        <f>IF($N145="","",IF(ABS($N145)&lt;=IFERROR(IF(INDEX('Productos de barra'!$G$2:$G$151,MATCH($D145,'Productos de barra'!$A$2:$A$151,0))="",Configuración!$C$3,INDEX('Productos de barra'!$G$2:$G$151,MATCH($D145,'Productos de barra'!$A$2:$A$151,0))),Configuración!$C$3)*((N($I145)+N($J145))/MAX(0.0001,IFERROR(IF(INDEX('Productos de barra'!$F$2:$F$151,MATCH($D145,'Productos de barra'!$A$2:$A$151,0))="",1,INDEX('Productos de barra'!$F$2:$F$151,MATCH($D145,'Productos de barra'!$A$2:$A$151,0))),1))+N($K145))+0.001,"OK",IF($N145&lt;0,"Falta: investigar","Sobra: revisar carga")))</f>
        <v/>
      </c>
      <c r="P145" s="26">
        <f>IF($N145="","",IFERROR(IF(INDEX('Productos de barra'!$H$2:$H$151,MATCH($D145,'Productos de barra'!$A$2:$A$151,0))="","",$N145*INDEX('Productos de barra'!$H$2:$H$151,MATCH($D145,'Productos de barra'!$A$2:$A$151,0))),""))</f>
        <v/>
      </c>
      <c r="Q145" s="18" t="n"/>
      <c r="R145" s="23">
        <f>IF(OR($A145="",$A145&lt;&gt;'Resumen del turno'!$C$3,$B145&lt;&gt;'Resumen del turno'!$C$4,$O145="",$O145="OK"),"",COUNTIFS($A$2:$A145,$A145,$B$2:$B145,$B145,$O$2:$O145,"Falta*")+COUNTIFS($A$2:$A145,$A145,$B$2:$B145,$B145,$O$2:$O145,"Sobra*"))</f>
        <v/>
      </c>
    </row>
    <row r="146">
      <c r="A146" s="22" t="n"/>
      <c r="B146" s="18" t="n"/>
      <c r="C146" s="18" t="n"/>
      <c r="D146" s="18" t="n"/>
      <c r="E146" s="23">
        <f>IF($D146="","",IFERROR(INDEX('Productos de barra'!$B$2:$B$151,MATCH($D146,'Productos de barra'!$A$2:$A$151,0)),"Código no cargado"))</f>
        <v/>
      </c>
      <c r="F146" s="23">
        <f>IF($D146="","",IFERROR(INDEX('Productos de barra'!$D$2:$D$151,MATCH($D146,'Productos de barra'!$A$2:$A$151,0)),""))</f>
        <v/>
      </c>
      <c r="G146" s="24" t="n"/>
      <c r="H146" s="24" t="n"/>
      <c r="I146" s="24" t="n"/>
      <c r="J146" s="24" t="n"/>
      <c r="K146" s="24" t="n"/>
      <c r="L146" s="25">
        <f>IF(OR($D146="",$G146=""),"",ROUND($G146+N($H146)-((N($I146)+N($J146))/MAX(0.0001,IFERROR(IF(INDEX('Productos de barra'!$F$2:$F$151,MATCH($D146,'Productos de barra'!$A$2:$A$151,0))="",1,INDEX('Productos de barra'!$F$2:$F$151,MATCH($D146,'Productos de barra'!$A$2:$A$151,0))),1))+N($K146)),2))</f>
        <v/>
      </c>
      <c r="M146" s="24" t="n"/>
      <c r="N146" s="25">
        <f>IF(OR($L146="",$M146=""),"",ROUND($M146-$L146,2))</f>
        <v/>
      </c>
      <c r="O146" s="23">
        <f>IF($N146="","",IF(ABS($N146)&lt;=IFERROR(IF(INDEX('Productos de barra'!$G$2:$G$151,MATCH($D146,'Productos de barra'!$A$2:$A$151,0))="",Configuración!$C$3,INDEX('Productos de barra'!$G$2:$G$151,MATCH($D146,'Productos de barra'!$A$2:$A$151,0))),Configuración!$C$3)*((N($I146)+N($J146))/MAX(0.0001,IFERROR(IF(INDEX('Productos de barra'!$F$2:$F$151,MATCH($D146,'Productos de barra'!$A$2:$A$151,0))="",1,INDEX('Productos de barra'!$F$2:$F$151,MATCH($D146,'Productos de barra'!$A$2:$A$151,0))),1))+N($K146))+0.001,"OK",IF($N146&lt;0,"Falta: investigar","Sobra: revisar carga")))</f>
        <v/>
      </c>
      <c r="P146" s="26">
        <f>IF($N146="","",IFERROR(IF(INDEX('Productos de barra'!$H$2:$H$151,MATCH($D146,'Productos de barra'!$A$2:$A$151,0))="","",$N146*INDEX('Productos de barra'!$H$2:$H$151,MATCH($D146,'Productos de barra'!$A$2:$A$151,0))),""))</f>
        <v/>
      </c>
      <c r="Q146" s="18" t="n"/>
      <c r="R146" s="23">
        <f>IF(OR($A146="",$A146&lt;&gt;'Resumen del turno'!$C$3,$B146&lt;&gt;'Resumen del turno'!$C$4,$O146="",$O146="OK"),"",COUNTIFS($A$2:$A146,$A146,$B$2:$B146,$B146,$O$2:$O146,"Falta*")+COUNTIFS($A$2:$A146,$A146,$B$2:$B146,$B146,$O$2:$O146,"Sobra*"))</f>
        <v/>
      </c>
    </row>
    <row r="147">
      <c r="A147" s="22" t="n"/>
      <c r="B147" s="18" t="n"/>
      <c r="C147" s="18" t="n"/>
      <c r="D147" s="18" t="n"/>
      <c r="E147" s="23">
        <f>IF($D147="","",IFERROR(INDEX('Productos de barra'!$B$2:$B$151,MATCH($D147,'Productos de barra'!$A$2:$A$151,0)),"Código no cargado"))</f>
        <v/>
      </c>
      <c r="F147" s="23">
        <f>IF($D147="","",IFERROR(INDEX('Productos de barra'!$D$2:$D$151,MATCH($D147,'Productos de barra'!$A$2:$A$151,0)),""))</f>
        <v/>
      </c>
      <c r="G147" s="24" t="n"/>
      <c r="H147" s="24" t="n"/>
      <c r="I147" s="24" t="n"/>
      <c r="J147" s="24" t="n"/>
      <c r="K147" s="24" t="n"/>
      <c r="L147" s="25">
        <f>IF(OR($D147="",$G147=""),"",ROUND($G147+N($H147)-((N($I147)+N($J147))/MAX(0.0001,IFERROR(IF(INDEX('Productos de barra'!$F$2:$F$151,MATCH($D147,'Productos de barra'!$A$2:$A$151,0))="",1,INDEX('Productos de barra'!$F$2:$F$151,MATCH($D147,'Productos de barra'!$A$2:$A$151,0))),1))+N($K147)),2))</f>
        <v/>
      </c>
      <c r="M147" s="24" t="n"/>
      <c r="N147" s="25">
        <f>IF(OR($L147="",$M147=""),"",ROUND($M147-$L147,2))</f>
        <v/>
      </c>
      <c r="O147" s="23">
        <f>IF($N147="","",IF(ABS($N147)&lt;=IFERROR(IF(INDEX('Productos de barra'!$G$2:$G$151,MATCH($D147,'Productos de barra'!$A$2:$A$151,0))="",Configuración!$C$3,INDEX('Productos de barra'!$G$2:$G$151,MATCH($D147,'Productos de barra'!$A$2:$A$151,0))),Configuración!$C$3)*((N($I147)+N($J147))/MAX(0.0001,IFERROR(IF(INDEX('Productos de barra'!$F$2:$F$151,MATCH($D147,'Productos de barra'!$A$2:$A$151,0))="",1,INDEX('Productos de barra'!$F$2:$F$151,MATCH($D147,'Productos de barra'!$A$2:$A$151,0))),1))+N($K147))+0.001,"OK",IF($N147&lt;0,"Falta: investigar","Sobra: revisar carga")))</f>
        <v/>
      </c>
      <c r="P147" s="26">
        <f>IF($N147="","",IFERROR(IF(INDEX('Productos de barra'!$H$2:$H$151,MATCH($D147,'Productos de barra'!$A$2:$A$151,0))="","",$N147*INDEX('Productos de barra'!$H$2:$H$151,MATCH($D147,'Productos de barra'!$A$2:$A$151,0))),""))</f>
        <v/>
      </c>
      <c r="Q147" s="18" t="n"/>
      <c r="R147" s="23">
        <f>IF(OR($A147="",$A147&lt;&gt;'Resumen del turno'!$C$3,$B147&lt;&gt;'Resumen del turno'!$C$4,$O147="",$O147="OK"),"",COUNTIFS($A$2:$A147,$A147,$B$2:$B147,$B147,$O$2:$O147,"Falta*")+COUNTIFS($A$2:$A147,$A147,$B$2:$B147,$B147,$O$2:$O147,"Sobra*"))</f>
        <v/>
      </c>
    </row>
    <row r="148">
      <c r="A148" s="22" t="n"/>
      <c r="B148" s="18" t="n"/>
      <c r="C148" s="18" t="n"/>
      <c r="D148" s="18" t="n"/>
      <c r="E148" s="23">
        <f>IF($D148="","",IFERROR(INDEX('Productos de barra'!$B$2:$B$151,MATCH($D148,'Productos de barra'!$A$2:$A$151,0)),"Código no cargado"))</f>
        <v/>
      </c>
      <c r="F148" s="23">
        <f>IF($D148="","",IFERROR(INDEX('Productos de barra'!$D$2:$D$151,MATCH($D148,'Productos de barra'!$A$2:$A$151,0)),""))</f>
        <v/>
      </c>
      <c r="G148" s="24" t="n"/>
      <c r="H148" s="24" t="n"/>
      <c r="I148" s="24" t="n"/>
      <c r="J148" s="24" t="n"/>
      <c r="K148" s="24" t="n"/>
      <c r="L148" s="25">
        <f>IF(OR($D148="",$G148=""),"",ROUND($G148+N($H148)-((N($I148)+N($J148))/MAX(0.0001,IFERROR(IF(INDEX('Productos de barra'!$F$2:$F$151,MATCH($D148,'Productos de barra'!$A$2:$A$151,0))="",1,INDEX('Productos de barra'!$F$2:$F$151,MATCH($D148,'Productos de barra'!$A$2:$A$151,0))),1))+N($K148)),2))</f>
        <v/>
      </c>
      <c r="M148" s="24" t="n"/>
      <c r="N148" s="25">
        <f>IF(OR($L148="",$M148=""),"",ROUND($M148-$L148,2))</f>
        <v/>
      </c>
      <c r="O148" s="23">
        <f>IF($N148="","",IF(ABS($N148)&lt;=IFERROR(IF(INDEX('Productos de barra'!$G$2:$G$151,MATCH($D148,'Productos de barra'!$A$2:$A$151,0))="",Configuración!$C$3,INDEX('Productos de barra'!$G$2:$G$151,MATCH($D148,'Productos de barra'!$A$2:$A$151,0))),Configuración!$C$3)*((N($I148)+N($J148))/MAX(0.0001,IFERROR(IF(INDEX('Productos de barra'!$F$2:$F$151,MATCH($D148,'Productos de barra'!$A$2:$A$151,0))="",1,INDEX('Productos de barra'!$F$2:$F$151,MATCH($D148,'Productos de barra'!$A$2:$A$151,0))),1))+N($K148))+0.001,"OK",IF($N148&lt;0,"Falta: investigar","Sobra: revisar carga")))</f>
        <v/>
      </c>
      <c r="P148" s="26">
        <f>IF($N148="","",IFERROR(IF(INDEX('Productos de barra'!$H$2:$H$151,MATCH($D148,'Productos de barra'!$A$2:$A$151,0))="","",$N148*INDEX('Productos de barra'!$H$2:$H$151,MATCH($D148,'Productos de barra'!$A$2:$A$151,0))),""))</f>
        <v/>
      </c>
      <c r="Q148" s="18" t="n"/>
      <c r="R148" s="23">
        <f>IF(OR($A148="",$A148&lt;&gt;'Resumen del turno'!$C$3,$B148&lt;&gt;'Resumen del turno'!$C$4,$O148="",$O148="OK"),"",COUNTIFS($A$2:$A148,$A148,$B$2:$B148,$B148,$O$2:$O148,"Falta*")+COUNTIFS($A$2:$A148,$A148,$B$2:$B148,$B148,$O$2:$O148,"Sobra*"))</f>
        <v/>
      </c>
    </row>
    <row r="149">
      <c r="A149" s="22" t="n"/>
      <c r="B149" s="18" t="n"/>
      <c r="C149" s="18" t="n"/>
      <c r="D149" s="18" t="n"/>
      <c r="E149" s="23">
        <f>IF($D149="","",IFERROR(INDEX('Productos de barra'!$B$2:$B$151,MATCH($D149,'Productos de barra'!$A$2:$A$151,0)),"Código no cargado"))</f>
        <v/>
      </c>
      <c r="F149" s="23">
        <f>IF($D149="","",IFERROR(INDEX('Productos de barra'!$D$2:$D$151,MATCH($D149,'Productos de barra'!$A$2:$A$151,0)),""))</f>
        <v/>
      </c>
      <c r="G149" s="24" t="n"/>
      <c r="H149" s="24" t="n"/>
      <c r="I149" s="24" t="n"/>
      <c r="J149" s="24" t="n"/>
      <c r="K149" s="24" t="n"/>
      <c r="L149" s="25">
        <f>IF(OR($D149="",$G149=""),"",ROUND($G149+N($H149)-((N($I149)+N($J149))/MAX(0.0001,IFERROR(IF(INDEX('Productos de barra'!$F$2:$F$151,MATCH($D149,'Productos de barra'!$A$2:$A$151,0))="",1,INDEX('Productos de barra'!$F$2:$F$151,MATCH($D149,'Productos de barra'!$A$2:$A$151,0))),1))+N($K149)),2))</f>
        <v/>
      </c>
      <c r="M149" s="24" t="n"/>
      <c r="N149" s="25">
        <f>IF(OR($L149="",$M149=""),"",ROUND($M149-$L149,2))</f>
        <v/>
      </c>
      <c r="O149" s="23">
        <f>IF($N149="","",IF(ABS($N149)&lt;=IFERROR(IF(INDEX('Productos de barra'!$G$2:$G$151,MATCH($D149,'Productos de barra'!$A$2:$A$151,0))="",Configuración!$C$3,INDEX('Productos de barra'!$G$2:$G$151,MATCH($D149,'Productos de barra'!$A$2:$A$151,0))),Configuración!$C$3)*((N($I149)+N($J149))/MAX(0.0001,IFERROR(IF(INDEX('Productos de barra'!$F$2:$F$151,MATCH($D149,'Productos de barra'!$A$2:$A$151,0))="",1,INDEX('Productos de barra'!$F$2:$F$151,MATCH($D149,'Productos de barra'!$A$2:$A$151,0))),1))+N($K149))+0.001,"OK",IF($N149&lt;0,"Falta: investigar","Sobra: revisar carga")))</f>
        <v/>
      </c>
      <c r="P149" s="26">
        <f>IF($N149="","",IFERROR(IF(INDEX('Productos de barra'!$H$2:$H$151,MATCH($D149,'Productos de barra'!$A$2:$A$151,0))="","",$N149*INDEX('Productos de barra'!$H$2:$H$151,MATCH($D149,'Productos de barra'!$A$2:$A$151,0))),""))</f>
        <v/>
      </c>
      <c r="Q149" s="18" t="n"/>
      <c r="R149" s="23">
        <f>IF(OR($A149="",$A149&lt;&gt;'Resumen del turno'!$C$3,$B149&lt;&gt;'Resumen del turno'!$C$4,$O149="",$O149="OK"),"",COUNTIFS($A$2:$A149,$A149,$B$2:$B149,$B149,$O$2:$O149,"Falta*")+COUNTIFS($A$2:$A149,$A149,$B$2:$B149,$B149,$O$2:$O149,"Sobra*"))</f>
        <v/>
      </c>
    </row>
    <row r="150">
      <c r="A150" s="22" t="n"/>
      <c r="B150" s="18" t="n"/>
      <c r="C150" s="18" t="n"/>
      <c r="D150" s="18" t="n"/>
      <c r="E150" s="23">
        <f>IF($D150="","",IFERROR(INDEX('Productos de barra'!$B$2:$B$151,MATCH($D150,'Productos de barra'!$A$2:$A$151,0)),"Código no cargado"))</f>
        <v/>
      </c>
      <c r="F150" s="23">
        <f>IF($D150="","",IFERROR(INDEX('Productos de barra'!$D$2:$D$151,MATCH($D150,'Productos de barra'!$A$2:$A$151,0)),""))</f>
        <v/>
      </c>
      <c r="G150" s="24" t="n"/>
      <c r="H150" s="24" t="n"/>
      <c r="I150" s="24" t="n"/>
      <c r="J150" s="24" t="n"/>
      <c r="K150" s="24" t="n"/>
      <c r="L150" s="25">
        <f>IF(OR($D150="",$G150=""),"",ROUND($G150+N($H150)-((N($I150)+N($J150))/MAX(0.0001,IFERROR(IF(INDEX('Productos de barra'!$F$2:$F$151,MATCH($D150,'Productos de barra'!$A$2:$A$151,0))="",1,INDEX('Productos de barra'!$F$2:$F$151,MATCH($D150,'Productos de barra'!$A$2:$A$151,0))),1))+N($K150)),2))</f>
        <v/>
      </c>
      <c r="M150" s="24" t="n"/>
      <c r="N150" s="25">
        <f>IF(OR($L150="",$M150=""),"",ROUND($M150-$L150,2))</f>
        <v/>
      </c>
      <c r="O150" s="23">
        <f>IF($N150="","",IF(ABS($N150)&lt;=IFERROR(IF(INDEX('Productos de barra'!$G$2:$G$151,MATCH($D150,'Productos de barra'!$A$2:$A$151,0))="",Configuración!$C$3,INDEX('Productos de barra'!$G$2:$G$151,MATCH($D150,'Productos de barra'!$A$2:$A$151,0))),Configuración!$C$3)*((N($I150)+N($J150))/MAX(0.0001,IFERROR(IF(INDEX('Productos de barra'!$F$2:$F$151,MATCH($D150,'Productos de barra'!$A$2:$A$151,0))="",1,INDEX('Productos de barra'!$F$2:$F$151,MATCH($D150,'Productos de barra'!$A$2:$A$151,0))),1))+N($K150))+0.001,"OK",IF($N150&lt;0,"Falta: investigar","Sobra: revisar carga")))</f>
        <v/>
      </c>
      <c r="P150" s="26">
        <f>IF($N150="","",IFERROR(IF(INDEX('Productos de barra'!$H$2:$H$151,MATCH($D150,'Productos de barra'!$A$2:$A$151,0))="","",$N150*INDEX('Productos de barra'!$H$2:$H$151,MATCH($D150,'Productos de barra'!$A$2:$A$151,0))),""))</f>
        <v/>
      </c>
      <c r="Q150" s="18" t="n"/>
      <c r="R150" s="23">
        <f>IF(OR($A150="",$A150&lt;&gt;'Resumen del turno'!$C$3,$B150&lt;&gt;'Resumen del turno'!$C$4,$O150="",$O150="OK"),"",COUNTIFS($A$2:$A150,$A150,$B$2:$B150,$B150,$O$2:$O150,"Falta*")+COUNTIFS($A$2:$A150,$A150,$B$2:$B150,$B150,$O$2:$O150,"Sobra*"))</f>
        <v/>
      </c>
    </row>
    <row r="151">
      <c r="A151" s="22" t="n"/>
      <c r="B151" s="18" t="n"/>
      <c r="C151" s="18" t="n"/>
      <c r="D151" s="18" t="n"/>
      <c r="E151" s="23">
        <f>IF($D151="","",IFERROR(INDEX('Productos de barra'!$B$2:$B$151,MATCH($D151,'Productos de barra'!$A$2:$A$151,0)),"Código no cargado"))</f>
        <v/>
      </c>
      <c r="F151" s="23">
        <f>IF($D151="","",IFERROR(INDEX('Productos de barra'!$D$2:$D$151,MATCH($D151,'Productos de barra'!$A$2:$A$151,0)),""))</f>
        <v/>
      </c>
      <c r="G151" s="24" t="n"/>
      <c r="H151" s="24" t="n"/>
      <c r="I151" s="24" t="n"/>
      <c r="J151" s="24" t="n"/>
      <c r="K151" s="24" t="n"/>
      <c r="L151" s="25">
        <f>IF(OR($D151="",$G151=""),"",ROUND($G151+N($H151)-((N($I151)+N($J151))/MAX(0.0001,IFERROR(IF(INDEX('Productos de barra'!$F$2:$F$151,MATCH($D151,'Productos de barra'!$A$2:$A$151,0))="",1,INDEX('Productos de barra'!$F$2:$F$151,MATCH($D151,'Productos de barra'!$A$2:$A$151,0))),1))+N($K151)),2))</f>
        <v/>
      </c>
      <c r="M151" s="24" t="n"/>
      <c r="N151" s="25">
        <f>IF(OR($L151="",$M151=""),"",ROUND($M151-$L151,2))</f>
        <v/>
      </c>
      <c r="O151" s="23">
        <f>IF($N151="","",IF(ABS($N151)&lt;=IFERROR(IF(INDEX('Productos de barra'!$G$2:$G$151,MATCH($D151,'Productos de barra'!$A$2:$A$151,0))="",Configuración!$C$3,INDEX('Productos de barra'!$G$2:$G$151,MATCH($D151,'Productos de barra'!$A$2:$A$151,0))),Configuración!$C$3)*((N($I151)+N($J151))/MAX(0.0001,IFERROR(IF(INDEX('Productos de barra'!$F$2:$F$151,MATCH($D151,'Productos de barra'!$A$2:$A$151,0))="",1,INDEX('Productos de barra'!$F$2:$F$151,MATCH($D151,'Productos de barra'!$A$2:$A$151,0))),1))+N($K151))+0.001,"OK",IF($N151&lt;0,"Falta: investigar","Sobra: revisar carga")))</f>
        <v/>
      </c>
      <c r="P151" s="26">
        <f>IF($N151="","",IFERROR(IF(INDEX('Productos de barra'!$H$2:$H$151,MATCH($D151,'Productos de barra'!$A$2:$A$151,0))="","",$N151*INDEX('Productos de barra'!$H$2:$H$151,MATCH($D151,'Productos de barra'!$A$2:$A$151,0))),""))</f>
        <v/>
      </c>
      <c r="Q151" s="18" t="n"/>
      <c r="R151" s="23">
        <f>IF(OR($A151="",$A151&lt;&gt;'Resumen del turno'!$C$3,$B151&lt;&gt;'Resumen del turno'!$C$4,$O151="",$O151="OK"),"",COUNTIFS($A$2:$A151,$A151,$B$2:$B151,$B151,$O$2:$O151,"Falta*")+COUNTIFS($A$2:$A151,$A151,$B$2:$B151,$B151,$O$2:$O151,"Sobra*"))</f>
        <v/>
      </c>
    </row>
    <row r="152">
      <c r="A152" s="22" t="n"/>
      <c r="B152" s="18" t="n"/>
      <c r="C152" s="18" t="n"/>
      <c r="D152" s="18" t="n"/>
      <c r="E152" s="23">
        <f>IF($D152="","",IFERROR(INDEX('Productos de barra'!$B$2:$B$151,MATCH($D152,'Productos de barra'!$A$2:$A$151,0)),"Código no cargado"))</f>
        <v/>
      </c>
      <c r="F152" s="23">
        <f>IF($D152="","",IFERROR(INDEX('Productos de barra'!$D$2:$D$151,MATCH($D152,'Productos de barra'!$A$2:$A$151,0)),""))</f>
        <v/>
      </c>
      <c r="G152" s="24" t="n"/>
      <c r="H152" s="24" t="n"/>
      <c r="I152" s="24" t="n"/>
      <c r="J152" s="24" t="n"/>
      <c r="K152" s="24" t="n"/>
      <c r="L152" s="25">
        <f>IF(OR($D152="",$G152=""),"",ROUND($G152+N($H152)-((N($I152)+N($J152))/MAX(0.0001,IFERROR(IF(INDEX('Productos de barra'!$F$2:$F$151,MATCH($D152,'Productos de barra'!$A$2:$A$151,0))="",1,INDEX('Productos de barra'!$F$2:$F$151,MATCH($D152,'Productos de barra'!$A$2:$A$151,0))),1))+N($K152)),2))</f>
        <v/>
      </c>
      <c r="M152" s="24" t="n"/>
      <c r="N152" s="25">
        <f>IF(OR($L152="",$M152=""),"",ROUND($M152-$L152,2))</f>
        <v/>
      </c>
      <c r="O152" s="23">
        <f>IF($N152="","",IF(ABS($N152)&lt;=IFERROR(IF(INDEX('Productos de barra'!$G$2:$G$151,MATCH($D152,'Productos de barra'!$A$2:$A$151,0))="",Configuración!$C$3,INDEX('Productos de barra'!$G$2:$G$151,MATCH($D152,'Productos de barra'!$A$2:$A$151,0))),Configuración!$C$3)*((N($I152)+N($J152))/MAX(0.0001,IFERROR(IF(INDEX('Productos de barra'!$F$2:$F$151,MATCH($D152,'Productos de barra'!$A$2:$A$151,0))="",1,INDEX('Productos de barra'!$F$2:$F$151,MATCH($D152,'Productos de barra'!$A$2:$A$151,0))),1))+N($K152))+0.001,"OK",IF($N152&lt;0,"Falta: investigar","Sobra: revisar carga")))</f>
        <v/>
      </c>
      <c r="P152" s="26">
        <f>IF($N152="","",IFERROR(IF(INDEX('Productos de barra'!$H$2:$H$151,MATCH($D152,'Productos de barra'!$A$2:$A$151,0))="","",$N152*INDEX('Productos de barra'!$H$2:$H$151,MATCH($D152,'Productos de barra'!$A$2:$A$151,0))),""))</f>
        <v/>
      </c>
      <c r="Q152" s="18" t="n"/>
      <c r="R152" s="23">
        <f>IF(OR($A152="",$A152&lt;&gt;'Resumen del turno'!$C$3,$B152&lt;&gt;'Resumen del turno'!$C$4,$O152="",$O152="OK"),"",COUNTIFS($A$2:$A152,$A152,$B$2:$B152,$B152,$O$2:$O152,"Falta*")+COUNTIFS($A$2:$A152,$A152,$B$2:$B152,$B152,$O$2:$O152,"Sobra*"))</f>
        <v/>
      </c>
    </row>
    <row r="153">
      <c r="A153" s="22" t="n"/>
      <c r="B153" s="18" t="n"/>
      <c r="C153" s="18" t="n"/>
      <c r="D153" s="18" t="n"/>
      <c r="E153" s="23">
        <f>IF($D153="","",IFERROR(INDEX('Productos de barra'!$B$2:$B$151,MATCH($D153,'Productos de barra'!$A$2:$A$151,0)),"Código no cargado"))</f>
        <v/>
      </c>
      <c r="F153" s="23">
        <f>IF($D153="","",IFERROR(INDEX('Productos de barra'!$D$2:$D$151,MATCH($D153,'Productos de barra'!$A$2:$A$151,0)),""))</f>
        <v/>
      </c>
      <c r="G153" s="24" t="n"/>
      <c r="H153" s="24" t="n"/>
      <c r="I153" s="24" t="n"/>
      <c r="J153" s="24" t="n"/>
      <c r="K153" s="24" t="n"/>
      <c r="L153" s="25">
        <f>IF(OR($D153="",$G153=""),"",ROUND($G153+N($H153)-((N($I153)+N($J153))/MAX(0.0001,IFERROR(IF(INDEX('Productos de barra'!$F$2:$F$151,MATCH($D153,'Productos de barra'!$A$2:$A$151,0))="",1,INDEX('Productos de barra'!$F$2:$F$151,MATCH($D153,'Productos de barra'!$A$2:$A$151,0))),1))+N($K153)),2))</f>
        <v/>
      </c>
      <c r="M153" s="24" t="n"/>
      <c r="N153" s="25">
        <f>IF(OR($L153="",$M153=""),"",ROUND($M153-$L153,2))</f>
        <v/>
      </c>
      <c r="O153" s="23">
        <f>IF($N153="","",IF(ABS($N153)&lt;=IFERROR(IF(INDEX('Productos de barra'!$G$2:$G$151,MATCH($D153,'Productos de barra'!$A$2:$A$151,0))="",Configuración!$C$3,INDEX('Productos de barra'!$G$2:$G$151,MATCH($D153,'Productos de barra'!$A$2:$A$151,0))),Configuración!$C$3)*((N($I153)+N($J153))/MAX(0.0001,IFERROR(IF(INDEX('Productos de barra'!$F$2:$F$151,MATCH($D153,'Productos de barra'!$A$2:$A$151,0))="",1,INDEX('Productos de barra'!$F$2:$F$151,MATCH($D153,'Productos de barra'!$A$2:$A$151,0))),1))+N($K153))+0.001,"OK",IF($N153&lt;0,"Falta: investigar","Sobra: revisar carga")))</f>
        <v/>
      </c>
      <c r="P153" s="26">
        <f>IF($N153="","",IFERROR(IF(INDEX('Productos de barra'!$H$2:$H$151,MATCH($D153,'Productos de barra'!$A$2:$A$151,0))="","",$N153*INDEX('Productos de barra'!$H$2:$H$151,MATCH($D153,'Productos de barra'!$A$2:$A$151,0))),""))</f>
        <v/>
      </c>
      <c r="Q153" s="18" t="n"/>
      <c r="R153" s="23">
        <f>IF(OR($A153="",$A153&lt;&gt;'Resumen del turno'!$C$3,$B153&lt;&gt;'Resumen del turno'!$C$4,$O153="",$O153="OK"),"",COUNTIFS($A$2:$A153,$A153,$B$2:$B153,$B153,$O$2:$O153,"Falta*")+COUNTIFS($A$2:$A153,$A153,$B$2:$B153,$B153,$O$2:$O153,"Sobra*"))</f>
        <v/>
      </c>
    </row>
    <row r="154">
      <c r="A154" s="22" t="n"/>
      <c r="B154" s="18" t="n"/>
      <c r="C154" s="18" t="n"/>
      <c r="D154" s="18" t="n"/>
      <c r="E154" s="23">
        <f>IF($D154="","",IFERROR(INDEX('Productos de barra'!$B$2:$B$151,MATCH($D154,'Productos de barra'!$A$2:$A$151,0)),"Código no cargado"))</f>
        <v/>
      </c>
      <c r="F154" s="23">
        <f>IF($D154="","",IFERROR(INDEX('Productos de barra'!$D$2:$D$151,MATCH($D154,'Productos de barra'!$A$2:$A$151,0)),""))</f>
        <v/>
      </c>
      <c r="G154" s="24" t="n"/>
      <c r="H154" s="24" t="n"/>
      <c r="I154" s="24" t="n"/>
      <c r="J154" s="24" t="n"/>
      <c r="K154" s="24" t="n"/>
      <c r="L154" s="25">
        <f>IF(OR($D154="",$G154=""),"",ROUND($G154+N($H154)-((N($I154)+N($J154))/MAX(0.0001,IFERROR(IF(INDEX('Productos de barra'!$F$2:$F$151,MATCH($D154,'Productos de barra'!$A$2:$A$151,0))="",1,INDEX('Productos de barra'!$F$2:$F$151,MATCH($D154,'Productos de barra'!$A$2:$A$151,0))),1))+N($K154)),2))</f>
        <v/>
      </c>
      <c r="M154" s="24" t="n"/>
      <c r="N154" s="25">
        <f>IF(OR($L154="",$M154=""),"",ROUND($M154-$L154,2))</f>
        <v/>
      </c>
      <c r="O154" s="23">
        <f>IF($N154="","",IF(ABS($N154)&lt;=IFERROR(IF(INDEX('Productos de barra'!$G$2:$G$151,MATCH($D154,'Productos de barra'!$A$2:$A$151,0))="",Configuración!$C$3,INDEX('Productos de barra'!$G$2:$G$151,MATCH($D154,'Productos de barra'!$A$2:$A$151,0))),Configuración!$C$3)*((N($I154)+N($J154))/MAX(0.0001,IFERROR(IF(INDEX('Productos de barra'!$F$2:$F$151,MATCH($D154,'Productos de barra'!$A$2:$A$151,0))="",1,INDEX('Productos de barra'!$F$2:$F$151,MATCH($D154,'Productos de barra'!$A$2:$A$151,0))),1))+N($K154))+0.001,"OK",IF($N154&lt;0,"Falta: investigar","Sobra: revisar carga")))</f>
        <v/>
      </c>
      <c r="P154" s="26">
        <f>IF($N154="","",IFERROR(IF(INDEX('Productos de barra'!$H$2:$H$151,MATCH($D154,'Productos de barra'!$A$2:$A$151,0))="","",$N154*INDEX('Productos de barra'!$H$2:$H$151,MATCH($D154,'Productos de barra'!$A$2:$A$151,0))),""))</f>
        <v/>
      </c>
      <c r="Q154" s="18" t="n"/>
      <c r="R154" s="23">
        <f>IF(OR($A154="",$A154&lt;&gt;'Resumen del turno'!$C$3,$B154&lt;&gt;'Resumen del turno'!$C$4,$O154="",$O154="OK"),"",COUNTIFS($A$2:$A154,$A154,$B$2:$B154,$B154,$O$2:$O154,"Falta*")+COUNTIFS($A$2:$A154,$A154,$B$2:$B154,$B154,$O$2:$O154,"Sobra*"))</f>
        <v/>
      </c>
    </row>
    <row r="155">
      <c r="A155" s="22" t="n"/>
      <c r="B155" s="18" t="n"/>
      <c r="C155" s="18" t="n"/>
      <c r="D155" s="18" t="n"/>
      <c r="E155" s="23">
        <f>IF($D155="","",IFERROR(INDEX('Productos de barra'!$B$2:$B$151,MATCH($D155,'Productos de barra'!$A$2:$A$151,0)),"Código no cargado"))</f>
        <v/>
      </c>
      <c r="F155" s="23">
        <f>IF($D155="","",IFERROR(INDEX('Productos de barra'!$D$2:$D$151,MATCH($D155,'Productos de barra'!$A$2:$A$151,0)),""))</f>
        <v/>
      </c>
      <c r="G155" s="24" t="n"/>
      <c r="H155" s="24" t="n"/>
      <c r="I155" s="24" t="n"/>
      <c r="J155" s="24" t="n"/>
      <c r="K155" s="24" t="n"/>
      <c r="L155" s="25">
        <f>IF(OR($D155="",$G155=""),"",ROUND($G155+N($H155)-((N($I155)+N($J155))/MAX(0.0001,IFERROR(IF(INDEX('Productos de barra'!$F$2:$F$151,MATCH($D155,'Productos de barra'!$A$2:$A$151,0))="",1,INDEX('Productos de barra'!$F$2:$F$151,MATCH($D155,'Productos de barra'!$A$2:$A$151,0))),1))+N($K155)),2))</f>
        <v/>
      </c>
      <c r="M155" s="24" t="n"/>
      <c r="N155" s="25">
        <f>IF(OR($L155="",$M155=""),"",ROUND($M155-$L155,2))</f>
        <v/>
      </c>
      <c r="O155" s="23">
        <f>IF($N155="","",IF(ABS($N155)&lt;=IFERROR(IF(INDEX('Productos de barra'!$G$2:$G$151,MATCH($D155,'Productos de barra'!$A$2:$A$151,0))="",Configuración!$C$3,INDEX('Productos de barra'!$G$2:$G$151,MATCH($D155,'Productos de barra'!$A$2:$A$151,0))),Configuración!$C$3)*((N($I155)+N($J155))/MAX(0.0001,IFERROR(IF(INDEX('Productos de barra'!$F$2:$F$151,MATCH($D155,'Productos de barra'!$A$2:$A$151,0))="",1,INDEX('Productos de barra'!$F$2:$F$151,MATCH($D155,'Productos de barra'!$A$2:$A$151,0))),1))+N($K155))+0.001,"OK",IF($N155&lt;0,"Falta: investigar","Sobra: revisar carga")))</f>
        <v/>
      </c>
      <c r="P155" s="26">
        <f>IF($N155="","",IFERROR(IF(INDEX('Productos de barra'!$H$2:$H$151,MATCH($D155,'Productos de barra'!$A$2:$A$151,0))="","",$N155*INDEX('Productos de barra'!$H$2:$H$151,MATCH($D155,'Productos de barra'!$A$2:$A$151,0))),""))</f>
        <v/>
      </c>
      <c r="Q155" s="18" t="n"/>
      <c r="R155" s="23">
        <f>IF(OR($A155="",$A155&lt;&gt;'Resumen del turno'!$C$3,$B155&lt;&gt;'Resumen del turno'!$C$4,$O155="",$O155="OK"),"",COUNTIFS($A$2:$A155,$A155,$B$2:$B155,$B155,$O$2:$O155,"Falta*")+COUNTIFS($A$2:$A155,$A155,$B$2:$B155,$B155,$O$2:$O155,"Sobra*"))</f>
        <v/>
      </c>
    </row>
    <row r="156">
      <c r="A156" s="22" t="n"/>
      <c r="B156" s="18" t="n"/>
      <c r="C156" s="18" t="n"/>
      <c r="D156" s="18" t="n"/>
      <c r="E156" s="23">
        <f>IF($D156="","",IFERROR(INDEX('Productos de barra'!$B$2:$B$151,MATCH($D156,'Productos de barra'!$A$2:$A$151,0)),"Código no cargado"))</f>
        <v/>
      </c>
      <c r="F156" s="23">
        <f>IF($D156="","",IFERROR(INDEX('Productos de barra'!$D$2:$D$151,MATCH($D156,'Productos de barra'!$A$2:$A$151,0)),""))</f>
        <v/>
      </c>
      <c r="G156" s="24" t="n"/>
      <c r="H156" s="24" t="n"/>
      <c r="I156" s="24" t="n"/>
      <c r="J156" s="24" t="n"/>
      <c r="K156" s="24" t="n"/>
      <c r="L156" s="25">
        <f>IF(OR($D156="",$G156=""),"",ROUND($G156+N($H156)-((N($I156)+N($J156))/MAX(0.0001,IFERROR(IF(INDEX('Productos de barra'!$F$2:$F$151,MATCH($D156,'Productos de barra'!$A$2:$A$151,0))="",1,INDEX('Productos de barra'!$F$2:$F$151,MATCH($D156,'Productos de barra'!$A$2:$A$151,0))),1))+N($K156)),2))</f>
        <v/>
      </c>
      <c r="M156" s="24" t="n"/>
      <c r="N156" s="25">
        <f>IF(OR($L156="",$M156=""),"",ROUND($M156-$L156,2))</f>
        <v/>
      </c>
      <c r="O156" s="23">
        <f>IF($N156="","",IF(ABS($N156)&lt;=IFERROR(IF(INDEX('Productos de barra'!$G$2:$G$151,MATCH($D156,'Productos de barra'!$A$2:$A$151,0))="",Configuración!$C$3,INDEX('Productos de barra'!$G$2:$G$151,MATCH($D156,'Productos de barra'!$A$2:$A$151,0))),Configuración!$C$3)*((N($I156)+N($J156))/MAX(0.0001,IFERROR(IF(INDEX('Productos de barra'!$F$2:$F$151,MATCH($D156,'Productos de barra'!$A$2:$A$151,0))="",1,INDEX('Productos de barra'!$F$2:$F$151,MATCH($D156,'Productos de barra'!$A$2:$A$151,0))),1))+N($K156))+0.001,"OK",IF($N156&lt;0,"Falta: investigar","Sobra: revisar carga")))</f>
        <v/>
      </c>
      <c r="P156" s="26">
        <f>IF($N156="","",IFERROR(IF(INDEX('Productos de barra'!$H$2:$H$151,MATCH($D156,'Productos de barra'!$A$2:$A$151,0))="","",$N156*INDEX('Productos de barra'!$H$2:$H$151,MATCH($D156,'Productos de barra'!$A$2:$A$151,0))),""))</f>
        <v/>
      </c>
      <c r="Q156" s="18" t="n"/>
      <c r="R156" s="23">
        <f>IF(OR($A156="",$A156&lt;&gt;'Resumen del turno'!$C$3,$B156&lt;&gt;'Resumen del turno'!$C$4,$O156="",$O156="OK"),"",COUNTIFS($A$2:$A156,$A156,$B$2:$B156,$B156,$O$2:$O156,"Falta*")+COUNTIFS($A$2:$A156,$A156,$B$2:$B156,$B156,$O$2:$O156,"Sobra*"))</f>
        <v/>
      </c>
    </row>
    <row r="157">
      <c r="A157" s="22" t="n"/>
      <c r="B157" s="18" t="n"/>
      <c r="C157" s="18" t="n"/>
      <c r="D157" s="18" t="n"/>
      <c r="E157" s="23">
        <f>IF($D157="","",IFERROR(INDEX('Productos de barra'!$B$2:$B$151,MATCH($D157,'Productos de barra'!$A$2:$A$151,0)),"Código no cargado"))</f>
        <v/>
      </c>
      <c r="F157" s="23">
        <f>IF($D157="","",IFERROR(INDEX('Productos de barra'!$D$2:$D$151,MATCH($D157,'Productos de barra'!$A$2:$A$151,0)),""))</f>
        <v/>
      </c>
      <c r="G157" s="24" t="n"/>
      <c r="H157" s="24" t="n"/>
      <c r="I157" s="24" t="n"/>
      <c r="J157" s="24" t="n"/>
      <c r="K157" s="24" t="n"/>
      <c r="L157" s="25">
        <f>IF(OR($D157="",$G157=""),"",ROUND($G157+N($H157)-((N($I157)+N($J157))/MAX(0.0001,IFERROR(IF(INDEX('Productos de barra'!$F$2:$F$151,MATCH($D157,'Productos de barra'!$A$2:$A$151,0))="",1,INDEX('Productos de barra'!$F$2:$F$151,MATCH($D157,'Productos de barra'!$A$2:$A$151,0))),1))+N($K157)),2))</f>
        <v/>
      </c>
      <c r="M157" s="24" t="n"/>
      <c r="N157" s="25">
        <f>IF(OR($L157="",$M157=""),"",ROUND($M157-$L157,2))</f>
        <v/>
      </c>
      <c r="O157" s="23">
        <f>IF($N157="","",IF(ABS($N157)&lt;=IFERROR(IF(INDEX('Productos de barra'!$G$2:$G$151,MATCH($D157,'Productos de barra'!$A$2:$A$151,0))="",Configuración!$C$3,INDEX('Productos de barra'!$G$2:$G$151,MATCH($D157,'Productos de barra'!$A$2:$A$151,0))),Configuración!$C$3)*((N($I157)+N($J157))/MAX(0.0001,IFERROR(IF(INDEX('Productos de barra'!$F$2:$F$151,MATCH($D157,'Productos de barra'!$A$2:$A$151,0))="",1,INDEX('Productos de barra'!$F$2:$F$151,MATCH($D157,'Productos de barra'!$A$2:$A$151,0))),1))+N($K157))+0.001,"OK",IF($N157&lt;0,"Falta: investigar","Sobra: revisar carga")))</f>
        <v/>
      </c>
      <c r="P157" s="26">
        <f>IF($N157="","",IFERROR(IF(INDEX('Productos de barra'!$H$2:$H$151,MATCH($D157,'Productos de barra'!$A$2:$A$151,0))="","",$N157*INDEX('Productos de barra'!$H$2:$H$151,MATCH($D157,'Productos de barra'!$A$2:$A$151,0))),""))</f>
        <v/>
      </c>
      <c r="Q157" s="18" t="n"/>
      <c r="R157" s="23">
        <f>IF(OR($A157="",$A157&lt;&gt;'Resumen del turno'!$C$3,$B157&lt;&gt;'Resumen del turno'!$C$4,$O157="",$O157="OK"),"",COUNTIFS($A$2:$A157,$A157,$B$2:$B157,$B157,$O$2:$O157,"Falta*")+COUNTIFS($A$2:$A157,$A157,$B$2:$B157,$B157,$O$2:$O157,"Sobra*"))</f>
        <v/>
      </c>
    </row>
    <row r="158">
      <c r="A158" s="22" t="n"/>
      <c r="B158" s="18" t="n"/>
      <c r="C158" s="18" t="n"/>
      <c r="D158" s="18" t="n"/>
      <c r="E158" s="23">
        <f>IF($D158="","",IFERROR(INDEX('Productos de barra'!$B$2:$B$151,MATCH($D158,'Productos de barra'!$A$2:$A$151,0)),"Código no cargado"))</f>
        <v/>
      </c>
      <c r="F158" s="23">
        <f>IF($D158="","",IFERROR(INDEX('Productos de barra'!$D$2:$D$151,MATCH($D158,'Productos de barra'!$A$2:$A$151,0)),""))</f>
        <v/>
      </c>
      <c r="G158" s="24" t="n"/>
      <c r="H158" s="24" t="n"/>
      <c r="I158" s="24" t="n"/>
      <c r="J158" s="24" t="n"/>
      <c r="K158" s="24" t="n"/>
      <c r="L158" s="25">
        <f>IF(OR($D158="",$G158=""),"",ROUND($G158+N($H158)-((N($I158)+N($J158))/MAX(0.0001,IFERROR(IF(INDEX('Productos de barra'!$F$2:$F$151,MATCH($D158,'Productos de barra'!$A$2:$A$151,0))="",1,INDEX('Productos de barra'!$F$2:$F$151,MATCH($D158,'Productos de barra'!$A$2:$A$151,0))),1))+N($K158)),2))</f>
        <v/>
      </c>
      <c r="M158" s="24" t="n"/>
      <c r="N158" s="25">
        <f>IF(OR($L158="",$M158=""),"",ROUND($M158-$L158,2))</f>
        <v/>
      </c>
      <c r="O158" s="23">
        <f>IF($N158="","",IF(ABS($N158)&lt;=IFERROR(IF(INDEX('Productos de barra'!$G$2:$G$151,MATCH($D158,'Productos de barra'!$A$2:$A$151,0))="",Configuración!$C$3,INDEX('Productos de barra'!$G$2:$G$151,MATCH($D158,'Productos de barra'!$A$2:$A$151,0))),Configuración!$C$3)*((N($I158)+N($J158))/MAX(0.0001,IFERROR(IF(INDEX('Productos de barra'!$F$2:$F$151,MATCH($D158,'Productos de barra'!$A$2:$A$151,0))="",1,INDEX('Productos de barra'!$F$2:$F$151,MATCH($D158,'Productos de barra'!$A$2:$A$151,0))),1))+N($K158))+0.001,"OK",IF($N158&lt;0,"Falta: investigar","Sobra: revisar carga")))</f>
        <v/>
      </c>
      <c r="P158" s="26">
        <f>IF($N158="","",IFERROR(IF(INDEX('Productos de barra'!$H$2:$H$151,MATCH($D158,'Productos de barra'!$A$2:$A$151,0))="","",$N158*INDEX('Productos de barra'!$H$2:$H$151,MATCH($D158,'Productos de barra'!$A$2:$A$151,0))),""))</f>
        <v/>
      </c>
      <c r="Q158" s="18" t="n"/>
      <c r="R158" s="23">
        <f>IF(OR($A158="",$A158&lt;&gt;'Resumen del turno'!$C$3,$B158&lt;&gt;'Resumen del turno'!$C$4,$O158="",$O158="OK"),"",COUNTIFS($A$2:$A158,$A158,$B$2:$B158,$B158,$O$2:$O158,"Falta*")+COUNTIFS($A$2:$A158,$A158,$B$2:$B158,$B158,$O$2:$O158,"Sobra*"))</f>
        <v/>
      </c>
    </row>
    <row r="159">
      <c r="A159" s="22" t="n"/>
      <c r="B159" s="18" t="n"/>
      <c r="C159" s="18" t="n"/>
      <c r="D159" s="18" t="n"/>
      <c r="E159" s="23">
        <f>IF($D159="","",IFERROR(INDEX('Productos de barra'!$B$2:$B$151,MATCH($D159,'Productos de barra'!$A$2:$A$151,0)),"Código no cargado"))</f>
        <v/>
      </c>
      <c r="F159" s="23">
        <f>IF($D159="","",IFERROR(INDEX('Productos de barra'!$D$2:$D$151,MATCH($D159,'Productos de barra'!$A$2:$A$151,0)),""))</f>
        <v/>
      </c>
      <c r="G159" s="24" t="n"/>
      <c r="H159" s="24" t="n"/>
      <c r="I159" s="24" t="n"/>
      <c r="J159" s="24" t="n"/>
      <c r="K159" s="24" t="n"/>
      <c r="L159" s="25">
        <f>IF(OR($D159="",$G159=""),"",ROUND($G159+N($H159)-((N($I159)+N($J159))/MAX(0.0001,IFERROR(IF(INDEX('Productos de barra'!$F$2:$F$151,MATCH($D159,'Productos de barra'!$A$2:$A$151,0))="",1,INDEX('Productos de barra'!$F$2:$F$151,MATCH($D159,'Productos de barra'!$A$2:$A$151,0))),1))+N($K159)),2))</f>
        <v/>
      </c>
      <c r="M159" s="24" t="n"/>
      <c r="N159" s="25">
        <f>IF(OR($L159="",$M159=""),"",ROUND($M159-$L159,2))</f>
        <v/>
      </c>
      <c r="O159" s="23">
        <f>IF($N159="","",IF(ABS($N159)&lt;=IFERROR(IF(INDEX('Productos de barra'!$G$2:$G$151,MATCH($D159,'Productos de barra'!$A$2:$A$151,0))="",Configuración!$C$3,INDEX('Productos de barra'!$G$2:$G$151,MATCH($D159,'Productos de barra'!$A$2:$A$151,0))),Configuración!$C$3)*((N($I159)+N($J159))/MAX(0.0001,IFERROR(IF(INDEX('Productos de barra'!$F$2:$F$151,MATCH($D159,'Productos de barra'!$A$2:$A$151,0))="",1,INDEX('Productos de barra'!$F$2:$F$151,MATCH($D159,'Productos de barra'!$A$2:$A$151,0))),1))+N($K159))+0.001,"OK",IF($N159&lt;0,"Falta: investigar","Sobra: revisar carga")))</f>
        <v/>
      </c>
      <c r="P159" s="26">
        <f>IF($N159="","",IFERROR(IF(INDEX('Productos de barra'!$H$2:$H$151,MATCH($D159,'Productos de barra'!$A$2:$A$151,0))="","",$N159*INDEX('Productos de barra'!$H$2:$H$151,MATCH($D159,'Productos de barra'!$A$2:$A$151,0))),""))</f>
        <v/>
      </c>
      <c r="Q159" s="18" t="n"/>
      <c r="R159" s="23">
        <f>IF(OR($A159="",$A159&lt;&gt;'Resumen del turno'!$C$3,$B159&lt;&gt;'Resumen del turno'!$C$4,$O159="",$O159="OK"),"",COUNTIFS($A$2:$A159,$A159,$B$2:$B159,$B159,$O$2:$O159,"Falta*")+COUNTIFS($A$2:$A159,$A159,$B$2:$B159,$B159,$O$2:$O159,"Sobra*"))</f>
        <v/>
      </c>
    </row>
    <row r="160">
      <c r="A160" s="22" t="n"/>
      <c r="B160" s="18" t="n"/>
      <c r="C160" s="18" t="n"/>
      <c r="D160" s="18" t="n"/>
      <c r="E160" s="23">
        <f>IF($D160="","",IFERROR(INDEX('Productos de barra'!$B$2:$B$151,MATCH($D160,'Productos de barra'!$A$2:$A$151,0)),"Código no cargado"))</f>
        <v/>
      </c>
      <c r="F160" s="23">
        <f>IF($D160="","",IFERROR(INDEX('Productos de barra'!$D$2:$D$151,MATCH($D160,'Productos de barra'!$A$2:$A$151,0)),""))</f>
        <v/>
      </c>
      <c r="G160" s="24" t="n"/>
      <c r="H160" s="24" t="n"/>
      <c r="I160" s="24" t="n"/>
      <c r="J160" s="24" t="n"/>
      <c r="K160" s="24" t="n"/>
      <c r="L160" s="25">
        <f>IF(OR($D160="",$G160=""),"",ROUND($G160+N($H160)-((N($I160)+N($J160))/MAX(0.0001,IFERROR(IF(INDEX('Productos de barra'!$F$2:$F$151,MATCH($D160,'Productos de barra'!$A$2:$A$151,0))="",1,INDEX('Productos de barra'!$F$2:$F$151,MATCH($D160,'Productos de barra'!$A$2:$A$151,0))),1))+N($K160)),2))</f>
        <v/>
      </c>
      <c r="M160" s="24" t="n"/>
      <c r="N160" s="25">
        <f>IF(OR($L160="",$M160=""),"",ROUND($M160-$L160,2))</f>
        <v/>
      </c>
      <c r="O160" s="23">
        <f>IF($N160="","",IF(ABS($N160)&lt;=IFERROR(IF(INDEX('Productos de barra'!$G$2:$G$151,MATCH($D160,'Productos de barra'!$A$2:$A$151,0))="",Configuración!$C$3,INDEX('Productos de barra'!$G$2:$G$151,MATCH($D160,'Productos de barra'!$A$2:$A$151,0))),Configuración!$C$3)*((N($I160)+N($J160))/MAX(0.0001,IFERROR(IF(INDEX('Productos de barra'!$F$2:$F$151,MATCH($D160,'Productos de barra'!$A$2:$A$151,0))="",1,INDEX('Productos de barra'!$F$2:$F$151,MATCH($D160,'Productos de barra'!$A$2:$A$151,0))),1))+N($K160))+0.001,"OK",IF($N160&lt;0,"Falta: investigar","Sobra: revisar carga")))</f>
        <v/>
      </c>
      <c r="P160" s="26">
        <f>IF($N160="","",IFERROR(IF(INDEX('Productos de barra'!$H$2:$H$151,MATCH($D160,'Productos de barra'!$A$2:$A$151,0))="","",$N160*INDEX('Productos de barra'!$H$2:$H$151,MATCH($D160,'Productos de barra'!$A$2:$A$151,0))),""))</f>
        <v/>
      </c>
      <c r="Q160" s="18" t="n"/>
      <c r="R160" s="23">
        <f>IF(OR($A160="",$A160&lt;&gt;'Resumen del turno'!$C$3,$B160&lt;&gt;'Resumen del turno'!$C$4,$O160="",$O160="OK"),"",COUNTIFS($A$2:$A160,$A160,$B$2:$B160,$B160,$O$2:$O160,"Falta*")+COUNTIFS($A$2:$A160,$A160,$B$2:$B160,$B160,$O$2:$O160,"Sobra*"))</f>
        <v/>
      </c>
    </row>
    <row r="161">
      <c r="A161" s="22" t="n"/>
      <c r="B161" s="18" t="n"/>
      <c r="C161" s="18" t="n"/>
      <c r="D161" s="18" t="n"/>
      <c r="E161" s="23">
        <f>IF($D161="","",IFERROR(INDEX('Productos de barra'!$B$2:$B$151,MATCH($D161,'Productos de barra'!$A$2:$A$151,0)),"Código no cargado"))</f>
        <v/>
      </c>
      <c r="F161" s="23">
        <f>IF($D161="","",IFERROR(INDEX('Productos de barra'!$D$2:$D$151,MATCH($D161,'Productos de barra'!$A$2:$A$151,0)),""))</f>
        <v/>
      </c>
      <c r="G161" s="24" t="n"/>
      <c r="H161" s="24" t="n"/>
      <c r="I161" s="24" t="n"/>
      <c r="J161" s="24" t="n"/>
      <c r="K161" s="24" t="n"/>
      <c r="L161" s="25">
        <f>IF(OR($D161="",$G161=""),"",ROUND($G161+N($H161)-((N($I161)+N($J161))/MAX(0.0001,IFERROR(IF(INDEX('Productos de barra'!$F$2:$F$151,MATCH($D161,'Productos de barra'!$A$2:$A$151,0))="",1,INDEX('Productos de barra'!$F$2:$F$151,MATCH($D161,'Productos de barra'!$A$2:$A$151,0))),1))+N($K161)),2))</f>
        <v/>
      </c>
      <c r="M161" s="24" t="n"/>
      <c r="N161" s="25">
        <f>IF(OR($L161="",$M161=""),"",ROUND($M161-$L161,2))</f>
        <v/>
      </c>
      <c r="O161" s="23">
        <f>IF($N161="","",IF(ABS($N161)&lt;=IFERROR(IF(INDEX('Productos de barra'!$G$2:$G$151,MATCH($D161,'Productos de barra'!$A$2:$A$151,0))="",Configuración!$C$3,INDEX('Productos de barra'!$G$2:$G$151,MATCH($D161,'Productos de barra'!$A$2:$A$151,0))),Configuración!$C$3)*((N($I161)+N($J161))/MAX(0.0001,IFERROR(IF(INDEX('Productos de barra'!$F$2:$F$151,MATCH($D161,'Productos de barra'!$A$2:$A$151,0))="",1,INDEX('Productos de barra'!$F$2:$F$151,MATCH($D161,'Productos de barra'!$A$2:$A$151,0))),1))+N($K161))+0.001,"OK",IF($N161&lt;0,"Falta: investigar","Sobra: revisar carga")))</f>
        <v/>
      </c>
      <c r="P161" s="26">
        <f>IF($N161="","",IFERROR(IF(INDEX('Productos de barra'!$H$2:$H$151,MATCH($D161,'Productos de barra'!$A$2:$A$151,0))="","",$N161*INDEX('Productos de barra'!$H$2:$H$151,MATCH($D161,'Productos de barra'!$A$2:$A$151,0))),""))</f>
        <v/>
      </c>
      <c r="Q161" s="18" t="n"/>
      <c r="R161" s="23">
        <f>IF(OR($A161="",$A161&lt;&gt;'Resumen del turno'!$C$3,$B161&lt;&gt;'Resumen del turno'!$C$4,$O161="",$O161="OK"),"",COUNTIFS($A$2:$A161,$A161,$B$2:$B161,$B161,$O$2:$O161,"Falta*")+COUNTIFS($A$2:$A161,$A161,$B$2:$B161,$B161,$O$2:$O161,"Sobra*"))</f>
        <v/>
      </c>
    </row>
    <row r="162">
      <c r="A162" s="22" t="n"/>
      <c r="B162" s="18" t="n"/>
      <c r="C162" s="18" t="n"/>
      <c r="D162" s="18" t="n"/>
      <c r="E162" s="23">
        <f>IF($D162="","",IFERROR(INDEX('Productos de barra'!$B$2:$B$151,MATCH($D162,'Productos de barra'!$A$2:$A$151,0)),"Código no cargado"))</f>
        <v/>
      </c>
      <c r="F162" s="23">
        <f>IF($D162="","",IFERROR(INDEX('Productos de barra'!$D$2:$D$151,MATCH($D162,'Productos de barra'!$A$2:$A$151,0)),""))</f>
        <v/>
      </c>
      <c r="G162" s="24" t="n"/>
      <c r="H162" s="24" t="n"/>
      <c r="I162" s="24" t="n"/>
      <c r="J162" s="24" t="n"/>
      <c r="K162" s="24" t="n"/>
      <c r="L162" s="25">
        <f>IF(OR($D162="",$G162=""),"",ROUND($G162+N($H162)-((N($I162)+N($J162))/MAX(0.0001,IFERROR(IF(INDEX('Productos de barra'!$F$2:$F$151,MATCH($D162,'Productos de barra'!$A$2:$A$151,0))="",1,INDEX('Productos de barra'!$F$2:$F$151,MATCH($D162,'Productos de barra'!$A$2:$A$151,0))),1))+N($K162)),2))</f>
        <v/>
      </c>
      <c r="M162" s="24" t="n"/>
      <c r="N162" s="25">
        <f>IF(OR($L162="",$M162=""),"",ROUND($M162-$L162,2))</f>
        <v/>
      </c>
      <c r="O162" s="23">
        <f>IF($N162="","",IF(ABS($N162)&lt;=IFERROR(IF(INDEX('Productos de barra'!$G$2:$G$151,MATCH($D162,'Productos de barra'!$A$2:$A$151,0))="",Configuración!$C$3,INDEX('Productos de barra'!$G$2:$G$151,MATCH($D162,'Productos de barra'!$A$2:$A$151,0))),Configuración!$C$3)*((N($I162)+N($J162))/MAX(0.0001,IFERROR(IF(INDEX('Productos de barra'!$F$2:$F$151,MATCH($D162,'Productos de barra'!$A$2:$A$151,0))="",1,INDEX('Productos de barra'!$F$2:$F$151,MATCH($D162,'Productos de barra'!$A$2:$A$151,0))),1))+N($K162))+0.001,"OK",IF($N162&lt;0,"Falta: investigar","Sobra: revisar carga")))</f>
        <v/>
      </c>
      <c r="P162" s="26">
        <f>IF($N162="","",IFERROR(IF(INDEX('Productos de barra'!$H$2:$H$151,MATCH($D162,'Productos de barra'!$A$2:$A$151,0))="","",$N162*INDEX('Productos de barra'!$H$2:$H$151,MATCH($D162,'Productos de barra'!$A$2:$A$151,0))),""))</f>
        <v/>
      </c>
      <c r="Q162" s="18" t="n"/>
      <c r="R162" s="23">
        <f>IF(OR($A162="",$A162&lt;&gt;'Resumen del turno'!$C$3,$B162&lt;&gt;'Resumen del turno'!$C$4,$O162="",$O162="OK"),"",COUNTIFS($A$2:$A162,$A162,$B$2:$B162,$B162,$O$2:$O162,"Falta*")+COUNTIFS($A$2:$A162,$A162,$B$2:$B162,$B162,$O$2:$O162,"Sobra*"))</f>
        <v/>
      </c>
    </row>
    <row r="163">
      <c r="A163" s="22" t="n"/>
      <c r="B163" s="18" t="n"/>
      <c r="C163" s="18" t="n"/>
      <c r="D163" s="18" t="n"/>
      <c r="E163" s="23">
        <f>IF($D163="","",IFERROR(INDEX('Productos de barra'!$B$2:$B$151,MATCH($D163,'Productos de barra'!$A$2:$A$151,0)),"Código no cargado"))</f>
        <v/>
      </c>
      <c r="F163" s="23">
        <f>IF($D163="","",IFERROR(INDEX('Productos de barra'!$D$2:$D$151,MATCH($D163,'Productos de barra'!$A$2:$A$151,0)),""))</f>
        <v/>
      </c>
      <c r="G163" s="24" t="n"/>
      <c r="H163" s="24" t="n"/>
      <c r="I163" s="24" t="n"/>
      <c r="J163" s="24" t="n"/>
      <c r="K163" s="24" t="n"/>
      <c r="L163" s="25">
        <f>IF(OR($D163="",$G163=""),"",ROUND($G163+N($H163)-((N($I163)+N($J163))/MAX(0.0001,IFERROR(IF(INDEX('Productos de barra'!$F$2:$F$151,MATCH($D163,'Productos de barra'!$A$2:$A$151,0))="",1,INDEX('Productos de barra'!$F$2:$F$151,MATCH($D163,'Productos de barra'!$A$2:$A$151,0))),1))+N($K163)),2))</f>
        <v/>
      </c>
      <c r="M163" s="24" t="n"/>
      <c r="N163" s="25">
        <f>IF(OR($L163="",$M163=""),"",ROUND($M163-$L163,2))</f>
        <v/>
      </c>
      <c r="O163" s="23">
        <f>IF($N163="","",IF(ABS($N163)&lt;=IFERROR(IF(INDEX('Productos de barra'!$G$2:$G$151,MATCH($D163,'Productos de barra'!$A$2:$A$151,0))="",Configuración!$C$3,INDEX('Productos de barra'!$G$2:$G$151,MATCH($D163,'Productos de barra'!$A$2:$A$151,0))),Configuración!$C$3)*((N($I163)+N($J163))/MAX(0.0001,IFERROR(IF(INDEX('Productos de barra'!$F$2:$F$151,MATCH($D163,'Productos de barra'!$A$2:$A$151,0))="",1,INDEX('Productos de barra'!$F$2:$F$151,MATCH($D163,'Productos de barra'!$A$2:$A$151,0))),1))+N($K163))+0.001,"OK",IF($N163&lt;0,"Falta: investigar","Sobra: revisar carga")))</f>
        <v/>
      </c>
      <c r="P163" s="26">
        <f>IF($N163="","",IFERROR(IF(INDEX('Productos de barra'!$H$2:$H$151,MATCH($D163,'Productos de barra'!$A$2:$A$151,0))="","",$N163*INDEX('Productos de barra'!$H$2:$H$151,MATCH($D163,'Productos de barra'!$A$2:$A$151,0))),""))</f>
        <v/>
      </c>
      <c r="Q163" s="18" t="n"/>
      <c r="R163" s="23">
        <f>IF(OR($A163="",$A163&lt;&gt;'Resumen del turno'!$C$3,$B163&lt;&gt;'Resumen del turno'!$C$4,$O163="",$O163="OK"),"",COUNTIFS($A$2:$A163,$A163,$B$2:$B163,$B163,$O$2:$O163,"Falta*")+COUNTIFS($A$2:$A163,$A163,$B$2:$B163,$B163,$O$2:$O163,"Sobra*"))</f>
        <v/>
      </c>
    </row>
    <row r="164">
      <c r="A164" s="22" t="n"/>
      <c r="B164" s="18" t="n"/>
      <c r="C164" s="18" t="n"/>
      <c r="D164" s="18" t="n"/>
      <c r="E164" s="23">
        <f>IF($D164="","",IFERROR(INDEX('Productos de barra'!$B$2:$B$151,MATCH($D164,'Productos de barra'!$A$2:$A$151,0)),"Código no cargado"))</f>
        <v/>
      </c>
      <c r="F164" s="23">
        <f>IF($D164="","",IFERROR(INDEX('Productos de barra'!$D$2:$D$151,MATCH($D164,'Productos de barra'!$A$2:$A$151,0)),""))</f>
        <v/>
      </c>
      <c r="G164" s="24" t="n"/>
      <c r="H164" s="24" t="n"/>
      <c r="I164" s="24" t="n"/>
      <c r="J164" s="24" t="n"/>
      <c r="K164" s="24" t="n"/>
      <c r="L164" s="25">
        <f>IF(OR($D164="",$G164=""),"",ROUND($G164+N($H164)-((N($I164)+N($J164))/MAX(0.0001,IFERROR(IF(INDEX('Productos de barra'!$F$2:$F$151,MATCH($D164,'Productos de barra'!$A$2:$A$151,0))="",1,INDEX('Productos de barra'!$F$2:$F$151,MATCH($D164,'Productos de barra'!$A$2:$A$151,0))),1))+N($K164)),2))</f>
        <v/>
      </c>
      <c r="M164" s="24" t="n"/>
      <c r="N164" s="25">
        <f>IF(OR($L164="",$M164=""),"",ROUND($M164-$L164,2))</f>
        <v/>
      </c>
      <c r="O164" s="23">
        <f>IF($N164="","",IF(ABS($N164)&lt;=IFERROR(IF(INDEX('Productos de barra'!$G$2:$G$151,MATCH($D164,'Productos de barra'!$A$2:$A$151,0))="",Configuración!$C$3,INDEX('Productos de barra'!$G$2:$G$151,MATCH($D164,'Productos de barra'!$A$2:$A$151,0))),Configuración!$C$3)*((N($I164)+N($J164))/MAX(0.0001,IFERROR(IF(INDEX('Productos de barra'!$F$2:$F$151,MATCH($D164,'Productos de barra'!$A$2:$A$151,0))="",1,INDEX('Productos de barra'!$F$2:$F$151,MATCH($D164,'Productos de barra'!$A$2:$A$151,0))),1))+N($K164))+0.001,"OK",IF($N164&lt;0,"Falta: investigar","Sobra: revisar carga")))</f>
        <v/>
      </c>
      <c r="P164" s="26">
        <f>IF($N164="","",IFERROR(IF(INDEX('Productos de barra'!$H$2:$H$151,MATCH($D164,'Productos de barra'!$A$2:$A$151,0))="","",$N164*INDEX('Productos de barra'!$H$2:$H$151,MATCH($D164,'Productos de barra'!$A$2:$A$151,0))),""))</f>
        <v/>
      </c>
      <c r="Q164" s="18" t="n"/>
      <c r="R164" s="23">
        <f>IF(OR($A164="",$A164&lt;&gt;'Resumen del turno'!$C$3,$B164&lt;&gt;'Resumen del turno'!$C$4,$O164="",$O164="OK"),"",COUNTIFS($A$2:$A164,$A164,$B$2:$B164,$B164,$O$2:$O164,"Falta*")+COUNTIFS($A$2:$A164,$A164,$B$2:$B164,$B164,$O$2:$O164,"Sobra*"))</f>
        <v/>
      </c>
    </row>
    <row r="165">
      <c r="A165" s="22" t="n"/>
      <c r="B165" s="18" t="n"/>
      <c r="C165" s="18" t="n"/>
      <c r="D165" s="18" t="n"/>
      <c r="E165" s="23">
        <f>IF($D165="","",IFERROR(INDEX('Productos de barra'!$B$2:$B$151,MATCH($D165,'Productos de barra'!$A$2:$A$151,0)),"Código no cargado"))</f>
        <v/>
      </c>
      <c r="F165" s="23">
        <f>IF($D165="","",IFERROR(INDEX('Productos de barra'!$D$2:$D$151,MATCH($D165,'Productos de barra'!$A$2:$A$151,0)),""))</f>
        <v/>
      </c>
      <c r="G165" s="24" t="n"/>
      <c r="H165" s="24" t="n"/>
      <c r="I165" s="24" t="n"/>
      <c r="J165" s="24" t="n"/>
      <c r="K165" s="24" t="n"/>
      <c r="L165" s="25">
        <f>IF(OR($D165="",$G165=""),"",ROUND($G165+N($H165)-((N($I165)+N($J165))/MAX(0.0001,IFERROR(IF(INDEX('Productos de barra'!$F$2:$F$151,MATCH($D165,'Productos de barra'!$A$2:$A$151,0))="",1,INDEX('Productos de barra'!$F$2:$F$151,MATCH($D165,'Productos de barra'!$A$2:$A$151,0))),1))+N($K165)),2))</f>
        <v/>
      </c>
      <c r="M165" s="24" t="n"/>
      <c r="N165" s="25">
        <f>IF(OR($L165="",$M165=""),"",ROUND($M165-$L165,2))</f>
        <v/>
      </c>
      <c r="O165" s="23">
        <f>IF($N165="","",IF(ABS($N165)&lt;=IFERROR(IF(INDEX('Productos de barra'!$G$2:$G$151,MATCH($D165,'Productos de barra'!$A$2:$A$151,0))="",Configuración!$C$3,INDEX('Productos de barra'!$G$2:$G$151,MATCH($D165,'Productos de barra'!$A$2:$A$151,0))),Configuración!$C$3)*((N($I165)+N($J165))/MAX(0.0001,IFERROR(IF(INDEX('Productos de barra'!$F$2:$F$151,MATCH($D165,'Productos de barra'!$A$2:$A$151,0))="",1,INDEX('Productos de barra'!$F$2:$F$151,MATCH($D165,'Productos de barra'!$A$2:$A$151,0))),1))+N($K165))+0.001,"OK",IF($N165&lt;0,"Falta: investigar","Sobra: revisar carga")))</f>
        <v/>
      </c>
      <c r="P165" s="26">
        <f>IF($N165="","",IFERROR(IF(INDEX('Productos de barra'!$H$2:$H$151,MATCH($D165,'Productos de barra'!$A$2:$A$151,0))="","",$N165*INDEX('Productos de barra'!$H$2:$H$151,MATCH($D165,'Productos de barra'!$A$2:$A$151,0))),""))</f>
        <v/>
      </c>
      <c r="Q165" s="18" t="n"/>
      <c r="R165" s="23">
        <f>IF(OR($A165="",$A165&lt;&gt;'Resumen del turno'!$C$3,$B165&lt;&gt;'Resumen del turno'!$C$4,$O165="",$O165="OK"),"",COUNTIFS($A$2:$A165,$A165,$B$2:$B165,$B165,$O$2:$O165,"Falta*")+COUNTIFS($A$2:$A165,$A165,$B$2:$B165,$B165,$O$2:$O165,"Sobra*"))</f>
        <v/>
      </c>
    </row>
    <row r="166">
      <c r="A166" s="22" t="n"/>
      <c r="B166" s="18" t="n"/>
      <c r="C166" s="18" t="n"/>
      <c r="D166" s="18" t="n"/>
      <c r="E166" s="23">
        <f>IF($D166="","",IFERROR(INDEX('Productos de barra'!$B$2:$B$151,MATCH($D166,'Productos de barra'!$A$2:$A$151,0)),"Código no cargado"))</f>
        <v/>
      </c>
      <c r="F166" s="23">
        <f>IF($D166="","",IFERROR(INDEX('Productos de barra'!$D$2:$D$151,MATCH($D166,'Productos de barra'!$A$2:$A$151,0)),""))</f>
        <v/>
      </c>
      <c r="G166" s="24" t="n"/>
      <c r="H166" s="24" t="n"/>
      <c r="I166" s="24" t="n"/>
      <c r="J166" s="24" t="n"/>
      <c r="K166" s="24" t="n"/>
      <c r="L166" s="25">
        <f>IF(OR($D166="",$G166=""),"",ROUND($G166+N($H166)-((N($I166)+N($J166))/MAX(0.0001,IFERROR(IF(INDEX('Productos de barra'!$F$2:$F$151,MATCH($D166,'Productos de barra'!$A$2:$A$151,0))="",1,INDEX('Productos de barra'!$F$2:$F$151,MATCH($D166,'Productos de barra'!$A$2:$A$151,0))),1))+N($K166)),2))</f>
        <v/>
      </c>
      <c r="M166" s="24" t="n"/>
      <c r="N166" s="25">
        <f>IF(OR($L166="",$M166=""),"",ROUND($M166-$L166,2))</f>
        <v/>
      </c>
      <c r="O166" s="23">
        <f>IF($N166="","",IF(ABS($N166)&lt;=IFERROR(IF(INDEX('Productos de barra'!$G$2:$G$151,MATCH($D166,'Productos de barra'!$A$2:$A$151,0))="",Configuración!$C$3,INDEX('Productos de barra'!$G$2:$G$151,MATCH($D166,'Productos de barra'!$A$2:$A$151,0))),Configuración!$C$3)*((N($I166)+N($J166))/MAX(0.0001,IFERROR(IF(INDEX('Productos de barra'!$F$2:$F$151,MATCH($D166,'Productos de barra'!$A$2:$A$151,0))="",1,INDEX('Productos de barra'!$F$2:$F$151,MATCH($D166,'Productos de barra'!$A$2:$A$151,0))),1))+N($K166))+0.001,"OK",IF($N166&lt;0,"Falta: investigar","Sobra: revisar carga")))</f>
        <v/>
      </c>
      <c r="P166" s="26">
        <f>IF($N166="","",IFERROR(IF(INDEX('Productos de barra'!$H$2:$H$151,MATCH($D166,'Productos de barra'!$A$2:$A$151,0))="","",$N166*INDEX('Productos de barra'!$H$2:$H$151,MATCH($D166,'Productos de barra'!$A$2:$A$151,0))),""))</f>
        <v/>
      </c>
      <c r="Q166" s="18" t="n"/>
      <c r="R166" s="23">
        <f>IF(OR($A166="",$A166&lt;&gt;'Resumen del turno'!$C$3,$B166&lt;&gt;'Resumen del turno'!$C$4,$O166="",$O166="OK"),"",COUNTIFS($A$2:$A166,$A166,$B$2:$B166,$B166,$O$2:$O166,"Falta*")+COUNTIFS($A$2:$A166,$A166,$B$2:$B166,$B166,$O$2:$O166,"Sobra*"))</f>
        <v/>
      </c>
    </row>
    <row r="167">
      <c r="A167" s="22" t="n"/>
      <c r="B167" s="18" t="n"/>
      <c r="C167" s="18" t="n"/>
      <c r="D167" s="18" t="n"/>
      <c r="E167" s="23">
        <f>IF($D167="","",IFERROR(INDEX('Productos de barra'!$B$2:$B$151,MATCH($D167,'Productos de barra'!$A$2:$A$151,0)),"Código no cargado"))</f>
        <v/>
      </c>
      <c r="F167" s="23">
        <f>IF($D167="","",IFERROR(INDEX('Productos de barra'!$D$2:$D$151,MATCH($D167,'Productos de barra'!$A$2:$A$151,0)),""))</f>
        <v/>
      </c>
      <c r="G167" s="24" t="n"/>
      <c r="H167" s="24" t="n"/>
      <c r="I167" s="24" t="n"/>
      <c r="J167" s="24" t="n"/>
      <c r="K167" s="24" t="n"/>
      <c r="L167" s="25">
        <f>IF(OR($D167="",$G167=""),"",ROUND($G167+N($H167)-((N($I167)+N($J167))/MAX(0.0001,IFERROR(IF(INDEX('Productos de barra'!$F$2:$F$151,MATCH($D167,'Productos de barra'!$A$2:$A$151,0))="",1,INDEX('Productos de barra'!$F$2:$F$151,MATCH($D167,'Productos de barra'!$A$2:$A$151,0))),1))+N($K167)),2))</f>
        <v/>
      </c>
      <c r="M167" s="24" t="n"/>
      <c r="N167" s="25">
        <f>IF(OR($L167="",$M167=""),"",ROUND($M167-$L167,2))</f>
        <v/>
      </c>
      <c r="O167" s="23">
        <f>IF($N167="","",IF(ABS($N167)&lt;=IFERROR(IF(INDEX('Productos de barra'!$G$2:$G$151,MATCH($D167,'Productos de barra'!$A$2:$A$151,0))="",Configuración!$C$3,INDEX('Productos de barra'!$G$2:$G$151,MATCH($D167,'Productos de barra'!$A$2:$A$151,0))),Configuración!$C$3)*((N($I167)+N($J167))/MAX(0.0001,IFERROR(IF(INDEX('Productos de barra'!$F$2:$F$151,MATCH($D167,'Productos de barra'!$A$2:$A$151,0))="",1,INDEX('Productos de barra'!$F$2:$F$151,MATCH($D167,'Productos de barra'!$A$2:$A$151,0))),1))+N($K167))+0.001,"OK",IF($N167&lt;0,"Falta: investigar","Sobra: revisar carga")))</f>
        <v/>
      </c>
      <c r="P167" s="26">
        <f>IF($N167="","",IFERROR(IF(INDEX('Productos de barra'!$H$2:$H$151,MATCH($D167,'Productos de barra'!$A$2:$A$151,0))="","",$N167*INDEX('Productos de barra'!$H$2:$H$151,MATCH($D167,'Productos de barra'!$A$2:$A$151,0))),""))</f>
        <v/>
      </c>
      <c r="Q167" s="18" t="n"/>
      <c r="R167" s="23">
        <f>IF(OR($A167="",$A167&lt;&gt;'Resumen del turno'!$C$3,$B167&lt;&gt;'Resumen del turno'!$C$4,$O167="",$O167="OK"),"",COUNTIFS($A$2:$A167,$A167,$B$2:$B167,$B167,$O$2:$O167,"Falta*")+COUNTIFS($A$2:$A167,$A167,$B$2:$B167,$B167,$O$2:$O167,"Sobra*"))</f>
        <v/>
      </c>
    </row>
    <row r="168">
      <c r="A168" s="22" t="n"/>
      <c r="B168" s="18" t="n"/>
      <c r="C168" s="18" t="n"/>
      <c r="D168" s="18" t="n"/>
      <c r="E168" s="23">
        <f>IF($D168="","",IFERROR(INDEX('Productos de barra'!$B$2:$B$151,MATCH($D168,'Productos de barra'!$A$2:$A$151,0)),"Código no cargado"))</f>
        <v/>
      </c>
      <c r="F168" s="23">
        <f>IF($D168="","",IFERROR(INDEX('Productos de barra'!$D$2:$D$151,MATCH($D168,'Productos de barra'!$A$2:$A$151,0)),""))</f>
        <v/>
      </c>
      <c r="G168" s="24" t="n"/>
      <c r="H168" s="24" t="n"/>
      <c r="I168" s="24" t="n"/>
      <c r="J168" s="24" t="n"/>
      <c r="K168" s="24" t="n"/>
      <c r="L168" s="25">
        <f>IF(OR($D168="",$G168=""),"",ROUND($G168+N($H168)-((N($I168)+N($J168))/MAX(0.0001,IFERROR(IF(INDEX('Productos de barra'!$F$2:$F$151,MATCH($D168,'Productos de barra'!$A$2:$A$151,0))="",1,INDEX('Productos de barra'!$F$2:$F$151,MATCH($D168,'Productos de barra'!$A$2:$A$151,0))),1))+N($K168)),2))</f>
        <v/>
      </c>
      <c r="M168" s="24" t="n"/>
      <c r="N168" s="25">
        <f>IF(OR($L168="",$M168=""),"",ROUND($M168-$L168,2))</f>
        <v/>
      </c>
      <c r="O168" s="23">
        <f>IF($N168="","",IF(ABS($N168)&lt;=IFERROR(IF(INDEX('Productos de barra'!$G$2:$G$151,MATCH($D168,'Productos de barra'!$A$2:$A$151,0))="",Configuración!$C$3,INDEX('Productos de barra'!$G$2:$G$151,MATCH($D168,'Productos de barra'!$A$2:$A$151,0))),Configuración!$C$3)*((N($I168)+N($J168))/MAX(0.0001,IFERROR(IF(INDEX('Productos de barra'!$F$2:$F$151,MATCH($D168,'Productos de barra'!$A$2:$A$151,0))="",1,INDEX('Productos de barra'!$F$2:$F$151,MATCH($D168,'Productos de barra'!$A$2:$A$151,0))),1))+N($K168))+0.001,"OK",IF($N168&lt;0,"Falta: investigar","Sobra: revisar carga")))</f>
        <v/>
      </c>
      <c r="P168" s="26">
        <f>IF($N168="","",IFERROR(IF(INDEX('Productos de barra'!$H$2:$H$151,MATCH($D168,'Productos de barra'!$A$2:$A$151,0))="","",$N168*INDEX('Productos de barra'!$H$2:$H$151,MATCH($D168,'Productos de barra'!$A$2:$A$151,0))),""))</f>
        <v/>
      </c>
      <c r="Q168" s="18" t="n"/>
      <c r="R168" s="23">
        <f>IF(OR($A168="",$A168&lt;&gt;'Resumen del turno'!$C$3,$B168&lt;&gt;'Resumen del turno'!$C$4,$O168="",$O168="OK"),"",COUNTIFS($A$2:$A168,$A168,$B$2:$B168,$B168,$O$2:$O168,"Falta*")+COUNTIFS($A$2:$A168,$A168,$B$2:$B168,$B168,$O$2:$O168,"Sobra*"))</f>
        <v/>
      </c>
    </row>
    <row r="169">
      <c r="A169" s="22" t="n"/>
      <c r="B169" s="18" t="n"/>
      <c r="C169" s="18" t="n"/>
      <c r="D169" s="18" t="n"/>
      <c r="E169" s="23">
        <f>IF($D169="","",IFERROR(INDEX('Productos de barra'!$B$2:$B$151,MATCH($D169,'Productos de barra'!$A$2:$A$151,0)),"Código no cargado"))</f>
        <v/>
      </c>
      <c r="F169" s="23">
        <f>IF($D169="","",IFERROR(INDEX('Productos de barra'!$D$2:$D$151,MATCH($D169,'Productos de barra'!$A$2:$A$151,0)),""))</f>
        <v/>
      </c>
      <c r="G169" s="24" t="n"/>
      <c r="H169" s="24" t="n"/>
      <c r="I169" s="24" t="n"/>
      <c r="J169" s="24" t="n"/>
      <c r="K169" s="24" t="n"/>
      <c r="L169" s="25">
        <f>IF(OR($D169="",$G169=""),"",ROUND($G169+N($H169)-((N($I169)+N($J169))/MAX(0.0001,IFERROR(IF(INDEX('Productos de barra'!$F$2:$F$151,MATCH($D169,'Productos de barra'!$A$2:$A$151,0))="",1,INDEX('Productos de barra'!$F$2:$F$151,MATCH($D169,'Productos de barra'!$A$2:$A$151,0))),1))+N($K169)),2))</f>
        <v/>
      </c>
      <c r="M169" s="24" t="n"/>
      <c r="N169" s="25">
        <f>IF(OR($L169="",$M169=""),"",ROUND($M169-$L169,2))</f>
        <v/>
      </c>
      <c r="O169" s="23">
        <f>IF($N169="","",IF(ABS($N169)&lt;=IFERROR(IF(INDEX('Productos de barra'!$G$2:$G$151,MATCH($D169,'Productos de barra'!$A$2:$A$151,0))="",Configuración!$C$3,INDEX('Productos de barra'!$G$2:$G$151,MATCH($D169,'Productos de barra'!$A$2:$A$151,0))),Configuración!$C$3)*((N($I169)+N($J169))/MAX(0.0001,IFERROR(IF(INDEX('Productos de barra'!$F$2:$F$151,MATCH($D169,'Productos de barra'!$A$2:$A$151,0))="",1,INDEX('Productos de barra'!$F$2:$F$151,MATCH($D169,'Productos de barra'!$A$2:$A$151,0))),1))+N($K169))+0.001,"OK",IF($N169&lt;0,"Falta: investigar","Sobra: revisar carga")))</f>
        <v/>
      </c>
      <c r="P169" s="26">
        <f>IF($N169="","",IFERROR(IF(INDEX('Productos de barra'!$H$2:$H$151,MATCH($D169,'Productos de barra'!$A$2:$A$151,0))="","",$N169*INDEX('Productos de barra'!$H$2:$H$151,MATCH($D169,'Productos de barra'!$A$2:$A$151,0))),""))</f>
        <v/>
      </c>
      <c r="Q169" s="18" t="n"/>
      <c r="R169" s="23">
        <f>IF(OR($A169="",$A169&lt;&gt;'Resumen del turno'!$C$3,$B169&lt;&gt;'Resumen del turno'!$C$4,$O169="",$O169="OK"),"",COUNTIFS($A$2:$A169,$A169,$B$2:$B169,$B169,$O$2:$O169,"Falta*")+COUNTIFS($A$2:$A169,$A169,$B$2:$B169,$B169,$O$2:$O169,"Sobra*"))</f>
        <v/>
      </c>
    </row>
    <row r="170">
      <c r="A170" s="22" t="n"/>
      <c r="B170" s="18" t="n"/>
      <c r="C170" s="18" t="n"/>
      <c r="D170" s="18" t="n"/>
      <c r="E170" s="23">
        <f>IF($D170="","",IFERROR(INDEX('Productos de barra'!$B$2:$B$151,MATCH($D170,'Productos de barra'!$A$2:$A$151,0)),"Código no cargado"))</f>
        <v/>
      </c>
      <c r="F170" s="23">
        <f>IF($D170="","",IFERROR(INDEX('Productos de barra'!$D$2:$D$151,MATCH($D170,'Productos de barra'!$A$2:$A$151,0)),""))</f>
        <v/>
      </c>
      <c r="G170" s="24" t="n"/>
      <c r="H170" s="24" t="n"/>
      <c r="I170" s="24" t="n"/>
      <c r="J170" s="24" t="n"/>
      <c r="K170" s="24" t="n"/>
      <c r="L170" s="25">
        <f>IF(OR($D170="",$G170=""),"",ROUND($G170+N($H170)-((N($I170)+N($J170))/MAX(0.0001,IFERROR(IF(INDEX('Productos de barra'!$F$2:$F$151,MATCH($D170,'Productos de barra'!$A$2:$A$151,0))="",1,INDEX('Productos de barra'!$F$2:$F$151,MATCH($D170,'Productos de barra'!$A$2:$A$151,0))),1))+N($K170)),2))</f>
        <v/>
      </c>
      <c r="M170" s="24" t="n"/>
      <c r="N170" s="25">
        <f>IF(OR($L170="",$M170=""),"",ROUND($M170-$L170,2))</f>
        <v/>
      </c>
      <c r="O170" s="23">
        <f>IF($N170="","",IF(ABS($N170)&lt;=IFERROR(IF(INDEX('Productos de barra'!$G$2:$G$151,MATCH($D170,'Productos de barra'!$A$2:$A$151,0))="",Configuración!$C$3,INDEX('Productos de barra'!$G$2:$G$151,MATCH($D170,'Productos de barra'!$A$2:$A$151,0))),Configuración!$C$3)*((N($I170)+N($J170))/MAX(0.0001,IFERROR(IF(INDEX('Productos de barra'!$F$2:$F$151,MATCH($D170,'Productos de barra'!$A$2:$A$151,0))="",1,INDEX('Productos de barra'!$F$2:$F$151,MATCH($D170,'Productos de barra'!$A$2:$A$151,0))),1))+N($K170))+0.001,"OK",IF($N170&lt;0,"Falta: investigar","Sobra: revisar carga")))</f>
        <v/>
      </c>
      <c r="P170" s="26">
        <f>IF($N170="","",IFERROR(IF(INDEX('Productos de barra'!$H$2:$H$151,MATCH($D170,'Productos de barra'!$A$2:$A$151,0))="","",$N170*INDEX('Productos de barra'!$H$2:$H$151,MATCH($D170,'Productos de barra'!$A$2:$A$151,0))),""))</f>
        <v/>
      </c>
      <c r="Q170" s="18" t="n"/>
      <c r="R170" s="23">
        <f>IF(OR($A170="",$A170&lt;&gt;'Resumen del turno'!$C$3,$B170&lt;&gt;'Resumen del turno'!$C$4,$O170="",$O170="OK"),"",COUNTIFS($A$2:$A170,$A170,$B$2:$B170,$B170,$O$2:$O170,"Falta*")+COUNTIFS($A$2:$A170,$A170,$B$2:$B170,$B170,$O$2:$O170,"Sobra*"))</f>
        <v/>
      </c>
    </row>
    <row r="171">
      <c r="A171" s="22" t="n"/>
      <c r="B171" s="18" t="n"/>
      <c r="C171" s="18" t="n"/>
      <c r="D171" s="18" t="n"/>
      <c r="E171" s="23">
        <f>IF($D171="","",IFERROR(INDEX('Productos de barra'!$B$2:$B$151,MATCH($D171,'Productos de barra'!$A$2:$A$151,0)),"Código no cargado"))</f>
        <v/>
      </c>
      <c r="F171" s="23">
        <f>IF($D171="","",IFERROR(INDEX('Productos de barra'!$D$2:$D$151,MATCH($D171,'Productos de barra'!$A$2:$A$151,0)),""))</f>
        <v/>
      </c>
      <c r="G171" s="24" t="n"/>
      <c r="H171" s="24" t="n"/>
      <c r="I171" s="24" t="n"/>
      <c r="J171" s="24" t="n"/>
      <c r="K171" s="24" t="n"/>
      <c r="L171" s="25">
        <f>IF(OR($D171="",$G171=""),"",ROUND($G171+N($H171)-((N($I171)+N($J171))/MAX(0.0001,IFERROR(IF(INDEX('Productos de barra'!$F$2:$F$151,MATCH($D171,'Productos de barra'!$A$2:$A$151,0))="",1,INDEX('Productos de barra'!$F$2:$F$151,MATCH($D171,'Productos de barra'!$A$2:$A$151,0))),1))+N($K171)),2))</f>
        <v/>
      </c>
      <c r="M171" s="24" t="n"/>
      <c r="N171" s="25">
        <f>IF(OR($L171="",$M171=""),"",ROUND($M171-$L171,2))</f>
        <v/>
      </c>
      <c r="O171" s="23">
        <f>IF($N171="","",IF(ABS($N171)&lt;=IFERROR(IF(INDEX('Productos de barra'!$G$2:$G$151,MATCH($D171,'Productos de barra'!$A$2:$A$151,0))="",Configuración!$C$3,INDEX('Productos de barra'!$G$2:$G$151,MATCH($D171,'Productos de barra'!$A$2:$A$151,0))),Configuración!$C$3)*((N($I171)+N($J171))/MAX(0.0001,IFERROR(IF(INDEX('Productos de barra'!$F$2:$F$151,MATCH($D171,'Productos de barra'!$A$2:$A$151,0))="",1,INDEX('Productos de barra'!$F$2:$F$151,MATCH($D171,'Productos de barra'!$A$2:$A$151,0))),1))+N($K171))+0.001,"OK",IF($N171&lt;0,"Falta: investigar","Sobra: revisar carga")))</f>
        <v/>
      </c>
      <c r="P171" s="26">
        <f>IF($N171="","",IFERROR(IF(INDEX('Productos de barra'!$H$2:$H$151,MATCH($D171,'Productos de barra'!$A$2:$A$151,0))="","",$N171*INDEX('Productos de barra'!$H$2:$H$151,MATCH($D171,'Productos de barra'!$A$2:$A$151,0))),""))</f>
        <v/>
      </c>
      <c r="Q171" s="18" t="n"/>
      <c r="R171" s="23">
        <f>IF(OR($A171="",$A171&lt;&gt;'Resumen del turno'!$C$3,$B171&lt;&gt;'Resumen del turno'!$C$4,$O171="",$O171="OK"),"",COUNTIFS($A$2:$A171,$A171,$B$2:$B171,$B171,$O$2:$O171,"Falta*")+COUNTIFS($A$2:$A171,$A171,$B$2:$B171,$B171,$O$2:$O171,"Sobra*"))</f>
        <v/>
      </c>
    </row>
    <row r="172">
      <c r="A172" s="22" t="n"/>
      <c r="B172" s="18" t="n"/>
      <c r="C172" s="18" t="n"/>
      <c r="D172" s="18" t="n"/>
      <c r="E172" s="23">
        <f>IF($D172="","",IFERROR(INDEX('Productos de barra'!$B$2:$B$151,MATCH($D172,'Productos de barra'!$A$2:$A$151,0)),"Código no cargado"))</f>
        <v/>
      </c>
      <c r="F172" s="23">
        <f>IF($D172="","",IFERROR(INDEX('Productos de barra'!$D$2:$D$151,MATCH($D172,'Productos de barra'!$A$2:$A$151,0)),""))</f>
        <v/>
      </c>
      <c r="G172" s="24" t="n"/>
      <c r="H172" s="24" t="n"/>
      <c r="I172" s="24" t="n"/>
      <c r="J172" s="24" t="n"/>
      <c r="K172" s="24" t="n"/>
      <c r="L172" s="25">
        <f>IF(OR($D172="",$G172=""),"",ROUND($G172+N($H172)-((N($I172)+N($J172))/MAX(0.0001,IFERROR(IF(INDEX('Productos de barra'!$F$2:$F$151,MATCH($D172,'Productos de barra'!$A$2:$A$151,0))="",1,INDEX('Productos de barra'!$F$2:$F$151,MATCH($D172,'Productos de barra'!$A$2:$A$151,0))),1))+N($K172)),2))</f>
        <v/>
      </c>
      <c r="M172" s="24" t="n"/>
      <c r="N172" s="25">
        <f>IF(OR($L172="",$M172=""),"",ROUND($M172-$L172,2))</f>
        <v/>
      </c>
      <c r="O172" s="23">
        <f>IF($N172="","",IF(ABS($N172)&lt;=IFERROR(IF(INDEX('Productos de barra'!$G$2:$G$151,MATCH($D172,'Productos de barra'!$A$2:$A$151,0))="",Configuración!$C$3,INDEX('Productos de barra'!$G$2:$G$151,MATCH($D172,'Productos de barra'!$A$2:$A$151,0))),Configuración!$C$3)*((N($I172)+N($J172))/MAX(0.0001,IFERROR(IF(INDEX('Productos de barra'!$F$2:$F$151,MATCH($D172,'Productos de barra'!$A$2:$A$151,0))="",1,INDEX('Productos de barra'!$F$2:$F$151,MATCH($D172,'Productos de barra'!$A$2:$A$151,0))),1))+N($K172))+0.001,"OK",IF($N172&lt;0,"Falta: investigar","Sobra: revisar carga")))</f>
        <v/>
      </c>
      <c r="P172" s="26">
        <f>IF($N172="","",IFERROR(IF(INDEX('Productos de barra'!$H$2:$H$151,MATCH($D172,'Productos de barra'!$A$2:$A$151,0))="","",$N172*INDEX('Productos de barra'!$H$2:$H$151,MATCH($D172,'Productos de barra'!$A$2:$A$151,0))),""))</f>
        <v/>
      </c>
      <c r="Q172" s="18" t="n"/>
      <c r="R172" s="23">
        <f>IF(OR($A172="",$A172&lt;&gt;'Resumen del turno'!$C$3,$B172&lt;&gt;'Resumen del turno'!$C$4,$O172="",$O172="OK"),"",COUNTIFS($A$2:$A172,$A172,$B$2:$B172,$B172,$O$2:$O172,"Falta*")+COUNTIFS($A$2:$A172,$A172,$B$2:$B172,$B172,$O$2:$O172,"Sobra*"))</f>
        <v/>
      </c>
    </row>
    <row r="173">
      <c r="A173" s="22" t="n"/>
      <c r="B173" s="18" t="n"/>
      <c r="C173" s="18" t="n"/>
      <c r="D173" s="18" t="n"/>
      <c r="E173" s="23">
        <f>IF($D173="","",IFERROR(INDEX('Productos de barra'!$B$2:$B$151,MATCH($D173,'Productos de barra'!$A$2:$A$151,0)),"Código no cargado"))</f>
        <v/>
      </c>
      <c r="F173" s="23">
        <f>IF($D173="","",IFERROR(INDEX('Productos de barra'!$D$2:$D$151,MATCH($D173,'Productos de barra'!$A$2:$A$151,0)),""))</f>
        <v/>
      </c>
      <c r="G173" s="24" t="n"/>
      <c r="H173" s="24" t="n"/>
      <c r="I173" s="24" t="n"/>
      <c r="J173" s="24" t="n"/>
      <c r="K173" s="24" t="n"/>
      <c r="L173" s="25">
        <f>IF(OR($D173="",$G173=""),"",ROUND($G173+N($H173)-((N($I173)+N($J173))/MAX(0.0001,IFERROR(IF(INDEX('Productos de barra'!$F$2:$F$151,MATCH($D173,'Productos de barra'!$A$2:$A$151,0))="",1,INDEX('Productos de barra'!$F$2:$F$151,MATCH($D173,'Productos de barra'!$A$2:$A$151,0))),1))+N($K173)),2))</f>
        <v/>
      </c>
      <c r="M173" s="24" t="n"/>
      <c r="N173" s="25">
        <f>IF(OR($L173="",$M173=""),"",ROUND($M173-$L173,2))</f>
        <v/>
      </c>
      <c r="O173" s="23">
        <f>IF($N173="","",IF(ABS($N173)&lt;=IFERROR(IF(INDEX('Productos de barra'!$G$2:$G$151,MATCH($D173,'Productos de barra'!$A$2:$A$151,0))="",Configuración!$C$3,INDEX('Productos de barra'!$G$2:$G$151,MATCH($D173,'Productos de barra'!$A$2:$A$151,0))),Configuración!$C$3)*((N($I173)+N($J173))/MAX(0.0001,IFERROR(IF(INDEX('Productos de barra'!$F$2:$F$151,MATCH($D173,'Productos de barra'!$A$2:$A$151,0))="",1,INDEX('Productos de barra'!$F$2:$F$151,MATCH($D173,'Productos de barra'!$A$2:$A$151,0))),1))+N($K173))+0.001,"OK",IF($N173&lt;0,"Falta: investigar","Sobra: revisar carga")))</f>
        <v/>
      </c>
      <c r="P173" s="26">
        <f>IF($N173="","",IFERROR(IF(INDEX('Productos de barra'!$H$2:$H$151,MATCH($D173,'Productos de barra'!$A$2:$A$151,0))="","",$N173*INDEX('Productos de barra'!$H$2:$H$151,MATCH($D173,'Productos de barra'!$A$2:$A$151,0))),""))</f>
        <v/>
      </c>
      <c r="Q173" s="18" t="n"/>
      <c r="R173" s="23">
        <f>IF(OR($A173="",$A173&lt;&gt;'Resumen del turno'!$C$3,$B173&lt;&gt;'Resumen del turno'!$C$4,$O173="",$O173="OK"),"",COUNTIFS($A$2:$A173,$A173,$B$2:$B173,$B173,$O$2:$O173,"Falta*")+COUNTIFS($A$2:$A173,$A173,$B$2:$B173,$B173,$O$2:$O173,"Sobra*"))</f>
        <v/>
      </c>
    </row>
    <row r="174">
      <c r="A174" s="22" t="n"/>
      <c r="B174" s="18" t="n"/>
      <c r="C174" s="18" t="n"/>
      <c r="D174" s="18" t="n"/>
      <c r="E174" s="23">
        <f>IF($D174="","",IFERROR(INDEX('Productos de barra'!$B$2:$B$151,MATCH($D174,'Productos de barra'!$A$2:$A$151,0)),"Código no cargado"))</f>
        <v/>
      </c>
      <c r="F174" s="23">
        <f>IF($D174="","",IFERROR(INDEX('Productos de barra'!$D$2:$D$151,MATCH($D174,'Productos de barra'!$A$2:$A$151,0)),""))</f>
        <v/>
      </c>
      <c r="G174" s="24" t="n"/>
      <c r="H174" s="24" t="n"/>
      <c r="I174" s="24" t="n"/>
      <c r="J174" s="24" t="n"/>
      <c r="K174" s="24" t="n"/>
      <c r="L174" s="25">
        <f>IF(OR($D174="",$G174=""),"",ROUND($G174+N($H174)-((N($I174)+N($J174))/MAX(0.0001,IFERROR(IF(INDEX('Productos de barra'!$F$2:$F$151,MATCH($D174,'Productos de barra'!$A$2:$A$151,0))="",1,INDEX('Productos de barra'!$F$2:$F$151,MATCH($D174,'Productos de barra'!$A$2:$A$151,0))),1))+N($K174)),2))</f>
        <v/>
      </c>
      <c r="M174" s="24" t="n"/>
      <c r="N174" s="25">
        <f>IF(OR($L174="",$M174=""),"",ROUND($M174-$L174,2))</f>
        <v/>
      </c>
      <c r="O174" s="23">
        <f>IF($N174="","",IF(ABS($N174)&lt;=IFERROR(IF(INDEX('Productos de barra'!$G$2:$G$151,MATCH($D174,'Productos de barra'!$A$2:$A$151,0))="",Configuración!$C$3,INDEX('Productos de barra'!$G$2:$G$151,MATCH($D174,'Productos de barra'!$A$2:$A$151,0))),Configuración!$C$3)*((N($I174)+N($J174))/MAX(0.0001,IFERROR(IF(INDEX('Productos de barra'!$F$2:$F$151,MATCH($D174,'Productos de barra'!$A$2:$A$151,0))="",1,INDEX('Productos de barra'!$F$2:$F$151,MATCH($D174,'Productos de barra'!$A$2:$A$151,0))),1))+N($K174))+0.001,"OK",IF($N174&lt;0,"Falta: investigar","Sobra: revisar carga")))</f>
        <v/>
      </c>
      <c r="P174" s="26">
        <f>IF($N174="","",IFERROR(IF(INDEX('Productos de barra'!$H$2:$H$151,MATCH($D174,'Productos de barra'!$A$2:$A$151,0))="","",$N174*INDEX('Productos de barra'!$H$2:$H$151,MATCH($D174,'Productos de barra'!$A$2:$A$151,0))),""))</f>
        <v/>
      </c>
      <c r="Q174" s="18" t="n"/>
      <c r="R174" s="23">
        <f>IF(OR($A174="",$A174&lt;&gt;'Resumen del turno'!$C$3,$B174&lt;&gt;'Resumen del turno'!$C$4,$O174="",$O174="OK"),"",COUNTIFS($A$2:$A174,$A174,$B$2:$B174,$B174,$O$2:$O174,"Falta*")+COUNTIFS($A$2:$A174,$A174,$B$2:$B174,$B174,$O$2:$O174,"Sobra*"))</f>
        <v/>
      </c>
    </row>
    <row r="175">
      <c r="A175" s="22" t="n"/>
      <c r="B175" s="18" t="n"/>
      <c r="C175" s="18" t="n"/>
      <c r="D175" s="18" t="n"/>
      <c r="E175" s="23">
        <f>IF($D175="","",IFERROR(INDEX('Productos de barra'!$B$2:$B$151,MATCH($D175,'Productos de barra'!$A$2:$A$151,0)),"Código no cargado"))</f>
        <v/>
      </c>
      <c r="F175" s="23">
        <f>IF($D175="","",IFERROR(INDEX('Productos de barra'!$D$2:$D$151,MATCH($D175,'Productos de barra'!$A$2:$A$151,0)),""))</f>
        <v/>
      </c>
      <c r="G175" s="24" t="n"/>
      <c r="H175" s="24" t="n"/>
      <c r="I175" s="24" t="n"/>
      <c r="J175" s="24" t="n"/>
      <c r="K175" s="24" t="n"/>
      <c r="L175" s="25">
        <f>IF(OR($D175="",$G175=""),"",ROUND($G175+N($H175)-((N($I175)+N($J175))/MAX(0.0001,IFERROR(IF(INDEX('Productos de barra'!$F$2:$F$151,MATCH($D175,'Productos de barra'!$A$2:$A$151,0))="",1,INDEX('Productos de barra'!$F$2:$F$151,MATCH($D175,'Productos de barra'!$A$2:$A$151,0))),1))+N($K175)),2))</f>
        <v/>
      </c>
      <c r="M175" s="24" t="n"/>
      <c r="N175" s="25">
        <f>IF(OR($L175="",$M175=""),"",ROUND($M175-$L175,2))</f>
        <v/>
      </c>
      <c r="O175" s="23">
        <f>IF($N175="","",IF(ABS($N175)&lt;=IFERROR(IF(INDEX('Productos de barra'!$G$2:$G$151,MATCH($D175,'Productos de barra'!$A$2:$A$151,0))="",Configuración!$C$3,INDEX('Productos de barra'!$G$2:$G$151,MATCH($D175,'Productos de barra'!$A$2:$A$151,0))),Configuración!$C$3)*((N($I175)+N($J175))/MAX(0.0001,IFERROR(IF(INDEX('Productos de barra'!$F$2:$F$151,MATCH($D175,'Productos de barra'!$A$2:$A$151,0))="",1,INDEX('Productos de barra'!$F$2:$F$151,MATCH($D175,'Productos de barra'!$A$2:$A$151,0))),1))+N($K175))+0.001,"OK",IF($N175&lt;0,"Falta: investigar","Sobra: revisar carga")))</f>
        <v/>
      </c>
      <c r="P175" s="26">
        <f>IF($N175="","",IFERROR(IF(INDEX('Productos de barra'!$H$2:$H$151,MATCH($D175,'Productos de barra'!$A$2:$A$151,0))="","",$N175*INDEX('Productos de barra'!$H$2:$H$151,MATCH($D175,'Productos de barra'!$A$2:$A$151,0))),""))</f>
        <v/>
      </c>
      <c r="Q175" s="18" t="n"/>
      <c r="R175" s="23">
        <f>IF(OR($A175="",$A175&lt;&gt;'Resumen del turno'!$C$3,$B175&lt;&gt;'Resumen del turno'!$C$4,$O175="",$O175="OK"),"",COUNTIFS($A$2:$A175,$A175,$B$2:$B175,$B175,$O$2:$O175,"Falta*")+COUNTIFS($A$2:$A175,$A175,$B$2:$B175,$B175,$O$2:$O175,"Sobra*"))</f>
        <v/>
      </c>
    </row>
    <row r="176">
      <c r="A176" s="22" t="n"/>
      <c r="B176" s="18" t="n"/>
      <c r="C176" s="18" t="n"/>
      <c r="D176" s="18" t="n"/>
      <c r="E176" s="23">
        <f>IF($D176="","",IFERROR(INDEX('Productos de barra'!$B$2:$B$151,MATCH($D176,'Productos de barra'!$A$2:$A$151,0)),"Código no cargado"))</f>
        <v/>
      </c>
      <c r="F176" s="23">
        <f>IF($D176="","",IFERROR(INDEX('Productos de barra'!$D$2:$D$151,MATCH($D176,'Productos de barra'!$A$2:$A$151,0)),""))</f>
        <v/>
      </c>
      <c r="G176" s="24" t="n"/>
      <c r="H176" s="24" t="n"/>
      <c r="I176" s="24" t="n"/>
      <c r="J176" s="24" t="n"/>
      <c r="K176" s="24" t="n"/>
      <c r="L176" s="25">
        <f>IF(OR($D176="",$G176=""),"",ROUND($G176+N($H176)-((N($I176)+N($J176))/MAX(0.0001,IFERROR(IF(INDEX('Productos de barra'!$F$2:$F$151,MATCH($D176,'Productos de barra'!$A$2:$A$151,0))="",1,INDEX('Productos de barra'!$F$2:$F$151,MATCH($D176,'Productos de barra'!$A$2:$A$151,0))),1))+N($K176)),2))</f>
        <v/>
      </c>
      <c r="M176" s="24" t="n"/>
      <c r="N176" s="25">
        <f>IF(OR($L176="",$M176=""),"",ROUND($M176-$L176,2))</f>
        <v/>
      </c>
      <c r="O176" s="23">
        <f>IF($N176="","",IF(ABS($N176)&lt;=IFERROR(IF(INDEX('Productos de barra'!$G$2:$G$151,MATCH($D176,'Productos de barra'!$A$2:$A$151,0))="",Configuración!$C$3,INDEX('Productos de barra'!$G$2:$G$151,MATCH($D176,'Productos de barra'!$A$2:$A$151,0))),Configuración!$C$3)*((N($I176)+N($J176))/MAX(0.0001,IFERROR(IF(INDEX('Productos de barra'!$F$2:$F$151,MATCH($D176,'Productos de barra'!$A$2:$A$151,0))="",1,INDEX('Productos de barra'!$F$2:$F$151,MATCH($D176,'Productos de barra'!$A$2:$A$151,0))),1))+N($K176))+0.001,"OK",IF($N176&lt;0,"Falta: investigar","Sobra: revisar carga")))</f>
        <v/>
      </c>
      <c r="P176" s="26">
        <f>IF($N176="","",IFERROR(IF(INDEX('Productos de barra'!$H$2:$H$151,MATCH($D176,'Productos de barra'!$A$2:$A$151,0))="","",$N176*INDEX('Productos de barra'!$H$2:$H$151,MATCH($D176,'Productos de barra'!$A$2:$A$151,0))),""))</f>
        <v/>
      </c>
      <c r="Q176" s="18" t="n"/>
      <c r="R176" s="23">
        <f>IF(OR($A176="",$A176&lt;&gt;'Resumen del turno'!$C$3,$B176&lt;&gt;'Resumen del turno'!$C$4,$O176="",$O176="OK"),"",COUNTIFS($A$2:$A176,$A176,$B$2:$B176,$B176,$O$2:$O176,"Falta*")+COUNTIFS($A$2:$A176,$A176,$B$2:$B176,$B176,$O$2:$O176,"Sobra*"))</f>
        <v/>
      </c>
    </row>
    <row r="177">
      <c r="A177" s="22" t="n"/>
      <c r="B177" s="18" t="n"/>
      <c r="C177" s="18" t="n"/>
      <c r="D177" s="18" t="n"/>
      <c r="E177" s="23">
        <f>IF($D177="","",IFERROR(INDEX('Productos de barra'!$B$2:$B$151,MATCH($D177,'Productos de barra'!$A$2:$A$151,0)),"Código no cargado"))</f>
        <v/>
      </c>
      <c r="F177" s="23">
        <f>IF($D177="","",IFERROR(INDEX('Productos de barra'!$D$2:$D$151,MATCH($D177,'Productos de barra'!$A$2:$A$151,0)),""))</f>
        <v/>
      </c>
      <c r="G177" s="24" t="n"/>
      <c r="H177" s="24" t="n"/>
      <c r="I177" s="24" t="n"/>
      <c r="J177" s="24" t="n"/>
      <c r="K177" s="24" t="n"/>
      <c r="L177" s="25">
        <f>IF(OR($D177="",$G177=""),"",ROUND($G177+N($H177)-((N($I177)+N($J177))/MAX(0.0001,IFERROR(IF(INDEX('Productos de barra'!$F$2:$F$151,MATCH($D177,'Productos de barra'!$A$2:$A$151,0))="",1,INDEX('Productos de barra'!$F$2:$F$151,MATCH($D177,'Productos de barra'!$A$2:$A$151,0))),1))+N($K177)),2))</f>
        <v/>
      </c>
      <c r="M177" s="24" t="n"/>
      <c r="N177" s="25">
        <f>IF(OR($L177="",$M177=""),"",ROUND($M177-$L177,2))</f>
        <v/>
      </c>
      <c r="O177" s="23">
        <f>IF($N177="","",IF(ABS($N177)&lt;=IFERROR(IF(INDEX('Productos de barra'!$G$2:$G$151,MATCH($D177,'Productos de barra'!$A$2:$A$151,0))="",Configuración!$C$3,INDEX('Productos de barra'!$G$2:$G$151,MATCH($D177,'Productos de barra'!$A$2:$A$151,0))),Configuración!$C$3)*((N($I177)+N($J177))/MAX(0.0001,IFERROR(IF(INDEX('Productos de barra'!$F$2:$F$151,MATCH($D177,'Productos de barra'!$A$2:$A$151,0))="",1,INDEX('Productos de barra'!$F$2:$F$151,MATCH($D177,'Productos de barra'!$A$2:$A$151,0))),1))+N($K177))+0.001,"OK",IF($N177&lt;0,"Falta: investigar","Sobra: revisar carga")))</f>
        <v/>
      </c>
      <c r="P177" s="26">
        <f>IF($N177="","",IFERROR(IF(INDEX('Productos de barra'!$H$2:$H$151,MATCH($D177,'Productos de barra'!$A$2:$A$151,0))="","",$N177*INDEX('Productos de barra'!$H$2:$H$151,MATCH($D177,'Productos de barra'!$A$2:$A$151,0))),""))</f>
        <v/>
      </c>
      <c r="Q177" s="18" t="n"/>
      <c r="R177" s="23">
        <f>IF(OR($A177="",$A177&lt;&gt;'Resumen del turno'!$C$3,$B177&lt;&gt;'Resumen del turno'!$C$4,$O177="",$O177="OK"),"",COUNTIFS($A$2:$A177,$A177,$B$2:$B177,$B177,$O$2:$O177,"Falta*")+COUNTIFS($A$2:$A177,$A177,$B$2:$B177,$B177,$O$2:$O177,"Sobra*"))</f>
        <v/>
      </c>
    </row>
    <row r="178">
      <c r="A178" s="22" t="n"/>
      <c r="B178" s="18" t="n"/>
      <c r="C178" s="18" t="n"/>
      <c r="D178" s="18" t="n"/>
      <c r="E178" s="23">
        <f>IF($D178="","",IFERROR(INDEX('Productos de barra'!$B$2:$B$151,MATCH($D178,'Productos de barra'!$A$2:$A$151,0)),"Código no cargado"))</f>
        <v/>
      </c>
      <c r="F178" s="23">
        <f>IF($D178="","",IFERROR(INDEX('Productos de barra'!$D$2:$D$151,MATCH($D178,'Productos de barra'!$A$2:$A$151,0)),""))</f>
        <v/>
      </c>
      <c r="G178" s="24" t="n"/>
      <c r="H178" s="24" t="n"/>
      <c r="I178" s="24" t="n"/>
      <c r="J178" s="24" t="n"/>
      <c r="K178" s="24" t="n"/>
      <c r="L178" s="25">
        <f>IF(OR($D178="",$G178=""),"",ROUND($G178+N($H178)-((N($I178)+N($J178))/MAX(0.0001,IFERROR(IF(INDEX('Productos de barra'!$F$2:$F$151,MATCH($D178,'Productos de barra'!$A$2:$A$151,0))="",1,INDEX('Productos de barra'!$F$2:$F$151,MATCH($D178,'Productos de barra'!$A$2:$A$151,0))),1))+N($K178)),2))</f>
        <v/>
      </c>
      <c r="M178" s="24" t="n"/>
      <c r="N178" s="25">
        <f>IF(OR($L178="",$M178=""),"",ROUND($M178-$L178,2))</f>
        <v/>
      </c>
      <c r="O178" s="23">
        <f>IF($N178="","",IF(ABS($N178)&lt;=IFERROR(IF(INDEX('Productos de barra'!$G$2:$G$151,MATCH($D178,'Productos de barra'!$A$2:$A$151,0))="",Configuración!$C$3,INDEX('Productos de barra'!$G$2:$G$151,MATCH($D178,'Productos de barra'!$A$2:$A$151,0))),Configuración!$C$3)*((N($I178)+N($J178))/MAX(0.0001,IFERROR(IF(INDEX('Productos de barra'!$F$2:$F$151,MATCH($D178,'Productos de barra'!$A$2:$A$151,0))="",1,INDEX('Productos de barra'!$F$2:$F$151,MATCH($D178,'Productos de barra'!$A$2:$A$151,0))),1))+N($K178))+0.001,"OK",IF($N178&lt;0,"Falta: investigar","Sobra: revisar carga")))</f>
        <v/>
      </c>
      <c r="P178" s="26">
        <f>IF($N178="","",IFERROR(IF(INDEX('Productos de barra'!$H$2:$H$151,MATCH($D178,'Productos de barra'!$A$2:$A$151,0))="","",$N178*INDEX('Productos de barra'!$H$2:$H$151,MATCH($D178,'Productos de barra'!$A$2:$A$151,0))),""))</f>
        <v/>
      </c>
      <c r="Q178" s="18" t="n"/>
      <c r="R178" s="23">
        <f>IF(OR($A178="",$A178&lt;&gt;'Resumen del turno'!$C$3,$B178&lt;&gt;'Resumen del turno'!$C$4,$O178="",$O178="OK"),"",COUNTIFS($A$2:$A178,$A178,$B$2:$B178,$B178,$O$2:$O178,"Falta*")+COUNTIFS($A$2:$A178,$A178,$B$2:$B178,$B178,$O$2:$O178,"Sobra*"))</f>
        <v/>
      </c>
    </row>
    <row r="179">
      <c r="A179" s="22" t="n"/>
      <c r="B179" s="18" t="n"/>
      <c r="C179" s="18" t="n"/>
      <c r="D179" s="18" t="n"/>
      <c r="E179" s="23">
        <f>IF($D179="","",IFERROR(INDEX('Productos de barra'!$B$2:$B$151,MATCH($D179,'Productos de barra'!$A$2:$A$151,0)),"Código no cargado"))</f>
        <v/>
      </c>
      <c r="F179" s="23">
        <f>IF($D179="","",IFERROR(INDEX('Productos de barra'!$D$2:$D$151,MATCH($D179,'Productos de barra'!$A$2:$A$151,0)),""))</f>
        <v/>
      </c>
      <c r="G179" s="24" t="n"/>
      <c r="H179" s="24" t="n"/>
      <c r="I179" s="24" t="n"/>
      <c r="J179" s="24" t="n"/>
      <c r="K179" s="24" t="n"/>
      <c r="L179" s="25">
        <f>IF(OR($D179="",$G179=""),"",ROUND($G179+N($H179)-((N($I179)+N($J179))/MAX(0.0001,IFERROR(IF(INDEX('Productos de barra'!$F$2:$F$151,MATCH($D179,'Productos de barra'!$A$2:$A$151,0))="",1,INDEX('Productos de barra'!$F$2:$F$151,MATCH($D179,'Productos de barra'!$A$2:$A$151,0))),1))+N($K179)),2))</f>
        <v/>
      </c>
      <c r="M179" s="24" t="n"/>
      <c r="N179" s="25">
        <f>IF(OR($L179="",$M179=""),"",ROUND($M179-$L179,2))</f>
        <v/>
      </c>
      <c r="O179" s="23">
        <f>IF($N179="","",IF(ABS($N179)&lt;=IFERROR(IF(INDEX('Productos de barra'!$G$2:$G$151,MATCH($D179,'Productos de barra'!$A$2:$A$151,0))="",Configuración!$C$3,INDEX('Productos de barra'!$G$2:$G$151,MATCH($D179,'Productos de barra'!$A$2:$A$151,0))),Configuración!$C$3)*((N($I179)+N($J179))/MAX(0.0001,IFERROR(IF(INDEX('Productos de barra'!$F$2:$F$151,MATCH($D179,'Productos de barra'!$A$2:$A$151,0))="",1,INDEX('Productos de barra'!$F$2:$F$151,MATCH($D179,'Productos de barra'!$A$2:$A$151,0))),1))+N($K179))+0.001,"OK",IF($N179&lt;0,"Falta: investigar","Sobra: revisar carga")))</f>
        <v/>
      </c>
      <c r="P179" s="26">
        <f>IF($N179="","",IFERROR(IF(INDEX('Productos de barra'!$H$2:$H$151,MATCH($D179,'Productos de barra'!$A$2:$A$151,0))="","",$N179*INDEX('Productos de barra'!$H$2:$H$151,MATCH($D179,'Productos de barra'!$A$2:$A$151,0))),""))</f>
        <v/>
      </c>
      <c r="Q179" s="18" t="n"/>
      <c r="R179" s="23">
        <f>IF(OR($A179="",$A179&lt;&gt;'Resumen del turno'!$C$3,$B179&lt;&gt;'Resumen del turno'!$C$4,$O179="",$O179="OK"),"",COUNTIFS($A$2:$A179,$A179,$B$2:$B179,$B179,$O$2:$O179,"Falta*")+COUNTIFS($A$2:$A179,$A179,$B$2:$B179,$B179,$O$2:$O179,"Sobra*"))</f>
        <v/>
      </c>
    </row>
    <row r="180">
      <c r="A180" s="22" t="n"/>
      <c r="B180" s="18" t="n"/>
      <c r="C180" s="18" t="n"/>
      <c r="D180" s="18" t="n"/>
      <c r="E180" s="23">
        <f>IF($D180="","",IFERROR(INDEX('Productos de barra'!$B$2:$B$151,MATCH($D180,'Productos de barra'!$A$2:$A$151,0)),"Código no cargado"))</f>
        <v/>
      </c>
      <c r="F180" s="23">
        <f>IF($D180="","",IFERROR(INDEX('Productos de barra'!$D$2:$D$151,MATCH($D180,'Productos de barra'!$A$2:$A$151,0)),""))</f>
        <v/>
      </c>
      <c r="G180" s="24" t="n"/>
      <c r="H180" s="24" t="n"/>
      <c r="I180" s="24" t="n"/>
      <c r="J180" s="24" t="n"/>
      <c r="K180" s="24" t="n"/>
      <c r="L180" s="25">
        <f>IF(OR($D180="",$G180=""),"",ROUND($G180+N($H180)-((N($I180)+N($J180))/MAX(0.0001,IFERROR(IF(INDEX('Productos de barra'!$F$2:$F$151,MATCH($D180,'Productos de barra'!$A$2:$A$151,0))="",1,INDEX('Productos de barra'!$F$2:$F$151,MATCH($D180,'Productos de barra'!$A$2:$A$151,0))),1))+N($K180)),2))</f>
        <v/>
      </c>
      <c r="M180" s="24" t="n"/>
      <c r="N180" s="25">
        <f>IF(OR($L180="",$M180=""),"",ROUND($M180-$L180,2))</f>
        <v/>
      </c>
      <c r="O180" s="23">
        <f>IF($N180="","",IF(ABS($N180)&lt;=IFERROR(IF(INDEX('Productos de barra'!$G$2:$G$151,MATCH($D180,'Productos de barra'!$A$2:$A$151,0))="",Configuración!$C$3,INDEX('Productos de barra'!$G$2:$G$151,MATCH($D180,'Productos de barra'!$A$2:$A$151,0))),Configuración!$C$3)*((N($I180)+N($J180))/MAX(0.0001,IFERROR(IF(INDEX('Productos de barra'!$F$2:$F$151,MATCH($D180,'Productos de barra'!$A$2:$A$151,0))="",1,INDEX('Productos de barra'!$F$2:$F$151,MATCH($D180,'Productos de barra'!$A$2:$A$151,0))),1))+N($K180))+0.001,"OK",IF($N180&lt;0,"Falta: investigar","Sobra: revisar carga")))</f>
        <v/>
      </c>
      <c r="P180" s="26">
        <f>IF($N180="","",IFERROR(IF(INDEX('Productos de barra'!$H$2:$H$151,MATCH($D180,'Productos de barra'!$A$2:$A$151,0))="","",$N180*INDEX('Productos de barra'!$H$2:$H$151,MATCH($D180,'Productos de barra'!$A$2:$A$151,0))),""))</f>
        <v/>
      </c>
      <c r="Q180" s="18" t="n"/>
      <c r="R180" s="23">
        <f>IF(OR($A180="",$A180&lt;&gt;'Resumen del turno'!$C$3,$B180&lt;&gt;'Resumen del turno'!$C$4,$O180="",$O180="OK"),"",COUNTIFS($A$2:$A180,$A180,$B$2:$B180,$B180,$O$2:$O180,"Falta*")+COUNTIFS($A$2:$A180,$A180,$B$2:$B180,$B180,$O$2:$O180,"Sobra*"))</f>
        <v/>
      </c>
    </row>
    <row r="181">
      <c r="A181" s="22" t="n"/>
      <c r="B181" s="18" t="n"/>
      <c r="C181" s="18" t="n"/>
      <c r="D181" s="18" t="n"/>
      <c r="E181" s="23">
        <f>IF($D181="","",IFERROR(INDEX('Productos de barra'!$B$2:$B$151,MATCH($D181,'Productos de barra'!$A$2:$A$151,0)),"Código no cargado"))</f>
        <v/>
      </c>
      <c r="F181" s="23">
        <f>IF($D181="","",IFERROR(INDEX('Productos de barra'!$D$2:$D$151,MATCH($D181,'Productos de barra'!$A$2:$A$151,0)),""))</f>
        <v/>
      </c>
      <c r="G181" s="24" t="n"/>
      <c r="H181" s="24" t="n"/>
      <c r="I181" s="24" t="n"/>
      <c r="J181" s="24" t="n"/>
      <c r="K181" s="24" t="n"/>
      <c r="L181" s="25">
        <f>IF(OR($D181="",$G181=""),"",ROUND($G181+N($H181)-((N($I181)+N($J181))/MAX(0.0001,IFERROR(IF(INDEX('Productos de barra'!$F$2:$F$151,MATCH($D181,'Productos de barra'!$A$2:$A$151,0))="",1,INDEX('Productos de barra'!$F$2:$F$151,MATCH($D181,'Productos de barra'!$A$2:$A$151,0))),1))+N($K181)),2))</f>
        <v/>
      </c>
      <c r="M181" s="24" t="n"/>
      <c r="N181" s="25">
        <f>IF(OR($L181="",$M181=""),"",ROUND($M181-$L181,2))</f>
        <v/>
      </c>
      <c r="O181" s="23">
        <f>IF($N181="","",IF(ABS($N181)&lt;=IFERROR(IF(INDEX('Productos de barra'!$G$2:$G$151,MATCH($D181,'Productos de barra'!$A$2:$A$151,0))="",Configuración!$C$3,INDEX('Productos de barra'!$G$2:$G$151,MATCH($D181,'Productos de barra'!$A$2:$A$151,0))),Configuración!$C$3)*((N($I181)+N($J181))/MAX(0.0001,IFERROR(IF(INDEX('Productos de barra'!$F$2:$F$151,MATCH($D181,'Productos de barra'!$A$2:$A$151,0))="",1,INDEX('Productos de barra'!$F$2:$F$151,MATCH($D181,'Productos de barra'!$A$2:$A$151,0))),1))+N($K181))+0.001,"OK",IF($N181&lt;0,"Falta: investigar","Sobra: revisar carga")))</f>
        <v/>
      </c>
      <c r="P181" s="26">
        <f>IF($N181="","",IFERROR(IF(INDEX('Productos de barra'!$H$2:$H$151,MATCH($D181,'Productos de barra'!$A$2:$A$151,0))="","",$N181*INDEX('Productos de barra'!$H$2:$H$151,MATCH($D181,'Productos de barra'!$A$2:$A$151,0))),""))</f>
        <v/>
      </c>
      <c r="Q181" s="18" t="n"/>
      <c r="R181" s="23">
        <f>IF(OR($A181="",$A181&lt;&gt;'Resumen del turno'!$C$3,$B181&lt;&gt;'Resumen del turno'!$C$4,$O181="",$O181="OK"),"",COUNTIFS($A$2:$A181,$A181,$B$2:$B181,$B181,$O$2:$O181,"Falta*")+COUNTIFS($A$2:$A181,$A181,$B$2:$B181,$B181,$O$2:$O181,"Sobra*"))</f>
        <v/>
      </c>
    </row>
    <row r="182">
      <c r="A182" s="22" t="n"/>
      <c r="B182" s="18" t="n"/>
      <c r="C182" s="18" t="n"/>
      <c r="D182" s="18" t="n"/>
      <c r="E182" s="23">
        <f>IF($D182="","",IFERROR(INDEX('Productos de barra'!$B$2:$B$151,MATCH($D182,'Productos de barra'!$A$2:$A$151,0)),"Código no cargado"))</f>
        <v/>
      </c>
      <c r="F182" s="23">
        <f>IF($D182="","",IFERROR(INDEX('Productos de barra'!$D$2:$D$151,MATCH($D182,'Productos de barra'!$A$2:$A$151,0)),""))</f>
        <v/>
      </c>
      <c r="G182" s="24" t="n"/>
      <c r="H182" s="24" t="n"/>
      <c r="I182" s="24" t="n"/>
      <c r="J182" s="24" t="n"/>
      <c r="K182" s="24" t="n"/>
      <c r="L182" s="25">
        <f>IF(OR($D182="",$G182=""),"",ROUND($G182+N($H182)-((N($I182)+N($J182))/MAX(0.0001,IFERROR(IF(INDEX('Productos de barra'!$F$2:$F$151,MATCH($D182,'Productos de barra'!$A$2:$A$151,0))="",1,INDEX('Productos de barra'!$F$2:$F$151,MATCH($D182,'Productos de barra'!$A$2:$A$151,0))),1))+N($K182)),2))</f>
        <v/>
      </c>
      <c r="M182" s="24" t="n"/>
      <c r="N182" s="25">
        <f>IF(OR($L182="",$M182=""),"",ROUND($M182-$L182,2))</f>
        <v/>
      </c>
      <c r="O182" s="23">
        <f>IF($N182="","",IF(ABS($N182)&lt;=IFERROR(IF(INDEX('Productos de barra'!$G$2:$G$151,MATCH($D182,'Productos de barra'!$A$2:$A$151,0))="",Configuración!$C$3,INDEX('Productos de barra'!$G$2:$G$151,MATCH($D182,'Productos de barra'!$A$2:$A$151,0))),Configuración!$C$3)*((N($I182)+N($J182))/MAX(0.0001,IFERROR(IF(INDEX('Productos de barra'!$F$2:$F$151,MATCH($D182,'Productos de barra'!$A$2:$A$151,0))="",1,INDEX('Productos de barra'!$F$2:$F$151,MATCH($D182,'Productos de barra'!$A$2:$A$151,0))),1))+N($K182))+0.001,"OK",IF($N182&lt;0,"Falta: investigar","Sobra: revisar carga")))</f>
        <v/>
      </c>
      <c r="P182" s="26">
        <f>IF($N182="","",IFERROR(IF(INDEX('Productos de barra'!$H$2:$H$151,MATCH($D182,'Productos de barra'!$A$2:$A$151,0))="","",$N182*INDEX('Productos de barra'!$H$2:$H$151,MATCH($D182,'Productos de barra'!$A$2:$A$151,0))),""))</f>
        <v/>
      </c>
      <c r="Q182" s="18" t="n"/>
      <c r="R182" s="23">
        <f>IF(OR($A182="",$A182&lt;&gt;'Resumen del turno'!$C$3,$B182&lt;&gt;'Resumen del turno'!$C$4,$O182="",$O182="OK"),"",COUNTIFS($A$2:$A182,$A182,$B$2:$B182,$B182,$O$2:$O182,"Falta*")+COUNTIFS($A$2:$A182,$A182,$B$2:$B182,$B182,$O$2:$O182,"Sobra*"))</f>
        <v/>
      </c>
    </row>
    <row r="183">
      <c r="A183" s="22" t="n"/>
      <c r="B183" s="18" t="n"/>
      <c r="C183" s="18" t="n"/>
      <c r="D183" s="18" t="n"/>
      <c r="E183" s="23">
        <f>IF($D183="","",IFERROR(INDEX('Productos de barra'!$B$2:$B$151,MATCH($D183,'Productos de barra'!$A$2:$A$151,0)),"Código no cargado"))</f>
        <v/>
      </c>
      <c r="F183" s="23">
        <f>IF($D183="","",IFERROR(INDEX('Productos de barra'!$D$2:$D$151,MATCH($D183,'Productos de barra'!$A$2:$A$151,0)),""))</f>
        <v/>
      </c>
      <c r="G183" s="24" t="n"/>
      <c r="H183" s="24" t="n"/>
      <c r="I183" s="24" t="n"/>
      <c r="J183" s="24" t="n"/>
      <c r="K183" s="24" t="n"/>
      <c r="L183" s="25">
        <f>IF(OR($D183="",$G183=""),"",ROUND($G183+N($H183)-((N($I183)+N($J183))/MAX(0.0001,IFERROR(IF(INDEX('Productos de barra'!$F$2:$F$151,MATCH($D183,'Productos de barra'!$A$2:$A$151,0))="",1,INDEX('Productos de barra'!$F$2:$F$151,MATCH($D183,'Productos de barra'!$A$2:$A$151,0))),1))+N($K183)),2))</f>
        <v/>
      </c>
      <c r="M183" s="24" t="n"/>
      <c r="N183" s="25">
        <f>IF(OR($L183="",$M183=""),"",ROUND($M183-$L183,2))</f>
        <v/>
      </c>
      <c r="O183" s="23">
        <f>IF($N183="","",IF(ABS($N183)&lt;=IFERROR(IF(INDEX('Productos de barra'!$G$2:$G$151,MATCH($D183,'Productos de barra'!$A$2:$A$151,0))="",Configuración!$C$3,INDEX('Productos de barra'!$G$2:$G$151,MATCH($D183,'Productos de barra'!$A$2:$A$151,0))),Configuración!$C$3)*((N($I183)+N($J183))/MAX(0.0001,IFERROR(IF(INDEX('Productos de barra'!$F$2:$F$151,MATCH($D183,'Productos de barra'!$A$2:$A$151,0))="",1,INDEX('Productos de barra'!$F$2:$F$151,MATCH($D183,'Productos de barra'!$A$2:$A$151,0))),1))+N($K183))+0.001,"OK",IF($N183&lt;0,"Falta: investigar","Sobra: revisar carga")))</f>
        <v/>
      </c>
      <c r="P183" s="26">
        <f>IF($N183="","",IFERROR(IF(INDEX('Productos de barra'!$H$2:$H$151,MATCH($D183,'Productos de barra'!$A$2:$A$151,0))="","",$N183*INDEX('Productos de barra'!$H$2:$H$151,MATCH($D183,'Productos de barra'!$A$2:$A$151,0))),""))</f>
        <v/>
      </c>
      <c r="Q183" s="18" t="n"/>
      <c r="R183" s="23">
        <f>IF(OR($A183="",$A183&lt;&gt;'Resumen del turno'!$C$3,$B183&lt;&gt;'Resumen del turno'!$C$4,$O183="",$O183="OK"),"",COUNTIFS($A$2:$A183,$A183,$B$2:$B183,$B183,$O$2:$O183,"Falta*")+COUNTIFS($A$2:$A183,$A183,$B$2:$B183,$B183,$O$2:$O183,"Sobra*"))</f>
        <v/>
      </c>
    </row>
    <row r="184">
      <c r="A184" s="22" t="n"/>
      <c r="B184" s="18" t="n"/>
      <c r="C184" s="18" t="n"/>
      <c r="D184" s="18" t="n"/>
      <c r="E184" s="23">
        <f>IF($D184="","",IFERROR(INDEX('Productos de barra'!$B$2:$B$151,MATCH($D184,'Productos de barra'!$A$2:$A$151,0)),"Código no cargado"))</f>
        <v/>
      </c>
      <c r="F184" s="23">
        <f>IF($D184="","",IFERROR(INDEX('Productos de barra'!$D$2:$D$151,MATCH($D184,'Productos de barra'!$A$2:$A$151,0)),""))</f>
        <v/>
      </c>
      <c r="G184" s="24" t="n"/>
      <c r="H184" s="24" t="n"/>
      <c r="I184" s="24" t="n"/>
      <c r="J184" s="24" t="n"/>
      <c r="K184" s="24" t="n"/>
      <c r="L184" s="25">
        <f>IF(OR($D184="",$G184=""),"",ROUND($G184+N($H184)-((N($I184)+N($J184))/MAX(0.0001,IFERROR(IF(INDEX('Productos de barra'!$F$2:$F$151,MATCH($D184,'Productos de barra'!$A$2:$A$151,0))="",1,INDEX('Productos de barra'!$F$2:$F$151,MATCH($D184,'Productos de barra'!$A$2:$A$151,0))),1))+N($K184)),2))</f>
        <v/>
      </c>
      <c r="M184" s="24" t="n"/>
      <c r="N184" s="25">
        <f>IF(OR($L184="",$M184=""),"",ROUND($M184-$L184,2))</f>
        <v/>
      </c>
      <c r="O184" s="23">
        <f>IF($N184="","",IF(ABS($N184)&lt;=IFERROR(IF(INDEX('Productos de barra'!$G$2:$G$151,MATCH($D184,'Productos de barra'!$A$2:$A$151,0))="",Configuración!$C$3,INDEX('Productos de barra'!$G$2:$G$151,MATCH($D184,'Productos de barra'!$A$2:$A$151,0))),Configuración!$C$3)*((N($I184)+N($J184))/MAX(0.0001,IFERROR(IF(INDEX('Productos de barra'!$F$2:$F$151,MATCH($D184,'Productos de barra'!$A$2:$A$151,0))="",1,INDEX('Productos de barra'!$F$2:$F$151,MATCH($D184,'Productos de barra'!$A$2:$A$151,0))),1))+N($K184))+0.001,"OK",IF($N184&lt;0,"Falta: investigar","Sobra: revisar carga")))</f>
        <v/>
      </c>
      <c r="P184" s="26">
        <f>IF($N184="","",IFERROR(IF(INDEX('Productos de barra'!$H$2:$H$151,MATCH($D184,'Productos de barra'!$A$2:$A$151,0))="","",$N184*INDEX('Productos de barra'!$H$2:$H$151,MATCH($D184,'Productos de barra'!$A$2:$A$151,0))),""))</f>
        <v/>
      </c>
      <c r="Q184" s="18" t="n"/>
      <c r="R184" s="23">
        <f>IF(OR($A184="",$A184&lt;&gt;'Resumen del turno'!$C$3,$B184&lt;&gt;'Resumen del turno'!$C$4,$O184="",$O184="OK"),"",COUNTIFS($A$2:$A184,$A184,$B$2:$B184,$B184,$O$2:$O184,"Falta*")+COUNTIFS($A$2:$A184,$A184,$B$2:$B184,$B184,$O$2:$O184,"Sobra*"))</f>
        <v/>
      </c>
    </row>
    <row r="185">
      <c r="A185" s="22" t="n"/>
      <c r="B185" s="18" t="n"/>
      <c r="C185" s="18" t="n"/>
      <c r="D185" s="18" t="n"/>
      <c r="E185" s="23">
        <f>IF($D185="","",IFERROR(INDEX('Productos de barra'!$B$2:$B$151,MATCH($D185,'Productos de barra'!$A$2:$A$151,0)),"Código no cargado"))</f>
        <v/>
      </c>
      <c r="F185" s="23">
        <f>IF($D185="","",IFERROR(INDEX('Productos de barra'!$D$2:$D$151,MATCH($D185,'Productos de barra'!$A$2:$A$151,0)),""))</f>
        <v/>
      </c>
      <c r="G185" s="24" t="n"/>
      <c r="H185" s="24" t="n"/>
      <c r="I185" s="24" t="n"/>
      <c r="J185" s="24" t="n"/>
      <c r="K185" s="24" t="n"/>
      <c r="L185" s="25">
        <f>IF(OR($D185="",$G185=""),"",ROUND($G185+N($H185)-((N($I185)+N($J185))/MAX(0.0001,IFERROR(IF(INDEX('Productos de barra'!$F$2:$F$151,MATCH($D185,'Productos de barra'!$A$2:$A$151,0))="",1,INDEX('Productos de barra'!$F$2:$F$151,MATCH($D185,'Productos de barra'!$A$2:$A$151,0))),1))+N($K185)),2))</f>
        <v/>
      </c>
      <c r="M185" s="24" t="n"/>
      <c r="N185" s="25">
        <f>IF(OR($L185="",$M185=""),"",ROUND($M185-$L185,2))</f>
        <v/>
      </c>
      <c r="O185" s="23">
        <f>IF($N185="","",IF(ABS($N185)&lt;=IFERROR(IF(INDEX('Productos de barra'!$G$2:$G$151,MATCH($D185,'Productos de barra'!$A$2:$A$151,0))="",Configuración!$C$3,INDEX('Productos de barra'!$G$2:$G$151,MATCH($D185,'Productos de barra'!$A$2:$A$151,0))),Configuración!$C$3)*((N($I185)+N($J185))/MAX(0.0001,IFERROR(IF(INDEX('Productos de barra'!$F$2:$F$151,MATCH($D185,'Productos de barra'!$A$2:$A$151,0))="",1,INDEX('Productos de barra'!$F$2:$F$151,MATCH($D185,'Productos de barra'!$A$2:$A$151,0))),1))+N($K185))+0.001,"OK",IF($N185&lt;0,"Falta: investigar","Sobra: revisar carga")))</f>
        <v/>
      </c>
      <c r="P185" s="26">
        <f>IF($N185="","",IFERROR(IF(INDEX('Productos de barra'!$H$2:$H$151,MATCH($D185,'Productos de barra'!$A$2:$A$151,0))="","",$N185*INDEX('Productos de barra'!$H$2:$H$151,MATCH($D185,'Productos de barra'!$A$2:$A$151,0))),""))</f>
        <v/>
      </c>
      <c r="Q185" s="18" t="n"/>
      <c r="R185" s="23">
        <f>IF(OR($A185="",$A185&lt;&gt;'Resumen del turno'!$C$3,$B185&lt;&gt;'Resumen del turno'!$C$4,$O185="",$O185="OK"),"",COUNTIFS($A$2:$A185,$A185,$B$2:$B185,$B185,$O$2:$O185,"Falta*")+COUNTIFS($A$2:$A185,$A185,$B$2:$B185,$B185,$O$2:$O185,"Sobra*"))</f>
        <v/>
      </c>
    </row>
    <row r="186">
      <c r="A186" s="22" t="n"/>
      <c r="B186" s="18" t="n"/>
      <c r="C186" s="18" t="n"/>
      <c r="D186" s="18" t="n"/>
      <c r="E186" s="23">
        <f>IF($D186="","",IFERROR(INDEX('Productos de barra'!$B$2:$B$151,MATCH($D186,'Productos de barra'!$A$2:$A$151,0)),"Código no cargado"))</f>
        <v/>
      </c>
      <c r="F186" s="23">
        <f>IF($D186="","",IFERROR(INDEX('Productos de barra'!$D$2:$D$151,MATCH($D186,'Productos de barra'!$A$2:$A$151,0)),""))</f>
        <v/>
      </c>
      <c r="G186" s="24" t="n"/>
      <c r="H186" s="24" t="n"/>
      <c r="I186" s="24" t="n"/>
      <c r="J186" s="24" t="n"/>
      <c r="K186" s="24" t="n"/>
      <c r="L186" s="25">
        <f>IF(OR($D186="",$G186=""),"",ROUND($G186+N($H186)-((N($I186)+N($J186))/MAX(0.0001,IFERROR(IF(INDEX('Productos de barra'!$F$2:$F$151,MATCH($D186,'Productos de barra'!$A$2:$A$151,0))="",1,INDEX('Productos de barra'!$F$2:$F$151,MATCH($D186,'Productos de barra'!$A$2:$A$151,0))),1))+N($K186)),2))</f>
        <v/>
      </c>
      <c r="M186" s="24" t="n"/>
      <c r="N186" s="25">
        <f>IF(OR($L186="",$M186=""),"",ROUND($M186-$L186,2))</f>
        <v/>
      </c>
      <c r="O186" s="23">
        <f>IF($N186="","",IF(ABS($N186)&lt;=IFERROR(IF(INDEX('Productos de barra'!$G$2:$G$151,MATCH($D186,'Productos de barra'!$A$2:$A$151,0))="",Configuración!$C$3,INDEX('Productos de barra'!$G$2:$G$151,MATCH($D186,'Productos de barra'!$A$2:$A$151,0))),Configuración!$C$3)*((N($I186)+N($J186))/MAX(0.0001,IFERROR(IF(INDEX('Productos de barra'!$F$2:$F$151,MATCH($D186,'Productos de barra'!$A$2:$A$151,0))="",1,INDEX('Productos de barra'!$F$2:$F$151,MATCH($D186,'Productos de barra'!$A$2:$A$151,0))),1))+N($K186))+0.001,"OK",IF($N186&lt;0,"Falta: investigar","Sobra: revisar carga")))</f>
        <v/>
      </c>
      <c r="P186" s="26">
        <f>IF($N186="","",IFERROR(IF(INDEX('Productos de barra'!$H$2:$H$151,MATCH($D186,'Productos de barra'!$A$2:$A$151,0))="","",$N186*INDEX('Productos de barra'!$H$2:$H$151,MATCH($D186,'Productos de barra'!$A$2:$A$151,0))),""))</f>
        <v/>
      </c>
      <c r="Q186" s="18" t="n"/>
      <c r="R186" s="23">
        <f>IF(OR($A186="",$A186&lt;&gt;'Resumen del turno'!$C$3,$B186&lt;&gt;'Resumen del turno'!$C$4,$O186="",$O186="OK"),"",COUNTIFS($A$2:$A186,$A186,$B$2:$B186,$B186,$O$2:$O186,"Falta*")+COUNTIFS($A$2:$A186,$A186,$B$2:$B186,$B186,$O$2:$O186,"Sobra*"))</f>
        <v/>
      </c>
    </row>
    <row r="187">
      <c r="A187" s="22" t="n"/>
      <c r="B187" s="18" t="n"/>
      <c r="C187" s="18" t="n"/>
      <c r="D187" s="18" t="n"/>
      <c r="E187" s="23">
        <f>IF($D187="","",IFERROR(INDEX('Productos de barra'!$B$2:$B$151,MATCH($D187,'Productos de barra'!$A$2:$A$151,0)),"Código no cargado"))</f>
        <v/>
      </c>
      <c r="F187" s="23">
        <f>IF($D187="","",IFERROR(INDEX('Productos de barra'!$D$2:$D$151,MATCH($D187,'Productos de barra'!$A$2:$A$151,0)),""))</f>
        <v/>
      </c>
      <c r="G187" s="24" t="n"/>
      <c r="H187" s="24" t="n"/>
      <c r="I187" s="24" t="n"/>
      <c r="J187" s="24" t="n"/>
      <c r="K187" s="24" t="n"/>
      <c r="L187" s="25">
        <f>IF(OR($D187="",$G187=""),"",ROUND($G187+N($H187)-((N($I187)+N($J187))/MAX(0.0001,IFERROR(IF(INDEX('Productos de barra'!$F$2:$F$151,MATCH($D187,'Productos de barra'!$A$2:$A$151,0))="",1,INDEX('Productos de barra'!$F$2:$F$151,MATCH($D187,'Productos de barra'!$A$2:$A$151,0))),1))+N($K187)),2))</f>
        <v/>
      </c>
      <c r="M187" s="24" t="n"/>
      <c r="N187" s="25">
        <f>IF(OR($L187="",$M187=""),"",ROUND($M187-$L187,2))</f>
        <v/>
      </c>
      <c r="O187" s="23">
        <f>IF($N187="","",IF(ABS($N187)&lt;=IFERROR(IF(INDEX('Productos de barra'!$G$2:$G$151,MATCH($D187,'Productos de barra'!$A$2:$A$151,0))="",Configuración!$C$3,INDEX('Productos de barra'!$G$2:$G$151,MATCH($D187,'Productos de barra'!$A$2:$A$151,0))),Configuración!$C$3)*((N($I187)+N($J187))/MAX(0.0001,IFERROR(IF(INDEX('Productos de barra'!$F$2:$F$151,MATCH($D187,'Productos de barra'!$A$2:$A$151,0))="",1,INDEX('Productos de barra'!$F$2:$F$151,MATCH($D187,'Productos de barra'!$A$2:$A$151,0))),1))+N($K187))+0.001,"OK",IF($N187&lt;0,"Falta: investigar","Sobra: revisar carga")))</f>
        <v/>
      </c>
      <c r="P187" s="26">
        <f>IF($N187="","",IFERROR(IF(INDEX('Productos de barra'!$H$2:$H$151,MATCH($D187,'Productos de barra'!$A$2:$A$151,0))="","",$N187*INDEX('Productos de barra'!$H$2:$H$151,MATCH($D187,'Productos de barra'!$A$2:$A$151,0))),""))</f>
        <v/>
      </c>
      <c r="Q187" s="18" t="n"/>
      <c r="R187" s="23">
        <f>IF(OR($A187="",$A187&lt;&gt;'Resumen del turno'!$C$3,$B187&lt;&gt;'Resumen del turno'!$C$4,$O187="",$O187="OK"),"",COUNTIFS($A$2:$A187,$A187,$B$2:$B187,$B187,$O$2:$O187,"Falta*")+COUNTIFS($A$2:$A187,$A187,$B$2:$B187,$B187,$O$2:$O187,"Sobra*"))</f>
        <v/>
      </c>
    </row>
    <row r="188">
      <c r="A188" s="22" t="n"/>
      <c r="B188" s="18" t="n"/>
      <c r="C188" s="18" t="n"/>
      <c r="D188" s="18" t="n"/>
      <c r="E188" s="23">
        <f>IF($D188="","",IFERROR(INDEX('Productos de barra'!$B$2:$B$151,MATCH($D188,'Productos de barra'!$A$2:$A$151,0)),"Código no cargado"))</f>
        <v/>
      </c>
      <c r="F188" s="23">
        <f>IF($D188="","",IFERROR(INDEX('Productos de barra'!$D$2:$D$151,MATCH($D188,'Productos de barra'!$A$2:$A$151,0)),""))</f>
        <v/>
      </c>
      <c r="G188" s="24" t="n"/>
      <c r="H188" s="24" t="n"/>
      <c r="I188" s="24" t="n"/>
      <c r="J188" s="24" t="n"/>
      <c r="K188" s="24" t="n"/>
      <c r="L188" s="25">
        <f>IF(OR($D188="",$G188=""),"",ROUND($G188+N($H188)-((N($I188)+N($J188))/MAX(0.0001,IFERROR(IF(INDEX('Productos de barra'!$F$2:$F$151,MATCH($D188,'Productos de barra'!$A$2:$A$151,0))="",1,INDEX('Productos de barra'!$F$2:$F$151,MATCH($D188,'Productos de barra'!$A$2:$A$151,0))),1))+N($K188)),2))</f>
        <v/>
      </c>
      <c r="M188" s="24" t="n"/>
      <c r="N188" s="25">
        <f>IF(OR($L188="",$M188=""),"",ROUND($M188-$L188,2))</f>
        <v/>
      </c>
      <c r="O188" s="23">
        <f>IF($N188="","",IF(ABS($N188)&lt;=IFERROR(IF(INDEX('Productos de barra'!$G$2:$G$151,MATCH($D188,'Productos de barra'!$A$2:$A$151,0))="",Configuración!$C$3,INDEX('Productos de barra'!$G$2:$G$151,MATCH($D188,'Productos de barra'!$A$2:$A$151,0))),Configuración!$C$3)*((N($I188)+N($J188))/MAX(0.0001,IFERROR(IF(INDEX('Productos de barra'!$F$2:$F$151,MATCH($D188,'Productos de barra'!$A$2:$A$151,0))="",1,INDEX('Productos de barra'!$F$2:$F$151,MATCH($D188,'Productos de barra'!$A$2:$A$151,0))),1))+N($K188))+0.001,"OK",IF($N188&lt;0,"Falta: investigar","Sobra: revisar carga")))</f>
        <v/>
      </c>
      <c r="P188" s="26">
        <f>IF($N188="","",IFERROR(IF(INDEX('Productos de barra'!$H$2:$H$151,MATCH($D188,'Productos de barra'!$A$2:$A$151,0))="","",$N188*INDEX('Productos de barra'!$H$2:$H$151,MATCH($D188,'Productos de barra'!$A$2:$A$151,0))),""))</f>
        <v/>
      </c>
      <c r="Q188" s="18" t="n"/>
      <c r="R188" s="23">
        <f>IF(OR($A188="",$A188&lt;&gt;'Resumen del turno'!$C$3,$B188&lt;&gt;'Resumen del turno'!$C$4,$O188="",$O188="OK"),"",COUNTIFS($A$2:$A188,$A188,$B$2:$B188,$B188,$O$2:$O188,"Falta*")+COUNTIFS($A$2:$A188,$A188,$B$2:$B188,$B188,$O$2:$O188,"Sobra*"))</f>
        <v/>
      </c>
    </row>
    <row r="189">
      <c r="A189" s="22" t="n"/>
      <c r="B189" s="18" t="n"/>
      <c r="C189" s="18" t="n"/>
      <c r="D189" s="18" t="n"/>
      <c r="E189" s="23">
        <f>IF($D189="","",IFERROR(INDEX('Productos de barra'!$B$2:$B$151,MATCH($D189,'Productos de barra'!$A$2:$A$151,0)),"Código no cargado"))</f>
        <v/>
      </c>
      <c r="F189" s="23">
        <f>IF($D189="","",IFERROR(INDEX('Productos de barra'!$D$2:$D$151,MATCH($D189,'Productos de barra'!$A$2:$A$151,0)),""))</f>
        <v/>
      </c>
      <c r="G189" s="24" t="n"/>
      <c r="H189" s="24" t="n"/>
      <c r="I189" s="24" t="n"/>
      <c r="J189" s="24" t="n"/>
      <c r="K189" s="24" t="n"/>
      <c r="L189" s="25">
        <f>IF(OR($D189="",$G189=""),"",ROUND($G189+N($H189)-((N($I189)+N($J189))/MAX(0.0001,IFERROR(IF(INDEX('Productos de barra'!$F$2:$F$151,MATCH($D189,'Productos de barra'!$A$2:$A$151,0))="",1,INDEX('Productos de barra'!$F$2:$F$151,MATCH($D189,'Productos de barra'!$A$2:$A$151,0))),1))+N($K189)),2))</f>
        <v/>
      </c>
      <c r="M189" s="24" t="n"/>
      <c r="N189" s="25">
        <f>IF(OR($L189="",$M189=""),"",ROUND($M189-$L189,2))</f>
        <v/>
      </c>
      <c r="O189" s="23">
        <f>IF($N189="","",IF(ABS($N189)&lt;=IFERROR(IF(INDEX('Productos de barra'!$G$2:$G$151,MATCH($D189,'Productos de barra'!$A$2:$A$151,0))="",Configuración!$C$3,INDEX('Productos de barra'!$G$2:$G$151,MATCH($D189,'Productos de barra'!$A$2:$A$151,0))),Configuración!$C$3)*((N($I189)+N($J189))/MAX(0.0001,IFERROR(IF(INDEX('Productos de barra'!$F$2:$F$151,MATCH($D189,'Productos de barra'!$A$2:$A$151,0))="",1,INDEX('Productos de barra'!$F$2:$F$151,MATCH($D189,'Productos de barra'!$A$2:$A$151,0))),1))+N($K189))+0.001,"OK",IF($N189&lt;0,"Falta: investigar","Sobra: revisar carga")))</f>
        <v/>
      </c>
      <c r="P189" s="26">
        <f>IF($N189="","",IFERROR(IF(INDEX('Productos de barra'!$H$2:$H$151,MATCH($D189,'Productos de barra'!$A$2:$A$151,0))="","",$N189*INDEX('Productos de barra'!$H$2:$H$151,MATCH($D189,'Productos de barra'!$A$2:$A$151,0))),""))</f>
        <v/>
      </c>
      <c r="Q189" s="18" t="n"/>
      <c r="R189" s="23">
        <f>IF(OR($A189="",$A189&lt;&gt;'Resumen del turno'!$C$3,$B189&lt;&gt;'Resumen del turno'!$C$4,$O189="",$O189="OK"),"",COUNTIFS($A$2:$A189,$A189,$B$2:$B189,$B189,$O$2:$O189,"Falta*")+COUNTIFS($A$2:$A189,$A189,$B$2:$B189,$B189,$O$2:$O189,"Sobra*"))</f>
        <v/>
      </c>
    </row>
    <row r="190">
      <c r="A190" s="22" t="n"/>
      <c r="B190" s="18" t="n"/>
      <c r="C190" s="18" t="n"/>
      <c r="D190" s="18" t="n"/>
      <c r="E190" s="23">
        <f>IF($D190="","",IFERROR(INDEX('Productos de barra'!$B$2:$B$151,MATCH($D190,'Productos de barra'!$A$2:$A$151,0)),"Código no cargado"))</f>
        <v/>
      </c>
      <c r="F190" s="23">
        <f>IF($D190="","",IFERROR(INDEX('Productos de barra'!$D$2:$D$151,MATCH($D190,'Productos de barra'!$A$2:$A$151,0)),""))</f>
        <v/>
      </c>
      <c r="G190" s="24" t="n"/>
      <c r="H190" s="24" t="n"/>
      <c r="I190" s="24" t="n"/>
      <c r="J190" s="24" t="n"/>
      <c r="K190" s="24" t="n"/>
      <c r="L190" s="25">
        <f>IF(OR($D190="",$G190=""),"",ROUND($G190+N($H190)-((N($I190)+N($J190))/MAX(0.0001,IFERROR(IF(INDEX('Productos de barra'!$F$2:$F$151,MATCH($D190,'Productos de barra'!$A$2:$A$151,0))="",1,INDEX('Productos de barra'!$F$2:$F$151,MATCH($D190,'Productos de barra'!$A$2:$A$151,0))),1))+N($K190)),2))</f>
        <v/>
      </c>
      <c r="M190" s="24" t="n"/>
      <c r="N190" s="25">
        <f>IF(OR($L190="",$M190=""),"",ROUND($M190-$L190,2))</f>
        <v/>
      </c>
      <c r="O190" s="23">
        <f>IF($N190="","",IF(ABS($N190)&lt;=IFERROR(IF(INDEX('Productos de barra'!$G$2:$G$151,MATCH($D190,'Productos de barra'!$A$2:$A$151,0))="",Configuración!$C$3,INDEX('Productos de barra'!$G$2:$G$151,MATCH($D190,'Productos de barra'!$A$2:$A$151,0))),Configuración!$C$3)*((N($I190)+N($J190))/MAX(0.0001,IFERROR(IF(INDEX('Productos de barra'!$F$2:$F$151,MATCH($D190,'Productos de barra'!$A$2:$A$151,0))="",1,INDEX('Productos de barra'!$F$2:$F$151,MATCH($D190,'Productos de barra'!$A$2:$A$151,0))),1))+N($K190))+0.001,"OK",IF($N190&lt;0,"Falta: investigar","Sobra: revisar carga")))</f>
        <v/>
      </c>
      <c r="P190" s="26">
        <f>IF($N190="","",IFERROR(IF(INDEX('Productos de barra'!$H$2:$H$151,MATCH($D190,'Productos de barra'!$A$2:$A$151,0))="","",$N190*INDEX('Productos de barra'!$H$2:$H$151,MATCH($D190,'Productos de barra'!$A$2:$A$151,0))),""))</f>
        <v/>
      </c>
      <c r="Q190" s="18" t="n"/>
      <c r="R190" s="23">
        <f>IF(OR($A190="",$A190&lt;&gt;'Resumen del turno'!$C$3,$B190&lt;&gt;'Resumen del turno'!$C$4,$O190="",$O190="OK"),"",COUNTIFS($A$2:$A190,$A190,$B$2:$B190,$B190,$O$2:$O190,"Falta*")+COUNTIFS($A$2:$A190,$A190,$B$2:$B190,$B190,$O$2:$O190,"Sobra*"))</f>
        <v/>
      </c>
    </row>
    <row r="191">
      <c r="A191" s="22" t="n"/>
      <c r="B191" s="18" t="n"/>
      <c r="C191" s="18" t="n"/>
      <c r="D191" s="18" t="n"/>
      <c r="E191" s="23">
        <f>IF($D191="","",IFERROR(INDEX('Productos de barra'!$B$2:$B$151,MATCH($D191,'Productos de barra'!$A$2:$A$151,0)),"Código no cargado"))</f>
        <v/>
      </c>
      <c r="F191" s="23">
        <f>IF($D191="","",IFERROR(INDEX('Productos de barra'!$D$2:$D$151,MATCH($D191,'Productos de barra'!$A$2:$A$151,0)),""))</f>
        <v/>
      </c>
      <c r="G191" s="24" t="n"/>
      <c r="H191" s="24" t="n"/>
      <c r="I191" s="24" t="n"/>
      <c r="J191" s="24" t="n"/>
      <c r="K191" s="24" t="n"/>
      <c r="L191" s="25">
        <f>IF(OR($D191="",$G191=""),"",ROUND($G191+N($H191)-((N($I191)+N($J191))/MAX(0.0001,IFERROR(IF(INDEX('Productos de barra'!$F$2:$F$151,MATCH($D191,'Productos de barra'!$A$2:$A$151,0))="",1,INDEX('Productos de barra'!$F$2:$F$151,MATCH($D191,'Productos de barra'!$A$2:$A$151,0))),1))+N($K191)),2))</f>
        <v/>
      </c>
      <c r="M191" s="24" t="n"/>
      <c r="N191" s="25">
        <f>IF(OR($L191="",$M191=""),"",ROUND($M191-$L191,2))</f>
        <v/>
      </c>
      <c r="O191" s="23">
        <f>IF($N191="","",IF(ABS($N191)&lt;=IFERROR(IF(INDEX('Productos de barra'!$G$2:$G$151,MATCH($D191,'Productos de barra'!$A$2:$A$151,0))="",Configuración!$C$3,INDEX('Productos de barra'!$G$2:$G$151,MATCH($D191,'Productos de barra'!$A$2:$A$151,0))),Configuración!$C$3)*((N($I191)+N($J191))/MAX(0.0001,IFERROR(IF(INDEX('Productos de barra'!$F$2:$F$151,MATCH($D191,'Productos de barra'!$A$2:$A$151,0))="",1,INDEX('Productos de barra'!$F$2:$F$151,MATCH($D191,'Productos de barra'!$A$2:$A$151,0))),1))+N($K191))+0.001,"OK",IF($N191&lt;0,"Falta: investigar","Sobra: revisar carga")))</f>
        <v/>
      </c>
      <c r="P191" s="26">
        <f>IF($N191="","",IFERROR(IF(INDEX('Productos de barra'!$H$2:$H$151,MATCH($D191,'Productos de barra'!$A$2:$A$151,0))="","",$N191*INDEX('Productos de barra'!$H$2:$H$151,MATCH($D191,'Productos de barra'!$A$2:$A$151,0))),""))</f>
        <v/>
      </c>
      <c r="Q191" s="18" t="n"/>
      <c r="R191" s="23">
        <f>IF(OR($A191="",$A191&lt;&gt;'Resumen del turno'!$C$3,$B191&lt;&gt;'Resumen del turno'!$C$4,$O191="",$O191="OK"),"",COUNTIFS($A$2:$A191,$A191,$B$2:$B191,$B191,$O$2:$O191,"Falta*")+COUNTIFS($A$2:$A191,$A191,$B$2:$B191,$B191,$O$2:$O191,"Sobra*"))</f>
        <v/>
      </c>
    </row>
    <row r="192">
      <c r="A192" s="22" t="n"/>
      <c r="B192" s="18" t="n"/>
      <c r="C192" s="18" t="n"/>
      <c r="D192" s="18" t="n"/>
      <c r="E192" s="23">
        <f>IF($D192="","",IFERROR(INDEX('Productos de barra'!$B$2:$B$151,MATCH($D192,'Productos de barra'!$A$2:$A$151,0)),"Código no cargado"))</f>
        <v/>
      </c>
      <c r="F192" s="23">
        <f>IF($D192="","",IFERROR(INDEX('Productos de barra'!$D$2:$D$151,MATCH($D192,'Productos de barra'!$A$2:$A$151,0)),""))</f>
        <v/>
      </c>
      <c r="G192" s="24" t="n"/>
      <c r="H192" s="24" t="n"/>
      <c r="I192" s="24" t="n"/>
      <c r="J192" s="24" t="n"/>
      <c r="K192" s="24" t="n"/>
      <c r="L192" s="25">
        <f>IF(OR($D192="",$G192=""),"",ROUND($G192+N($H192)-((N($I192)+N($J192))/MAX(0.0001,IFERROR(IF(INDEX('Productos de barra'!$F$2:$F$151,MATCH($D192,'Productos de barra'!$A$2:$A$151,0))="",1,INDEX('Productos de barra'!$F$2:$F$151,MATCH($D192,'Productos de barra'!$A$2:$A$151,0))),1))+N($K192)),2))</f>
        <v/>
      </c>
      <c r="M192" s="24" t="n"/>
      <c r="N192" s="25">
        <f>IF(OR($L192="",$M192=""),"",ROUND($M192-$L192,2))</f>
        <v/>
      </c>
      <c r="O192" s="23">
        <f>IF($N192="","",IF(ABS($N192)&lt;=IFERROR(IF(INDEX('Productos de barra'!$G$2:$G$151,MATCH($D192,'Productos de barra'!$A$2:$A$151,0))="",Configuración!$C$3,INDEX('Productos de barra'!$G$2:$G$151,MATCH($D192,'Productos de barra'!$A$2:$A$151,0))),Configuración!$C$3)*((N($I192)+N($J192))/MAX(0.0001,IFERROR(IF(INDEX('Productos de barra'!$F$2:$F$151,MATCH($D192,'Productos de barra'!$A$2:$A$151,0))="",1,INDEX('Productos de barra'!$F$2:$F$151,MATCH($D192,'Productos de barra'!$A$2:$A$151,0))),1))+N($K192))+0.001,"OK",IF($N192&lt;0,"Falta: investigar","Sobra: revisar carga")))</f>
        <v/>
      </c>
      <c r="P192" s="26">
        <f>IF($N192="","",IFERROR(IF(INDEX('Productos de barra'!$H$2:$H$151,MATCH($D192,'Productos de barra'!$A$2:$A$151,0))="","",$N192*INDEX('Productos de barra'!$H$2:$H$151,MATCH($D192,'Productos de barra'!$A$2:$A$151,0))),""))</f>
        <v/>
      </c>
      <c r="Q192" s="18" t="n"/>
      <c r="R192" s="23">
        <f>IF(OR($A192="",$A192&lt;&gt;'Resumen del turno'!$C$3,$B192&lt;&gt;'Resumen del turno'!$C$4,$O192="",$O192="OK"),"",COUNTIFS($A$2:$A192,$A192,$B$2:$B192,$B192,$O$2:$O192,"Falta*")+COUNTIFS($A$2:$A192,$A192,$B$2:$B192,$B192,$O$2:$O192,"Sobra*"))</f>
        <v/>
      </c>
    </row>
    <row r="193">
      <c r="A193" s="22" t="n"/>
      <c r="B193" s="18" t="n"/>
      <c r="C193" s="18" t="n"/>
      <c r="D193" s="18" t="n"/>
      <c r="E193" s="23">
        <f>IF($D193="","",IFERROR(INDEX('Productos de barra'!$B$2:$B$151,MATCH($D193,'Productos de barra'!$A$2:$A$151,0)),"Código no cargado"))</f>
        <v/>
      </c>
      <c r="F193" s="23">
        <f>IF($D193="","",IFERROR(INDEX('Productos de barra'!$D$2:$D$151,MATCH($D193,'Productos de barra'!$A$2:$A$151,0)),""))</f>
        <v/>
      </c>
      <c r="G193" s="24" t="n"/>
      <c r="H193" s="24" t="n"/>
      <c r="I193" s="24" t="n"/>
      <c r="J193" s="24" t="n"/>
      <c r="K193" s="24" t="n"/>
      <c r="L193" s="25">
        <f>IF(OR($D193="",$G193=""),"",ROUND($G193+N($H193)-((N($I193)+N($J193))/MAX(0.0001,IFERROR(IF(INDEX('Productos de barra'!$F$2:$F$151,MATCH($D193,'Productos de barra'!$A$2:$A$151,0))="",1,INDEX('Productos de barra'!$F$2:$F$151,MATCH($D193,'Productos de barra'!$A$2:$A$151,0))),1))+N($K193)),2))</f>
        <v/>
      </c>
      <c r="M193" s="24" t="n"/>
      <c r="N193" s="25">
        <f>IF(OR($L193="",$M193=""),"",ROUND($M193-$L193,2))</f>
        <v/>
      </c>
      <c r="O193" s="23">
        <f>IF($N193="","",IF(ABS($N193)&lt;=IFERROR(IF(INDEX('Productos de barra'!$G$2:$G$151,MATCH($D193,'Productos de barra'!$A$2:$A$151,0))="",Configuración!$C$3,INDEX('Productos de barra'!$G$2:$G$151,MATCH($D193,'Productos de barra'!$A$2:$A$151,0))),Configuración!$C$3)*((N($I193)+N($J193))/MAX(0.0001,IFERROR(IF(INDEX('Productos de barra'!$F$2:$F$151,MATCH($D193,'Productos de barra'!$A$2:$A$151,0))="",1,INDEX('Productos de barra'!$F$2:$F$151,MATCH($D193,'Productos de barra'!$A$2:$A$151,0))),1))+N($K193))+0.001,"OK",IF($N193&lt;0,"Falta: investigar","Sobra: revisar carga")))</f>
        <v/>
      </c>
      <c r="P193" s="26">
        <f>IF($N193="","",IFERROR(IF(INDEX('Productos de barra'!$H$2:$H$151,MATCH($D193,'Productos de barra'!$A$2:$A$151,0))="","",$N193*INDEX('Productos de barra'!$H$2:$H$151,MATCH($D193,'Productos de barra'!$A$2:$A$151,0))),""))</f>
        <v/>
      </c>
      <c r="Q193" s="18" t="n"/>
      <c r="R193" s="23">
        <f>IF(OR($A193="",$A193&lt;&gt;'Resumen del turno'!$C$3,$B193&lt;&gt;'Resumen del turno'!$C$4,$O193="",$O193="OK"),"",COUNTIFS($A$2:$A193,$A193,$B$2:$B193,$B193,$O$2:$O193,"Falta*")+COUNTIFS($A$2:$A193,$A193,$B$2:$B193,$B193,$O$2:$O193,"Sobra*"))</f>
        <v/>
      </c>
    </row>
    <row r="194">
      <c r="A194" s="22" t="n"/>
      <c r="B194" s="18" t="n"/>
      <c r="C194" s="18" t="n"/>
      <c r="D194" s="18" t="n"/>
      <c r="E194" s="23">
        <f>IF($D194="","",IFERROR(INDEX('Productos de barra'!$B$2:$B$151,MATCH($D194,'Productos de barra'!$A$2:$A$151,0)),"Código no cargado"))</f>
        <v/>
      </c>
      <c r="F194" s="23">
        <f>IF($D194="","",IFERROR(INDEX('Productos de barra'!$D$2:$D$151,MATCH($D194,'Productos de barra'!$A$2:$A$151,0)),""))</f>
        <v/>
      </c>
      <c r="G194" s="24" t="n"/>
      <c r="H194" s="24" t="n"/>
      <c r="I194" s="24" t="n"/>
      <c r="J194" s="24" t="n"/>
      <c r="K194" s="24" t="n"/>
      <c r="L194" s="25">
        <f>IF(OR($D194="",$G194=""),"",ROUND($G194+N($H194)-((N($I194)+N($J194))/MAX(0.0001,IFERROR(IF(INDEX('Productos de barra'!$F$2:$F$151,MATCH($D194,'Productos de barra'!$A$2:$A$151,0))="",1,INDEX('Productos de barra'!$F$2:$F$151,MATCH($D194,'Productos de barra'!$A$2:$A$151,0))),1))+N($K194)),2))</f>
        <v/>
      </c>
      <c r="M194" s="24" t="n"/>
      <c r="N194" s="25">
        <f>IF(OR($L194="",$M194=""),"",ROUND($M194-$L194,2))</f>
        <v/>
      </c>
      <c r="O194" s="23">
        <f>IF($N194="","",IF(ABS($N194)&lt;=IFERROR(IF(INDEX('Productos de barra'!$G$2:$G$151,MATCH($D194,'Productos de barra'!$A$2:$A$151,0))="",Configuración!$C$3,INDEX('Productos de barra'!$G$2:$G$151,MATCH($D194,'Productos de barra'!$A$2:$A$151,0))),Configuración!$C$3)*((N($I194)+N($J194))/MAX(0.0001,IFERROR(IF(INDEX('Productos de barra'!$F$2:$F$151,MATCH($D194,'Productos de barra'!$A$2:$A$151,0))="",1,INDEX('Productos de barra'!$F$2:$F$151,MATCH($D194,'Productos de barra'!$A$2:$A$151,0))),1))+N($K194))+0.001,"OK",IF($N194&lt;0,"Falta: investigar","Sobra: revisar carga")))</f>
        <v/>
      </c>
      <c r="P194" s="26">
        <f>IF($N194="","",IFERROR(IF(INDEX('Productos de barra'!$H$2:$H$151,MATCH($D194,'Productos de barra'!$A$2:$A$151,0))="","",$N194*INDEX('Productos de barra'!$H$2:$H$151,MATCH($D194,'Productos de barra'!$A$2:$A$151,0))),""))</f>
        <v/>
      </c>
      <c r="Q194" s="18" t="n"/>
      <c r="R194" s="23">
        <f>IF(OR($A194="",$A194&lt;&gt;'Resumen del turno'!$C$3,$B194&lt;&gt;'Resumen del turno'!$C$4,$O194="",$O194="OK"),"",COUNTIFS($A$2:$A194,$A194,$B$2:$B194,$B194,$O$2:$O194,"Falta*")+COUNTIFS($A$2:$A194,$A194,$B$2:$B194,$B194,$O$2:$O194,"Sobra*"))</f>
        <v/>
      </c>
    </row>
    <row r="195">
      <c r="A195" s="22" t="n"/>
      <c r="B195" s="18" t="n"/>
      <c r="C195" s="18" t="n"/>
      <c r="D195" s="18" t="n"/>
      <c r="E195" s="23">
        <f>IF($D195="","",IFERROR(INDEX('Productos de barra'!$B$2:$B$151,MATCH($D195,'Productos de barra'!$A$2:$A$151,0)),"Código no cargado"))</f>
        <v/>
      </c>
      <c r="F195" s="23">
        <f>IF($D195="","",IFERROR(INDEX('Productos de barra'!$D$2:$D$151,MATCH($D195,'Productos de barra'!$A$2:$A$151,0)),""))</f>
        <v/>
      </c>
      <c r="G195" s="24" t="n"/>
      <c r="H195" s="24" t="n"/>
      <c r="I195" s="24" t="n"/>
      <c r="J195" s="24" t="n"/>
      <c r="K195" s="24" t="n"/>
      <c r="L195" s="25">
        <f>IF(OR($D195="",$G195=""),"",ROUND($G195+N($H195)-((N($I195)+N($J195))/MAX(0.0001,IFERROR(IF(INDEX('Productos de barra'!$F$2:$F$151,MATCH($D195,'Productos de barra'!$A$2:$A$151,0))="",1,INDEX('Productos de barra'!$F$2:$F$151,MATCH($D195,'Productos de barra'!$A$2:$A$151,0))),1))+N($K195)),2))</f>
        <v/>
      </c>
      <c r="M195" s="24" t="n"/>
      <c r="N195" s="25">
        <f>IF(OR($L195="",$M195=""),"",ROUND($M195-$L195,2))</f>
        <v/>
      </c>
      <c r="O195" s="23">
        <f>IF($N195="","",IF(ABS($N195)&lt;=IFERROR(IF(INDEX('Productos de barra'!$G$2:$G$151,MATCH($D195,'Productos de barra'!$A$2:$A$151,0))="",Configuración!$C$3,INDEX('Productos de barra'!$G$2:$G$151,MATCH($D195,'Productos de barra'!$A$2:$A$151,0))),Configuración!$C$3)*((N($I195)+N($J195))/MAX(0.0001,IFERROR(IF(INDEX('Productos de barra'!$F$2:$F$151,MATCH($D195,'Productos de barra'!$A$2:$A$151,0))="",1,INDEX('Productos de barra'!$F$2:$F$151,MATCH($D195,'Productos de barra'!$A$2:$A$151,0))),1))+N($K195))+0.001,"OK",IF($N195&lt;0,"Falta: investigar","Sobra: revisar carga")))</f>
        <v/>
      </c>
      <c r="P195" s="26">
        <f>IF($N195="","",IFERROR(IF(INDEX('Productos de barra'!$H$2:$H$151,MATCH($D195,'Productos de barra'!$A$2:$A$151,0))="","",$N195*INDEX('Productos de barra'!$H$2:$H$151,MATCH($D195,'Productos de barra'!$A$2:$A$151,0))),""))</f>
        <v/>
      </c>
      <c r="Q195" s="18" t="n"/>
      <c r="R195" s="23">
        <f>IF(OR($A195="",$A195&lt;&gt;'Resumen del turno'!$C$3,$B195&lt;&gt;'Resumen del turno'!$C$4,$O195="",$O195="OK"),"",COUNTIFS($A$2:$A195,$A195,$B$2:$B195,$B195,$O$2:$O195,"Falta*")+COUNTIFS($A$2:$A195,$A195,$B$2:$B195,$B195,$O$2:$O195,"Sobra*"))</f>
        <v/>
      </c>
    </row>
    <row r="196">
      <c r="A196" s="22" t="n"/>
      <c r="B196" s="18" t="n"/>
      <c r="C196" s="18" t="n"/>
      <c r="D196" s="18" t="n"/>
      <c r="E196" s="23">
        <f>IF($D196="","",IFERROR(INDEX('Productos de barra'!$B$2:$B$151,MATCH($D196,'Productos de barra'!$A$2:$A$151,0)),"Código no cargado"))</f>
        <v/>
      </c>
      <c r="F196" s="23">
        <f>IF($D196="","",IFERROR(INDEX('Productos de barra'!$D$2:$D$151,MATCH($D196,'Productos de barra'!$A$2:$A$151,0)),""))</f>
        <v/>
      </c>
      <c r="G196" s="24" t="n"/>
      <c r="H196" s="24" t="n"/>
      <c r="I196" s="24" t="n"/>
      <c r="J196" s="24" t="n"/>
      <c r="K196" s="24" t="n"/>
      <c r="L196" s="25">
        <f>IF(OR($D196="",$G196=""),"",ROUND($G196+N($H196)-((N($I196)+N($J196))/MAX(0.0001,IFERROR(IF(INDEX('Productos de barra'!$F$2:$F$151,MATCH($D196,'Productos de barra'!$A$2:$A$151,0))="",1,INDEX('Productos de barra'!$F$2:$F$151,MATCH($D196,'Productos de barra'!$A$2:$A$151,0))),1))+N($K196)),2))</f>
        <v/>
      </c>
      <c r="M196" s="24" t="n"/>
      <c r="N196" s="25">
        <f>IF(OR($L196="",$M196=""),"",ROUND($M196-$L196,2))</f>
        <v/>
      </c>
      <c r="O196" s="23">
        <f>IF($N196="","",IF(ABS($N196)&lt;=IFERROR(IF(INDEX('Productos de barra'!$G$2:$G$151,MATCH($D196,'Productos de barra'!$A$2:$A$151,0))="",Configuración!$C$3,INDEX('Productos de barra'!$G$2:$G$151,MATCH($D196,'Productos de barra'!$A$2:$A$151,0))),Configuración!$C$3)*((N($I196)+N($J196))/MAX(0.0001,IFERROR(IF(INDEX('Productos de barra'!$F$2:$F$151,MATCH($D196,'Productos de barra'!$A$2:$A$151,0))="",1,INDEX('Productos de barra'!$F$2:$F$151,MATCH($D196,'Productos de barra'!$A$2:$A$151,0))),1))+N($K196))+0.001,"OK",IF($N196&lt;0,"Falta: investigar","Sobra: revisar carga")))</f>
        <v/>
      </c>
      <c r="P196" s="26">
        <f>IF($N196="","",IFERROR(IF(INDEX('Productos de barra'!$H$2:$H$151,MATCH($D196,'Productos de barra'!$A$2:$A$151,0))="","",$N196*INDEX('Productos de barra'!$H$2:$H$151,MATCH($D196,'Productos de barra'!$A$2:$A$151,0))),""))</f>
        <v/>
      </c>
      <c r="Q196" s="18" t="n"/>
      <c r="R196" s="23">
        <f>IF(OR($A196="",$A196&lt;&gt;'Resumen del turno'!$C$3,$B196&lt;&gt;'Resumen del turno'!$C$4,$O196="",$O196="OK"),"",COUNTIFS($A$2:$A196,$A196,$B$2:$B196,$B196,$O$2:$O196,"Falta*")+COUNTIFS($A$2:$A196,$A196,$B$2:$B196,$B196,$O$2:$O196,"Sobra*"))</f>
        <v/>
      </c>
    </row>
    <row r="197">
      <c r="A197" s="22" t="n"/>
      <c r="B197" s="18" t="n"/>
      <c r="C197" s="18" t="n"/>
      <c r="D197" s="18" t="n"/>
      <c r="E197" s="23">
        <f>IF($D197="","",IFERROR(INDEX('Productos de barra'!$B$2:$B$151,MATCH($D197,'Productos de barra'!$A$2:$A$151,0)),"Código no cargado"))</f>
        <v/>
      </c>
      <c r="F197" s="23">
        <f>IF($D197="","",IFERROR(INDEX('Productos de barra'!$D$2:$D$151,MATCH($D197,'Productos de barra'!$A$2:$A$151,0)),""))</f>
        <v/>
      </c>
      <c r="G197" s="24" t="n"/>
      <c r="H197" s="24" t="n"/>
      <c r="I197" s="24" t="n"/>
      <c r="J197" s="24" t="n"/>
      <c r="K197" s="24" t="n"/>
      <c r="L197" s="25">
        <f>IF(OR($D197="",$G197=""),"",ROUND($G197+N($H197)-((N($I197)+N($J197))/MAX(0.0001,IFERROR(IF(INDEX('Productos de barra'!$F$2:$F$151,MATCH($D197,'Productos de barra'!$A$2:$A$151,0))="",1,INDEX('Productos de barra'!$F$2:$F$151,MATCH($D197,'Productos de barra'!$A$2:$A$151,0))),1))+N($K197)),2))</f>
        <v/>
      </c>
      <c r="M197" s="24" t="n"/>
      <c r="N197" s="25">
        <f>IF(OR($L197="",$M197=""),"",ROUND($M197-$L197,2))</f>
        <v/>
      </c>
      <c r="O197" s="23">
        <f>IF($N197="","",IF(ABS($N197)&lt;=IFERROR(IF(INDEX('Productos de barra'!$G$2:$G$151,MATCH($D197,'Productos de barra'!$A$2:$A$151,0))="",Configuración!$C$3,INDEX('Productos de barra'!$G$2:$G$151,MATCH($D197,'Productos de barra'!$A$2:$A$151,0))),Configuración!$C$3)*((N($I197)+N($J197))/MAX(0.0001,IFERROR(IF(INDEX('Productos de barra'!$F$2:$F$151,MATCH($D197,'Productos de barra'!$A$2:$A$151,0))="",1,INDEX('Productos de barra'!$F$2:$F$151,MATCH($D197,'Productos de barra'!$A$2:$A$151,0))),1))+N($K197))+0.001,"OK",IF($N197&lt;0,"Falta: investigar","Sobra: revisar carga")))</f>
        <v/>
      </c>
      <c r="P197" s="26">
        <f>IF($N197="","",IFERROR(IF(INDEX('Productos de barra'!$H$2:$H$151,MATCH($D197,'Productos de barra'!$A$2:$A$151,0))="","",$N197*INDEX('Productos de barra'!$H$2:$H$151,MATCH($D197,'Productos de barra'!$A$2:$A$151,0))),""))</f>
        <v/>
      </c>
      <c r="Q197" s="18" t="n"/>
      <c r="R197" s="23">
        <f>IF(OR($A197="",$A197&lt;&gt;'Resumen del turno'!$C$3,$B197&lt;&gt;'Resumen del turno'!$C$4,$O197="",$O197="OK"),"",COUNTIFS($A$2:$A197,$A197,$B$2:$B197,$B197,$O$2:$O197,"Falta*")+COUNTIFS($A$2:$A197,$A197,$B$2:$B197,$B197,$O$2:$O197,"Sobra*"))</f>
        <v/>
      </c>
    </row>
    <row r="198">
      <c r="A198" s="22" t="n"/>
      <c r="B198" s="18" t="n"/>
      <c r="C198" s="18" t="n"/>
      <c r="D198" s="18" t="n"/>
      <c r="E198" s="23">
        <f>IF($D198="","",IFERROR(INDEX('Productos de barra'!$B$2:$B$151,MATCH($D198,'Productos de barra'!$A$2:$A$151,0)),"Código no cargado"))</f>
        <v/>
      </c>
      <c r="F198" s="23">
        <f>IF($D198="","",IFERROR(INDEX('Productos de barra'!$D$2:$D$151,MATCH($D198,'Productos de barra'!$A$2:$A$151,0)),""))</f>
        <v/>
      </c>
      <c r="G198" s="24" t="n"/>
      <c r="H198" s="24" t="n"/>
      <c r="I198" s="24" t="n"/>
      <c r="J198" s="24" t="n"/>
      <c r="K198" s="24" t="n"/>
      <c r="L198" s="25">
        <f>IF(OR($D198="",$G198=""),"",ROUND($G198+N($H198)-((N($I198)+N($J198))/MAX(0.0001,IFERROR(IF(INDEX('Productos de barra'!$F$2:$F$151,MATCH($D198,'Productos de barra'!$A$2:$A$151,0))="",1,INDEX('Productos de barra'!$F$2:$F$151,MATCH($D198,'Productos de barra'!$A$2:$A$151,0))),1))+N($K198)),2))</f>
        <v/>
      </c>
      <c r="M198" s="24" t="n"/>
      <c r="N198" s="25">
        <f>IF(OR($L198="",$M198=""),"",ROUND($M198-$L198,2))</f>
        <v/>
      </c>
      <c r="O198" s="23">
        <f>IF($N198="","",IF(ABS($N198)&lt;=IFERROR(IF(INDEX('Productos de barra'!$G$2:$G$151,MATCH($D198,'Productos de barra'!$A$2:$A$151,0))="",Configuración!$C$3,INDEX('Productos de barra'!$G$2:$G$151,MATCH($D198,'Productos de barra'!$A$2:$A$151,0))),Configuración!$C$3)*((N($I198)+N($J198))/MAX(0.0001,IFERROR(IF(INDEX('Productos de barra'!$F$2:$F$151,MATCH($D198,'Productos de barra'!$A$2:$A$151,0))="",1,INDEX('Productos de barra'!$F$2:$F$151,MATCH($D198,'Productos de barra'!$A$2:$A$151,0))),1))+N($K198))+0.001,"OK",IF($N198&lt;0,"Falta: investigar","Sobra: revisar carga")))</f>
        <v/>
      </c>
      <c r="P198" s="26">
        <f>IF($N198="","",IFERROR(IF(INDEX('Productos de barra'!$H$2:$H$151,MATCH($D198,'Productos de barra'!$A$2:$A$151,0))="","",$N198*INDEX('Productos de barra'!$H$2:$H$151,MATCH($D198,'Productos de barra'!$A$2:$A$151,0))),""))</f>
        <v/>
      </c>
      <c r="Q198" s="18" t="n"/>
      <c r="R198" s="23">
        <f>IF(OR($A198="",$A198&lt;&gt;'Resumen del turno'!$C$3,$B198&lt;&gt;'Resumen del turno'!$C$4,$O198="",$O198="OK"),"",COUNTIFS($A$2:$A198,$A198,$B$2:$B198,$B198,$O$2:$O198,"Falta*")+COUNTIFS($A$2:$A198,$A198,$B$2:$B198,$B198,$O$2:$O198,"Sobra*"))</f>
        <v/>
      </c>
    </row>
    <row r="199">
      <c r="A199" s="22" t="n"/>
      <c r="B199" s="18" t="n"/>
      <c r="C199" s="18" t="n"/>
      <c r="D199" s="18" t="n"/>
      <c r="E199" s="23">
        <f>IF($D199="","",IFERROR(INDEX('Productos de barra'!$B$2:$B$151,MATCH($D199,'Productos de barra'!$A$2:$A$151,0)),"Código no cargado"))</f>
        <v/>
      </c>
      <c r="F199" s="23">
        <f>IF($D199="","",IFERROR(INDEX('Productos de barra'!$D$2:$D$151,MATCH($D199,'Productos de barra'!$A$2:$A$151,0)),""))</f>
        <v/>
      </c>
      <c r="G199" s="24" t="n"/>
      <c r="H199" s="24" t="n"/>
      <c r="I199" s="24" t="n"/>
      <c r="J199" s="24" t="n"/>
      <c r="K199" s="24" t="n"/>
      <c r="L199" s="25">
        <f>IF(OR($D199="",$G199=""),"",ROUND($G199+N($H199)-((N($I199)+N($J199))/MAX(0.0001,IFERROR(IF(INDEX('Productos de barra'!$F$2:$F$151,MATCH($D199,'Productos de barra'!$A$2:$A$151,0))="",1,INDEX('Productos de barra'!$F$2:$F$151,MATCH($D199,'Productos de barra'!$A$2:$A$151,0))),1))+N($K199)),2))</f>
        <v/>
      </c>
      <c r="M199" s="24" t="n"/>
      <c r="N199" s="25">
        <f>IF(OR($L199="",$M199=""),"",ROUND($M199-$L199,2))</f>
        <v/>
      </c>
      <c r="O199" s="23">
        <f>IF($N199="","",IF(ABS($N199)&lt;=IFERROR(IF(INDEX('Productos de barra'!$G$2:$G$151,MATCH($D199,'Productos de barra'!$A$2:$A$151,0))="",Configuración!$C$3,INDEX('Productos de barra'!$G$2:$G$151,MATCH($D199,'Productos de barra'!$A$2:$A$151,0))),Configuración!$C$3)*((N($I199)+N($J199))/MAX(0.0001,IFERROR(IF(INDEX('Productos de barra'!$F$2:$F$151,MATCH($D199,'Productos de barra'!$A$2:$A$151,0))="",1,INDEX('Productos de barra'!$F$2:$F$151,MATCH($D199,'Productos de barra'!$A$2:$A$151,0))),1))+N($K199))+0.001,"OK",IF($N199&lt;0,"Falta: investigar","Sobra: revisar carga")))</f>
        <v/>
      </c>
      <c r="P199" s="26">
        <f>IF($N199="","",IFERROR(IF(INDEX('Productos de barra'!$H$2:$H$151,MATCH($D199,'Productos de barra'!$A$2:$A$151,0))="","",$N199*INDEX('Productos de barra'!$H$2:$H$151,MATCH($D199,'Productos de barra'!$A$2:$A$151,0))),""))</f>
        <v/>
      </c>
      <c r="Q199" s="18" t="n"/>
      <c r="R199" s="23">
        <f>IF(OR($A199="",$A199&lt;&gt;'Resumen del turno'!$C$3,$B199&lt;&gt;'Resumen del turno'!$C$4,$O199="",$O199="OK"),"",COUNTIFS($A$2:$A199,$A199,$B$2:$B199,$B199,$O$2:$O199,"Falta*")+COUNTIFS($A$2:$A199,$A199,$B$2:$B199,$B199,$O$2:$O199,"Sobra*"))</f>
        <v/>
      </c>
    </row>
    <row r="200">
      <c r="A200" s="22" t="n"/>
      <c r="B200" s="18" t="n"/>
      <c r="C200" s="18" t="n"/>
      <c r="D200" s="18" t="n"/>
      <c r="E200" s="23">
        <f>IF($D200="","",IFERROR(INDEX('Productos de barra'!$B$2:$B$151,MATCH($D200,'Productos de barra'!$A$2:$A$151,0)),"Código no cargado"))</f>
        <v/>
      </c>
      <c r="F200" s="23">
        <f>IF($D200="","",IFERROR(INDEX('Productos de barra'!$D$2:$D$151,MATCH($D200,'Productos de barra'!$A$2:$A$151,0)),""))</f>
        <v/>
      </c>
      <c r="G200" s="24" t="n"/>
      <c r="H200" s="24" t="n"/>
      <c r="I200" s="24" t="n"/>
      <c r="J200" s="24" t="n"/>
      <c r="K200" s="24" t="n"/>
      <c r="L200" s="25">
        <f>IF(OR($D200="",$G200=""),"",ROUND($G200+N($H200)-((N($I200)+N($J200))/MAX(0.0001,IFERROR(IF(INDEX('Productos de barra'!$F$2:$F$151,MATCH($D200,'Productos de barra'!$A$2:$A$151,0))="",1,INDEX('Productos de barra'!$F$2:$F$151,MATCH($D200,'Productos de barra'!$A$2:$A$151,0))),1))+N($K200)),2))</f>
        <v/>
      </c>
      <c r="M200" s="24" t="n"/>
      <c r="N200" s="25">
        <f>IF(OR($L200="",$M200=""),"",ROUND($M200-$L200,2))</f>
        <v/>
      </c>
      <c r="O200" s="23">
        <f>IF($N200="","",IF(ABS($N200)&lt;=IFERROR(IF(INDEX('Productos de barra'!$G$2:$G$151,MATCH($D200,'Productos de barra'!$A$2:$A$151,0))="",Configuración!$C$3,INDEX('Productos de barra'!$G$2:$G$151,MATCH($D200,'Productos de barra'!$A$2:$A$151,0))),Configuración!$C$3)*((N($I200)+N($J200))/MAX(0.0001,IFERROR(IF(INDEX('Productos de barra'!$F$2:$F$151,MATCH($D200,'Productos de barra'!$A$2:$A$151,0))="",1,INDEX('Productos de barra'!$F$2:$F$151,MATCH($D200,'Productos de barra'!$A$2:$A$151,0))),1))+N($K200))+0.001,"OK",IF($N200&lt;0,"Falta: investigar","Sobra: revisar carga")))</f>
        <v/>
      </c>
      <c r="P200" s="26">
        <f>IF($N200="","",IFERROR(IF(INDEX('Productos de barra'!$H$2:$H$151,MATCH($D200,'Productos de barra'!$A$2:$A$151,0))="","",$N200*INDEX('Productos de barra'!$H$2:$H$151,MATCH($D200,'Productos de barra'!$A$2:$A$151,0))),""))</f>
        <v/>
      </c>
      <c r="Q200" s="18" t="n"/>
      <c r="R200" s="23">
        <f>IF(OR($A200="",$A200&lt;&gt;'Resumen del turno'!$C$3,$B200&lt;&gt;'Resumen del turno'!$C$4,$O200="",$O200="OK"),"",COUNTIFS($A$2:$A200,$A200,$B$2:$B200,$B200,$O$2:$O200,"Falta*")+COUNTIFS($A$2:$A200,$A200,$B$2:$B200,$B200,$O$2:$O200,"Sobra*"))</f>
        <v/>
      </c>
    </row>
    <row r="201">
      <c r="A201" s="22" t="n"/>
      <c r="B201" s="18" t="n"/>
      <c r="C201" s="18" t="n"/>
      <c r="D201" s="18" t="n"/>
      <c r="E201" s="23">
        <f>IF($D201="","",IFERROR(INDEX('Productos de barra'!$B$2:$B$151,MATCH($D201,'Productos de barra'!$A$2:$A$151,0)),"Código no cargado"))</f>
        <v/>
      </c>
      <c r="F201" s="23">
        <f>IF($D201="","",IFERROR(INDEX('Productos de barra'!$D$2:$D$151,MATCH($D201,'Productos de barra'!$A$2:$A$151,0)),""))</f>
        <v/>
      </c>
      <c r="G201" s="24" t="n"/>
      <c r="H201" s="24" t="n"/>
      <c r="I201" s="24" t="n"/>
      <c r="J201" s="24" t="n"/>
      <c r="K201" s="24" t="n"/>
      <c r="L201" s="25">
        <f>IF(OR($D201="",$G201=""),"",ROUND($G201+N($H201)-((N($I201)+N($J201))/MAX(0.0001,IFERROR(IF(INDEX('Productos de barra'!$F$2:$F$151,MATCH($D201,'Productos de barra'!$A$2:$A$151,0))="",1,INDEX('Productos de barra'!$F$2:$F$151,MATCH($D201,'Productos de barra'!$A$2:$A$151,0))),1))+N($K201)),2))</f>
        <v/>
      </c>
      <c r="M201" s="24" t="n"/>
      <c r="N201" s="25">
        <f>IF(OR($L201="",$M201=""),"",ROUND($M201-$L201,2))</f>
        <v/>
      </c>
      <c r="O201" s="23">
        <f>IF($N201="","",IF(ABS($N201)&lt;=IFERROR(IF(INDEX('Productos de barra'!$G$2:$G$151,MATCH($D201,'Productos de barra'!$A$2:$A$151,0))="",Configuración!$C$3,INDEX('Productos de barra'!$G$2:$G$151,MATCH($D201,'Productos de barra'!$A$2:$A$151,0))),Configuración!$C$3)*((N($I201)+N($J201))/MAX(0.0001,IFERROR(IF(INDEX('Productos de barra'!$F$2:$F$151,MATCH($D201,'Productos de barra'!$A$2:$A$151,0))="",1,INDEX('Productos de barra'!$F$2:$F$151,MATCH($D201,'Productos de barra'!$A$2:$A$151,0))),1))+N($K201))+0.001,"OK",IF($N201&lt;0,"Falta: investigar","Sobra: revisar carga")))</f>
        <v/>
      </c>
      <c r="P201" s="26">
        <f>IF($N201="","",IFERROR(IF(INDEX('Productos de barra'!$H$2:$H$151,MATCH($D201,'Productos de barra'!$A$2:$A$151,0))="","",$N201*INDEX('Productos de barra'!$H$2:$H$151,MATCH($D201,'Productos de barra'!$A$2:$A$151,0))),""))</f>
        <v/>
      </c>
      <c r="Q201" s="18" t="n"/>
      <c r="R201" s="23">
        <f>IF(OR($A201="",$A201&lt;&gt;'Resumen del turno'!$C$3,$B201&lt;&gt;'Resumen del turno'!$C$4,$O201="",$O201="OK"),"",COUNTIFS($A$2:$A201,$A201,$B$2:$B201,$B201,$O$2:$O201,"Falta*")+COUNTIFS($A$2:$A201,$A201,$B$2:$B201,$B201,$O$2:$O201,"Sobra*"))</f>
        <v/>
      </c>
    </row>
    <row r="202">
      <c r="A202" s="22" t="n"/>
      <c r="B202" s="18" t="n"/>
      <c r="C202" s="18" t="n"/>
      <c r="D202" s="18" t="n"/>
      <c r="E202" s="23">
        <f>IF($D202="","",IFERROR(INDEX('Productos de barra'!$B$2:$B$151,MATCH($D202,'Productos de barra'!$A$2:$A$151,0)),"Código no cargado"))</f>
        <v/>
      </c>
      <c r="F202" s="23">
        <f>IF($D202="","",IFERROR(INDEX('Productos de barra'!$D$2:$D$151,MATCH($D202,'Productos de barra'!$A$2:$A$151,0)),""))</f>
        <v/>
      </c>
      <c r="G202" s="24" t="n"/>
      <c r="H202" s="24" t="n"/>
      <c r="I202" s="24" t="n"/>
      <c r="J202" s="24" t="n"/>
      <c r="K202" s="24" t="n"/>
      <c r="L202" s="25">
        <f>IF(OR($D202="",$G202=""),"",ROUND($G202+N($H202)-((N($I202)+N($J202))/MAX(0.0001,IFERROR(IF(INDEX('Productos de barra'!$F$2:$F$151,MATCH($D202,'Productos de barra'!$A$2:$A$151,0))="",1,INDEX('Productos de barra'!$F$2:$F$151,MATCH($D202,'Productos de barra'!$A$2:$A$151,0))),1))+N($K202)),2))</f>
        <v/>
      </c>
      <c r="M202" s="24" t="n"/>
      <c r="N202" s="25">
        <f>IF(OR($L202="",$M202=""),"",ROUND($M202-$L202,2))</f>
        <v/>
      </c>
      <c r="O202" s="23">
        <f>IF($N202="","",IF(ABS($N202)&lt;=IFERROR(IF(INDEX('Productos de barra'!$G$2:$G$151,MATCH($D202,'Productos de barra'!$A$2:$A$151,0))="",Configuración!$C$3,INDEX('Productos de barra'!$G$2:$G$151,MATCH($D202,'Productos de barra'!$A$2:$A$151,0))),Configuración!$C$3)*((N($I202)+N($J202))/MAX(0.0001,IFERROR(IF(INDEX('Productos de barra'!$F$2:$F$151,MATCH($D202,'Productos de barra'!$A$2:$A$151,0))="",1,INDEX('Productos de barra'!$F$2:$F$151,MATCH($D202,'Productos de barra'!$A$2:$A$151,0))),1))+N($K202))+0.001,"OK",IF($N202&lt;0,"Falta: investigar","Sobra: revisar carga")))</f>
        <v/>
      </c>
      <c r="P202" s="26">
        <f>IF($N202="","",IFERROR(IF(INDEX('Productos de barra'!$H$2:$H$151,MATCH($D202,'Productos de barra'!$A$2:$A$151,0))="","",$N202*INDEX('Productos de barra'!$H$2:$H$151,MATCH($D202,'Productos de barra'!$A$2:$A$151,0))),""))</f>
        <v/>
      </c>
      <c r="Q202" s="18" t="n"/>
      <c r="R202" s="23">
        <f>IF(OR($A202="",$A202&lt;&gt;'Resumen del turno'!$C$3,$B202&lt;&gt;'Resumen del turno'!$C$4,$O202="",$O202="OK"),"",COUNTIFS($A$2:$A202,$A202,$B$2:$B202,$B202,$O$2:$O202,"Falta*")+COUNTIFS($A$2:$A202,$A202,$B$2:$B202,$B202,$O$2:$O202,"Sobra*"))</f>
        <v/>
      </c>
    </row>
    <row r="203">
      <c r="A203" s="22" t="n"/>
      <c r="B203" s="18" t="n"/>
      <c r="C203" s="18" t="n"/>
      <c r="D203" s="18" t="n"/>
      <c r="E203" s="23">
        <f>IF($D203="","",IFERROR(INDEX('Productos de barra'!$B$2:$B$151,MATCH($D203,'Productos de barra'!$A$2:$A$151,0)),"Código no cargado"))</f>
        <v/>
      </c>
      <c r="F203" s="23">
        <f>IF($D203="","",IFERROR(INDEX('Productos de barra'!$D$2:$D$151,MATCH($D203,'Productos de barra'!$A$2:$A$151,0)),""))</f>
        <v/>
      </c>
      <c r="G203" s="24" t="n"/>
      <c r="H203" s="24" t="n"/>
      <c r="I203" s="24" t="n"/>
      <c r="J203" s="24" t="n"/>
      <c r="K203" s="24" t="n"/>
      <c r="L203" s="25">
        <f>IF(OR($D203="",$G203=""),"",ROUND($G203+N($H203)-((N($I203)+N($J203))/MAX(0.0001,IFERROR(IF(INDEX('Productos de barra'!$F$2:$F$151,MATCH($D203,'Productos de barra'!$A$2:$A$151,0))="",1,INDEX('Productos de barra'!$F$2:$F$151,MATCH($D203,'Productos de barra'!$A$2:$A$151,0))),1))+N($K203)),2))</f>
        <v/>
      </c>
      <c r="M203" s="24" t="n"/>
      <c r="N203" s="25">
        <f>IF(OR($L203="",$M203=""),"",ROUND($M203-$L203,2))</f>
        <v/>
      </c>
      <c r="O203" s="23">
        <f>IF($N203="","",IF(ABS($N203)&lt;=IFERROR(IF(INDEX('Productos de barra'!$G$2:$G$151,MATCH($D203,'Productos de barra'!$A$2:$A$151,0))="",Configuración!$C$3,INDEX('Productos de barra'!$G$2:$G$151,MATCH($D203,'Productos de barra'!$A$2:$A$151,0))),Configuración!$C$3)*((N($I203)+N($J203))/MAX(0.0001,IFERROR(IF(INDEX('Productos de barra'!$F$2:$F$151,MATCH($D203,'Productos de barra'!$A$2:$A$151,0))="",1,INDEX('Productos de barra'!$F$2:$F$151,MATCH($D203,'Productos de barra'!$A$2:$A$151,0))),1))+N($K203))+0.001,"OK",IF($N203&lt;0,"Falta: investigar","Sobra: revisar carga")))</f>
        <v/>
      </c>
      <c r="P203" s="26">
        <f>IF($N203="","",IFERROR(IF(INDEX('Productos de barra'!$H$2:$H$151,MATCH($D203,'Productos de barra'!$A$2:$A$151,0))="","",$N203*INDEX('Productos de barra'!$H$2:$H$151,MATCH($D203,'Productos de barra'!$A$2:$A$151,0))),""))</f>
        <v/>
      </c>
      <c r="Q203" s="18" t="n"/>
      <c r="R203" s="23">
        <f>IF(OR($A203="",$A203&lt;&gt;'Resumen del turno'!$C$3,$B203&lt;&gt;'Resumen del turno'!$C$4,$O203="",$O203="OK"),"",COUNTIFS($A$2:$A203,$A203,$B$2:$B203,$B203,$O$2:$O203,"Falta*")+COUNTIFS($A$2:$A203,$A203,$B$2:$B203,$B203,$O$2:$O203,"Sobra*"))</f>
        <v/>
      </c>
    </row>
    <row r="204">
      <c r="A204" s="22" t="n"/>
      <c r="B204" s="18" t="n"/>
      <c r="C204" s="18" t="n"/>
      <c r="D204" s="18" t="n"/>
      <c r="E204" s="23">
        <f>IF($D204="","",IFERROR(INDEX('Productos de barra'!$B$2:$B$151,MATCH($D204,'Productos de barra'!$A$2:$A$151,0)),"Código no cargado"))</f>
        <v/>
      </c>
      <c r="F204" s="23">
        <f>IF($D204="","",IFERROR(INDEX('Productos de barra'!$D$2:$D$151,MATCH($D204,'Productos de barra'!$A$2:$A$151,0)),""))</f>
        <v/>
      </c>
      <c r="G204" s="24" t="n"/>
      <c r="H204" s="24" t="n"/>
      <c r="I204" s="24" t="n"/>
      <c r="J204" s="24" t="n"/>
      <c r="K204" s="24" t="n"/>
      <c r="L204" s="25">
        <f>IF(OR($D204="",$G204=""),"",ROUND($G204+N($H204)-((N($I204)+N($J204))/MAX(0.0001,IFERROR(IF(INDEX('Productos de barra'!$F$2:$F$151,MATCH($D204,'Productos de barra'!$A$2:$A$151,0))="",1,INDEX('Productos de barra'!$F$2:$F$151,MATCH($D204,'Productos de barra'!$A$2:$A$151,0))),1))+N($K204)),2))</f>
        <v/>
      </c>
      <c r="M204" s="24" t="n"/>
      <c r="N204" s="25">
        <f>IF(OR($L204="",$M204=""),"",ROUND($M204-$L204,2))</f>
        <v/>
      </c>
      <c r="O204" s="23">
        <f>IF($N204="","",IF(ABS($N204)&lt;=IFERROR(IF(INDEX('Productos de barra'!$G$2:$G$151,MATCH($D204,'Productos de barra'!$A$2:$A$151,0))="",Configuración!$C$3,INDEX('Productos de barra'!$G$2:$G$151,MATCH($D204,'Productos de barra'!$A$2:$A$151,0))),Configuración!$C$3)*((N($I204)+N($J204))/MAX(0.0001,IFERROR(IF(INDEX('Productos de barra'!$F$2:$F$151,MATCH($D204,'Productos de barra'!$A$2:$A$151,0))="",1,INDEX('Productos de barra'!$F$2:$F$151,MATCH($D204,'Productos de barra'!$A$2:$A$151,0))),1))+N($K204))+0.001,"OK",IF($N204&lt;0,"Falta: investigar","Sobra: revisar carga")))</f>
        <v/>
      </c>
      <c r="P204" s="26">
        <f>IF($N204="","",IFERROR(IF(INDEX('Productos de barra'!$H$2:$H$151,MATCH($D204,'Productos de barra'!$A$2:$A$151,0))="","",$N204*INDEX('Productos de barra'!$H$2:$H$151,MATCH($D204,'Productos de barra'!$A$2:$A$151,0))),""))</f>
        <v/>
      </c>
      <c r="Q204" s="18" t="n"/>
      <c r="R204" s="23">
        <f>IF(OR($A204="",$A204&lt;&gt;'Resumen del turno'!$C$3,$B204&lt;&gt;'Resumen del turno'!$C$4,$O204="",$O204="OK"),"",COUNTIFS($A$2:$A204,$A204,$B$2:$B204,$B204,$O$2:$O204,"Falta*")+COUNTIFS($A$2:$A204,$A204,$B$2:$B204,$B204,$O$2:$O204,"Sobra*"))</f>
        <v/>
      </c>
    </row>
    <row r="205">
      <c r="A205" s="22" t="n"/>
      <c r="B205" s="18" t="n"/>
      <c r="C205" s="18" t="n"/>
      <c r="D205" s="18" t="n"/>
      <c r="E205" s="23">
        <f>IF($D205="","",IFERROR(INDEX('Productos de barra'!$B$2:$B$151,MATCH($D205,'Productos de barra'!$A$2:$A$151,0)),"Código no cargado"))</f>
        <v/>
      </c>
      <c r="F205" s="23">
        <f>IF($D205="","",IFERROR(INDEX('Productos de barra'!$D$2:$D$151,MATCH($D205,'Productos de barra'!$A$2:$A$151,0)),""))</f>
        <v/>
      </c>
      <c r="G205" s="24" t="n"/>
      <c r="H205" s="24" t="n"/>
      <c r="I205" s="24" t="n"/>
      <c r="J205" s="24" t="n"/>
      <c r="K205" s="24" t="n"/>
      <c r="L205" s="25">
        <f>IF(OR($D205="",$G205=""),"",ROUND($G205+N($H205)-((N($I205)+N($J205))/MAX(0.0001,IFERROR(IF(INDEX('Productos de barra'!$F$2:$F$151,MATCH($D205,'Productos de barra'!$A$2:$A$151,0))="",1,INDEX('Productos de barra'!$F$2:$F$151,MATCH($D205,'Productos de barra'!$A$2:$A$151,0))),1))+N($K205)),2))</f>
        <v/>
      </c>
      <c r="M205" s="24" t="n"/>
      <c r="N205" s="25">
        <f>IF(OR($L205="",$M205=""),"",ROUND($M205-$L205,2))</f>
        <v/>
      </c>
      <c r="O205" s="23">
        <f>IF($N205="","",IF(ABS($N205)&lt;=IFERROR(IF(INDEX('Productos de barra'!$G$2:$G$151,MATCH($D205,'Productos de barra'!$A$2:$A$151,0))="",Configuración!$C$3,INDEX('Productos de barra'!$G$2:$G$151,MATCH($D205,'Productos de barra'!$A$2:$A$151,0))),Configuración!$C$3)*((N($I205)+N($J205))/MAX(0.0001,IFERROR(IF(INDEX('Productos de barra'!$F$2:$F$151,MATCH($D205,'Productos de barra'!$A$2:$A$151,0))="",1,INDEX('Productos de barra'!$F$2:$F$151,MATCH($D205,'Productos de barra'!$A$2:$A$151,0))),1))+N($K205))+0.001,"OK",IF($N205&lt;0,"Falta: investigar","Sobra: revisar carga")))</f>
        <v/>
      </c>
      <c r="P205" s="26">
        <f>IF($N205="","",IFERROR(IF(INDEX('Productos de barra'!$H$2:$H$151,MATCH($D205,'Productos de barra'!$A$2:$A$151,0))="","",$N205*INDEX('Productos de barra'!$H$2:$H$151,MATCH($D205,'Productos de barra'!$A$2:$A$151,0))),""))</f>
        <v/>
      </c>
      <c r="Q205" s="18" t="n"/>
      <c r="R205" s="23">
        <f>IF(OR($A205="",$A205&lt;&gt;'Resumen del turno'!$C$3,$B205&lt;&gt;'Resumen del turno'!$C$4,$O205="",$O205="OK"),"",COUNTIFS($A$2:$A205,$A205,$B$2:$B205,$B205,$O$2:$O205,"Falta*")+COUNTIFS($A$2:$A205,$A205,$B$2:$B205,$B205,$O$2:$O205,"Sobra*"))</f>
        <v/>
      </c>
    </row>
    <row r="206">
      <c r="A206" s="22" t="n"/>
      <c r="B206" s="18" t="n"/>
      <c r="C206" s="18" t="n"/>
      <c r="D206" s="18" t="n"/>
      <c r="E206" s="23">
        <f>IF($D206="","",IFERROR(INDEX('Productos de barra'!$B$2:$B$151,MATCH($D206,'Productos de barra'!$A$2:$A$151,0)),"Código no cargado"))</f>
        <v/>
      </c>
      <c r="F206" s="23">
        <f>IF($D206="","",IFERROR(INDEX('Productos de barra'!$D$2:$D$151,MATCH($D206,'Productos de barra'!$A$2:$A$151,0)),""))</f>
        <v/>
      </c>
      <c r="G206" s="24" t="n"/>
      <c r="H206" s="24" t="n"/>
      <c r="I206" s="24" t="n"/>
      <c r="J206" s="24" t="n"/>
      <c r="K206" s="24" t="n"/>
      <c r="L206" s="25">
        <f>IF(OR($D206="",$G206=""),"",ROUND($G206+N($H206)-((N($I206)+N($J206))/MAX(0.0001,IFERROR(IF(INDEX('Productos de barra'!$F$2:$F$151,MATCH($D206,'Productos de barra'!$A$2:$A$151,0))="",1,INDEX('Productos de barra'!$F$2:$F$151,MATCH($D206,'Productos de barra'!$A$2:$A$151,0))),1))+N($K206)),2))</f>
        <v/>
      </c>
      <c r="M206" s="24" t="n"/>
      <c r="N206" s="25">
        <f>IF(OR($L206="",$M206=""),"",ROUND($M206-$L206,2))</f>
        <v/>
      </c>
      <c r="O206" s="23">
        <f>IF($N206="","",IF(ABS($N206)&lt;=IFERROR(IF(INDEX('Productos de barra'!$G$2:$G$151,MATCH($D206,'Productos de barra'!$A$2:$A$151,0))="",Configuración!$C$3,INDEX('Productos de barra'!$G$2:$G$151,MATCH($D206,'Productos de barra'!$A$2:$A$151,0))),Configuración!$C$3)*((N($I206)+N($J206))/MAX(0.0001,IFERROR(IF(INDEX('Productos de barra'!$F$2:$F$151,MATCH($D206,'Productos de barra'!$A$2:$A$151,0))="",1,INDEX('Productos de barra'!$F$2:$F$151,MATCH($D206,'Productos de barra'!$A$2:$A$151,0))),1))+N($K206))+0.001,"OK",IF($N206&lt;0,"Falta: investigar","Sobra: revisar carga")))</f>
        <v/>
      </c>
      <c r="P206" s="26">
        <f>IF($N206="","",IFERROR(IF(INDEX('Productos de barra'!$H$2:$H$151,MATCH($D206,'Productos de barra'!$A$2:$A$151,0))="","",$N206*INDEX('Productos de barra'!$H$2:$H$151,MATCH($D206,'Productos de barra'!$A$2:$A$151,0))),""))</f>
        <v/>
      </c>
      <c r="Q206" s="18" t="n"/>
      <c r="R206" s="23">
        <f>IF(OR($A206="",$A206&lt;&gt;'Resumen del turno'!$C$3,$B206&lt;&gt;'Resumen del turno'!$C$4,$O206="",$O206="OK"),"",COUNTIFS($A$2:$A206,$A206,$B$2:$B206,$B206,$O$2:$O206,"Falta*")+COUNTIFS($A$2:$A206,$A206,$B$2:$B206,$B206,$O$2:$O206,"Sobra*"))</f>
        <v/>
      </c>
    </row>
    <row r="207">
      <c r="A207" s="22" t="n"/>
      <c r="B207" s="18" t="n"/>
      <c r="C207" s="18" t="n"/>
      <c r="D207" s="18" t="n"/>
      <c r="E207" s="23">
        <f>IF($D207="","",IFERROR(INDEX('Productos de barra'!$B$2:$B$151,MATCH($D207,'Productos de barra'!$A$2:$A$151,0)),"Código no cargado"))</f>
        <v/>
      </c>
      <c r="F207" s="23">
        <f>IF($D207="","",IFERROR(INDEX('Productos de barra'!$D$2:$D$151,MATCH($D207,'Productos de barra'!$A$2:$A$151,0)),""))</f>
        <v/>
      </c>
      <c r="G207" s="24" t="n"/>
      <c r="H207" s="24" t="n"/>
      <c r="I207" s="24" t="n"/>
      <c r="J207" s="24" t="n"/>
      <c r="K207" s="24" t="n"/>
      <c r="L207" s="25">
        <f>IF(OR($D207="",$G207=""),"",ROUND($G207+N($H207)-((N($I207)+N($J207))/MAX(0.0001,IFERROR(IF(INDEX('Productos de barra'!$F$2:$F$151,MATCH($D207,'Productos de barra'!$A$2:$A$151,0))="",1,INDEX('Productos de barra'!$F$2:$F$151,MATCH($D207,'Productos de barra'!$A$2:$A$151,0))),1))+N($K207)),2))</f>
        <v/>
      </c>
      <c r="M207" s="24" t="n"/>
      <c r="N207" s="25">
        <f>IF(OR($L207="",$M207=""),"",ROUND($M207-$L207,2))</f>
        <v/>
      </c>
      <c r="O207" s="23">
        <f>IF($N207="","",IF(ABS($N207)&lt;=IFERROR(IF(INDEX('Productos de barra'!$G$2:$G$151,MATCH($D207,'Productos de barra'!$A$2:$A$151,0))="",Configuración!$C$3,INDEX('Productos de barra'!$G$2:$G$151,MATCH($D207,'Productos de barra'!$A$2:$A$151,0))),Configuración!$C$3)*((N($I207)+N($J207))/MAX(0.0001,IFERROR(IF(INDEX('Productos de barra'!$F$2:$F$151,MATCH($D207,'Productos de barra'!$A$2:$A$151,0))="",1,INDEX('Productos de barra'!$F$2:$F$151,MATCH($D207,'Productos de barra'!$A$2:$A$151,0))),1))+N($K207))+0.001,"OK",IF($N207&lt;0,"Falta: investigar","Sobra: revisar carga")))</f>
        <v/>
      </c>
      <c r="P207" s="26">
        <f>IF($N207="","",IFERROR(IF(INDEX('Productos de barra'!$H$2:$H$151,MATCH($D207,'Productos de barra'!$A$2:$A$151,0))="","",$N207*INDEX('Productos de barra'!$H$2:$H$151,MATCH($D207,'Productos de barra'!$A$2:$A$151,0))),""))</f>
        <v/>
      </c>
      <c r="Q207" s="18" t="n"/>
      <c r="R207" s="23">
        <f>IF(OR($A207="",$A207&lt;&gt;'Resumen del turno'!$C$3,$B207&lt;&gt;'Resumen del turno'!$C$4,$O207="",$O207="OK"),"",COUNTIFS($A$2:$A207,$A207,$B$2:$B207,$B207,$O$2:$O207,"Falta*")+COUNTIFS($A$2:$A207,$A207,$B$2:$B207,$B207,$O$2:$O207,"Sobra*"))</f>
        <v/>
      </c>
    </row>
    <row r="208">
      <c r="A208" s="22" t="n"/>
      <c r="B208" s="18" t="n"/>
      <c r="C208" s="18" t="n"/>
      <c r="D208" s="18" t="n"/>
      <c r="E208" s="23">
        <f>IF($D208="","",IFERROR(INDEX('Productos de barra'!$B$2:$B$151,MATCH($D208,'Productos de barra'!$A$2:$A$151,0)),"Código no cargado"))</f>
        <v/>
      </c>
      <c r="F208" s="23">
        <f>IF($D208="","",IFERROR(INDEX('Productos de barra'!$D$2:$D$151,MATCH($D208,'Productos de barra'!$A$2:$A$151,0)),""))</f>
        <v/>
      </c>
      <c r="G208" s="24" t="n"/>
      <c r="H208" s="24" t="n"/>
      <c r="I208" s="24" t="n"/>
      <c r="J208" s="24" t="n"/>
      <c r="K208" s="24" t="n"/>
      <c r="L208" s="25">
        <f>IF(OR($D208="",$G208=""),"",ROUND($G208+N($H208)-((N($I208)+N($J208))/MAX(0.0001,IFERROR(IF(INDEX('Productos de barra'!$F$2:$F$151,MATCH($D208,'Productos de barra'!$A$2:$A$151,0))="",1,INDEX('Productos de barra'!$F$2:$F$151,MATCH($D208,'Productos de barra'!$A$2:$A$151,0))),1))+N($K208)),2))</f>
        <v/>
      </c>
      <c r="M208" s="24" t="n"/>
      <c r="N208" s="25">
        <f>IF(OR($L208="",$M208=""),"",ROUND($M208-$L208,2))</f>
        <v/>
      </c>
      <c r="O208" s="23">
        <f>IF($N208="","",IF(ABS($N208)&lt;=IFERROR(IF(INDEX('Productos de barra'!$G$2:$G$151,MATCH($D208,'Productos de barra'!$A$2:$A$151,0))="",Configuración!$C$3,INDEX('Productos de barra'!$G$2:$G$151,MATCH($D208,'Productos de barra'!$A$2:$A$151,0))),Configuración!$C$3)*((N($I208)+N($J208))/MAX(0.0001,IFERROR(IF(INDEX('Productos de barra'!$F$2:$F$151,MATCH($D208,'Productos de barra'!$A$2:$A$151,0))="",1,INDEX('Productos de barra'!$F$2:$F$151,MATCH($D208,'Productos de barra'!$A$2:$A$151,0))),1))+N($K208))+0.001,"OK",IF($N208&lt;0,"Falta: investigar","Sobra: revisar carga")))</f>
        <v/>
      </c>
      <c r="P208" s="26">
        <f>IF($N208="","",IFERROR(IF(INDEX('Productos de barra'!$H$2:$H$151,MATCH($D208,'Productos de barra'!$A$2:$A$151,0))="","",$N208*INDEX('Productos de barra'!$H$2:$H$151,MATCH($D208,'Productos de barra'!$A$2:$A$151,0))),""))</f>
        <v/>
      </c>
      <c r="Q208" s="18" t="n"/>
      <c r="R208" s="23">
        <f>IF(OR($A208="",$A208&lt;&gt;'Resumen del turno'!$C$3,$B208&lt;&gt;'Resumen del turno'!$C$4,$O208="",$O208="OK"),"",COUNTIFS($A$2:$A208,$A208,$B$2:$B208,$B208,$O$2:$O208,"Falta*")+COUNTIFS($A$2:$A208,$A208,$B$2:$B208,$B208,$O$2:$O208,"Sobra*"))</f>
        <v/>
      </c>
    </row>
    <row r="209">
      <c r="A209" s="22" t="n"/>
      <c r="B209" s="18" t="n"/>
      <c r="C209" s="18" t="n"/>
      <c r="D209" s="18" t="n"/>
      <c r="E209" s="23">
        <f>IF($D209="","",IFERROR(INDEX('Productos de barra'!$B$2:$B$151,MATCH($D209,'Productos de barra'!$A$2:$A$151,0)),"Código no cargado"))</f>
        <v/>
      </c>
      <c r="F209" s="23">
        <f>IF($D209="","",IFERROR(INDEX('Productos de barra'!$D$2:$D$151,MATCH($D209,'Productos de barra'!$A$2:$A$151,0)),""))</f>
        <v/>
      </c>
      <c r="G209" s="24" t="n"/>
      <c r="H209" s="24" t="n"/>
      <c r="I209" s="24" t="n"/>
      <c r="J209" s="24" t="n"/>
      <c r="K209" s="24" t="n"/>
      <c r="L209" s="25">
        <f>IF(OR($D209="",$G209=""),"",ROUND($G209+N($H209)-((N($I209)+N($J209))/MAX(0.0001,IFERROR(IF(INDEX('Productos de barra'!$F$2:$F$151,MATCH($D209,'Productos de barra'!$A$2:$A$151,0))="",1,INDEX('Productos de barra'!$F$2:$F$151,MATCH($D209,'Productos de barra'!$A$2:$A$151,0))),1))+N($K209)),2))</f>
        <v/>
      </c>
      <c r="M209" s="24" t="n"/>
      <c r="N209" s="25">
        <f>IF(OR($L209="",$M209=""),"",ROUND($M209-$L209,2))</f>
        <v/>
      </c>
      <c r="O209" s="23">
        <f>IF($N209="","",IF(ABS($N209)&lt;=IFERROR(IF(INDEX('Productos de barra'!$G$2:$G$151,MATCH($D209,'Productos de barra'!$A$2:$A$151,0))="",Configuración!$C$3,INDEX('Productos de barra'!$G$2:$G$151,MATCH($D209,'Productos de barra'!$A$2:$A$151,0))),Configuración!$C$3)*((N($I209)+N($J209))/MAX(0.0001,IFERROR(IF(INDEX('Productos de barra'!$F$2:$F$151,MATCH($D209,'Productos de barra'!$A$2:$A$151,0))="",1,INDEX('Productos de barra'!$F$2:$F$151,MATCH($D209,'Productos de barra'!$A$2:$A$151,0))),1))+N($K209))+0.001,"OK",IF($N209&lt;0,"Falta: investigar","Sobra: revisar carga")))</f>
        <v/>
      </c>
      <c r="P209" s="26">
        <f>IF($N209="","",IFERROR(IF(INDEX('Productos de barra'!$H$2:$H$151,MATCH($D209,'Productos de barra'!$A$2:$A$151,0))="","",$N209*INDEX('Productos de barra'!$H$2:$H$151,MATCH($D209,'Productos de barra'!$A$2:$A$151,0))),""))</f>
        <v/>
      </c>
      <c r="Q209" s="18" t="n"/>
      <c r="R209" s="23">
        <f>IF(OR($A209="",$A209&lt;&gt;'Resumen del turno'!$C$3,$B209&lt;&gt;'Resumen del turno'!$C$4,$O209="",$O209="OK"),"",COUNTIFS($A$2:$A209,$A209,$B$2:$B209,$B209,$O$2:$O209,"Falta*")+COUNTIFS($A$2:$A209,$A209,$B$2:$B209,$B209,$O$2:$O209,"Sobra*"))</f>
        <v/>
      </c>
    </row>
    <row r="210">
      <c r="A210" s="22" t="n"/>
      <c r="B210" s="18" t="n"/>
      <c r="C210" s="18" t="n"/>
      <c r="D210" s="18" t="n"/>
      <c r="E210" s="23">
        <f>IF($D210="","",IFERROR(INDEX('Productos de barra'!$B$2:$B$151,MATCH($D210,'Productos de barra'!$A$2:$A$151,0)),"Código no cargado"))</f>
        <v/>
      </c>
      <c r="F210" s="23">
        <f>IF($D210="","",IFERROR(INDEX('Productos de barra'!$D$2:$D$151,MATCH($D210,'Productos de barra'!$A$2:$A$151,0)),""))</f>
        <v/>
      </c>
      <c r="G210" s="24" t="n"/>
      <c r="H210" s="24" t="n"/>
      <c r="I210" s="24" t="n"/>
      <c r="J210" s="24" t="n"/>
      <c r="K210" s="24" t="n"/>
      <c r="L210" s="25">
        <f>IF(OR($D210="",$G210=""),"",ROUND($G210+N($H210)-((N($I210)+N($J210))/MAX(0.0001,IFERROR(IF(INDEX('Productos de barra'!$F$2:$F$151,MATCH($D210,'Productos de barra'!$A$2:$A$151,0))="",1,INDEX('Productos de barra'!$F$2:$F$151,MATCH($D210,'Productos de barra'!$A$2:$A$151,0))),1))+N($K210)),2))</f>
        <v/>
      </c>
      <c r="M210" s="24" t="n"/>
      <c r="N210" s="25">
        <f>IF(OR($L210="",$M210=""),"",ROUND($M210-$L210,2))</f>
        <v/>
      </c>
      <c r="O210" s="23">
        <f>IF($N210="","",IF(ABS($N210)&lt;=IFERROR(IF(INDEX('Productos de barra'!$G$2:$G$151,MATCH($D210,'Productos de barra'!$A$2:$A$151,0))="",Configuración!$C$3,INDEX('Productos de barra'!$G$2:$G$151,MATCH($D210,'Productos de barra'!$A$2:$A$151,0))),Configuración!$C$3)*((N($I210)+N($J210))/MAX(0.0001,IFERROR(IF(INDEX('Productos de barra'!$F$2:$F$151,MATCH($D210,'Productos de barra'!$A$2:$A$151,0))="",1,INDEX('Productos de barra'!$F$2:$F$151,MATCH($D210,'Productos de barra'!$A$2:$A$151,0))),1))+N($K210))+0.001,"OK",IF($N210&lt;0,"Falta: investigar","Sobra: revisar carga")))</f>
        <v/>
      </c>
      <c r="P210" s="26">
        <f>IF($N210="","",IFERROR(IF(INDEX('Productos de barra'!$H$2:$H$151,MATCH($D210,'Productos de barra'!$A$2:$A$151,0))="","",$N210*INDEX('Productos de barra'!$H$2:$H$151,MATCH($D210,'Productos de barra'!$A$2:$A$151,0))),""))</f>
        <v/>
      </c>
      <c r="Q210" s="18" t="n"/>
      <c r="R210" s="23">
        <f>IF(OR($A210="",$A210&lt;&gt;'Resumen del turno'!$C$3,$B210&lt;&gt;'Resumen del turno'!$C$4,$O210="",$O210="OK"),"",COUNTIFS($A$2:$A210,$A210,$B$2:$B210,$B210,$O$2:$O210,"Falta*")+COUNTIFS($A$2:$A210,$A210,$B$2:$B210,$B210,$O$2:$O210,"Sobra*"))</f>
        <v/>
      </c>
    </row>
    <row r="211">
      <c r="A211" s="22" t="n"/>
      <c r="B211" s="18" t="n"/>
      <c r="C211" s="18" t="n"/>
      <c r="D211" s="18" t="n"/>
      <c r="E211" s="23">
        <f>IF($D211="","",IFERROR(INDEX('Productos de barra'!$B$2:$B$151,MATCH($D211,'Productos de barra'!$A$2:$A$151,0)),"Código no cargado"))</f>
        <v/>
      </c>
      <c r="F211" s="23">
        <f>IF($D211="","",IFERROR(INDEX('Productos de barra'!$D$2:$D$151,MATCH($D211,'Productos de barra'!$A$2:$A$151,0)),""))</f>
        <v/>
      </c>
      <c r="G211" s="24" t="n"/>
      <c r="H211" s="24" t="n"/>
      <c r="I211" s="24" t="n"/>
      <c r="J211" s="24" t="n"/>
      <c r="K211" s="24" t="n"/>
      <c r="L211" s="25">
        <f>IF(OR($D211="",$G211=""),"",ROUND($G211+N($H211)-((N($I211)+N($J211))/MAX(0.0001,IFERROR(IF(INDEX('Productos de barra'!$F$2:$F$151,MATCH($D211,'Productos de barra'!$A$2:$A$151,0))="",1,INDEX('Productos de barra'!$F$2:$F$151,MATCH($D211,'Productos de barra'!$A$2:$A$151,0))),1))+N($K211)),2))</f>
        <v/>
      </c>
      <c r="M211" s="24" t="n"/>
      <c r="N211" s="25">
        <f>IF(OR($L211="",$M211=""),"",ROUND($M211-$L211,2))</f>
        <v/>
      </c>
      <c r="O211" s="23">
        <f>IF($N211="","",IF(ABS($N211)&lt;=IFERROR(IF(INDEX('Productos de barra'!$G$2:$G$151,MATCH($D211,'Productos de barra'!$A$2:$A$151,0))="",Configuración!$C$3,INDEX('Productos de barra'!$G$2:$G$151,MATCH($D211,'Productos de barra'!$A$2:$A$151,0))),Configuración!$C$3)*((N($I211)+N($J211))/MAX(0.0001,IFERROR(IF(INDEX('Productos de barra'!$F$2:$F$151,MATCH($D211,'Productos de barra'!$A$2:$A$151,0))="",1,INDEX('Productos de barra'!$F$2:$F$151,MATCH($D211,'Productos de barra'!$A$2:$A$151,0))),1))+N($K211))+0.001,"OK",IF($N211&lt;0,"Falta: investigar","Sobra: revisar carga")))</f>
        <v/>
      </c>
      <c r="P211" s="26">
        <f>IF($N211="","",IFERROR(IF(INDEX('Productos de barra'!$H$2:$H$151,MATCH($D211,'Productos de barra'!$A$2:$A$151,0))="","",$N211*INDEX('Productos de barra'!$H$2:$H$151,MATCH($D211,'Productos de barra'!$A$2:$A$151,0))),""))</f>
        <v/>
      </c>
      <c r="Q211" s="18" t="n"/>
      <c r="R211" s="23">
        <f>IF(OR($A211="",$A211&lt;&gt;'Resumen del turno'!$C$3,$B211&lt;&gt;'Resumen del turno'!$C$4,$O211="",$O211="OK"),"",COUNTIFS($A$2:$A211,$A211,$B$2:$B211,$B211,$O$2:$O211,"Falta*")+COUNTIFS($A$2:$A211,$A211,$B$2:$B211,$B211,$O$2:$O211,"Sobra*"))</f>
        <v/>
      </c>
    </row>
    <row r="212">
      <c r="A212" s="22" t="n"/>
      <c r="B212" s="18" t="n"/>
      <c r="C212" s="18" t="n"/>
      <c r="D212" s="18" t="n"/>
      <c r="E212" s="23">
        <f>IF($D212="","",IFERROR(INDEX('Productos de barra'!$B$2:$B$151,MATCH($D212,'Productos de barra'!$A$2:$A$151,0)),"Código no cargado"))</f>
        <v/>
      </c>
      <c r="F212" s="23">
        <f>IF($D212="","",IFERROR(INDEX('Productos de barra'!$D$2:$D$151,MATCH($D212,'Productos de barra'!$A$2:$A$151,0)),""))</f>
        <v/>
      </c>
      <c r="G212" s="24" t="n"/>
      <c r="H212" s="24" t="n"/>
      <c r="I212" s="24" t="n"/>
      <c r="J212" s="24" t="n"/>
      <c r="K212" s="24" t="n"/>
      <c r="L212" s="25">
        <f>IF(OR($D212="",$G212=""),"",ROUND($G212+N($H212)-((N($I212)+N($J212))/MAX(0.0001,IFERROR(IF(INDEX('Productos de barra'!$F$2:$F$151,MATCH($D212,'Productos de barra'!$A$2:$A$151,0))="",1,INDEX('Productos de barra'!$F$2:$F$151,MATCH($D212,'Productos de barra'!$A$2:$A$151,0))),1))+N($K212)),2))</f>
        <v/>
      </c>
      <c r="M212" s="24" t="n"/>
      <c r="N212" s="25">
        <f>IF(OR($L212="",$M212=""),"",ROUND($M212-$L212,2))</f>
        <v/>
      </c>
      <c r="O212" s="23">
        <f>IF($N212="","",IF(ABS($N212)&lt;=IFERROR(IF(INDEX('Productos de barra'!$G$2:$G$151,MATCH($D212,'Productos de barra'!$A$2:$A$151,0))="",Configuración!$C$3,INDEX('Productos de barra'!$G$2:$G$151,MATCH($D212,'Productos de barra'!$A$2:$A$151,0))),Configuración!$C$3)*((N($I212)+N($J212))/MAX(0.0001,IFERROR(IF(INDEX('Productos de barra'!$F$2:$F$151,MATCH($D212,'Productos de barra'!$A$2:$A$151,0))="",1,INDEX('Productos de barra'!$F$2:$F$151,MATCH($D212,'Productos de barra'!$A$2:$A$151,0))),1))+N($K212))+0.001,"OK",IF($N212&lt;0,"Falta: investigar","Sobra: revisar carga")))</f>
        <v/>
      </c>
      <c r="P212" s="26">
        <f>IF($N212="","",IFERROR(IF(INDEX('Productos de barra'!$H$2:$H$151,MATCH($D212,'Productos de barra'!$A$2:$A$151,0))="","",$N212*INDEX('Productos de barra'!$H$2:$H$151,MATCH($D212,'Productos de barra'!$A$2:$A$151,0))),""))</f>
        <v/>
      </c>
      <c r="Q212" s="18" t="n"/>
      <c r="R212" s="23">
        <f>IF(OR($A212="",$A212&lt;&gt;'Resumen del turno'!$C$3,$B212&lt;&gt;'Resumen del turno'!$C$4,$O212="",$O212="OK"),"",COUNTIFS($A$2:$A212,$A212,$B$2:$B212,$B212,$O$2:$O212,"Falta*")+COUNTIFS($A$2:$A212,$A212,$B$2:$B212,$B212,$O$2:$O212,"Sobra*"))</f>
        <v/>
      </c>
    </row>
    <row r="213">
      <c r="A213" s="22" t="n"/>
      <c r="B213" s="18" t="n"/>
      <c r="C213" s="18" t="n"/>
      <c r="D213" s="18" t="n"/>
      <c r="E213" s="23">
        <f>IF($D213="","",IFERROR(INDEX('Productos de barra'!$B$2:$B$151,MATCH($D213,'Productos de barra'!$A$2:$A$151,0)),"Código no cargado"))</f>
        <v/>
      </c>
      <c r="F213" s="23">
        <f>IF($D213="","",IFERROR(INDEX('Productos de barra'!$D$2:$D$151,MATCH($D213,'Productos de barra'!$A$2:$A$151,0)),""))</f>
        <v/>
      </c>
      <c r="G213" s="24" t="n"/>
      <c r="H213" s="24" t="n"/>
      <c r="I213" s="24" t="n"/>
      <c r="J213" s="24" t="n"/>
      <c r="K213" s="24" t="n"/>
      <c r="L213" s="25">
        <f>IF(OR($D213="",$G213=""),"",ROUND($G213+N($H213)-((N($I213)+N($J213))/MAX(0.0001,IFERROR(IF(INDEX('Productos de barra'!$F$2:$F$151,MATCH($D213,'Productos de barra'!$A$2:$A$151,0))="",1,INDEX('Productos de barra'!$F$2:$F$151,MATCH($D213,'Productos de barra'!$A$2:$A$151,0))),1))+N($K213)),2))</f>
        <v/>
      </c>
      <c r="M213" s="24" t="n"/>
      <c r="N213" s="25">
        <f>IF(OR($L213="",$M213=""),"",ROUND($M213-$L213,2))</f>
        <v/>
      </c>
      <c r="O213" s="23">
        <f>IF($N213="","",IF(ABS($N213)&lt;=IFERROR(IF(INDEX('Productos de barra'!$G$2:$G$151,MATCH($D213,'Productos de barra'!$A$2:$A$151,0))="",Configuración!$C$3,INDEX('Productos de barra'!$G$2:$G$151,MATCH($D213,'Productos de barra'!$A$2:$A$151,0))),Configuración!$C$3)*((N($I213)+N($J213))/MAX(0.0001,IFERROR(IF(INDEX('Productos de barra'!$F$2:$F$151,MATCH($D213,'Productos de barra'!$A$2:$A$151,0))="",1,INDEX('Productos de barra'!$F$2:$F$151,MATCH($D213,'Productos de barra'!$A$2:$A$151,0))),1))+N($K213))+0.001,"OK",IF($N213&lt;0,"Falta: investigar","Sobra: revisar carga")))</f>
        <v/>
      </c>
      <c r="P213" s="26">
        <f>IF($N213="","",IFERROR(IF(INDEX('Productos de barra'!$H$2:$H$151,MATCH($D213,'Productos de barra'!$A$2:$A$151,0))="","",$N213*INDEX('Productos de barra'!$H$2:$H$151,MATCH($D213,'Productos de barra'!$A$2:$A$151,0))),""))</f>
        <v/>
      </c>
      <c r="Q213" s="18" t="n"/>
      <c r="R213" s="23">
        <f>IF(OR($A213="",$A213&lt;&gt;'Resumen del turno'!$C$3,$B213&lt;&gt;'Resumen del turno'!$C$4,$O213="",$O213="OK"),"",COUNTIFS($A$2:$A213,$A213,$B$2:$B213,$B213,$O$2:$O213,"Falta*")+COUNTIFS($A$2:$A213,$A213,$B$2:$B213,$B213,$O$2:$O213,"Sobra*"))</f>
        <v/>
      </c>
    </row>
    <row r="214">
      <c r="A214" s="22" t="n"/>
      <c r="B214" s="18" t="n"/>
      <c r="C214" s="18" t="n"/>
      <c r="D214" s="18" t="n"/>
      <c r="E214" s="23">
        <f>IF($D214="","",IFERROR(INDEX('Productos de barra'!$B$2:$B$151,MATCH($D214,'Productos de barra'!$A$2:$A$151,0)),"Código no cargado"))</f>
        <v/>
      </c>
      <c r="F214" s="23">
        <f>IF($D214="","",IFERROR(INDEX('Productos de barra'!$D$2:$D$151,MATCH($D214,'Productos de barra'!$A$2:$A$151,0)),""))</f>
        <v/>
      </c>
      <c r="G214" s="24" t="n"/>
      <c r="H214" s="24" t="n"/>
      <c r="I214" s="24" t="n"/>
      <c r="J214" s="24" t="n"/>
      <c r="K214" s="24" t="n"/>
      <c r="L214" s="25">
        <f>IF(OR($D214="",$G214=""),"",ROUND($G214+N($H214)-((N($I214)+N($J214))/MAX(0.0001,IFERROR(IF(INDEX('Productos de barra'!$F$2:$F$151,MATCH($D214,'Productos de barra'!$A$2:$A$151,0))="",1,INDEX('Productos de barra'!$F$2:$F$151,MATCH($D214,'Productos de barra'!$A$2:$A$151,0))),1))+N($K214)),2))</f>
        <v/>
      </c>
      <c r="M214" s="24" t="n"/>
      <c r="N214" s="25">
        <f>IF(OR($L214="",$M214=""),"",ROUND($M214-$L214,2))</f>
        <v/>
      </c>
      <c r="O214" s="23">
        <f>IF($N214="","",IF(ABS($N214)&lt;=IFERROR(IF(INDEX('Productos de barra'!$G$2:$G$151,MATCH($D214,'Productos de barra'!$A$2:$A$151,0))="",Configuración!$C$3,INDEX('Productos de barra'!$G$2:$G$151,MATCH($D214,'Productos de barra'!$A$2:$A$151,0))),Configuración!$C$3)*((N($I214)+N($J214))/MAX(0.0001,IFERROR(IF(INDEX('Productos de barra'!$F$2:$F$151,MATCH($D214,'Productos de barra'!$A$2:$A$151,0))="",1,INDEX('Productos de barra'!$F$2:$F$151,MATCH($D214,'Productos de barra'!$A$2:$A$151,0))),1))+N($K214))+0.001,"OK",IF($N214&lt;0,"Falta: investigar","Sobra: revisar carga")))</f>
        <v/>
      </c>
      <c r="P214" s="26">
        <f>IF($N214="","",IFERROR(IF(INDEX('Productos de barra'!$H$2:$H$151,MATCH($D214,'Productos de barra'!$A$2:$A$151,0))="","",$N214*INDEX('Productos de barra'!$H$2:$H$151,MATCH($D214,'Productos de barra'!$A$2:$A$151,0))),""))</f>
        <v/>
      </c>
      <c r="Q214" s="18" t="n"/>
      <c r="R214" s="23">
        <f>IF(OR($A214="",$A214&lt;&gt;'Resumen del turno'!$C$3,$B214&lt;&gt;'Resumen del turno'!$C$4,$O214="",$O214="OK"),"",COUNTIFS($A$2:$A214,$A214,$B$2:$B214,$B214,$O$2:$O214,"Falta*")+COUNTIFS($A$2:$A214,$A214,$B$2:$B214,$B214,$O$2:$O214,"Sobra*"))</f>
        <v/>
      </c>
    </row>
    <row r="215">
      <c r="A215" s="22" t="n"/>
      <c r="B215" s="18" t="n"/>
      <c r="C215" s="18" t="n"/>
      <c r="D215" s="18" t="n"/>
      <c r="E215" s="23">
        <f>IF($D215="","",IFERROR(INDEX('Productos de barra'!$B$2:$B$151,MATCH($D215,'Productos de barra'!$A$2:$A$151,0)),"Código no cargado"))</f>
        <v/>
      </c>
      <c r="F215" s="23">
        <f>IF($D215="","",IFERROR(INDEX('Productos de barra'!$D$2:$D$151,MATCH($D215,'Productos de barra'!$A$2:$A$151,0)),""))</f>
        <v/>
      </c>
      <c r="G215" s="24" t="n"/>
      <c r="H215" s="24" t="n"/>
      <c r="I215" s="24" t="n"/>
      <c r="J215" s="24" t="n"/>
      <c r="K215" s="24" t="n"/>
      <c r="L215" s="25">
        <f>IF(OR($D215="",$G215=""),"",ROUND($G215+N($H215)-((N($I215)+N($J215))/MAX(0.0001,IFERROR(IF(INDEX('Productos de barra'!$F$2:$F$151,MATCH($D215,'Productos de barra'!$A$2:$A$151,0))="",1,INDEX('Productos de barra'!$F$2:$F$151,MATCH($D215,'Productos de barra'!$A$2:$A$151,0))),1))+N($K215)),2))</f>
        <v/>
      </c>
      <c r="M215" s="24" t="n"/>
      <c r="N215" s="25">
        <f>IF(OR($L215="",$M215=""),"",ROUND($M215-$L215,2))</f>
        <v/>
      </c>
      <c r="O215" s="23">
        <f>IF($N215="","",IF(ABS($N215)&lt;=IFERROR(IF(INDEX('Productos de barra'!$G$2:$G$151,MATCH($D215,'Productos de barra'!$A$2:$A$151,0))="",Configuración!$C$3,INDEX('Productos de barra'!$G$2:$G$151,MATCH($D215,'Productos de barra'!$A$2:$A$151,0))),Configuración!$C$3)*((N($I215)+N($J215))/MAX(0.0001,IFERROR(IF(INDEX('Productos de barra'!$F$2:$F$151,MATCH($D215,'Productos de barra'!$A$2:$A$151,0))="",1,INDEX('Productos de barra'!$F$2:$F$151,MATCH($D215,'Productos de barra'!$A$2:$A$151,0))),1))+N($K215))+0.001,"OK",IF($N215&lt;0,"Falta: investigar","Sobra: revisar carga")))</f>
        <v/>
      </c>
      <c r="P215" s="26">
        <f>IF($N215="","",IFERROR(IF(INDEX('Productos de barra'!$H$2:$H$151,MATCH($D215,'Productos de barra'!$A$2:$A$151,0))="","",$N215*INDEX('Productos de barra'!$H$2:$H$151,MATCH($D215,'Productos de barra'!$A$2:$A$151,0))),""))</f>
        <v/>
      </c>
      <c r="Q215" s="18" t="n"/>
      <c r="R215" s="23">
        <f>IF(OR($A215="",$A215&lt;&gt;'Resumen del turno'!$C$3,$B215&lt;&gt;'Resumen del turno'!$C$4,$O215="",$O215="OK"),"",COUNTIFS($A$2:$A215,$A215,$B$2:$B215,$B215,$O$2:$O215,"Falta*")+COUNTIFS($A$2:$A215,$A215,$B$2:$B215,$B215,$O$2:$O215,"Sobra*"))</f>
        <v/>
      </c>
    </row>
    <row r="216">
      <c r="A216" s="22" t="n"/>
      <c r="B216" s="18" t="n"/>
      <c r="C216" s="18" t="n"/>
      <c r="D216" s="18" t="n"/>
      <c r="E216" s="23">
        <f>IF($D216="","",IFERROR(INDEX('Productos de barra'!$B$2:$B$151,MATCH($D216,'Productos de barra'!$A$2:$A$151,0)),"Código no cargado"))</f>
        <v/>
      </c>
      <c r="F216" s="23">
        <f>IF($D216="","",IFERROR(INDEX('Productos de barra'!$D$2:$D$151,MATCH($D216,'Productos de barra'!$A$2:$A$151,0)),""))</f>
        <v/>
      </c>
      <c r="G216" s="24" t="n"/>
      <c r="H216" s="24" t="n"/>
      <c r="I216" s="24" t="n"/>
      <c r="J216" s="24" t="n"/>
      <c r="K216" s="24" t="n"/>
      <c r="L216" s="25">
        <f>IF(OR($D216="",$G216=""),"",ROUND($G216+N($H216)-((N($I216)+N($J216))/MAX(0.0001,IFERROR(IF(INDEX('Productos de barra'!$F$2:$F$151,MATCH($D216,'Productos de barra'!$A$2:$A$151,0))="",1,INDEX('Productos de barra'!$F$2:$F$151,MATCH($D216,'Productos de barra'!$A$2:$A$151,0))),1))+N($K216)),2))</f>
        <v/>
      </c>
      <c r="M216" s="24" t="n"/>
      <c r="N216" s="25">
        <f>IF(OR($L216="",$M216=""),"",ROUND($M216-$L216,2))</f>
        <v/>
      </c>
      <c r="O216" s="23">
        <f>IF($N216="","",IF(ABS($N216)&lt;=IFERROR(IF(INDEX('Productos de barra'!$G$2:$G$151,MATCH($D216,'Productos de barra'!$A$2:$A$151,0))="",Configuración!$C$3,INDEX('Productos de barra'!$G$2:$G$151,MATCH($D216,'Productos de barra'!$A$2:$A$151,0))),Configuración!$C$3)*((N($I216)+N($J216))/MAX(0.0001,IFERROR(IF(INDEX('Productos de barra'!$F$2:$F$151,MATCH($D216,'Productos de barra'!$A$2:$A$151,0))="",1,INDEX('Productos de barra'!$F$2:$F$151,MATCH($D216,'Productos de barra'!$A$2:$A$151,0))),1))+N($K216))+0.001,"OK",IF($N216&lt;0,"Falta: investigar","Sobra: revisar carga")))</f>
        <v/>
      </c>
      <c r="P216" s="26">
        <f>IF($N216="","",IFERROR(IF(INDEX('Productos de barra'!$H$2:$H$151,MATCH($D216,'Productos de barra'!$A$2:$A$151,0))="","",$N216*INDEX('Productos de barra'!$H$2:$H$151,MATCH($D216,'Productos de barra'!$A$2:$A$151,0))),""))</f>
        <v/>
      </c>
      <c r="Q216" s="18" t="n"/>
      <c r="R216" s="23">
        <f>IF(OR($A216="",$A216&lt;&gt;'Resumen del turno'!$C$3,$B216&lt;&gt;'Resumen del turno'!$C$4,$O216="",$O216="OK"),"",COUNTIFS($A$2:$A216,$A216,$B$2:$B216,$B216,$O$2:$O216,"Falta*")+COUNTIFS($A$2:$A216,$A216,$B$2:$B216,$B216,$O$2:$O216,"Sobra*"))</f>
        <v/>
      </c>
    </row>
    <row r="217">
      <c r="A217" s="22" t="n"/>
      <c r="B217" s="18" t="n"/>
      <c r="C217" s="18" t="n"/>
      <c r="D217" s="18" t="n"/>
      <c r="E217" s="23">
        <f>IF($D217="","",IFERROR(INDEX('Productos de barra'!$B$2:$B$151,MATCH($D217,'Productos de barra'!$A$2:$A$151,0)),"Código no cargado"))</f>
        <v/>
      </c>
      <c r="F217" s="23">
        <f>IF($D217="","",IFERROR(INDEX('Productos de barra'!$D$2:$D$151,MATCH($D217,'Productos de barra'!$A$2:$A$151,0)),""))</f>
        <v/>
      </c>
      <c r="G217" s="24" t="n"/>
      <c r="H217" s="24" t="n"/>
      <c r="I217" s="24" t="n"/>
      <c r="J217" s="24" t="n"/>
      <c r="K217" s="24" t="n"/>
      <c r="L217" s="25">
        <f>IF(OR($D217="",$G217=""),"",ROUND($G217+N($H217)-((N($I217)+N($J217))/MAX(0.0001,IFERROR(IF(INDEX('Productos de barra'!$F$2:$F$151,MATCH($D217,'Productos de barra'!$A$2:$A$151,0))="",1,INDEX('Productos de barra'!$F$2:$F$151,MATCH($D217,'Productos de barra'!$A$2:$A$151,0))),1))+N($K217)),2))</f>
        <v/>
      </c>
      <c r="M217" s="24" t="n"/>
      <c r="N217" s="25">
        <f>IF(OR($L217="",$M217=""),"",ROUND($M217-$L217,2))</f>
        <v/>
      </c>
      <c r="O217" s="23">
        <f>IF($N217="","",IF(ABS($N217)&lt;=IFERROR(IF(INDEX('Productos de barra'!$G$2:$G$151,MATCH($D217,'Productos de barra'!$A$2:$A$151,0))="",Configuración!$C$3,INDEX('Productos de barra'!$G$2:$G$151,MATCH($D217,'Productos de barra'!$A$2:$A$151,0))),Configuración!$C$3)*((N($I217)+N($J217))/MAX(0.0001,IFERROR(IF(INDEX('Productos de barra'!$F$2:$F$151,MATCH($D217,'Productos de barra'!$A$2:$A$151,0))="",1,INDEX('Productos de barra'!$F$2:$F$151,MATCH($D217,'Productos de barra'!$A$2:$A$151,0))),1))+N($K217))+0.001,"OK",IF($N217&lt;0,"Falta: investigar","Sobra: revisar carga")))</f>
        <v/>
      </c>
      <c r="P217" s="26">
        <f>IF($N217="","",IFERROR(IF(INDEX('Productos de barra'!$H$2:$H$151,MATCH($D217,'Productos de barra'!$A$2:$A$151,0))="","",$N217*INDEX('Productos de barra'!$H$2:$H$151,MATCH($D217,'Productos de barra'!$A$2:$A$151,0))),""))</f>
        <v/>
      </c>
      <c r="Q217" s="18" t="n"/>
      <c r="R217" s="23">
        <f>IF(OR($A217="",$A217&lt;&gt;'Resumen del turno'!$C$3,$B217&lt;&gt;'Resumen del turno'!$C$4,$O217="",$O217="OK"),"",COUNTIFS($A$2:$A217,$A217,$B$2:$B217,$B217,$O$2:$O217,"Falta*")+COUNTIFS($A$2:$A217,$A217,$B$2:$B217,$B217,$O$2:$O217,"Sobra*"))</f>
        <v/>
      </c>
    </row>
    <row r="218">
      <c r="A218" s="22" t="n"/>
      <c r="B218" s="18" t="n"/>
      <c r="C218" s="18" t="n"/>
      <c r="D218" s="18" t="n"/>
      <c r="E218" s="23">
        <f>IF($D218="","",IFERROR(INDEX('Productos de barra'!$B$2:$B$151,MATCH($D218,'Productos de barra'!$A$2:$A$151,0)),"Código no cargado"))</f>
        <v/>
      </c>
      <c r="F218" s="23">
        <f>IF($D218="","",IFERROR(INDEX('Productos de barra'!$D$2:$D$151,MATCH($D218,'Productos de barra'!$A$2:$A$151,0)),""))</f>
        <v/>
      </c>
      <c r="G218" s="24" t="n"/>
      <c r="H218" s="24" t="n"/>
      <c r="I218" s="24" t="n"/>
      <c r="J218" s="24" t="n"/>
      <c r="K218" s="24" t="n"/>
      <c r="L218" s="25">
        <f>IF(OR($D218="",$G218=""),"",ROUND($G218+N($H218)-((N($I218)+N($J218))/MAX(0.0001,IFERROR(IF(INDEX('Productos de barra'!$F$2:$F$151,MATCH($D218,'Productos de barra'!$A$2:$A$151,0))="",1,INDEX('Productos de barra'!$F$2:$F$151,MATCH($D218,'Productos de barra'!$A$2:$A$151,0))),1))+N($K218)),2))</f>
        <v/>
      </c>
      <c r="M218" s="24" t="n"/>
      <c r="N218" s="25">
        <f>IF(OR($L218="",$M218=""),"",ROUND($M218-$L218,2))</f>
        <v/>
      </c>
      <c r="O218" s="23">
        <f>IF($N218="","",IF(ABS($N218)&lt;=IFERROR(IF(INDEX('Productos de barra'!$G$2:$G$151,MATCH($D218,'Productos de barra'!$A$2:$A$151,0))="",Configuración!$C$3,INDEX('Productos de barra'!$G$2:$G$151,MATCH($D218,'Productos de barra'!$A$2:$A$151,0))),Configuración!$C$3)*((N($I218)+N($J218))/MAX(0.0001,IFERROR(IF(INDEX('Productos de barra'!$F$2:$F$151,MATCH($D218,'Productos de barra'!$A$2:$A$151,0))="",1,INDEX('Productos de barra'!$F$2:$F$151,MATCH($D218,'Productos de barra'!$A$2:$A$151,0))),1))+N($K218))+0.001,"OK",IF($N218&lt;0,"Falta: investigar","Sobra: revisar carga")))</f>
        <v/>
      </c>
      <c r="P218" s="26">
        <f>IF($N218="","",IFERROR(IF(INDEX('Productos de barra'!$H$2:$H$151,MATCH($D218,'Productos de barra'!$A$2:$A$151,0))="","",$N218*INDEX('Productos de barra'!$H$2:$H$151,MATCH($D218,'Productos de barra'!$A$2:$A$151,0))),""))</f>
        <v/>
      </c>
      <c r="Q218" s="18" t="n"/>
      <c r="R218" s="23">
        <f>IF(OR($A218="",$A218&lt;&gt;'Resumen del turno'!$C$3,$B218&lt;&gt;'Resumen del turno'!$C$4,$O218="",$O218="OK"),"",COUNTIFS($A$2:$A218,$A218,$B$2:$B218,$B218,$O$2:$O218,"Falta*")+COUNTIFS($A$2:$A218,$A218,$B$2:$B218,$B218,$O$2:$O218,"Sobra*"))</f>
        <v/>
      </c>
    </row>
    <row r="219">
      <c r="A219" s="22" t="n"/>
      <c r="B219" s="18" t="n"/>
      <c r="C219" s="18" t="n"/>
      <c r="D219" s="18" t="n"/>
      <c r="E219" s="23">
        <f>IF($D219="","",IFERROR(INDEX('Productos de barra'!$B$2:$B$151,MATCH($D219,'Productos de barra'!$A$2:$A$151,0)),"Código no cargado"))</f>
        <v/>
      </c>
      <c r="F219" s="23">
        <f>IF($D219="","",IFERROR(INDEX('Productos de barra'!$D$2:$D$151,MATCH($D219,'Productos de barra'!$A$2:$A$151,0)),""))</f>
        <v/>
      </c>
      <c r="G219" s="24" t="n"/>
      <c r="H219" s="24" t="n"/>
      <c r="I219" s="24" t="n"/>
      <c r="J219" s="24" t="n"/>
      <c r="K219" s="24" t="n"/>
      <c r="L219" s="25">
        <f>IF(OR($D219="",$G219=""),"",ROUND($G219+N($H219)-((N($I219)+N($J219))/MAX(0.0001,IFERROR(IF(INDEX('Productos de barra'!$F$2:$F$151,MATCH($D219,'Productos de barra'!$A$2:$A$151,0))="",1,INDEX('Productos de barra'!$F$2:$F$151,MATCH($D219,'Productos de barra'!$A$2:$A$151,0))),1))+N($K219)),2))</f>
        <v/>
      </c>
      <c r="M219" s="24" t="n"/>
      <c r="N219" s="25">
        <f>IF(OR($L219="",$M219=""),"",ROUND($M219-$L219,2))</f>
        <v/>
      </c>
      <c r="O219" s="23">
        <f>IF($N219="","",IF(ABS($N219)&lt;=IFERROR(IF(INDEX('Productos de barra'!$G$2:$G$151,MATCH($D219,'Productos de barra'!$A$2:$A$151,0))="",Configuración!$C$3,INDEX('Productos de barra'!$G$2:$G$151,MATCH($D219,'Productos de barra'!$A$2:$A$151,0))),Configuración!$C$3)*((N($I219)+N($J219))/MAX(0.0001,IFERROR(IF(INDEX('Productos de barra'!$F$2:$F$151,MATCH($D219,'Productos de barra'!$A$2:$A$151,0))="",1,INDEX('Productos de barra'!$F$2:$F$151,MATCH($D219,'Productos de barra'!$A$2:$A$151,0))),1))+N($K219))+0.001,"OK",IF($N219&lt;0,"Falta: investigar","Sobra: revisar carga")))</f>
        <v/>
      </c>
      <c r="P219" s="26">
        <f>IF($N219="","",IFERROR(IF(INDEX('Productos de barra'!$H$2:$H$151,MATCH($D219,'Productos de barra'!$A$2:$A$151,0))="","",$N219*INDEX('Productos de barra'!$H$2:$H$151,MATCH($D219,'Productos de barra'!$A$2:$A$151,0))),""))</f>
        <v/>
      </c>
      <c r="Q219" s="18" t="n"/>
      <c r="R219" s="23">
        <f>IF(OR($A219="",$A219&lt;&gt;'Resumen del turno'!$C$3,$B219&lt;&gt;'Resumen del turno'!$C$4,$O219="",$O219="OK"),"",COUNTIFS($A$2:$A219,$A219,$B$2:$B219,$B219,$O$2:$O219,"Falta*")+COUNTIFS($A$2:$A219,$A219,$B$2:$B219,$B219,$O$2:$O219,"Sobra*"))</f>
        <v/>
      </c>
    </row>
    <row r="220">
      <c r="A220" s="22" t="n"/>
      <c r="B220" s="18" t="n"/>
      <c r="C220" s="18" t="n"/>
      <c r="D220" s="18" t="n"/>
      <c r="E220" s="23">
        <f>IF($D220="","",IFERROR(INDEX('Productos de barra'!$B$2:$B$151,MATCH($D220,'Productos de barra'!$A$2:$A$151,0)),"Código no cargado"))</f>
        <v/>
      </c>
      <c r="F220" s="23">
        <f>IF($D220="","",IFERROR(INDEX('Productos de barra'!$D$2:$D$151,MATCH($D220,'Productos de barra'!$A$2:$A$151,0)),""))</f>
        <v/>
      </c>
      <c r="G220" s="24" t="n"/>
      <c r="H220" s="24" t="n"/>
      <c r="I220" s="24" t="n"/>
      <c r="J220" s="24" t="n"/>
      <c r="K220" s="24" t="n"/>
      <c r="L220" s="25">
        <f>IF(OR($D220="",$G220=""),"",ROUND($G220+N($H220)-((N($I220)+N($J220))/MAX(0.0001,IFERROR(IF(INDEX('Productos de barra'!$F$2:$F$151,MATCH($D220,'Productos de barra'!$A$2:$A$151,0))="",1,INDEX('Productos de barra'!$F$2:$F$151,MATCH($D220,'Productos de barra'!$A$2:$A$151,0))),1))+N($K220)),2))</f>
        <v/>
      </c>
      <c r="M220" s="24" t="n"/>
      <c r="N220" s="25">
        <f>IF(OR($L220="",$M220=""),"",ROUND($M220-$L220,2))</f>
        <v/>
      </c>
      <c r="O220" s="23">
        <f>IF($N220="","",IF(ABS($N220)&lt;=IFERROR(IF(INDEX('Productos de barra'!$G$2:$G$151,MATCH($D220,'Productos de barra'!$A$2:$A$151,0))="",Configuración!$C$3,INDEX('Productos de barra'!$G$2:$G$151,MATCH($D220,'Productos de barra'!$A$2:$A$151,0))),Configuración!$C$3)*((N($I220)+N($J220))/MAX(0.0001,IFERROR(IF(INDEX('Productos de barra'!$F$2:$F$151,MATCH($D220,'Productos de barra'!$A$2:$A$151,0))="",1,INDEX('Productos de barra'!$F$2:$F$151,MATCH($D220,'Productos de barra'!$A$2:$A$151,0))),1))+N($K220))+0.001,"OK",IF($N220&lt;0,"Falta: investigar","Sobra: revisar carga")))</f>
        <v/>
      </c>
      <c r="P220" s="26">
        <f>IF($N220="","",IFERROR(IF(INDEX('Productos de barra'!$H$2:$H$151,MATCH($D220,'Productos de barra'!$A$2:$A$151,0))="","",$N220*INDEX('Productos de barra'!$H$2:$H$151,MATCH($D220,'Productos de barra'!$A$2:$A$151,0))),""))</f>
        <v/>
      </c>
      <c r="Q220" s="18" t="n"/>
      <c r="R220" s="23">
        <f>IF(OR($A220="",$A220&lt;&gt;'Resumen del turno'!$C$3,$B220&lt;&gt;'Resumen del turno'!$C$4,$O220="",$O220="OK"),"",COUNTIFS($A$2:$A220,$A220,$B$2:$B220,$B220,$O$2:$O220,"Falta*")+COUNTIFS($A$2:$A220,$A220,$B$2:$B220,$B220,$O$2:$O220,"Sobra*"))</f>
        <v/>
      </c>
    </row>
    <row r="221">
      <c r="A221" s="22" t="n"/>
      <c r="B221" s="18" t="n"/>
      <c r="C221" s="18" t="n"/>
      <c r="D221" s="18" t="n"/>
      <c r="E221" s="23">
        <f>IF($D221="","",IFERROR(INDEX('Productos de barra'!$B$2:$B$151,MATCH($D221,'Productos de barra'!$A$2:$A$151,0)),"Código no cargado"))</f>
        <v/>
      </c>
      <c r="F221" s="23">
        <f>IF($D221="","",IFERROR(INDEX('Productos de barra'!$D$2:$D$151,MATCH($D221,'Productos de barra'!$A$2:$A$151,0)),""))</f>
        <v/>
      </c>
      <c r="G221" s="24" t="n"/>
      <c r="H221" s="24" t="n"/>
      <c r="I221" s="24" t="n"/>
      <c r="J221" s="24" t="n"/>
      <c r="K221" s="24" t="n"/>
      <c r="L221" s="25">
        <f>IF(OR($D221="",$G221=""),"",ROUND($G221+N($H221)-((N($I221)+N($J221))/MAX(0.0001,IFERROR(IF(INDEX('Productos de barra'!$F$2:$F$151,MATCH($D221,'Productos de barra'!$A$2:$A$151,0))="",1,INDEX('Productos de barra'!$F$2:$F$151,MATCH($D221,'Productos de barra'!$A$2:$A$151,0))),1))+N($K221)),2))</f>
        <v/>
      </c>
      <c r="M221" s="24" t="n"/>
      <c r="N221" s="25">
        <f>IF(OR($L221="",$M221=""),"",ROUND($M221-$L221,2))</f>
        <v/>
      </c>
      <c r="O221" s="23">
        <f>IF($N221="","",IF(ABS($N221)&lt;=IFERROR(IF(INDEX('Productos de barra'!$G$2:$G$151,MATCH($D221,'Productos de barra'!$A$2:$A$151,0))="",Configuración!$C$3,INDEX('Productos de barra'!$G$2:$G$151,MATCH($D221,'Productos de barra'!$A$2:$A$151,0))),Configuración!$C$3)*((N($I221)+N($J221))/MAX(0.0001,IFERROR(IF(INDEX('Productos de barra'!$F$2:$F$151,MATCH($D221,'Productos de barra'!$A$2:$A$151,0))="",1,INDEX('Productos de barra'!$F$2:$F$151,MATCH($D221,'Productos de barra'!$A$2:$A$151,0))),1))+N($K221))+0.001,"OK",IF($N221&lt;0,"Falta: investigar","Sobra: revisar carga")))</f>
        <v/>
      </c>
      <c r="P221" s="26">
        <f>IF($N221="","",IFERROR(IF(INDEX('Productos de barra'!$H$2:$H$151,MATCH($D221,'Productos de barra'!$A$2:$A$151,0))="","",$N221*INDEX('Productos de barra'!$H$2:$H$151,MATCH($D221,'Productos de barra'!$A$2:$A$151,0))),""))</f>
        <v/>
      </c>
      <c r="Q221" s="18" t="n"/>
      <c r="R221" s="23">
        <f>IF(OR($A221="",$A221&lt;&gt;'Resumen del turno'!$C$3,$B221&lt;&gt;'Resumen del turno'!$C$4,$O221="",$O221="OK"),"",COUNTIFS($A$2:$A221,$A221,$B$2:$B221,$B221,$O$2:$O221,"Falta*")+COUNTIFS($A$2:$A221,$A221,$B$2:$B221,$B221,$O$2:$O221,"Sobra*"))</f>
        <v/>
      </c>
    </row>
    <row r="222">
      <c r="A222" s="22" t="n"/>
      <c r="B222" s="18" t="n"/>
      <c r="C222" s="18" t="n"/>
      <c r="D222" s="18" t="n"/>
      <c r="E222" s="23">
        <f>IF($D222="","",IFERROR(INDEX('Productos de barra'!$B$2:$B$151,MATCH($D222,'Productos de barra'!$A$2:$A$151,0)),"Código no cargado"))</f>
        <v/>
      </c>
      <c r="F222" s="23">
        <f>IF($D222="","",IFERROR(INDEX('Productos de barra'!$D$2:$D$151,MATCH($D222,'Productos de barra'!$A$2:$A$151,0)),""))</f>
        <v/>
      </c>
      <c r="G222" s="24" t="n"/>
      <c r="H222" s="24" t="n"/>
      <c r="I222" s="24" t="n"/>
      <c r="J222" s="24" t="n"/>
      <c r="K222" s="24" t="n"/>
      <c r="L222" s="25">
        <f>IF(OR($D222="",$G222=""),"",ROUND($G222+N($H222)-((N($I222)+N($J222))/MAX(0.0001,IFERROR(IF(INDEX('Productos de barra'!$F$2:$F$151,MATCH($D222,'Productos de barra'!$A$2:$A$151,0))="",1,INDEX('Productos de barra'!$F$2:$F$151,MATCH($D222,'Productos de barra'!$A$2:$A$151,0))),1))+N($K222)),2))</f>
        <v/>
      </c>
      <c r="M222" s="24" t="n"/>
      <c r="N222" s="25">
        <f>IF(OR($L222="",$M222=""),"",ROUND($M222-$L222,2))</f>
        <v/>
      </c>
      <c r="O222" s="23">
        <f>IF($N222="","",IF(ABS($N222)&lt;=IFERROR(IF(INDEX('Productos de barra'!$G$2:$G$151,MATCH($D222,'Productos de barra'!$A$2:$A$151,0))="",Configuración!$C$3,INDEX('Productos de barra'!$G$2:$G$151,MATCH($D222,'Productos de barra'!$A$2:$A$151,0))),Configuración!$C$3)*((N($I222)+N($J222))/MAX(0.0001,IFERROR(IF(INDEX('Productos de barra'!$F$2:$F$151,MATCH($D222,'Productos de barra'!$A$2:$A$151,0))="",1,INDEX('Productos de barra'!$F$2:$F$151,MATCH($D222,'Productos de barra'!$A$2:$A$151,0))),1))+N($K222))+0.001,"OK",IF($N222&lt;0,"Falta: investigar","Sobra: revisar carga")))</f>
        <v/>
      </c>
      <c r="P222" s="26">
        <f>IF($N222="","",IFERROR(IF(INDEX('Productos de barra'!$H$2:$H$151,MATCH($D222,'Productos de barra'!$A$2:$A$151,0))="","",$N222*INDEX('Productos de barra'!$H$2:$H$151,MATCH($D222,'Productos de barra'!$A$2:$A$151,0))),""))</f>
        <v/>
      </c>
      <c r="Q222" s="18" t="n"/>
      <c r="R222" s="23">
        <f>IF(OR($A222="",$A222&lt;&gt;'Resumen del turno'!$C$3,$B222&lt;&gt;'Resumen del turno'!$C$4,$O222="",$O222="OK"),"",COUNTIFS($A$2:$A222,$A222,$B$2:$B222,$B222,$O$2:$O222,"Falta*")+COUNTIFS($A$2:$A222,$A222,$B$2:$B222,$B222,$O$2:$O222,"Sobra*"))</f>
        <v/>
      </c>
    </row>
    <row r="223">
      <c r="A223" s="22" t="n"/>
      <c r="B223" s="18" t="n"/>
      <c r="C223" s="18" t="n"/>
      <c r="D223" s="18" t="n"/>
      <c r="E223" s="23">
        <f>IF($D223="","",IFERROR(INDEX('Productos de barra'!$B$2:$B$151,MATCH($D223,'Productos de barra'!$A$2:$A$151,0)),"Código no cargado"))</f>
        <v/>
      </c>
      <c r="F223" s="23">
        <f>IF($D223="","",IFERROR(INDEX('Productos de barra'!$D$2:$D$151,MATCH($D223,'Productos de barra'!$A$2:$A$151,0)),""))</f>
        <v/>
      </c>
      <c r="G223" s="24" t="n"/>
      <c r="H223" s="24" t="n"/>
      <c r="I223" s="24" t="n"/>
      <c r="J223" s="24" t="n"/>
      <c r="K223" s="24" t="n"/>
      <c r="L223" s="25">
        <f>IF(OR($D223="",$G223=""),"",ROUND($G223+N($H223)-((N($I223)+N($J223))/MAX(0.0001,IFERROR(IF(INDEX('Productos de barra'!$F$2:$F$151,MATCH($D223,'Productos de barra'!$A$2:$A$151,0))="",1,INDEX('Productos de barra'!$F$2:$F$151,MATCH($D223,'Productos de barra'!$A$2:$A$151,0))),1))+N($K223)),2))</f>
        <v/>
      </c>
      <c r="M223" s="24" t="n"/>
      <c r="N223" s="25">
        <f>IF(OR($L223="",$M223=""),"",ROUND($M223-$L223,2))</f>
        <v/>
      </c>
      <c r="O223" s="23">
        <f>IF($N223="","",IF(ABS($N223)&lt;=IFERROR(IF(INDEX('Productos de barra'!$G$2:$G$151,MATCH($D223,'Productos de barra'!$A$2:$A$151,0))="",Configuración!$C$3,INDEX('Productos de barra'!$G$2:$G$151,MATCH($D223,'Productos de barra'!$A$2:$A$151,0))),Configuración!$C$3)*((N($I223)+N($J223))/MAX(0.0001,IFERROR(IF(INDEX('Productos de barra'!$F$2:$F$151,MATCH($D223,'Productos de barra'!$A$2:$A$151,0))="",1,INDEX('Productos de barra'!$F$2:$F$151,MATCH($D223,'Productos de barra'!$A$2:$A$151,0))),1))+N($K223))+0.001,"OK",IF($N223&lt;0,"Falta: investigar","Sobra: revisar carga")))</f>
        <v/>
      </c>
      <c r="P223" s="26">
        <f>IF($N223="","",IFERROR(IF(INDEX('Productos de barra'!$H$2:$H$151,MATCH($D223,'Productos de barra'!$A$2:$A$151,0))="","",$N223*INDEX('Productos de barra'!$H$2:$H$151,MATCH($D223,'Productos de barra'!$A$2:$A$151,0))),""))</f>
        <v/>
      </c>
      <c r="Q223" s="18" t="n"/>
      <c r="R223" s="23">
        <f>IF(OR($A223="",$A223&lt;&gt;'Resumen del turno'!$C$3,$B223&lt;&gt;'Resumen del turno'!$C$4,$O223="",$O223="OK"),"",COUNTIFS($A$2:$A223,$A223,$B$2:$B223,$B223,$O$2:$O223,"Falta*")+COUNTIFS($A$2:$A223,$A223,$B$2:$B223,$B223,$O$2:$O223,"Sobra*"))</f>
        <v/>
      </c>
    </row>
    <row r="224">
      <c r="A224" s="22" t="n"/>
      <c r="B224" s="18" t="n"/>
      <c r="C224" s="18" t="n"/>
      <c r="D224" s="18" t="n"/>
      <c r="E224" s="23">
        <f>IF($D224="","",IFERROR(INDEX('Productos de barra'!$B$2:$B$151,MATCH($D224,'Productos de barra'!$A$2:$A$151,0)),"Código no cargado"))</f>
        <v/>
      </c>
      <c r="F224" s="23">
        <f>IF($D224="","",IFERROR(INDEX('Productos de barra'!$D$2:$D$151,MATCH($D224,'Productos de barra'!$A$2:$A$151,0)),""))</f>
        <v/>
      </c>
      <c r="G224" s="24" t="n"/>
      <c r="H224" s="24" t="n"/>
      <c r="I224" s="24" t="n"/>
      <c r="J224" s="24" t="n"/>
      <c r="K224" s="24" t="n"/>
      <c r="L224" s="25">
        <f>IF(OR($D224="",$G224=""),"",ROUND($G224+N($H224)-((N($I224)+N($J224))/MAX(0.0001,IFERROR(IF(INDEX('Productos de barra'!$F$2:$F$151,MATCH($D224,'Productos de barra'!$A$2:$A$151,0))="",1,INDEX('Productos de barra'!$F$2:$F$151,MATCH($D224,'Productos de barra'!$A$2:$A$151,0))),1))+N($K224)),2))</f>
        <v/>
      </c>
      <c r="M224" s="24" t="n"/>
      <c r="N224" s="25">
        <f>IF(OR($L224="",$M224=""),"",ROUND($M224-$L224,2))</f>
        <v/>
      </c>
      <c r="O224" s="23">
        <f>IF($N224="","",IF(ABS($N224)&lt;=IFERROR(IF(INDEX('Productos de barra'!$G$2:$G$151,MATCH($D224,'Productos de barra'!$A$2:$A$151,0))="",Configuración!$C$3,INDEX('Productos de barra'!$G$2:$G$151,MATCH($D224,'Productos de barra'!$A$2:$A$151,0))),Configuración!$C$3)*((N($I224)+N($J224))/MAX(0.0001,IFERROR(IF(INDEX('Productos de barra'!$F$2:$F$151,MATCH($D224,'Productos de barra'!$A$2:$A$151,0))="",1,INDEX('Productos de barra'!$F$2:$F$151,MATCH($D224,'Productos de barra'!$A$2:$A$151,0))),1))+N($K224))+0.001,"OK",IF($N224&lt;0,"Falta: investigar","Sobra: revisar carga")))</f>
        <v/>
      </c>
      <c r="P224" s="26">
        <f>IF($N224="","",IFERROR(IF(INDEX('Productos de barra'!$H$2:$H$151,MATCH($D224,'Productos de barra'!$A$2:$A$151,0))="","",$N224*INDEX('Productos de barra'!$H$2:$H$151,MATCH($D224,'Productos de barra'!$A$2:$A$151,0))),""))</f>
        <v/>
      </c>
      <c r="Q224" s="18" t="n"/>
      <c r="R224" s="23">
        <f>IF(OR($A224="",$A224&lt;&gt;'Resumen del turno'!$C$3,$B224&lt;&gt;'Resumen del turno'!$C$4,$O224="",$O224="OK"),"",COUNTIFS($A$2:$A224,$A224,$B$2:$B224,$B224,$O$2:$O224,"Falta*")+COUNTIFS($A$2:$A224,$A224,$B$2:$B224,$B224,$O$2:$O224,"Sobra*"))</f>
        <v/>
      </c>
    </row>
    <row r="225">
      <c r="A225" s="22" t="n"/>
      <c r="B225" s="18" t="n"/>
      <c r="C225" s="18" t="n"/>
      <c r="D225" s="18" t="n"/>
      <c r="E225" s="23">
        <f>IF($D225="","",IFERROR(INDEX('Productos de barra'!$B$2:$B$151,MATCH($D225,'Productos de barra'!$A$2:$A$151,0)),"Código no cargado"))</f>
        <v/>
      </c>
      <c r="F225" s="23">
        <f>IF($D225="","",IFERROR(INDEX('Productos de barra'!$D$2:$D$151,MATCH($D225,'Productos de barra'!$A$2:$A$151,0)),""))</f>
        <v/>
      </c>
      <c r="G225" s="24" t="n"/>
      <c r="H225" s="24" t="n"/>
      <c r="I225" s="24" t="n"/>
      <c r="J225" s="24" t="n"/>
      <c r="K225" s="24" t="n"/>
      <c r="L225" s="25">
        <f>IF(OR($D225="",$G225=""),"",ROUND($G225+N($H225)-((N($I225)+N($J225))/MAX(0.0001,IFERROR(IF(INDEX('Productos de barra'!$F$2:$F$151,MATCH($D225,'Productos de barra'!$A$2:$A$151,0))="",1,INDEX('Productos de barra'!$F$2:$F$151,MATCH($D225,'Productos de barra'!$A$2:$A$151,0))),1))+N($K225)),2))</f>
        <v/>
      </c>
      <c r="M225" s="24" t="n"/>
      <c r="N225" s="25">
        <f>IF(OR($L225="",$M225=""),"",ROUND($M225-$L225,2))</f>
        <v/>
      </c>
      <c r="O225" s="23">
        <f>IF($N225="","",IF(ABS($N225)&lt;=IFERROR(IF(INDEX('Productos de barra'!$G$2:$G$151,MATCH($D225,'Productos de barra'!$A$2:$A$151,0))="",Configuración!$C$3,INDEX('Productos de barra'!$G$2:$G$151,MATCH($D225,'Productos de barra'!$A$2:$A$151,0))),Configuración!$C$3)*((N($I225)+N($J225))/MAX(0.0001,IFERROR(IF(INDEX('Productos de barra'!$F$2:$F$151,MATCH($D225,'Productos de barra'!$A$2:$A$151,0))="",1,INDEX('Productos de barra'!$F$2:$F$151,MATCH($D225,'Productos de barra'!$A$2:$A$151,0))),1))+N($K225))+0.001,"OK",IF($N225&lt;0,"Falta: investigar","Sobra: revisar carga")))</f>
        <v/>
      </c>
      <c r="P225" s="26">
        <f>IF($N225="","",IFERROR(IF(INDEX('Productos de barra'!$H$2:$H$151,MATCH($D225,'Productos de barra'!$A$2:$A$151,0))="","",$N225*INDEX('Productos de barra'!$H$2:$H$151,MATCH($D225,'Productos de barra'!$A$2:$A$151,0))),""))</f>
        <v/>
      </c>
      <c r="Q225" s="18" t="n"/>
      <c r="R225" s="23">
        <f>IF(OR($A225="",$A225&lt;&gt;'Resumen del turno'!$C$3,$B225&lt;&gt;'Resumen del turno'!$C$4,$O225="",$O225="OK"),"",COUNTIFS($A$2:$A225,$A225,$B$2:$B225,$B225,$O$2:$O225,"Falta*")+COUNTIFS($A$2:$A225,$A225,$B$2:$B225,$B225,$O$2:$O225,"Sobra*"))</f>
        <v/>
      </c>
    </row>
    <row r="226">
      <c r="A226" s="22" t="n"/>
      <c r="B226" s="18" t="n"/>
      <c r="C226" s="18" t="n"/>
      <c r="D226" s="18" t="n"/>
      <c r="E226" s="23">
        <f>IF($D226="","",IFERROR(INDEX('Productos de barra'!$B$2:$B$151,MATCH($D226,'Productos de barra'!$A$2:$A$151,0)),"Código no cargado"))</f>
        <v/>
      </c>
      <c r="F226" s="23">
        <f>IF($D226="","",IFERROR(INDEX('Productos de barra'!$D$2:$D$151,MATCH($D226,'Productos de barra'!$A$2:$A$151,0)),""))</f>
        <v/>
      </c>
      <c r="G226" s="24" t="n"/>
      <c r="H226" s="24" t="n"/>
      <c r="I226" s="24" t="n"/>
      <c r="J226" s="24" t="n"/>
      <c r="K226" s="24" t="n"/>
      <c r="L226" s="25">
        <f>IF(OR($D226="",$G226=""),"",ROUND($G226+N($H226)-((N($I226)+N($J226))/MAX(0.0001,IFERROR(IF(INDEX('Productos de barra'!$F$2:$F$151,MATCH($D226,'Productos de barra'!$A$2:$A$151,0))="",1,INDEX('Productos de barra'!$F$2:$F$151,MATCH($D226,'Productos de barra'!$A$2:$A$151,0))),1))+N($K226)),2))</f>
        <v/>
      </c>
      <c r="M226" s="24" t="n"/>
      <c r="N226" s="25">
        <f>IF(OR($L226="",$M226=""),"",ROUND($M226-$L226,2))</f>
        <v/>
      </c>
      <c r="O226" s="23">
        <f>IF($N226="","",IF(ABS($N226)&lt;=IFERROR(IF(INDEX('Productos de barra'!$G$2:$G$151,MATCH($D226,'Productos de barra'!$A$2:$A$151,0))="",Configuración!$C$3,INDEX('Productos de barra'!$G$2:$G$151,MATCH($D226,'Productos de barra'!$A$2:$A$151,0))),Configuración!$C$3)*((N($I226)+N($J226))/MAX(0.0001,IFERROR(IF(INDEX('Productos de barra'!$F$2:$F$151,MATCH($D226,'Productos de barra'!$A$2:$A$151,0))="",1,INDEX('Productos de barra'!$F$2:$F$151,MATCH($D226,'Productos de barra'!$A$2:$A$151,0))),1))+N($K226))+0.001,"OK",IF($N226&lt;0,"Falta: investigar","Sobra: revisar carga")))</f>
        <v/>
      </c>
      <c r="P226" s="26">
        <f>IF($N226="","",IFERROR(IF(INDEX('Productos de barra'!$H$2:$H$151,MATCH($D226,'Productos de barra'!$A$2:$A$151,0))="","",$N226*INDEX('Productos de barra'!$H$2:$H$151,MATCH($D226,'Productos de barra'!$A$2:$A$151,0))),""))</f>
        <v/>
      </c>
      <c r="Q226" s="18" t="n"/>
      <c r="R226" s="23">
        <f>IF(OR($A226="",$A226&lt;&gt;'Resumen del turno'!$C$3,$B226&lt;&gt;'Resumen del turno'!$C$4,$O226="",$O226="OK"),"",COUNTIFS($A$2:$A226,$A226,$B$2:$B226,$B226,$O$2:$O226,"Falta*")+COUNTIFS($A$2:$A226,$A226,$B$2:$B226,$B226,$O$2:$O226,"Sobra*"))</f>
        <v/>
      </c>
    </row>
    <row r="227">
      <c r="A227" s="22" t="n"/>
      <c r="B227" s="18" t="n"/>
      <c r="C227" s="18" t="n"/>
      <c r="D227" s="18" t="n"/>
      <c r="E227" s="23">
        <f>IF($D227="","",IFERROR(INDEX('Productos de barra'!$B$2:$B$151,MATCH($D227,'Productos de barra'!$A$2:$A$151,0)),"Código no cargado"))</f>
        <v/>
      </c>
      <c r="F227" s="23">
        <f>IF($D227="","",IFERROR(INDEX('Productos de barra'!$D$2:$D$151,MATCH($D227,'Productos de barra'!$A$2:$A$151,0)),""))</f>
        <v/>
      </c>
      <c r="G227" s="24" t="n"/>
      <c r="H227" s="24" t="n"/>
      <c r="I227" s="24" t="n"/>
      <c r="J227" s="24" t="n"/>
      <c r="K227" s="24" t="n"/>
      <c r="L227" s="25">
        <f>IF(OR($D227="",$G227=""),"",ROUND($G227+N($H227)-((N($I227)+N($J227))/MAX(0.0001,IFERROR(IF(INDEX('Productos de barra'!$F$2:$F$151,MATCH($D227,'Productos de barra'!$A$2:$A$151,0))="",1,INDEX('Productos de barra'!$F$2:$F$151,MATCH($D227,'Productos de barra'!$A$2:$A$151,0))),1))+N($K227)),2))</f>
        <v/>
      </c>
      <c r="M227" s="24" t="n"/>
      <c r="N227" s="25">
        <f>IF(OR($L227="",$M227=""),"",ROUND($M227-$L227,2))</f>
        <v/>
      </c>
      <c r="O227" s="23">
        <f>IF($N227="","",IF(ABS($N227)&lt;=IFERROR(IF(INDEX('Productos de barra'!$G$2:$G$151,MATCH($D227,'Productos de barra'!$A$2:$A$151,0))="",Configuración!$C$3,INDEX('Productos de barra'!$G$2:$G$151,MATCH($D227,'Productos de barra'!$A$2:$A$151,0))),Configuración!$C$3)*((N($I227)+N($J227))/MAX(0.0001,IFERROR(IF(INDEX('Productos de barra'!$F$2:$F$151,MATCH($D227,'Productos de barra'!$A$2:$A$151,0))="",1,INDEX('Productos de barra'!$F$2:$F$151,MATCH($D227,'Productos de barra'!$A$2:$A$151,0))),1))+N($K227))+0.001,"OK",IF($N227&lt;0,"Falta: investigar","Sobra: revisar carga")))</f>
        <v/>
      </c>
      <c r="P227" s="26">
        <f>IF($N227="","",IFERROR(IF(INDEX('Productos de barra'!$H$2:$H$151,MATCH($D227,'Productos de barra'!$A$2:$A$151,0))="","",$N227*INDEX('Productos de barra'!$H$2:$H$151,MATCH($D227,'Productos de barra'!$A$2:$A$151,0))),""))</f>
        <v/>
      </c>
      <c r="Q227" s="18" t="n"/>
      <c r="R227" s="23">
        <f>IF(OR($A227="",$A227&lt;&gt;'Resumen del turno'!$C$3,$B227&lt;&gt;'Resumen del turno'!$C$4,$O227="",$O227="OK"),"",COUNTIFS($A$2:$A227,$A227,$B$2:$B227,$B227,$O$2:$O227,"Falta*")+COUNTIFS($A$2:$A227,$A227,$B$2:$B227,$B227,$O$2:$O227,"Sobra*"))</f>
        <v/>
      </c>
    </row>
    <row r="228">
      <c r="A228" s="22" t="n"/>
      <c r="B228" s="18" t="n"/>
      <c r="C228" s="18" t="n"/>
      <c r="D228" s="18" t="n"/>
      <c r="E228" s="23">
        <f>IF($D228="","",IFERROR(INDEX('Productos de barra'!$B$2:$B$151,MATCH($D228,'Productos de barra'!$A$2:$A$151,0)),"Código no cargado"))</f>
        <v/>
      </c>
      <c r="F228" s="23">
        <f>IF($D228="","",IFERROR(INDEX('Productos de barra'!$D$2:$D$151,MATCH($D228,'Productos de barra'!$A$2:$A$151,0)),""))</f>
        <v/>
      </c>
      <c r="G228" s="24" t="n"/>
      <c r="H228" s="24" t="n"/>
      <c r="I228" s="24" t="n"/>
      <c r="J228" s="24" t="n"/>
      <c r="K228" s="24" t="n"/>
      <c r="L228" s="25">
        <f>IF(OR($D228="",$G228=""),"",ROUND($G228+N($H228)-((N($I228)+N($J228))/MAX(0.0001,IFERROR(IF(INDEX('Productos de barra'!$F$2:$F$151,MATCH($D228,'Productos de barra'!$A$2:$A$151,0))="",1,INDEX('Productos de barra'!$F$2:$F$151,MATCH($D228,'Productos de barra'!$A$2:$A$151,0))),1))+N($K228)),2))</f>
        <v/>
      </c>
      <c r="M228" s="24" t="n"/>
      <c r="N228" s="25">
        <f>IF(OR($L228="",$M228=""),"",ROUND($M228-$L228,2))</f>
        <v/>
      </c>
      <c r="O228" s="23">
        <f>IF($N228="","",IF(ABS($N228)&lt;=IFERROR(IF(INDEX('Productos de barra'!$G$2:$G$151,MATCH($D228,'Productos de barra'!$A$2:$A$151,0))="",Configuración!$C$3,INDEX('Productos de barra'!$G$2:$G$151,MATCH($D228,'Productos de barra'!$A$2:$A$151,0))),Configuración!$C$3)*((N($I228)+N($J228))/MAX(0.0001,IFERROR(IF(INDEX('Productos de barra'!$F$2:$F$151,MATCH($D228,'Productos de barra'!$A$2:$A$151,0))="",1,INDEX('Productos de barra'!$F$2:$F$151,MATCH($D228,'Productos de barra'!$A$2:$A$151,0))),1))+N($K228))+0.001,"OK",IF($N228&lt;0,"Falta: investigar","Sobra: revisar carga")))</f>
        <v/>
      </c>
      <c r="P228" s="26">
        <f>IF($N228="","",IFERROR(IF(INDEX('Productos de barra'!$H$2:$H$151,MATCH($D228,'Productos de barra'!$A$2:$A$151,0))="","",$N228*INDEX('Productos de barra'!$H$2:$H$151,MATCH($D228,'Productos de barra'!$A$2:$A$151,0))),""))</f>
        <v/>
      </c>
      <c r="Q228" s="18" t="n"/>
      <c r="R228" s="23">
        <f>IF(OR($A228="",$A228&lt;&gt;'Resumen del turno'!$C$3,$B228&lt;&gt;'Resumen del turno'!$C$4,$O228="",$O228="OK"),"",COUNTIFS($A$2:$A228,$A228,$B$2:$B228,$B228,$O$2:$O228,"Falta*")+COUNTIFS($A$2:$A228,$A228,$B$2:$B228,$B228,$O$2:$O228,"Sobra*"))</f>
        <v/>
      </c>
    </row>
    <row r="229">
      <c r="A229" s="22" t="n"/>
      <c r="B229" s="18" t="n"/>
      <c r="C229" s="18" t="n"/>
      <c r="D229" s="18" t="n"/>
      <c r="E229" s="23">
        <f>IF($D229="","",IFERROR(INDEX('Productos de barra'!$B$2:$B$151,MATCH($D229,'Productos de barra'!$A$2:$A$151,0)),"Código no cargado"))</f>
        <v/>
      </c>
      <c r="F229" s="23">
        <f>IF($D229="","",IFERROR(INDEX('Productos de barra'!$D$2:$D$151,MATCH($D229,'Productos de barra'!$A$2:$A$151,0)),""))</f>
        <v/>
      </c>
      <c r="G229" s="24" t="n"/>
      <c r="H229" s="24" t="n"/>
      <c r="I229" s="24" t="n"/>
      <c r="J229" s="24" t="n"/>
      <c r="K229" s="24" t="n"/>
      <c r="L229" s="25">
        <f>IF(OR($D229="",$G229=""),"",ROUND($G229+N($H229)-((N($I229)+N($J229))/MAX(0.0001,IFERROR(IF(INDEX('Productos de barra'!$F$2:$F$151,MATCH($D229,'Productos de barra'!$A$2:$A$151,0))="",1,INDEX('Productos de barra'!$F$2:$F$151,MATCH($D229,'Productos de barra'!$A$2:$A$151,0))),1))+N($K229)),2))</f>
        <v/>
      </c>
      <c r="M229" s="24" t="n"/>
      <c r="N229" s="25">
        <f>IF(OR($L229="",$M229=""),"",ROUND($M229-$L229,2))</f>
        <v/>
      </c>
      <c r="O229" s="23">
        <f>IF($N229="","",IF(ABS($N229)&lt;=IFERROR(IF(INDEX('Productos de barra'!$G$2:$G$151,MATCH($D229,'Productos de barra'!$A$2:$A$151,0))="",Configuración!$C$3,INDEX('Productos de barra'!$G$2:$G$151,MATCH($D229,'Productos de barra'!$A$2:$A$151,0))),Configuración!$C$3)*((N($I229)+N($J229))/MAX(0.0001,IFERROR(IF(INDEX('Productos de barra'!$F$2:$F$151,MATCH($D229,'Productos de barra'!$A$2:$A$151,0))="",1,INDEX('Productos de barra'!$F$2:$F$151,MATCH($D229,'Productos de barra'!$A$2:$A$151,0))),1))+N($K229))+0.001,"OK",IF($N229&lt;0,"Falta: investigar","Sobra: revisar carga")))</f>
        <v/>
      </c>
      <c r="P229" s="26">
        <f>IF($N229="","",IFERROR(IF(INDEX('Productos de barra'!$H$2:$H$151,MATCH($D229,'Productos de barra'!$A$2:$A$151,0))="","",$N229*INDEX('Productos de barra'!$H$2:$H$151,MATCH($D229,'Productos de barra'!$A$2:$A$151,0))),""))</f>
        <v/>
      </c>
      <c r="Q229" s="18" t="n"/>
      <c r="R229" s="23">
        <f>IF(OR($A229="",$A229&lt;&gt;'Resumen del turno'!$C$3,$B229&lt;&gt;'Resumen del turno'!$C$4,$O229="",$O229="OK"),"",COUNTIFS($A$2:$A229,$A229,$B$2:$B229,$B229,$O$2:$O229,"Falta*")+COUNTIFS($A$2:$A229,$A229,$B$2:$B229,$B229,$O$2:$O229,"Sobra*"))</f>
        <v/>
      </c>
    </row>
    <row r="230">
      <c r="A230" s="22" t="n"/>
      <c r="B230" s="18" t="n"/>
      <c r="C230" s="18" t="n"/>
      <c r="D230" s="18" t="n"/>
      <c r="E230" s="23">
        <f>IF($D230="","",IFERROR(INDEX('Productos de barra'!$B$2:$B$151,MATCH($D230,'Productos de barra'!$A$2:$A$151,0)),"Código no cargado"))</f>
        <v/>
      </c>
      <c r="F230" s="23">
        <f>IF($D230="","",IFERROR(INDEX('Productos de barra'!$D$2:$D$151,MATCH($D230,'Productos de barra'!$A$2:$A$151,0)),""))</f>
        <v/>
      </c>
      <c r="G230" s="24" t="n"/>
      <c r="H230" s="24" t="n"/>
      <c r="I230" s="24" t="n"/>
      <c r="J230" s="24" t="n"/>
      <c r="K230" s="24" t="n"/>
      <c r="L230" s="25">
        <f>IF(OR($D230="",$G230=""),"",ROUND($G230+N($H230)-((N($I230)+N($J230))/MAX(0.0001,IFERROR(IF(INDEX('Productos de barra'!$F$2:$F$151,MATCH($D230,'Productos de barra'!$A$2:$A$151,0))="",1,INDEX('Productos de barra'!$F$2:$F$151,MATCH($D230,'Productos de barra'!$A$2:$A$151,0))),1))+N($K230)),2))</f>
        <v/>
      </c>
      <c r="M230" s="24" t="n"/>
      <c r="N230" s="25">
        <f>IF(OR($L230="",$M230=""),"",ROUND($M230-$L230,2))</f>
        <v/>
      </c>
      <c r="O230" s="23">
        <f>IF($N230="","",IF(ABS($N230)&lt;=IFERROR(IF(INDEX('Productos de barra'!$G$2:$G$151,MATCH($D230,'Productos de barra'!$A$2:$A$151,0))="",Configuración!$C$3,INDEX('Productos de barra'!$G$2:$G$151,MATCH($D230,'Productos de barra'!$A$2:$A$151,0))),Configuración!$C$3)*((N($I230)+N($J230))/MAX(0.0001,IFERROR(IF(INDEX('Productos de barra'!$F$2:$F$151,MATCH($D230,'Productos de barra'!$A$2:$A$151,0))="",1,INDEX('Productos de barra'!$F$2:$F$151,MATCH($D230,'Productos de barra'!$A$2:$A$151,0))),1))+N($K230))+0.001,"OK",IF($N230&lt;0,"Falta: investigar","Sobra: revisar carga")))</f>
        <v/>
      </c>
      <c r="P230" s="26">
        <f>IF($N230="","",IFERROR(IF(INDEX('Productos de barra'!$H$2:$H$151,MATCH($D230,'Productos de barra'!$A$2:$A$151,0))="","",$N230*INDEX('Productos de barra'!$H$2:$H$151,MATCH($D230,'Productos de barra'!$A$2:$A$151,0))),""))</f>
        <v/>
      </c>
      <c r="Q230" s="18" t="n"/>
      <c r="R230" s="23">
        <f>IF(OR($A230="",$A230&lt;&gt;'Resumen del turno'!$C$3,$B230&lt;&gt;'Resumen del turno'!$C$4,$O230="",$O230="OK"),"",COUNTIFS($A$2:$A230,$A230,$B$2:$B230,$B230,$O$2:$O230,"Falta*")+COUNTIFS($A$2:$A230,$A230,$B$2:$B230,$B230,$O$2:$O230,"Sobra*"))</f>
        <v/>
      </c>
    </row>
    <row r="231">
      <c r="A231" s="22" t="n"/>
      <c r="B231" s="18" t="n"/>
      <c r="C231" s="18" t="n"/>
      <c r="D231" s="18" t="n"/>
      <c r="E231" s="23">
        <f>IF($D231="","",IFERROR(INDEX('Productos de barra'!$B$2:$B$151,MATCH($D231,'Productos de barra'!$A$2:$A$151,0)),"Código no cargado"))</f>
        <v/>
      </c>
      <c r="F231" s="23">
        <f>IF($D231="","",IFERROR(INDEX('Productos de barra'!$D$2:$D$151,MATCH($D231,'Productos de barra'!$A$2:$A$151,0)),""))</f>
        <v/>
      </c>
      <c r="G231" s="24" t="n"/>
      <c r="H231" s="24" t="n"/>
      <c r="I231" s="24" t="n"/>
      <c r="J231" s="24" t="n"/>
      <c r="K231" s="24" t="n"/>
      <c r="L231" s="25">
        <f>IF(OR($D231="",$G231=""),"",ROUND($G231+N($H231)-((N($I231)+N($J231))/MAX(0.0001,IFERROR(IF(INDEX('Productos de barra'!$F$2:$F$151,MATCH($D231,'Productos de barra'!$A$2:$A$151,0))="",1,INDEX('Productos de barra'!$F$2:$F$151,MATCH($D231,'Productos de barra'!$A$2:$A$151,0))),1))+N($K231)),2))</f>
        <v/>
      </c>
      <c r="M231" s="24" t="n"/>
      <c r="N231" s="25">
        <f>IF(OR($L231="",$M231=""),"",ROUND($M231-$L231,2))</f>
        <v/>
      </c>
      <c r="O231" s="23">
        <f>IF($N231="","",IF(ABS($N231)&lt;=IFERROR(IF(INDEX('Productos de barra'!$G$2:$G$151,MATCH($D231,'Productos de barra'!$A$2:$A$151,0))="",Configuración!$C$3,INDEX('Productos de barra'!$G$2:$G$151,MATCH($D231,'Productos de barra'!$A$2:$A$151,0))),Configuración!$C$3)*((N($I231)+N($J231))/MAX(0.0001,IFERROR(IF(INDEX('Productos de barra'!$F$2:$F$151,MATCH($D231,'Productos de barra'!$A$2:$A$151,0))="",1,INDEX('Productos de barra'!$F$2:$F$151,MATCH($D231,'Productos de barra'!$A$2:$A$151,0))),1))+N($K231))+0.001,"OK",IF($N231&lt;0,"Falta: investigar","Sobra: revisar carga")))</f>
        <v/>
      </c>
      <c r="P231" s="26">
        <f>IF($N231="","",IFERROR(IF(INDEX('Productos de barra'!$H$2:$H$151,MATCH($D231,'Productos de barra'!$A$2:$A$151,0))="","",$N231*INDEX('Productos de barra'!$H$2:$H$151,MATCH($D231,'Productos de barra'!$A$2:$A$151,0))),""))</f>
        <v/>
      </c>
      <c r="Q231" s="18" t="n"/>
      <c r="R231" s="23">
        <f>IF(OR($A231="",$A231&lt;&gt;'Resumen del turno'!$C$3,$B231&lt;&gt;'Resumen del turno'!$C$4,$O231="",$O231="OK"),"",COUNTIFS($A$2:$A231,$A231,$B$2:$B231,$B231,$O$2:$O231,"Falta*")+COUNTIFS($A$2:$A231,$A231,$B$2:$B231,$B231,$O$2:$O231,"Sobra*"))</f>
        <v/>
      </c>
    </row>
    <row r="232">
      <c r="A232" s="22" t="n"/>
      <c r="B232" s="18" t="n"/>
      <c r="C232" s="18" t="n"/>
      <c r="D232" s="18" t="n"/>
      <c r="E232" s="23">
        <f>IF($D232="","",IFERROR(INDEX('Productos de barra'!$B$2:$B$151,MATCH($D232,'Productos de barra'!$A$2:$A$151,0)),"Código no cargado"))</f>
        <v/>
      </c>
      <c r="F232" s="23">
        <f>IF($D232="","",IFERROR(INDEX('Productos de barra'!$D$2:$D$151,MATCH($D232,'Productos de barra'!$A$2:$A$151,0)),""))</f>
        <v/>
      </c>
      <c r="G232" s="24" t="n"/>
      <c r="H232" s="24" t="n"/>
      <c r="I232" s="24" t="n"/>
      <c r="J232" s="24" t="n"/>
      <c r="K232" s="24" t="n"/>
      <c r="L232" s="25">
        <f>IF(OR($D232="",$G232=""),"",ROUND($G232+N($H232)-((N($I232)+N($J232))/MAX(0.0001,IFERROR(IF(INDEX('Productos de barra'!$F$2:$F$151,MATCH($D232,'Productos de barra'!$A$2:$A$151,0))="",1,INDEX('Productos de barra'!$F$2:$F$151,MATCH($D232,'Productos de barra'!$A$2:$A$151,0))),1))+N($K232)),2))</f>
        <v/>
      </c>
      <c r="M232" s="24" t="n"/>
      <c r="N232" s="25">
        <f>IF(OR($L232="",$M232=""),"",ROUND($M232-$L232,2))</f>
        <v/>
      </c>
      <c r="O232" s="23">
        <f>IF($N232="","",IF(ABS($N232)&lt;=IFERROR(IF(INDEX('Productos de barra'!$G$2:$G$151,MATCH($D232,'Productos de barra'!$A$2:$A$151,0))="",Configuración!$C$3,INDEX('Productos de barra'!$G$2:$G$151,MATCH($D232,'Productos de barra'!$A$2:$A$151,0))),Configuración!$C$3)*((N($I232)+N($J232))/MAX(0.0001,IFERROR(IF(INDEX('Productos de barra'!$F$2:$F$151,MATCH($D232,'Productos de barra'!$A$2:$A$151,0))="",1,INDEX('Productos de barra'!$F$2:$F$151,MATCH($D232,'Productos de barra'!$A$2:$A$151,0))),1))+N($K232))+0.001,"OK",IF($N232&lt;0,"Falta: investigar","Sobra: revisar carga")))</f>
        <v/>
      </c>
      <c r="P232" s="26">
        <f>IF($N232="","",IFERROR(IF(INDEX('Productos de barra'!$H$2:$H$151,MATCH($D232,'Productos de barra'!$A$2:$A$151,0))="","",$N232*INDEX('Productos de barra'!$H$2:$H$151,MATCH($D232,'Productos de barra'!$A$2:$A$151,0))),""))</f>
        <v/>
      </c>
      <c r="Q232" s="18" t="n"/>
      <c r="R232" s="23">
        <f>IF(OR($A232="",$A232&lt;&gt;'Resumen del turno'!$C$3,$B232&lt;&gt;'Resumen del turno'!$C$4,$O232="",$O232="OK"),"",COUNTIFS($A$2:$A232,$A232,$B$2:$B232,$B232,$O$2:$O232,"Falta*")+COUNTIFS($A$2:$A232,$A232,$B$2:$B232,$B232,$O$2:$O232,"Sobra*"))</f>
        <v/>
      </c>
    </row>
    <row r="233">
      <c r="A233" s="22" t="n"/>
      <c r="B233" s="18" t="n"/>
      <c r="C233" s="18" t="n"/>
      <c r="D233" s="18" t="n"/>
      <c r="E233" s="23">
        <f>IF($D233="","",IFERROR(INDEX('Productos de barra'!$B$2:$B$151,MATCH($D233,'Productos de barra'!$A$2:$A$151,0)),"Código no cargado"))</f>
        <v/>
      </c>
      <c r="F233" s="23">
        <f>IF($D233="","",IFERROR(INDEX('Productos de barra'!$D$2:$D$151,MATCH($D233,'Productos de barra'!$A$2:$A$151,0)),""))</f>
        <v/>
      </c>
      <c r="G233" s="24" t="n"/>
      <c r="H233" s="24" t="n"/>
      <c r="I233" s="24" t="n"/>
      <c r="J233" s="24" t="n"/>
      <c r="K233" s="24" t="n"/>
      <c r="L233" s="25">
        <f>IF(OR($D233="",$G233=""),"",ROUND($G233+N($H233)-((N($I233)+N($J233))/MAX(0.0001,IFERROR(IF(INDEX('Productos de barra'!$F$2:$F$151,MATCH($D233,'Productos de barra'!$A$2:$A$151,0))="",1,INDEX('Productos de barra'!$F$2:$F$151,MATCH($D233,'Productos de barra'!$A$2:$A$151,0))),1))+N($K233)),2))</f>
        <v/>
      </c>
      <c r="M233" s="24" t="n"/>
      <c r="N233" s="25">
        <f>IF(OR($L233="",$M233=""),"",ROUND($M233-$L233,2))</f>
        <v/>
      </c>
      <c r="O233" s="23">
        <f>IF($N233="","",IF(ABS($N233)&lt;=IFERROR(IF(INDEX('Productos de barra'!$G$2:$G$151,MATCH($D233,'Productos de barra'!$A$2:$A$151,0))="",Configuración!$C$3,INDEX('Productos de barra'!$G$2:$G$151,MATCH($D233,'Productos de barra'!$A$2:$A$151,0))),Configuración!$C$3)*((N($I233)+N($J233))/MAX(0.0001,IFERROR(IF(INDEX('Productos de barra'!$F$2:$F$151,MATCH($D233,'Productos de barra'!$A$2:$A$151,0))="",1,INDEX('Productos de barra'!$F$2:$F$151,MATCH($D233,'Productos de barra'!$A$2:$A$151,0))),1))+N($K233))+0.001,"OK",IF($N233&lt;0,"Falta: investigar","Sobra: revisar carga")))</f>
        <v/>
      </c>
      <c r="P233" s="26">
        <f>IF($N233="","",IFERROR(IF(INDEX('Productos de barra'!$H$2:$H$151,MATCH($D233,'Productos de barra'!$A$2:$A$151,0))="","",$N233*INDEX('Productos de barra'!$H$2:$H$151,MATCH($D233,'Productos de barra'!$A$2:$A$151,0))),""))</f>
        <v/>
      </c>
      <c r="Q233" s="18" t="n"/>
      <c r="R233" s="23">
        <f>IF(OR($A233="",$A233&lt;&gt;'Resumen del turno'!$C$3,$B233&lt;&gt;'Resumen del turno'!$C$4,$O233="",$O233="OK"),"",COUNTIFS($A$2:$A233,$A233,$B$2:$B233,$B233,$O$2:$O233,"Falta*")+COUNTIFS($A$2:$A233,$A233,$B$2:$B233,$B233,$O$2:$O233,"Sobra*"))</f>
        <v/>
      </c>
    </row>
    <row r="234">
      <c r="A234" s="22" t="n"/>
      <c r="B234" s="18" t="n"/>
      <c r="C234" s="18" t="n"/>
      <c r="D234" s="18" t="n"/>
      <c r="E234" s="23">
        <f>IF($D234="","",IFERROR(INDEX('Productos de barra'!$B$2:$B$151,MATCH($D234,'Productos de barra'!$A$2:$A$151,0)),"Código no cargado"))</f>
        <v/>
      </c>
      <c r="F234" s="23">
        <f>IF($D234="","",IFERROR(INDEX('Productos de barra'!$D$2:$D$151,MATCH($D234,'Productos de barra'!$A$2:$A$151,0)),""))</f>
        <v/>
      </c>
      <c r="G234" s="24" t="n"/>
      <c r="H234" s="24" t="n"/>
      <c r="I234" s="24" t="n"/>
      <c r="J234" s="24" t="n"/>
      <c r="K234" s="24" t="n"/>
      <c r="L234" s="25">
        <f>IF(OR($D234="",$G234=""),"",ROUND($G234+N($H234)-((N($I234)+N($J234))/MAX(0.0001,IFERROR(IF(INDEX('Productos de barra'!$F$2:$F$151,MATCH($D234,'Productos de barra'!$A$2:$A$151,0))="",1,INDEX('Productos de barra'!$F$2:$F$151,MATCH($D234,'Productos de barra'!$A$2:$A$151,0))),1))+N($K234)),2))</f>
        <v/>
      </c>
      <c r="M234" s="24" t="n"/>
      <c r="N234" s="25">
        <f>IF(OR($L234="",$M234=""),"",ROUND($M234-$L234,2))</f>
        <v/>
      </c>
      <c r="O234" s="23">
        <f>IF($N234="","",IF(ABS($N234)&lt;=IFERROR(IF(INDEX('Productos de barra'!$G$2:$G$151,MATCH($D234,'Productos de barra'!$A$2:$A$151,0))="",Configuración!$C$3,INDEX('Productos de barra'!$G$2:$G$151,MATCH($D234,'Productos de barra'!$A$2:$A$151,0))),Configuración!$C$3)*((N($I234)+N($J234))/MAX(0.0001,IFERROR(IF(INDEX('Productos de barra'!$F$2:$F$151,MATCH($D234,'Productos de barra'!$A$2:$A$151,0))="",1,INDEX('Productos de barra'!$F$2:$F$151,MATCH($D234,'Productos de barra'!$A$2:$A$151,0))),1))+N($K234))+0.001,"OK",IF($N234&lt;0,"Falta: investigar","Sobra: revisar carga")))</f>
        <v/>
      </c>
      <c r="P234" s="26">
        <f>IF($N234="","",IFERROR(IF(INDEX('Productos de barra'!$H$2:$H$151,MATCH($D234,'Productos de barra'!$A$2:$A$151,0))="","",$N234*INDEX('Productos de barra'!$H$2:$H$151,MATCH($D234,'Productos de barra'!$A$2:$A$151,0))),""))</f>
        <v/>
      </c>
      <c r="Q234" s="18" t="n"/>
      <c r="R234" s="23">
        <f>IF(OR($A234="",$A234&lt;&gt;'Resumen del turno'!$C$3,$B234&lt;&gt;'Resumen del turno'!$C$4,$O234="",$O234="OK"),"",COUNTIFS($A$2:$A234,$A234,$B$2:$B234,$B234,$O$2:$O234,"Falta*")+COUNTIFS($A$2:$A234,$A234,$B$2:$B234,$B234,$O$2:$O234,"Sobra*"))</f>
        <v/>
      </c>
    </row>
    <row r="235">
      <c r="A235" s="22" t="n"/>
      <c r="B235" s="18" t="n"/>
      <c r="C235" s="18" t="n"/>
      <c r="D235" s="18" t="n"/>
      <c r="E235" s="23">
        <f>IF($D235="","",IFERROR(INDEX('Productos de barra'!$B$2:$B$151,MATCH($D235,'Productos de barra'!$A$2:$A$151,0)),"Código no cargado"))</f>
        <v/>
      </c>
      <c r="F235" s="23">
        <f>IF($D235="","",IFERROR(INDEX('Productos de barra'!$D$2:$D$151,MATCH($D235,'Productos de barra'!$A$2:$A$151,0)),""))</f>
        <v/>
      </c>
      <c r="G235" s="24" t="n"/>
      <c r="H235" s="24" t="n"/>
      <c r="I235" s="24" t="n"/>
      <c r="J235" s="24" t="n"/>
      <c r="K235" s="24" t="n"/>
      <c r="L235" s="25">
        <f>IF(OR($D235="",$G235=""),"",ROUND($G235+N($H235)-((N($I235)+N($J235))/MAX(0.0001,IFERROR(IF(INDEX('Productos de barra'!$F$2:$F$151,MATCH($D235,'Productos de barra'!$A$2:$A$151,0))="",1,INDEX('Productos de barra'!$F$2:$F$151,MATCH($D235,'Productos de barra'!$A$2:$A$151,0))),1))+N($K235)),2))</f>
        <v/>
      </c>
      <c r="M235" s="24" t="n"/>
      <c r="N235" s="25">
        <f>IF(OR($L235="",$M235=""),"",ROUND($M235-$L235,2))</f>
        <v/>
      </c>
      <c r="O235" s="23">
        <f>IF($N235="","",IF(ABS($N235)&lt;=IFERROR(IF(INDEX('Productos de barra'!$G$2:$G$151,MATCH($D235,'Productos de barra'!$A$2:$A$151,0))="",Configuración!$C$3,INDEX('Productos de barra'!$G$2:$G$151,MATCH($D235,'Productos de barra'!$A$2:$A$151,0))),Configuración!$C$3)*((N($I235)+N($J235))/MAX(0.0001,IFERROR(IF(INDEX('Productos de barra'!$F$2:$F$151,MATCH($D235,'Productos de barra'!$A$2:$A$151,0))="",1,INDEX('Productos de barra'!$F$2:$F$151,MATCH($D235,'Productos de barra'!$A$2:$A$151,0))),1))+N($K235))+0.001,"OK",IF($N235&lt;0,"Falta: investigar","Sobra: revisar carga")))</f>
        <v/>
      </c>
      <c r="P235" s="26">
        <f>IF($N235="","",IFERROR(IF(INDEX('Productos de barra'!$H$2:$H$151,MATCH($D235,'Productos de barra'!$A$2:$A$151,0))="","",$N235*INDEX('Productos de barra'!$H$2:$H$151,MATCH($D235,'Productos de barra'!$A$2:$A$151,0))),""))</f>
        <v/>
      </c>
      <c r="Q235" s="18" t="n"/>
      <c r="R235" s="23">
        <f>IF(OR($A235="",$A235&lt;&gt;'Resumen del turno'!$C$3,$B235&lt;&gt;'Resumen del turno'!$C$4,$O235="",$O235="OK"),"",COUNTIFS($A$2:$A235,$A235,$B$2:$B235,$B235,$O$2:$O235,"Falta*")+COUNTIFS($A$2:$A235,$A235,$B$2:$B235,$B235,$O$2:$O235,"Sobra*"))</f>
        <v/>
      </c>
    </row>
    <row r="236">
      <c r="A236" s="22" t="n"/>
      <c r="B236" s="18" t="n"/>
      <c r="C236" s="18" t="n"/>
      <c r="D236" s="18" t="n"/>
      <c r="E236" s="23">
        <f>IF($D236="","",IFERROR(INDEX('Productos de barra'!$B$2:$B$151,MATCH($D236,'Productos de barra'!$A$2:$A$151,0)),"Código no cargado"))</f>
        <v/>
      </c>
      <c r="F236" s="23">
        <f>IF($D236="","",IFERROR(INDEX('Productos de barra'!$D$2:$D$151,MATCH($D236,'Productos de barra'!$A$2:$A$151,0)),""))</f>
        <v/>
      </c>
      <c r="G236" s="24" t="n"/>
      <c r="H236" s="24" t="n"/>
      <c r="I236" s="24" t="n"/>
      <c r="J236" s="24" t="n"/>
      <c r="K236" s="24" t="n"/>
      <c r="L236" s="25">
        <f>IF(OR($D236="",$G236=""),"",ROUND($G236+N($H236)-((N($I236)+N($J236))/MAX(0.0001,IFERROR(IF(INDEX('Productos de barra'!$F$2:$F$151,MATCH($D236,'Productos de barra'!$A$2:$A$151,0))="",1,INDEX('Productos de barra'!$F$2:$F$151,MATCH($D236,'Productos de barra'!$A$2:$A$151,0))),1))+N($K236)),2))</f>
        <v/>
      </c>
      <c r="M236" s="24" t="n"/>
      <c r="N236" s="25">
        <f>IF(OR($L236="",$M236=""),"",ROUND($M236-$L236,2))</f>
        <v/>
      </c>
      <c r="O236" s="23">
        <f>IF($N236="","",IF(ABS($N236)&lt;=IFERROR(IF(INDEX('Productos de barra'!$G$2:$G$151,MATCH($D236,'Productos de barra'!$A$2:$A$151,0))="",Configuración!$C$3,INDEX('Productos de barra'!$G$2:$G$151,MATCH($D236,'Productos de barra'!$A$2:$A$151,0))),Configuración!$C$3)*((N($I236)+N($J236))/MAX(0.0001,IFERROR(IF(INDEX('Productos de barra'!$F$2:$F$151,MATCH($D236,'Productos de barra'!$A$2:$A$151,0))="",1,INDEX('Productos de barra'!$F$2:$F$151,MATCH($D236,'Productos de barra'!$A$2:$A$151,0))),1))+N($K236))+0.001,"OK",IF($N236&lt;0,"Falta: investigar","Sobra: revisar carga")))</f>
        <v/>
      </c>
      <c r="P236" s="26">
        <f>IF($N236="","",IFERROR(IF(INDEX('Productos de barra'!$H$2:$H$151,MATCH($D236,'Productos de barra'!$A$2:$A$151,0))="","",$N236*INDEX('Productos de barra'!$H$2:$H$151,MATCH($D236,'Productos de barra'!$A$2:$A$151,0))),""))</f>
        <v/>
      </c>
      <c r="Q236" s="18" t="n"/>
      <c r="R236" s="23">
        <f>IF(OR($A236="",$A236&lt;&gt;'Resumen del turno'!$C$3,$B236&lt;&gt;'Resumen del turno'!$C$4,$O236="",$O236="OK"),"",COUNTIFS($A$2:$A236,$A236,$B$2:$B236,$B236,$O$2:$O236,"Falta*")+COUNTIFS($A$2:$A236,$A236,$B$2:$B236,$B236,$O$2:$O236,"Sobra*"))</f>
        <v/>
      </c>
    </row>
    <row r="237">
      <c r="A237" s="22" t="n"/>
      <c r="B237" s="18" t="n"/>
      <c r="C237" s="18" t="n"/>
      <c r="D237" s="18" t="n"/>
      <c r="E237" s="23">
        <f>IF($D237="","",IFERROR(INDEX('Productos de barra'!$B$2:$B$151,MATCH($D237,'Productos de barra'!$A$2:$A$151,0)),"Código no cargado"))</f>
        <v/>
      </c>
      <c r="F237" s="23">
        <f>IF($D237="","",IFERROR(INDEX('Productos de barra'!$D$2:$D$151,MATCH($D237,'Productos de barra'!$A$2:$A$151,0)),""))</f>
        <v/>
      </c>
      <c r="G237" s="24" t="n"/>
      <c r="H237" s="24" t="n"/>
      <c r="I237" s="24" t="n"/>
      <c r="J237" s="24" t="n"/>
      <c r="K237" s="24" t="n"/>
      <c r="L237" s="25">
        <f>IF(OR($D237="",$G237=""),"",ROUND($G237+N($H237)-((N($I237)+N($J237))/MAX(0.0001,IFERROR(IF(INDEX('Productos de barra'!$F$2:$F$151,MATCH($D237,'Productos de barra'!$A$2:$A$151,0))="",1,INDEX('Productos de barra'!$F$2:$F$151,MATCH($D237,'Productos de barra'!$A$2:$A$151,0))),1))+N($K237)),2))</f>
        <v/>
      </c>
      <c r="M237" s="24" t="n"/>
      <c r="N237" s="25">
        <f>IF(OR($L237="",$M237=""),"",ROUND($M237-$L237,2))</f>
        <v/>
      </c>
      <c r="O237" s="23">
        <f>IF($N237="","",IF(ABS($N237)&lt;=IFERROR(IF(INDEX('Productos de barra'!$G$2:$G$151,MATCH($D237,'Productos de barra'!$A$2:$A$151,0))="",Configuración!$C$3,INDEX('Productos de barra'!$G$2:$G$151,MATCH($D237,'Productos de barra'!$A$2:$A$151,0))),Configuración!$C$3)*((N($I237)+N($J237))/MAX(0.0001,IFERROR(IF(INDEX('Productos de barra'!$F$2:$F$151,MATCH($D237,'Productos de barra'!$A$2:$A$151,0))="",1,INDEX('Productos de barra'!$F$2:$F$151,MATCH($D237,'Productos de barra'!$A$2:$A$151,0))),1))+N($K237))+0.001,"OK",IF($N237&lt;0,"Falta: investigar","Sobra: revisar carga")))</f>
        <v/>
      </c>
      <c r="P237" s="26">
        <f>IF($N237="","",IFERROR(IF(INDEX('Productos de barra'!$H$2:$H$151,MATCH($D237,'Productos de barra'!$A$2:$A$151,0))="","",$N237*INDEX('Productos de barra'!$H$2:$H$151,MATCH($D237,'Productos de barra'!$A$2:$A$151,0))),""))</f>
        <v/>
      </c>
      <c r="Q237" s="18" t="n"/>
      <c r="R237" s="23">
        <f>IF(OR($A237="",$A237&lt;&gt;'Resumen del turno'!$C$3,$B237&lt;&gt;'Resumen del turno'!$C$4,$O237="",$O237="OK"),"",COUNTIFS($A$2:$A237,$A237,$B$2:$B237,$B237,$O$2:$O237,"Falta*")+COUNTIFS($A$2:$A237,$A237,$B$2:$B237,$B237,$O$2:$O237,"Sobra*"))</f>
        <v/>
      </c>
    </row>
    <row r="238">
      <c r="A238" s="22" t="n"/>
      <c r="B238" s="18" t="n"/>
      <c r="C238" s="18" t="n"/>
      <c r="D238" s="18" t="n"/>
      <c r="E238" s="23">
        <f>IF($D238="","",IFERROR(INDEX('Productos de barra'!$B$2:$B$151,MATCH($D238,'Productos de barra'!$A$2:$A$151,0)),"Código no cargado"))</f>
        <v/>
      </c>
      <c r="F238" s="23">
        <f>IF($D238="","",IFERROR(INDEX('Productos de barra'!$D$2:$D$151,MATCH($D238,'Productos de barra'!$A$2:$A$151,0)),""))</f>
        <v/>
      </c>
      <c r="G238" s="24" t="n"/>
      <c r="H238" s="24" t="n"/>
      <c r="I238" s="24" t="n"/>
      <c r="J238" s="24" t="n"/>
      <c r="K238" s="24" t="n"/>
      <c r="L238" s="25">
        <f>IF(OR($D238="",$G238=""),"",ROUND($G238+N($H238)-((N($I238)+N($J238))/MAX(0.0001,IFERROR(IF(INDEX('Productos de barra'!$F$2:$F$151,MATCH($D238,'Productos de barra'!$A$2:$A$151,0))="",1,INDEX('Productos de barra'!$F$2:$F$151,MATCH($D238,'Productos de barra'!$A$2:$A$151,0))),1))+N($K238)),2))</f>
        <v/>
      </c>
      <c r="M238" s="24" t="n"/>
      <c r="N238" s="25">
        <f>IF(OR($L238="",$M238=""),"",ROUND($M238-$L238,2))</f>
        <v/>
      </c>
      <c r="O238" s="23">
        <f>IF($N238="","",IF(ABS($N238)&lt;=IFERROR(IF(INDEX('Productos de barra'!$G$2:$G$151,MATCH($D238,'Productos de barra'!$A$2:$A$151,0))="",Configuración!$C$3,INDEX('Productos de barra'!$G$2:$G$151,MATCH($D238,'Productos de barra'!$A$2:$A$151,0))),Configuración!$C$3)*((N($I238)+N($J238))/MAX(0.0001,IFERROR(IF(INDEX('Productos de barra'!$F$2:$F$151,MATCH($D238,'Productos de barra'!$A$2:$A$151,0))="",1,INDEX('Productos de barra'!$F$2:$F$151,MATCH($D238,'Productos de barra'!$A$2:$A$151,0))),1))+N($K238))+0.001,"OK",IF($N238&lt;0,"Falta: investigar","Sobra: revisar carga")))</f>
        <v/>
      </c>
      <c r="P238" s="26">
        <f>IF($N238="","",IFERROR(IF(INDEX('Productos de barra'!$H$2:$H$151,MATCH($D238,'Productos de barra'!$A$2:$A$151,0))="","",$N238*INDEX('Productos de barra'!$H$2:$H$151,MATCH($D238,'Productos de barra'!$A$2:$A$151,0))),""))</f>
        <v/>
      </c>
      <c r="Q238" s="18" t="n"/>
      <c r="R238" s="23">
        <f>IF(OR($A238="",$A238&lt;&gt;'Resumen del turno'!$C$3,$B238&lt;&gt;'Resumen del turno'!$C$4,$O238="",$O238="OK"),"",COUNTIFS($A$2:$A238,$A238,$B$2:$B238,$B238,$O$2:$O238,"Falta*")+COUNTIFS($A$2:$A238,$A238,$B$2:$B238,$B238,$O$2:$O238,"Sobra*"))</f>
        <v/>
      </c>
    </row>
    <row r="239">
      <c r="A239" s="22" t="n"/>
      <c r="B239" s="18" t="n"/>
      <c r="C239" s="18" t="n"/>
      <c r="D239" s="18" t="n"/>
      <c r="E239" s="23">
        <f>IF($D239="","",IFERROR(INDEX('Productos de barra'!$B$2:$B$151,MATCH($D239,'Productos de barra'!$A$2:$A$151,0)),"Código no cargado"))</f>
        <v/>
      </c>
      <c r="F239" s="23">
        <f>IF($D239="","",IFERROR(INDEX('Productos de barra'!$D$2:$D$151,MATCH($D239,'Productos de barra'!$A$2:$A$151,0)),""))</f>
        <v/>
      </c>
      <c r="G239" s="24" t="n"/>
      <c r="H239" s="24" t="n"/>
      <c r="I239" s="24" t="n"/>
      <c r="J239" s="24" t="n"/>
      <c r="K239" s="24" t="n"/>
      <c r="L239" s="25">
        <f>IF(OR($D239="",$G239=""),"",ROUND($G239+N($H239)-((N($I239)+N($J239))/MAX(0.0001,IFERROR(IF(INDEX('Productos de barra'!$F$2:$F$151,MATCH($D239,'Productos de barra'!$A$2:$A$151,0))="",1,INDEX('Productos de barra'!$F$2:$F$151,MATCH($D239,'Productos de barra'!$A$2:$A$151,0))),1))+N($K239)),2))</f>
        <v/>
      </c>
      <c r="M239" s="24" t="n"/>
      <c r="N239" s="25">
        <f>IF(OR($L239="",$M239=""),"",ROUND($M239-$L239,2))</f>
        <v/>
      </c>
      <c r="O239" s="23">
        <f>IF($N239="","",IF(ABS($N239)&lt;=IFERROR(IF(INDEX('Productos de barra'!$G$2:$G$151,MATCH($D239,'Productos de barra'!$A$2:$A$151,0))="",Configuración!$C$3,INDEX('Productos de barra'!$G$2:$G$151,MATCH($D239,'Productos de barra'!$A$2:$A$151,0))),Configuración!$C$3)*((N($I239)+N($J239))/MAX(0.0001,IFERROR(IF(INDEX('Productos de barra'!$F$2:$F$151,MATCH($D239,'Productos de barra'!$A$2:$A$151,0))="",1,INDEX('Productos de barra'!$F$2:$F$151,MATCH($D239,'Productos de barra'!$A$2:$A$151,0))),1))+N($K239))+0.001,"OK",IF($N239&lt;0,"Falta: investigar","Sobra: revisar carga")))</f>
        <v/>
      </c>
      <c r="P239" s="26">
        <f>IF($N239="","",IFERROR(IF(INDEX('Productos de barra'!$H$2:$H$151,MATCH($D239,'Productos de barra'!$A$2:$A$151,0))="","",$N239*INDEX('Productos de barra'!$H$2:$H$151,MATCH($D239,'Productos de barra'!$A$2:$A$151,0))),""))</f>
        <v/>
      </c>
      <c r="Q239" s="18" t="n"/>
      <c r="R239" s="23">
        <f>IF(OR($A239="",$A239&lt;&gt;'Resumen del turno'!$C$3,$B239&lt;&gt;'Resumen del turno'!$C$4,$O239="",$O239="OK"),"",COUNTIFS($A$2:$A239,$A239,$B$2:$B239,$B239,$O$2:$O239,"Falta*")+COUNTIFS($A$2:$A239,$A239,$B$2:$B239,$B239,$O$2:$O239,"Sobra*"))</f>
        <v/>
      </c>
    </row>
    <row r="240">
      <c r="A240" s="22" t="n"/>
      <c r="B240" s="18" t="n"/>
      <c r="C240" s="18" t="n"/>
      <c r="D240" s="18" t="n"/>
      <c r="E240" s="23">
        <f>IF($D240="","",IFERROR(INDEX('Productos de barra'!$B$2:$B$151,MATCH($D240,'Productos de barra'!$A$2:$A$151,0)),"Código no cargado"))</f>
        <v/>
      </c>
      <c r="F240" s="23">
        <f>IF($D240="","",IFERROR(INDEX('Productos de barra'!$D$2:$D$151,MATCH($D240,'Productos de barra'!$A$2:$A$151,0)),""))</f>
        <v/>
      </c>
      <c r="G240" s="24" t="n"/>
      <c r="H240" s="24" t="n"/>
      <c r="I240" s="24" t="n"/>
      <c r="J240" s="24" t="n"/>
      <c r="K240" s="24" t="n"/>
      <c r="L240" s="25">
        <f>IF(OR($D240="",$G240=""),"",ROUND($G240+N($H240)-((N($I240)+N($J240))/MAX(0.0001,IFERROR(IF(INDEX('Productos de barra'!$F$2:$F$151,MATCH($D240,'Productos de barra'!$A$2:$A$151,0))="",1,INDEX('Productos de barra'!$F$2:$F$151,MATCH($D240,'Productos de barra'!$A$2:$A$151,0))),1))+N($K240)),2))</f>
        <v/>
      </c>
      <c r="M240" s="24" t="n"/>
      <c r="N240" s="25">
        <f>IF(OR($L240="",$M240=""),"",ROUND($M240-$L240,2))</f>
        <v/>
      </c>
      <c r="O240" s="23">
        <f>IF($N240="","",IF(ABS($N240)&lt;=IFERROR(IF(INDEX('Productos de barra'!$G$2:$G$151,MATCH($D240,'Productos de barra'!$A$2:$A$151,0))="",Configuración!$C$3,INDEX('Productos de barra'!$G$2:$G$151,MATCH($D240,'Productos de barra'!$A$2:$A$151,0))),Configuración!$C$3)*((N($I240)+N($J240))/MAX(0.0001,IFERROR(IF(INDEX('Productos de barra'!$F$2:$F$151,MATCH($D240,'Productos de barra'!$A$2:$A$151,0))="",1,INDEX('Productos de barra'!$F$2:$F$151,MATCH($D240,'Productos de barra'!$A$2:$A$151,0))),1))+N($K240))+0.001,"OK",IF($N240&lt;0,"Falta: investigar","Sobra: revisar carga")))</f>
        <v/>
      </c>
      <c r="P240" s="26">
        <f>IF($N240="","",IFERROR(IF(INDEX('Productos de barra'!$H$2:$H$151,MATCH($D240,'Productos de barra'!$A$2:$A$151,0))="","",$N240*INDEX('Productos de barra'!$H$2:$H$151,MATCH($D240,'Productos de barra'!$A$2:$A$151,0))),""))</f>
        <v/>
      </c>
      <c r="Q240" s="18" t="n"/>
      <c r="R240" s="23">
        <f>IF(OR($A240="",$A240&lt;&gt;'Resumen del turno'!$C$3,$B240&lt;&gt;'Resumen del turno'!$C$4,$O240="",$O240="OK"),"",COUNTIFS($A$2:$A240,$A240,$B$2:$B240,$B240,$O$2:$O240,"Falta*")+COUNTIFS($A$2:$A240,$A240,$B$2:$B240,$B240,$O$2:$O240,"Sobra*"))</f>
        <v/>
      </c>
    </row>
    <row r="241">
      <c r="A241" s="22" t="n"/>
      <c r="B241" s="18" t="n"/>
      <c r="C241" s="18" t="n"/>
      <c r="D241" s="18" t="n"/>
      <c r="E241" s="23">
        <f>IF($D241="","",IFERROR(INDEX('Productos de barra'!$B$2:$B$151,MATCH($D241,'Productos de barra'!$A$2:$A$151,0)),"Código no cargado"))</f>
        <v/>
      </c>
      <c r="F241" s="23">
        <f>IF($D241="","",IFERROR(INDEX('Productos de barra'!$D$2:$D$151,MATCH($D241,'Productos de barra'!$A$2:$A$151,0)),""))</f>
        <v/>
      </c>
      <c r="G241" s="24" t="n"/>
      <c r="H241" s="24" t="n"/>
      <c r="I241" s="24" t="n"/>
      <c r="J241" s="24" t="n"/>
      <c r="K241" s="24" t="n"/>
      <c r="L241" s="25">
        <f>IF(OR($D241="",$G241=""),"",ROUND($G241+N($H241)-((N($I241)+N($J241))/MAX(0.0001,IFERROR(IF(INDEX('Productos de barra'!$F$2:$F$151,MATCH($D241,'Productos de barra'!$A$2:$A$151,0))="",1,INDEX('Productos de barra'!$F$2:$F$151,MATCH($D241,'Productos de barra'!$A$2:$A$151,0))),1))+N($K241)),2))</f>
        <v/>
      </c>
      <c r="M241" s="24" t="n"/>
      <c r="N241" s="25">
        <f>IF(OR($L241="",$M241=""),"",ROUND($M241-$L241,2))</f>
        <v/>
      </c>
      <c r="O241" s="23">
        <f>IF($N241="","",IF(ABS($N241)&lt;=IFERROR(IF(INDEX('Productos de barra'!$G$2:$G$151,MATCH($D241,'Productos de barra'!$A$2:$A$151,0))="",Configuración!$C$3,INDEX('Productos de barra'!$G$2:$G$151,MATCH($D241,'Productos de barra'!$A$2:$A$151,0))),Configuración!$C$3)*((N($I241)+N($J241))/MAX(0.0001,IFERROR(IF(INDEX('Productos de barra'!$F$2:$F$151,MATCH($D241,'Productos de barra'!$A$2:$A$151,0))="",1,INDEX('Productos de barra'!$F$2:$F$151,MATCH($D241,'Productos de barra'!$A$2:$A$151,0))),1))+N($K241))+0.001,"OK",IF($N241&lt;0,"Falta: investigar","Sobra: revisar carga")))</f>
        <v/>
      </c>
      <c r="P241" s="26">
        <f>IF($N241="","",IFERROR(IF(INDEX('Productos de barra'!$H$2:$H$151,MATCH($D241,'Productos de barra'!$A$2:$A$151,0))="","",$N241*INDEX('Productos de barra'!$H$2:$H$151,MATCH($D241,'Productos de barra'!$A$2:$A$151,0))),""))</f>
        <v/>
      </c>
      <c r="Q241" s="18" t="n"/>
      <c r="R241" s="23">
        <f>IF(OR($A241="",$A241&lt;&gt;'Resumen del turno'!$C$3,$B241&lt;&gt;'Resumen del turno'!$C$4,$O241="",$O241="OK"),"",COUNTIFS($A$2:$A241,$A241,$B$2:$B241,$B241,$O$2:$O241,"Falta*")+COUNTIFS($A$2:$A241,$A241,$B$2:$B241,$B241,$O$2:$O241,"Sobra*"))</f>
        <v/>
      </c>
    </row>
    <row r="242">
      <c r="A242" s="22" t="n"/>
      <c r="B242" s="18" t="n"/>
      <c r="C242" s="18" t="n"/>
      <c r="D242" s="18" t="n"/>
      <c r="E242" s="23">
        <f>IF($D242="","",IFERROR(INDEX('Productos de barra'!$B$2:$B$151,MATCH($D242,'Productos de barra'!$A$2:$A$151,0)),"Código no cargado"))</f>
        <v/>
      </c>
      <c r="F242" s="23">
        <f>IF($D242="","",IFERROR(INDEX('Productos de barra'!$D$2:$D$151,MATCH($D242,'Productos de barra'!$A$2:$A$151,0)),""))</f>
        <v/>
      </c>
      <c r="G242" s="24" t="n"/>
      <c r="H242" s="24" t="n"/>
      <c r="I242" s="24" t="n"/>
      <c r="J242" s="24" t="n"/>
      <c r="K242" s="24" t="n"/>
      <c r="L242" s="25">
        <f>IF(OR($D242="",$G242=""),"",ROUND($G242+N($H242)-((N($I242)+N($J242))/MAX(0.0001,IFERROR(IF(INDEX('Productos de barra'!$F$2:$F$151,MATCH($D242,'Productos de barra'!$A$2:$A$151,0))="",1,INDEX('Productos de barra'!$F$2:$F$151,MATCH($D242,'Productos de barra'!$A$2:$A$151,0))),1))+N($K242)),2))</f>
        <v/>
      </c>
      <c r="M242" s="24" t="n"/>
      <c r="N242" s="25">
        <f>IF(OR($L242="",$M242=""),"",ROUND($M242-$L242,2))</f>
        <v/>
      </c>
      <c r="O242" s="23">
        <f>IF($N242="","",IF(ABS($N242)&lt;=IFERROR(IF(INDEX('Productos de barra'!$G$2:$G$151,MATCH($D242,'Productos de barra'!$A$2:$A$151,0))="",Configuración!$C$3,INDEX('Productos de barra'!$G$2:$G$151,MATCH($D242,'Productos de barra'!$A$2:$A$151,0))),Configuración!$C$3)*((N($I242)+N($J242))/MAX(0.0001,IFERROR(IF(INDEX('Productos de barra'!$F$2:$F$151,MATCH($D242,'Productos de barra'!$A$2:$A$151,0))="",1,INDEX('Productos de barra'!$F$2:$F$151,MATCH($D242,'Productos de barra'!$A$2:$A$151,0))),1))+N($K242))+0.001,"OK",IF($N242&lt;0,"Falta: investigar","Sobra: revisar carga")))</f>
        <v/>
      </c>
      <c r="P242" s="26">
        <f>IF($N242="","",IFERROR(IF(INDEX('Productos de barra'!$H$2:$H$151,MATCH($D242,'Productos de barra'!$A$2:$A$151,0))="","",$N242*INDEX('Productos de barra'!$H$2:$H$151,MATCH($D242,'Productos de barra'!$A$2:$A$151,0))),""))</f>
        <v/>
      </c>
      <c r="Q242" s="18" t="n"/>
      <c r="R242" s="23">
        <f>IF(OR($A242="",$A242&lt;&gt;'Resumen del turno'!$C$3,$B242&lt;&gt;'Resumen del turno'!$C$4,$O242="",$O242="OK"),"",COUNTIFS($A$2:$A242,$A242,$B$2:$B242,$B242,$O$2:$O242,"Falta*")+COUNTIFS($A$2:$A242,$A242,$B$2:$B242,$B242,$O$2:$O242,"Sobra*"))</f>
        <v/>
      </c>
    </row>
    <row r="243">
      <c r="A243" s="22" t="n"/>
      <c r="B243" s="18" t="n"/>
      <c r="C243" s="18" t="n"/>
      <c r="D243" s="18" t="n"/>
      <c r="E243" s="23">
        <f>IF($D243="","",IFERROR(INDEX('Productos de barra'!$B$2:$B$151,MATCH($D243,'Productos de barra'!$A$2:$A$151,0)),"Código no cargado"))</f>
        <v/>
      </c>
      <c r="F243" s="23">
        <f>IF($D243="","",IFERROR(INDEX('Productos de barra'!$D$2:$D$151,MATCH($D243,'Productos de barra'!$A$2:$A$151,0)),""))</f>
        <v/>
      </c>
      <c r="G243" s="24" t="n"/>
      <c r="H243" s="24" t="n"/>
      <c r="I243" s="24" t="n"/>
      <c r="J243" s="24" t="n"/>
      <c r="K243" s="24" t="n"/>
      <c r="L243" s="25">
        <f>IF(OR($D243="",$G243=""),"",ROUND($G243+N($H243)-((N($I243)+N($J243))/MAX(0.0001,IFERROR(IF(INDEX('Productos de barra'!$F$2:$F$151,MATCH($D243,'Productos de barra'!$A$2:$A$151,0))="",1,INDEX('Productos de barra'!$F$2:$F$151,MATCH($D243,'Productos de barra'!$A$2:$A$151,0))),1))+N($K243)),2))</f>
        <v/>
      </c>
      <c r="M243" s="24" t="n"/>
      <c r="N243" s="25">
        <f>IF(OR($L243="",$M243=""),"",ROUND($M243-$L243,2))</f>
        <v/>
      </c>
      <c r="O243" s="23">
        <f>IF($N243="","",IF(ABS($N243)&lt;=IFERROR(IF(INDEX('Productos de barra'!$G$2:$G$151,MATCH($D243,'Productos de barra'!$A$2:$A$151,0))="",Configuración!$C$3,INDEX('Productos de barra'!$G$2:$G$151,MATCH($D243,'Productos de barra'!$A$2:$A$151,0))),Configuración!$C$3)*((N($I243)+N($J243))/MAX(0.0001,IFERROR(IF(INDEX('Productos de barra'!$F$2:$F$151,MATCH($D243,'Productos de barra'!$A$2:$A$151,0))="",1,INDEX('Productos de barra'!$F$2:$F$151,MATCH($D243,'Productos de barra'!$A$2:$A$151,0))),1))+N($K243))+0.001,"OK",IF($N243&lt;0,"Falta: investigar","Sobra: revisar carga")))</f>
        <v/>
      </c>
      <c r="P243" s="26">
        <f>IF($N243="","",IFERROR(IF(INDEX('Productos de barra'!$H$2:$H$151,MATCH($D243,'Productos de barra'!$A$2:$A$151,0))="","",$N243*INDEX('Productos de barra'!$H$2:$H$151,MATCH($D243,'Productos de barra'!$A$2:$A$151,0))),""))</f>
        <v/>
      </c>
      <c r="Q243" s="18" t="n"/>
      <c r="R243" s="23">
        <f>IF(OR($A243="",$A243&lt;&gt;'Resumen del turno'!$C$3,$B243&lt;&gt;'Resumen del turno'!$C$4,$O243="",$O243="OK"),"",COUNTIFS($A$2:$A243,$A243,$B$2:$B243,$B243,$O$2:$O243,"Falta*")+COUNTIFS($A$2:$A243,$A243,$B$2:$B243,$B243,$O$2:$O243,"Sobra*"))</f>
        <v/>
      </c>
    </row>
    <row r="244">
      <c r="A244" s="22" t="n"/>
      <c r="B244" s="18" t="n"/>
      <c r="C244" s="18" t="n"/>
      <c r="D244" s="18" t="n"/>
      <c r="E244" s="23">
        <f>IF($D244="","",IFERROR(INDEX('Productos de barra'!$B$2:$B$151,MATCH($D244,'Productos de barra'!$A$2:$A$151,0)),"Código no cargado"))</f>
        <v/>
      </c>
      <c r="F244" s="23">
        <f>IF($D244="","",IFERROR(INDEX('Productos de barra'!$D$2:$D$151,MATCH($D244,'Productos de barra'!$A$2:$A$151,0)),""))</f>
        <v/>
      </c>
      <c r="G244" s="24" t="n"/>
      <c r="H244" s="24" t="n"/>
      <c r="I244" s="24" t="n"/>
      <c r="J244" s="24" t="n"/>
      <c r="K244" s="24" t="n"/>
      <c r="L244" s="25">
        <f>IF(OR($D244="",$G244=""),"",ROUND($G244+N($H244)-((N($I244)+N($J244))/MAX(0.0001,IFERROR(IF(INDEX('Productos de barra'!$F$2:$F$151,MATCH($D244,'Productos de barra'!$A$2:$A$151,0))="",1,INDEX('Productos de barra'!$F$2:$F$151,MATCH($D244,'Productos de barra'!$A$2:$A$151,0))),1))+N($K244)),2))</f>
        <v/>
      </c>
      <c r="M244" s="24" t="n"/>
      <c r="N244" s="25">
        <f>IF(OR($L244="",$M244=""),"",ROUND($M244-$L244,2))</f>
        <v/>
      </c>
      <c r="O244" s="23">
        <f>IF($N244="","",IF(ABS($N244)&lt;=IFERROR(IF(INDEX('Productos de barra'!$G$2:$G$151,MATCH($D244,'Productos de barra'!$A$2:$A$151,0))="",Configuración!$C$3,INDEX('Productos de barra'!$G$2:$G$151,MATCH($D244,'Productos de barra'!$A$2:$A$151,0))),Configuración!$C$3)*((N($I244)+N($J244))/MAX(0.0001,IFERROR(IF(INDEX('Productos de barra'!$F$2:$F$151,MATCH($D244,'Productos de barra'!$A$2:$A$151,0))="",1,INDEX('Productos de barra'!$F$2:$F$151,MATCH($D244,'Productos de barra'!$A$2:$A$151,0))),1))+N($K244))+0.001,"OK",IF($N244&lt;0,"Falta: investigar","Sobra: revisar carga")))</f>
        <v/>
      </c>
      <c r="P244" s="26">
        <f>IF($N244="","",IFERROR(IF(INDEX('Productos de barra'!$H$2:$H$151,MATCH($D244,'Productos de barra'!$A$2:$A$151,0))="","",$N244*INDEX('Productos de barra'!$H$2:$H$151,MATCH($D244,'Productos de barra'!$A$2:$A$151,0))),""))</f>
        <v/>
      </c>
      <c r="Q244" s="18" t="n"/>
      <c r="R244" s="23">
        <f>IF(OR($A244="",$A244&lt;&gt;'Resumen del turno'!$C$3,$B244&lt;&gt;'Resumen del turno'!$C$4,$O244="",$O244="OK"),"",COUNTIFS($A$2:$A244,$A244,$B$2:$B244,$B244,$O$2:$O244,"Falta*")+COUNTIFS($A$2:$A244,$A244,$B$2:$B244,$B244,$O$2:$O244,"Sobra*"))</f>
        <v/>
      </c>
    </row>
    <row r="245">
      <c r="A245" s="22" t="n"/>
      <c r="B245" s="18" t="n"/>
      <c r="C245" s="18" t="n"/>
      <c r="D245" s="18" t="n"/>
      <c r="E245" s="23">
        <f>IF($D245="","",IFERROR(INDEX('Productos de barra'!$B$2:$B$151,MATCH($D245,'Productos de barra'!$A$2:$A$151,0)),"Código no cargado"))</f>
        <v/>
      </c>
      <c r="F245" s="23">
        <f>IF($D245="","",IFERROR(INDEX('Productos de barra'!$D$2:$D$151,MATCH($D245,'Productos de barra'!$A$2:$A$151,0)),""))</f>
        <v/>
      </c>
      <c r="G245" s="24" t="n"/>
      <c r="H245" s="24" t="n"/>
      <c r="I245" s="24" t="n"/>
      <c r="J245" s="24" t="n"/>
      <c r="K245" s="24" t="n"/>
      <c r="L245" s="25">
        <f>IF(OR($D245="",$G245=""),"",ROUND($G245+N($H245)-((N($I245)+N($J245))/MAX(0.0001,IFERROR(IF(INDEX('Productos de barra'!$F$2:$F$151,MATCH($D245,'Productos de barra'!$A$2:$A$151,0))="",1,INDEX('Productos de barra'!$F$2:$F$151,MATCH($D245,'Productos de barra'!$A$2:$A$151,0))),1))+N($K245)),2))</f>
        <v/>
      </c>
      <c r="M245" s="24" t="n"/>
      <c r="N245" s="25">
        <f>IF(OR($L245="",$M245=""),"",ROUND($M245-$L245,2))</f>
        <v/>
      </c>
      <c r="O245" s="23">
        <f>IF($N245="","",IF(ABS($N245)&lt;=IFERROR(IF(INDEX('Productos de barra'!$G$2:$G$151,MATCH($D245,'Productos de barra'!$A$2:$A$151,0))="",Configuración!$C$3,INDEX('Productos de barra'!$G$2:$G$151,MATCH($D245,'Productos de barra'!$A$2:$A$151,0))),Configuración!$C$3)*((N($I245)+N($J245))/MAX(0.0001,IFERROR(IF(INDEX('Productos de barra'!$F$2:$F$151,MATCH($D245,'Productos de barra'!$A$2:$A$151,0))="",1,INDEX('Productos de barra'!$F$2:$F$151,MATCH($D245,'Productos de barra'!$A$2:$A$151,0))),1))+N($K245))+0.001,"OK",IF($N245&lt;0,"Falta: investigar","Sobra: revisar carga")))</f>
        <v/>
      </c>
      <c r="P245" s="26">
        <f>IF($N245="","",IFERROR(IF(INDEX('Productos de barra'!$H$2:$H$151,MATCH($D245,'Productos de barra'!$A$2:$A$151,0))="","",$N245*INDEX('Productos de barra'!$H$2:$H$151,MATCH($D245,'Productos de barra'!$A$2:$A$151,0))),""))</f>
        <v/>
      </c>
      <c r="Q245" s="18" t="n"/>
      <c r="R245" s="23">
        <f>IF(OR($A245="",$A245&lt;&gt;'Resumen del turno'!$C$3,$B245&lt;&gt;'Resumen del turno'!$C$4,$O245="",$O245="OK"),"",COUNTIFS($A$2:$A245,$A245,$B$2:$B245,$B245,$O$2:$O245,"Falta*")+COUNTIFS($A$2:$A245,$A245,$B$2:$B245,$B245,$O$2:$O245,"Sobra*"))</f>
        <v/>
      </c>
    </row>
    <row r="246">
      <c r="A246" s="22" t="n"/>
      <c r="B246" s="18" t="n"/>
      <c r="C246" s="18" t="n"/>
      <c r="D246" s="18" t="n"/>
      <c r="E246" s="23">
        <f>IF($D246="","",IFERROR(INDEX('Productos de barra'!$B$2:$B$151,MATCH($D246,'Productos de barra'!$A$2:$A$151,0)),"Código no cargado"))</f>
        <v/>
      </c>
      <c r="F246" s="23">
        <f>IF($D246="","",IFERROR(INDEX('Productos de barra'!$D$2:$D$151,MATCH($D246,'Productos de barra'!$A$2:$A$151,0)),""))</f>
        <v/>
      </c>
      <c r="G246" s="24" t="n"/>
      <c r="H246" s="24" t="n"/>
      <c r="I246" s="24" t="n"/>
      <c r="J246" s="24" t="n"/>
      <c r="K246" s="24" t="n"/>
      <c r="L246" s="25">
        <f>IF(OR($D246="",$G246=""),"",ROUND($G246+N($H246)-((N($I246)+N($J246))/MAX(0.0001,IFERROR(IF(INDEX('Productos de barra'!$F$2:$F$151,MATCH($D246,'Productos de barra'!$A$2:$A$151,0))="",1,INDEX('Productos de barra'!$F$2:$F$151,MATCH($D246,'Productos de barra'!$A$2:$A$151,0))),1))+N($K246)),2))</f>
        <v/>
      </c>
      <c r="M246" s="24" t="n"/>
      <c r="N246" s="25">
        <f>IF(OR($L246="",$M246=""),"",ROUND($M246-$L246,2))</f>
        <v/>
      </c>
      <c r="O246" s="23">
        <f>IF($N246="","",IF(ABS($N246)&lt;=IFERROR(IF(INDEX('Productos de barra'!$G$2:$G$151,MATCH($D246,'Productos de barra'!$A$2:$A$151,0))="",Configuración!$C$3,INDEX('Productos de barra'!$G$2:$G$151,MATCH($D246,'Productos de barra'!$A$2:$A$151,0))),Configuración!$C$3)*((N($I246)+N($J246))/MAX(0.0001,IFERROR(IF(INDEX('Productos de barra'!$F$2:$F$151,MATCH($D246,'Productos de barra'!$A$2:$A$151,0))="",1,INDEX('Productos de barra'!$F$2:$F$151,MATCH($D246,'Productos de barra'!$A$2:$A$151,0))),1))+N($K246))+0.001,"OK",IF($N246&lt;0,"Falta: investigar","Sobra: revisar carga")))</f>
        <v/>
      </c>
      <c r="P246" s="26">
        <f>IF($N246="","",IFERROR(IF(INDEX('Productos de barra'!$H$2:$H$151,MATCH($D246,'Productos de barra'!$A$2:$A$151,0))="","",$N246*INDEX('Productos de barra'!$H$2:$H$151,MATCH($D246,'Productos de barra'!$A$2:$A$151,0))),""))</f>
        <v/>
      </c>
      <c r="Q246" s="18" t="n"/>
      <c r="R246" s="23">
        <f>IF(OR($A246="",$A246&lt;&gt;'Resumen del turno'!$C$3,$B246&lt;&gt;'Resumen del turno'!$C$4,$O246="",$O246="OK"),"",COUNTIFS($A$2:$A246,$A246,$B$2:$B246,$B246,$O$2:$O246,"Falta*")+COUNTIFS($A$2:$A246,$A246,$B$2:$B246,$B246,$O$2:$O246,"Sobra*"))</f>
        <v/>
      </c>
    </row>
    <row r="247">
      <c r="A247" s="22" t="n"/>
      <c r="B247" s="18" t="n"/>
      <c r="C247" s="18" t="n"/>
      <c r="D247" s="18" t="n"/>
      <c r="E247" s="23">
        <f>IF($D247="","",IFERROR(INDEX('Productos de barra'!$B$2:$B$151,MATCH($D247,'Productos de barra'!$A$2:$A$151,0)),"Código no cargado"))</f>
        <v/>
      </c>
      <c r="F247" s="23">
        <f>IF($D247="","",IFERROR(INDEX('Productos de barra'!$D$2:$D$151,MATCH($D247,'Productos de barra'!$A$2:$A$151,0)),""))</f>
        <v/>
      </c>
      <c r="G247" s="24" t="n"/>
      <c r="H247" s="24" t="n"/>
      <c r="I247" s="24" t="n"/>
      <c r="J247" s="24" t="n"/>
      <c r="K247" s="24" t="n"/>
      <c r="L247" s="25">
        <f>IF(OR($D247="",$G247=""),"",ROUND($G247+N($H247)-((N($I247)+N($J247))/MAX(0.0001,IFERROR(IF(INDEX('Productos de barra'!$F$2:$F$151,MATCH($D247,'Productos de barra'!$A$2:$A$151,0))="",1,INDEX('Productos de barra'!$F$2:$F$151,MATCH($D247,'Productos de barra'!$A$2:$A$151,0))),1))+N($K247)),2))</f>
        <v/>
      </c>
      <c r="M247" s="24" t="n"/>
      <c r="N247" s="25">
        <f>IF(OR($L247="",$M247=""),"",ROUND($M247-$L247,2))</f>
        <v/>
      </c>
      <c r="O247" s="23">
        <f>IF($N247="","",IF(ABS($N247)&lt;=IFERROR(IF(INDEX('Productos de barra'!$G$2:$G$151,MATCH($D247,'Productos de barra'!$A$2:$A$151,0))="",Configuración!$C$3,INDEX('Productos de barra'!$G$2:$G$151,MATCH($D247,'Productos de barra'!$A$2:$A$151,0))),Configuración!$C$3)*((N($I247)+N($J247))/MAX(0.0001,IFERROR(IF(INDEX('Productos de barra'!$F$2:$F$151,MATCH($D247,'Productos de barra'!$A$2:$A$151,0))="",1,INDEX('Productos de barra'!$F$2:$F$151,MATCH($D247,'Productos de barra'!$A$2:$A$151,0))),1))+N($K247))+0.001,"OK",IF($N247&lt;0,"Falta: investigar","Sobra: revisar carga")))</f>
        <v/>
      </c>
      <c r="P247" s="26">
        <f>IF($N247="","",IFERROR(IF(INDEX('Productos de barra'!$H$2:$H$151,MATCH($D247,'Productos de barra'!$A$2:$A$151,0))="","",$N247*INDEX('Productos de barra'!$H$2:$H$151,MATCH($D247,'Productos de barra'!$A$2:$A$151,0))),""))</f>
        <v/>
      </c>
      <c r="Q247" s="18" t="n"/>
      <c r="R247" s="23">
        <f>IF(OR($A247="",$A247&lt;&gt;'Resumen del turno'!$C$3,$B247&lt;&gt;'Resumen del turno'!$C$4,$O247="",$O247="OK"),"",COUNTIFS($A$2:$A247,$A247,$B$2:$B247,$B247,$O$2:$O247,"Falta*")+COUNTIFS($A$2:$A247,$A247,$B$2:$B247,$B247,$O$2:$O247,"Sobra*"))</f>
        <v/>
      </c>
    </row>
    <row r="248">
      <c r="A248" s="22" t="n"/>
      <c r="B248" s="18" t="n"/>
      <c r="C248" s="18" t="n"/>
      <c r="D248" s="18" t="n"/>
      <c r="E248" s="23">
        <f>IF($D248="","",IFERROR(INDEX('Productos de barra'!$B$2:$B$151,MATCH($D248,'Productos de barra'!$A$2:$A$151,0)),"Código no cargado"))</f>
        <v/>
      </c>
      <c r="F248" s="23">
        <f>IF($D248="","",IFERROR(INDEX('Productos de barra'!$D$2:$D$151,MATCH($D248,'Productos de barra'!$A$2:$A$151,0)),""))</f>
        <v/>
      </c>
      <c r="G248" s="24" t="n"/>
      <c r="H248" s="24" t="n"/>
      <c r="I248" s="24" t="n"/>
      <c r="J248" s="24" t="n"/>
      <c r="K248" s="24" t="n"/>
      <c r="L248" s="25">
        <f>IF(OR($D248="",$G248=""),"",ROUND($G248+N($H248)-((N($I248)+N($J248))/MAX(0.0001,IFERROR(IF(INDEX('Productos de barra'!$F$2:$F$151,MATCH($D248,'Productos de barra'!$A$2:$A$151,0))="",1,INDEX('Productos de barra'!$F$2:$F$151,MATCH($D248,'Productos de barra'!$A$2:$A$151,0))),1))+N($K248)),2))</f>
        <v/>
      </c>
      <c r="M248" s="24" t="n"/>
      <c r="N248" s="25">
        <f>IF(OR($L248="",$M248=""),"",ROUND($M248-$L248,2))</f>
        <v/>
      </c>
      <c r="O248" s="23">
        <f>IF($N248="","",IF(ABS($N248)&lt;=IFERROR(IF(INDEX('Productos de barra'!$G$2:$G$151,MATCH($D248,'Productos de barra'!$A$2:$A$151,0))="",Configuración!$C$3,INDEX('Productos de barra'!$G$2:$G$151,MATCH($D248,'Productos de barra'!$A$2:$A$151,0))),Configuración!$C$3)*((N($I248)+N($J248))/MAX(0.0001,IFERROR(IF(INDEX('Productos de barra'!$F$2:$F$151,MATCH($D248,'Productos de barra'!$A$2:$A$151,0))="",1,INDEX('Productos de barra'!$F$2:$F$151,MATCH($D248,'Productos de barra'!$A$2:$A$151,0))),1))+N($K248))+0.001,"OK",IF($N248&lt;0,"Falta: investigar","Sobra: revisar carga")))</f>
        <v/>
      </c>
      <c r="P248" s="26">
        <f>IF($N248="","",IFERROR(IF(INDEX('Productos de barra'!$H$2:$H$151,MATCH($D248,'Productos de barra'!$A$2:$A$151,0))="","",$N248*INDEX('Productos de barra'!$H$2:$H$151,MATCH($D248,'Productos de barra'!$A$2:$A$151,0))),""))</f>
        <v/>
      </c>
      <c r="Q248" s="18" t="n"/>
      <c r="R248" s="23">
        <f>IF(OR($A248="",$A248&lt;&gt;'Resumen del turno'!$C$3,$B248&lt;&gt;'Resumen del turno'!$C$4,$O248="",$O248="OK"),"",COUNTIFS($A$2:$A248,$A248,$B$2:$B248,$B248,$O$2:$O248,"Falta*")+COUNTIFS($A$2:$A248,$A248,$B$2:$B248,$B248,$O$2:$O248,"Sobra*"))</f>
        <v/>
      </c>
    </row>
    <row r="249">
      <c r="A249" s="22" t="n"/>
      <c r="B249" s="18" t="n"/>
      <c r="C249" s="18" t="n"/>
      <c r="D249" s="18" t="n"/>
      <c r="E249" s="23">
        <f>IF($D249="","",IFERROR(INDEX('Productos de barra'!$B$2:$B$151,MATCH($D249,'Productos de barra'!$A$2:$A$151,0)),"Código no cargado"))</f>
        <v/>
      </c>
      <c r="F249" s="23">
        <f>IF($D249="","",IFERROR(INDEX('Productos de barra'!$D$2:$D$151,MATCH($D249,'Productos de barra'!$A$2:$A$151,0)),""))</f>
        <v/>
      </c>
      <c r="G249" s="24" t="n"/>
      <c r="H249" s="24" t="n"/>
      <c r="I249" s="24" t="n"/>
      <c r="J249" s="24" t="n"/>
      <c r="K249" s="24" t="n"/>
      <c r="L249" s="25">
        <f>IF(OR($D249="",$G249=""),"",ROUND($G249+N($H249)-((N($I249)+N($J249))/MAX(0.0001,IFERROR(IF(INDEX('Productos de barra'!$F$2:$F$151,MATCH($D249,'Productos de barra'!$A$2:$A$151,0))="",1,INDEX('Productos de barra'!$F$2:$F$151,MATCH($D249,'Productos de barra'!$A$2:$A$151,0))),1))+N($K249)),2))</f>
        <v/>
      </c>
      <c r="M249" s="24" t="n"/>
      <c r="N249" s="25">
        <f>IF(OR($L249="",$M249=""),"",ROUND($M249-$L249,2))</f>
        <v/>
      </c>
      <c r="O249" s="23">
        <f>IF($N249="","",IF(ABS($N249)&lt;=IFERROR(IF(INDEX('Productos de barra'!$G$2:$G$151,MATCH($D249,'Productos de barra'!$A$2:$A$151,0))="",Configuración!$C$3,INDEX('Productos de barra'!$G$2:$G$151,MATCH($D249,'Productos de barra'!$A$2:$A$151,0))),Configuración!$C$3)*((N($I249)+N($J249))/MAX(0.0001,IFERROR(IF(INDEX('Productos de barra'!$F$2:$F$151,MATCH($D249,'Productos de barra'!$A$2:$A$151,0))="",1,INDEX('Productos de barra'!$F$2:$F$151,MATCH($D249,'Productos de barra'!$A$2:$A$151,0))),1))+N($K249))+0.001,"OK",IF($N249&lt;0,"Falta: investigar","Sobra: revisar carga")))</f>
        <v/>
      </c>
      <c r="P249" s="26">
        <f>IF($N249="","",IFERROR(IF(INDEX('Productos de barra'!$H$2:$H$151,MATCH($D249,'Productos de barra'!$A$2:$A$151,0))="","",$N249*INDEX('Productos de barra'!$H$2:$H$151,MATCH($D249,'Productos de barra'!$A$2:$A$151,0))),""))</f>
        <v/>
      </c>
      <c r="Q249" s="18" t="n"/>
      <c r="R249" s="23">
        <f>IF(OR($A249="",$A249&lt;&gt;'Resumen del turno'!$C$3,$B249&lt;&gt;'Resumen del turno'!$C$4,$O249="",$O249="OK"),"",COUNTIFS($A$2:$A249,$A249,$B$2:$B249,$B249,$O$2:$O249,"Falta*")+COUNTIFS($A$2:$A249,$A249,$B$2:$B249,$B249,$O$2:$O249,"Sobra*"))</f>
        <v/>
      </c>
    </row>
    <row r="250">
      <c r="A250" s="22" t="n"/>
      <c r="B250" s="18" t="n"/>
      <c r="C250" s="18" t="n"/>
      <c r="D250" s="18" t="n"/>
      <c r="E250" s="23">
        <f>IF($D250="","",IFERROR(INDEX('Productos de barra'!$B$2:$B$151,MATCH($D250,'Productos de barra'!$A$2:$A$151,0)),"Código no cargado"))</f>
        <v/>
      </c>
      <c r="F250" s="23">
        <f>IF($D250="","",IFERROR(INDEX('Productos de barra'!$D$2:$D$151,MATCH($D250,'Productos de barra'!$A$2:$A$151,0)),""))</f>
        <v/>
      </c>
      <c r="G250" s="24" t="n"/>
      <c r="H250" s="24" t="n"/>
      <c r="I250" s="24" t="n"/>
      <c r="J250" s="24" t="n"/>
      <c r="K250" s="24" t="n"/>
      <c r="L250" s="25">
        <f>IF(OR($D250="",$G250=""),"",ROUND($G250+N($H250)-((N($I250)+N($J250))/MAX(0.0001,IFERROR(IF(INDEX('Productos de barra'!$F$2:$F$151,MATCH($D250,'Productos de barra'!$A$2:$A$151,0))="",1,INDEX('Productos de barra'!$F$2:$F$151,MATCH($D250,'Productos de barra'!$A$2:$A$151,0))),1))+N($K250)),2))</f>
        <v/>
      </c>
      <c r="M250" s="24" t="n"/>
      <c r="N250" s="25">
        <f>IF(OR($L250="",$M250=""),"",ROUND($M250-$L250,2))</f>
        <v/>
      </c>
      <c r="O250" s="23">
        <f>IF($N250="","",IF(ABS($N250)&lt;=IFERROR(IF(INDEX('Productos de barra'!$G$2:$G$151,MATCH($D250,'Productos de barra'!$A$2:$A$151,0))="",Configuración!$C$3,INDEX('Productos de barra'!$G$2:$G$151,MATCH($D250,'Productos de barra'!$A$2:$A$151,0))),Configuración!$C$3)*((N($I250)+N($J250))/MAX(0.0001,IFERROR(IF(INDEX('Productos de barra'!$F$2:$F$151,MATCH($D250,'Productos de barra'!$A$2:$A$151,0))="",1,INDEX('Productos de barra'!$F$2:$F$151,MATCH($D250,'Productos de barra'!$A$2:$A$151,0))),1))+N($K250))+0.001,"OK",IF($N250&lt;0,"Falta: investigar","Sobra: revisar carga")))</f>
        <v/>
      </c>
      <c r="P250" s="26">
        <f>IF($N250="","",IFERROR(IF(INDEX('Productos de barra'!$H$2:$H$151,MATCH($D250,'Productos de barra'!$A$2:$A$151,0))="","",$N250*INDEX('Productos de barra'!$H$2:$H$151,MATCH($D250,'Productos de barra'!$A$2:$A$151,0))),""))</f>
        <v/>
      </c>
      <c r="Q250" s="18" t="n"/>
      <c r="R250" s="23">
        <f>IF(OR($A250="",$A250&lt;&gt;'Resumen del turno'!$C$3,$B250&lt;&gt;'Resumen del turno'!$C$4,$O250="",$O250="OK"),"",COUNTIFS($A$2:$A250,$A250,$B$2:$B250,$B250,$O$2:$O250,"Falta*")+COUNTIFS($A$2:$A250,$A250,$B$2:$B250,$B250,$O$2:$O250,"Sobra*"))</f>
        <v/>
      </c>
    </row>
    <row r="251">
      <c r="A251" s="22" t="n"/>
      <c r="B251" s="18" t="n"/>
      <c r="C251" s="18" t="n"/>
      <c r="D251" s="18" t="n"/>
      <c r="E251" s="23">
        <f>IF($D251="","",IFERROR(INDEX('Productos de barra'!$B$2:$B$151,MATCH($D251,'Productos de barra'!$A$2:$A$151,0)),"Código no cargado"))</f>
        <v/>
      </c>
      <c r="F251" s="23">
        <f>IF($D251="","",IFERROR(INDEX('Productos de barra'!$D$2:$D$151,MATCH($D251,'Productos de barra'!$A$2:$A$151,0)),""))</f>
        <v/>
      </c>
      <c r="G251" s="24" t="n"/>
      <c r="H251" s="24" t="n"/>
      <c r="I251" s="24" t="n"/>
      <c r="J251" s="24" t="n"/>
      <c r="K251" s="24" t="n"/>
      <c r="L251" s="25">
        <f>IF(OR($D251="",$G251=""),"",ROUND($G251+N($H251)-((N($I251)+N($J251))/MAX(0.0001,IFERROR(IF(INDEX('Productos de barra'!$F$2:$F$151,MATCH($D251,'Productos de barra'!$A$2:$A$151,0))="",1,INDEX('Productos de barra'!$F$2:$F$151,MATCH($D251,'Productos de barra'!$A$2:$A$151,0))),1))+N($K251)),2))</f>
        <v/>
      </c>
      <c r="M251" s="24" t="n"/>
      <c r="N251" s="25">
        <f>IF(OR($L251="",$M251=""),"",ROUND($M251-$L251,2))</f>
        <v/>
      </c>
      <c r="O251" s="23">
        <f>IF($N251="","",IF(ABS($N251)&lt;=IFERROR(IF(INDEX('Productos de barra'!$G$2:$G$151,MATCH($D251,'Productos de barra'!$A$2:$A$151,0))="",Configuración!$C$3,INDEX('Productos de barra'!$G$2:$G$151,MATCH($D251,'Productos de barra'!$A$2:$A$151,0))),Configuración!$C$3)*((N($I251)+N($J251))/MAX(0.0001,IFERROR(IF(INDEX('Productos de barra'!$F$2:$F$151,MATCH($D251,'Productos de barra'!$A$2:$A$151,0))="",1,INDEX('Productos de barra'!$F$2:$F$151,MATCH($D251,'Productos de barra'!$A$2:$A$151,0))),1))+N($K251))+0.001,"OK",IF($N251&lt;0,"Falta: investigar","Sobra: revisar carga")))</f>
        <v/>
      </c>
      <c r="P251" s="26">
        <f>IF($N251="","",IFERROR(IF(INDEX('Productos de barra'!$H$2:$H$151,MATCH($D251,'Productos de barra'!$A$2:$A$151,0))="","",$N251*INDEX('Productos de barra'!$H$2:$H$151,MATCH($D251,'Productos de barra'!$A$2:$A$151,0))),""))</f>
        <v/>
      </c>
      <c r="Q251" s="18" t="n"/>
      <c r="R251" s="23">
        <f>IF(OR($A251="",$A251&lt;&gt;'Resumen del turno'!$C$3,$B251&lt;&gt;'Resumen del turno'!$C$4,$O251="",$O251="OK"),"",COUNTIFS($A$2:$A251,$A251,$B$2:$B251,$B251,$O$2:$O251,"Falta*")+COUNTIFS($A$2:$A251,$A251,$B$2:$B251,$B251,$O$2:$O251,"Sobra*"))</f>
        <v/>
      </c>
    </row>
    <row r="252">
      <c r="A252" s="22" t="n"/>
      <c r="B252" s="18" t="n"/>
      <c r="C252" s="18" t="n"/>
      <c r="D252" s="18" t="n"/>
      <c r="E252" s="23">
        <f>IF($D252="","",IFERROR(INDEX('Productos de barra'!$B$2:$B$151,MATCH($D252,'Productos de barra'!$A$2:$A$151,0)),"Código no cargado"))</f>
        <v/>
      </c>
      <c r="F252" s="23">
        <f>IF($D252="","",IFERROR(INDEX('Productos de barra'!$D$2:$D$151,MATCH($D252,'Productos de barra'!$A$2:$A$151,0)),""))</f>
        <v/>
      </c>
      <c r="G252" s="24" t="n"/>
      <c r="H252" s="24" t="n"/>
      <c r="I252" s="24" t="n"/>
      <c r="J252" s="24" t="n"/>
      <c r="K252" s="24" t="n"/>
      <c r="L252" s="25">
        <f>IF(OR($D252="",$G252=""),"",ROUND($G252+N($H252)-((N($I252)+N($J252))/MAX(0.0001,IFERROR(IF(INDEX('Productos de barra'!$F$2:$F$151,MATCH($D252,'Productos de barra'!$A$2:$A$151,0))="",1,INDEX('Productos de barra'!$F$2:$F$151,MATCH($D252,'Productos de barra'!$A$2:$A$151,0))),1))+N($K252)),2))</f>
        <v/>
      </c>
      <c r="M252" s="24" t="n"/>
      <c r="N252" s="25">
        <f>IF(OR($L252="",$M252=""),"",ROUND($M252-$L252,2))</f>
        <v/>
      </c>
      <c r="O252" s="23">
        <f>IF($N252="","",IF(ABS($N252)&lt;=IFERROR(IF(INDEX('Productos de barra'!$G$2:$G$151,MATCH($D252,'Productos de barra'!$A$2:$A$151,0))="",Configuración!$C$3,INDEX('Productos de barra'!$G$2:$G$151,MATCH($D252,'Productos de barra'!$A$2:$A$151,0))),Configuración!$C$3)*((N($I252)+N($J252))/MAX(0.0001,IFERROR(IF(INDEX('Productos de barra'!$F$2:$F$151,MATCH($D252,'Productos de barra'!$A$2:$A$151,0))="",1,INDEX('Productos de barra'!$F$2:$F$151,MATCH($D252,'Productos de barra'!$A$2:$A$151,0))),1))+N($K252))+0.001,"OK",IF($N252&lt;0,"Falta: investigar","Sobra: revisar carga")))</f>
        <v/>
      </c>
      <c r="P252" s="26">
        <f>IF($N252="","",IFERROR(IF(INDEX('Productos de barra'!$H$2:$H$151,MATCH($D252,'Productos de barra'!$A$2:$A$151,0))="","",$N252*INDEX('Productos de barra'!$H$2:$H$151,MATCH($D252,'Productos de barra'!$A$2:$A$151,0))),""))</f>
        <v/>
      </c>
      <c r="Q252" s="18" t="n"/>
      <c r="R252" s="23">
        <f>IF(OR($A252="",$A252&lt;&gt;'Resumen del turno'!$C$3,$B252&lt;&gt;'Resumen del turno'!$C$4,$O252="",$O252="OK"),"",COUNTIFS($A$2:$A252,$A252,$B$2:$B252,$B252,$O$2:$O252,"Falta*")+COUNTIFS($A$2:$A252,$A252,$B$2:$B252,$B252,$O$2:$O252,"Sobra*"))</f>
        <v/>
      </c>
    </row>
    <row r="253">
      <c r="A253" s="22" t="n"/>
      <c r="B253" s="18" t="n"/>
      <c r="C253" s="18" t="n"/>
      <c r="D253" s="18" t="n"/>
      <c r="E253" s="23">
        <f>IF($D253="","",IFERROR(INDEX('Productos de barra'!$B$2:$B$151,MATCH($D253,'Productos de barra'!$A$2:$A$151,0)),"Código no cargado"))</f>
        <v/>
      </c>
      <c r="F253" s="23">
        <f>IF($D253="","",IFERROR(INDEX('Productos de barra'!$D$2:$D$151,MATCH($D253,'Productos de barra'!$A$2:$A$151,0)),""))</f>
        <v/>
      </c>
      <c r="G253" s="24" t="n"/>
      <c r="H253" s="24" t="n"/>
      <c r="I253" s="24" t="n"/>
      <c r="J253" s="24" t="n"/>
      <c r="K253" s="24" t="n"/>
      <c r="L253" s="25">
        <f>IF(OR($D253="",$G253=""),"",ROUND($G253+N($H253)-((N($I253)+N($J253))/MAX(0.0001,IFERROR(IF(INDEX('Productos de barra'!$F$2:$F$151,MATCH($D253,'Productos de barra'!$A$2:$A$151,0))="",1,INDEX('Productos de barra'!$F$2:$F$151,MATCH($D253,'Productos de barra'!$A$2:$A$151,0))),1))+N($K253)),2))</f>
        <v/>
      </c>
      <c r="M253" s="24" t="n"/>
      <c r="N253" s="25">
        <f>IF(OR($L253="",$M253=""),"",ROUND($M253-$L253,2))</f>
        <v/>
      </c>
      <c r="O253" s="23">
        <f>IF($N253="","",IF(ABS($N253)&lt;=IFERROR(IF(INDEX('Productos de barra'!$G$2:$G$151,MATCH($D253,'Productos de barra'!$A$2:$A$151,0))="",Configuración!$C$3,INDEX('Productos de barra'!$G$2:$G$151,MATCH($D253,'Productos de barra'!$A$2:$A$151,0))),Configuración!$C$3)*((N($I253)+N($J253))/MAX(0.0001,IFERROR(IF(INDEX('Productos de barra'!$F$2:$F$151,MATCH($D253,'Productos de barra'!$A$2:$A$151,0))="",1,INDEX('Productos de barra'!$F$2:$F$151,MATCH($D253,'Productos de barra'!$A$2:$A$151,0))),1))+N($K253))+0.001,"OK",IF($N253&lt;0,"Falta: investigar","Sobra: revisar carga")))</f>
        <v/>
      </c>
      <c r="P253" s="26">
        <f>IF($N253="","",IFERROR(IF(INDEX('Productos de barra'!$H$2:$H$151,MATCH($D253,'Productos de barra'!$A$2:$A$151,0))="","",$N253*INDEX('Productos de barra'!$H$2:$H$151,MATCH($D253,'Productos de barra'!$A$2:$A$151,0))),""))</f>
        <v/>
      </c>
      <c r="Q253" s="18" t="n"/>
      <c r="R253" s="23">
        <f>IF(OR($A253="",$A253&lt;&gt;'Resumen del turno'!$C$3,$B253&lt;&gt;'Resumen del turno'!$C$4,$O253="",$O253="OK"),"",COUNTIFS($A$2:$A253,$A253,$B$2:$B253,$B253,$O$2:$O253,"Falta*")+COUNTIFS($A$2:$A253,$A253,$B$2:$B253,$B253,$O$2:$O253,"Sobra*"))</f>
        <v/>
      </c>
    </row>
    <row r="254">
      <c r="A254" s="22" t="n"/>
      <c r="B254" s="18" t="n"/>
      <c r="C254" s="18" t="n"/>
      <c r="D254" s="18" t="n"/>
      <c r="E254" s="23">
        <f>IF($D254="","",IFERROR(INDEX('Productos de barra'!$B$2:$B$151,MATCH($D254,'Productos de barra'!$A$2:$A$151,0)),"Código no cargado"))</f>
        <v/>
      </c>
      <c r="F254" s="23">
        <f>IF($D254="","",IFERROR(INDEX('Productos de barra'!$D$2:$D$151,MATCH($D254,'Productos de barra'!$A$2:$A$151,0)),""))</f>
        <v/>
      </c>
      <c r="G254" s="24" t="n"/>
      <c r="H254" s="24" t="n"/>
      <c r="I254" s="24" t="n"/>
      <c r="J254" s="24" t="n"/>
      <c r="K254" s="24" t="n"/>
      <c r="L254" s="25">
        <f>IF(OR($D254="",$G254=""),"",ROUND($G254+N($H254)-((N($I254)+N($J254))/MAX(0.0001,IFERROR(IF(INDEX('Productos de barra'!$F$2:$F$151,MATCH($D254,'Productos de barra'!$A$2:$A$151,0))="",1,INDEX('Productos de barra'!$F$2:$F$151,MATCH($D254,'Productos de barra'!$A$2:$A$151,0))),1))+N($K254)),2))</f>
        <v/>
      </c>
      <c r="M254" s="24" t="n"/>
      <c r="N254" s="25">
        <f>IF(OR($L254="",$M254=""),"",ROUND($M254-$L254,2))</f>
        <v/>
      </c>
      <c r="O254" s="23">
        <f>IF($N254="","",IF(ABS($N254)&lt;=IFERROR(IF(INDEX('Productos de barra'!$G$2:$G$151,MATCH($D254,'Productos de barra'!$A$2:$A$151,0))="",Configuración!$C$3,INDEX('Productos de barra'!$G$2:$G$151,MATCH($D254,'Productos de barra'!$A$2:$A$151,0))),Configuración!$C$3)*((N($I254)+N($J254))/MAX(0.0001,IFERROR(IF(INDEX('Productos de barra'!$F$2:$F$151,MATCH($D254,'Productos de barra'!$A$2:$A$151,0))="",1,INDEX('Productos de barra'!$F$2:$F$151,MATCH($D254,'Productos de barra'!$A$2:$A$151,0))),1))+N($K254))+0.001,"OK",IF($N254&lt;0,"Falta: investigar","Sobra: revisar carga")))</f>
        <v/>
      </c>
      <c r="P254" s="26">
        <f>IF($N254="","",IFERROR(IF(INDEX('Productos de barra'!$H$2:$H$151,MATCH($D254,'Productos de barra'!$A$2:$A$151,0))="","",$N254*INDEX('Productos de barra'!$H$2:$H$151,MATCH($D254,'Productos de barra'!$A$2:$A$151,0))),""))</f>
        <v/>
      </c>
      <c r="Q254" s="18" t="n"/>
      <c r="R254" s="23">
        <f>IF(OR($A254="",$A254&lt;&gt;'Resumen del turno'!$C$3,$B254&lt;&gt;'Resumen del turno'!$C$4,$O254="",$O254="OK"),"",COUNTIFS($A$2:$A254,$A254,$B$2:$B254,$B254,$O$2:$O254,"Falta*")+COUNTIFS($A$2:$A254,$A254,$B$2:$B254,$B254,$O$2:$O254,"Sobra*"))</f>
        <v/>
      </c>
    </row>
    <row r="255">
      <c r="A255" s="22" t="n"/>
      <c r="B255" s="18" t="n"/>
      <c r="C255" s="18" t="n"/>
      <c r="D255" s="18" t="n"/>
      <c r="E255" s="23">
        <f>IF($D255="","",IFERROR(INDEX('Productos de barra'!$B$2:$B$151,MATCH($D255,'Productos de barra'!$A$2:$A$151,0)),"Código no cargado"))</f>
        <v/>
      </c>
      <c r="F255" s="23">
        <f>IF($D255="","",IFERROR(INDEX('Productos de barra'!$D$2:$D$151,MATCH($D255,'Productos de barra'!$A$2:$A$151,0)),""))</f>
        <v/>
      </c>
      <c r="G255" s="24" t="n"/>
      <c r="H255" s="24" t="n"/>
      <c r="I255" s="24" t="n"/>
      <c r="J255" s="24" t="n"/>
      <c r="K255" s="24" t="n"/>
      <c r="L255" s="25">
        <f>IF(OR($D255="",$G255=""),"",ROUND($G255+N($H255)-((N($I255)+N($J255))/MAX(0.0001,IFERROR(IF(INDEX('Productos de barra'!$F$2:$F$151,MATCH($D255,'Productos de barra'!$A$2:$A$151,0))="",1,INDEX('Productos de barra'!$F$2:$F$151,MATCH($D255,'Productos de barra'!$A$2:$A$151,0))),1))+N($K255)),2))</f>
        <v/>
      </c>
      <c r="M255" s="24" t="n"/>
      <c r="N255" s="25">
        <f>IF(OR($L255="",$M255=""),"",ROUND($M255-$L255,2))</f>
        <v/>
      </c>
      <c r="O255" s="23">
        <f>IF($N255="","",IF(ABS($N255)&lt;=IFERROR(IF(INDEX('Productos de barra'!$G$2:$G$151,MATCH($D255,'Productos de barra'!$A$2:$A$151,0))="",Configuración!$C$3,INDEX('Productos de barra'!$G$2:$G$151,MATCH($D255,'Productos de barra'!$A$2:$A$151,0))),Configuración!$C$3)*((N($I255)+N($J255))/MAX(0.0001,IFERROR(IF(INDEX('Productos de barra'!$F$2:$F$151,MATCH($D255,'Productos de barra'!$A$2:$A$151,0))="",1,INDEX('Productos de barra'!$F$2:$F$151,MATCH($D255,'Productos de barra'!$A$2:$A$151,0))),1))+N($K255))+0.001,"OK",IF($N255&lt;0,"Falta: investigar","Sobra: revisar carga")))</f>
        <v/>
      </c>
      <c r="P255" s="26">
        <f>IF($N255="","",IFERROR(IF(INDEX('Productos de barra'!$H$2:$H$151,MATCH($D255,'Productos de barra'!$A$2:$A$151,0))="","",$N255*INDEX('Productos de barra'!$H$2:$H$151,MATCH($D255,'Productos de barra'!$A$2:$A$151,0))),""))</f>
        <v/>
      </c>
      <c r="Q255" s="18" t="n"/>
      <c r="R255" s="23">
        <f>IF(OR($A255="",$A255&lt;&gt;'Resumen del turno'!$C$3,$B255&lt;&gt;'Resumen del turno'!$C$4,$O255="",$O255="OK"),"",COUNTIFS($A$2:$A255,$A255,$B$2:$B255,$B255,$O$2:$O255,"Falta*")+COUNTIFS($A$2:$A255,$A255,$B$2:$B255,$B255,$O$2:$O255,"Sobra*"))</f>
        <v/>
      </c>
    </row>
    <row r="256">
      <c r="A256" s="22" t="n"/>
      <c r="B256" s="18" t="n"/>
      <c r="C256" s="18" t="n"/>
      <c r="D256" s="18" t="n"/>
      <c r="E256" s="23">
        <f>IF($D256="","",IFERROR(INDEX('Productos de barra'!$B$2:$B$151,MATCH($D256,'Productos de barra'!$A$2:$A$151,0)),"Código no cargado"))</f>
        <v/>
      </c>
      <c r="F256" s="23">
        <f>IF($D256="","",IFERROR(INDEX('Productos de barra'!$D$2:$D$151,MATCH($D256,'Productos de barra'!$A$2:$A$151,0)),""))</f>
        <v/>
      </c>
      <c r="G256" s="24" t="n"/>
      <c r="H256" s="24" t="n"/>
      <c r="I256" s="24" t="n"/>
      <c r="J256" s="24" t="n"/>
      <c r="K256" s="24" t="n"/>
      <c r="L256" s="25">
        <f>IF(OR($D256="",$G256=""),"",ROUND($G256+N($H256)-((N($I256)+N($J256))/MAX(0.0001,IFERROR(IF(INDEX('Productos de barra'!$F$2:$F$151,MATCH($D256,'Productos de barra'!$A$2:$A$151,0))="",1,INDEX('Productos de barra'!$F$2:$F$151,MATCH($D256,'Productos de barra'!$A$2:$A$151,0))),1))+N($K256)),2))</f>
        <v/>
      </c>
      <c r="M256" s="24" t="n"/>
      <c r="N256" s="25">
        <f>IF(OR($L256="",$M256=""),"",ROUND($M256-$L256,2))</f>
        <v/>
      </c>
      <c r="O256" s="23">
        <f>IF($N256="","",IF(ABS($N256)&lt;=IFERROR(IF(INDEX('Productos de barra'!$G$2:$G$151,MATCH($D256,'Productos de barra'!$A$2:$A$151,0))="",Configuración!$C$3,INDEX('Productos de barra'!$G$2:$G$151,MATCH($D256,'Productos de barra'!$A$2:$A$151,0))),Configuración!$C$3)*((N($I256)+N($J256))/MAX(0.0001,IFERROR(IF(INDEX('Productos de barra'!$F$2:$F$151,MATCH($D256,'Productos de barra'!$A$2:$A$151,0))="",1,INDEX('Productos de barra'!$F$2:$F$151,MATCH($D256,'Productos de barra'!$A$2:$A$151,0))),1))+N($K256))+0.001,"OK",IF($N256&lt;0,"Falta: investigar","Sobra: revisar carga")))</f>
        <v/>
      </c>
      <c r="P256" s="26">
        <f>IF($N256="","",IFERROR(IF(INDEX('Productos de barra'!$H$2:$H$151,MATCH($D256,'Productos de barra'!$A$2:$A$151,0))="","",$N256*INDEX('Productos de barra'!$H$2:$H$151,MATCH($D256,'Productos de barra'!$A$2:$A$151,0))),""))</f>
        <v/>
      </c>
      <c r="Q256" s="18" t="n"/>
      <c r="R256" s="23">
        <f>IF(OR($A256="",$A256&lt;&gt;'Resumen del turno'!$C$3,$B256&lt;&gt;'Resumen del turno'!$C$4,$O256="",$O256="OK"),"",COUNTIFS($A$2:$A256,$A256,$B$2:$B256,$B256,$O$2:$O256,"Falta*")+COUNTIFS($A$2:$A256,$A256,$B$2:$B256,$B256,$O$2:$O256,"Sobra*"))</f>
        <v/>
      </c>
    </row>
    <row r="257">
      <c r="A257" s="22" t="n"/>
      <c r="B257" s="18" t="n"/>
      <c r="C257" s="18" t="n"/>
      <c r="D257" s="18" t="n"/>
      <c r="E257" s="23">
        <f>IF($D257="","",IFERROR(INDEX('Productos de barra'!$B$2:$B$151,MATCH($D257,'Productos de barra'!$A$2:$A$151,0)),"Código no cargado"))</f>
        <v/>
      </c>
      <c r="F257" s="23">
        <f>IF($D257="","",IFERROR(INDEX('Productos de barra'!$D$2:$D$151,MATCH($D257,'Productos de barra'!$A$2:$A$151,0)),""))</f>
        <v/>
      </c>
      <c r="G257" s="24" t="n"/>
      <c r="H257" s="24" t="n"/>
      <c r="I257" s="24" t="n"/>
      <c r="J257" s="24" t="n"/>
      <c r="K257" s="24" t="n"/>
      <c r="L257" s="25">
        <f>IF(OR($D257="",$G257=""),"",ROUND($G257+N($H257)-((N($I257)+N($J257))/MAX(0.0001,IFERROR(IF(INDEX('Productos de barra'!$F$2:$F$151,MATCH($D257,'Productos de barra'!$A$2:$A$151,0))="",1,INDEX('Productos de barra'!$F$2:$F$151,MATCH($D257,'Productos de barra'!$A$2:$A$151,0))),1))+N($K257)),2))</f>
        <v/>
      </c>
      <c r="M257" s="24" t="n"/>
      <c r="N257" s="25">
        <f>IF(OR($L257="",$M257=""),"",ROUND($M257-$L257,2))</f>
        <v/>
      </c>
      <c r="O257" s="23">
        <f>IF($N257="","",IF(ABS($N257)&lt;=IFERROR(IF(INDEX('Productos de barra'!$G$2:$G$151,MATCH($D257,'Productos de barra'!$A$2:$A$151,0))="",Configuración!$C$3,INDEX('Productos de barra'!$G$2:$G$151,MATCH($D257,'Productos de barra'!$A$2:$A$151,0))),Configuración!$C$3)*((N($I257)+N($J257))/MAX(0.0001,IFERROR(IF(INDEX('Productos de barra'!$F$2:$F$151,MATCH($D257,'Productos de barra'!$A$2:$A$151,0))="",1,INDEX('Productos de barra'!$F$2:$F$151,MATCH($D257,'Productos de barra'!$A$2:$A$151,0))),1))+N($K257))+0.001,"OK",IF($N257&lt;0,"Falta: investigar","Sobra: revisar carga")))</f>
        <v/>
      </c>
      <c r="P257" s="26">
        <f>IF($N257="","",IFERROR(IF(INDEX('Productos de barra'!$H$2:$H$151,MATCH($D257,'Productos de barra'!$A$2:$A$151,0))="","",$N257*INDEX('Productos de barra'!$H$2:$H$151,MATCH($D257,'Productos de barra'!$A$2:$A$151,0))),""))</f>
        <v/>
      </c>
      <c r="Q257" s="18" t="n"/>
      <c r="R257" s="23">
        <f>IF(OR($A257="",$A257&lt;&gt;'Resumen del turno'!$C$3,$B257&lt;&gt;'Resumen del turno'!$C$4,$O257="",$O257="OK"),"",COUNTIFS($A$2:$A257,$A257,$B$2:$B257,$B257,$O$2:$O257,"Falta*")+COUNTIFS($A$2:$A257,$A257,$B$2:$B257,$B257,$O$2:$O257,"Sobra*"))</f>
        <v/>
      </c>
    </row>
    <row r="258">
      <c r="A258" s="22" t="n"/>
      <c r="B258" s="18" t="n"/>
      <c r="C258" s="18" t="n"/>
      <c r="D258" s="18" t="n"/>
      <c r="E258" s="23">
        <f>IF($D258="","",IFERROR(INDEX('Productos de barra'!$B$2:$B$151,MATCH($D258,'Productos de barra'!$A$2:$A$151,0)),"Código no cargado"))</f>
        <v/>
      </c>
      <c r="F258" s="23">
        <f>IF($D258="","",IFERROR(INDEX('Productos de barra'!$D$2:$D$151,MATCH($D258,'Productos de barra'!$A$2:$A$151,0)),""))</f>
        <v/>
      </c>
      <c r="G258" s="24" t="n"/>
      <c r="H258" s="24" t="n"/>
      <c r="I258" s="24" t="n"/>
      <c r="J258" s="24" t="n"/>
      <c r="K258" s="24" t="n"/>
      <c r="L258" s="25">
        <f>IF(OR($D258="",$G258=""),"",ROUND($G258+N($H258)-((N($I258)+N($J258))/MAX(0.0001,IFERROR(IF(INDEX('Productos de barra'!$F$2:$F$151,MATCH($D258,'Productos de barra'!$A$2:$A$151,0))="",1,INDEX('Productos de barra'!$F$2:$F$151,MATCH($D258,'Productos de barra'!$A$2:$A$151,0))),1))+N($K258)),2))</f>
        <v/>
      </c>
      <c r="M258" s="24" t="n"/>
      <c r="N258" s="25">
        <f>IF(OR($L258="",$M258=""),"",ROUND($M258-$L258,2))</f>
        <v/>
      </c>
      <c r="O258" s="23">
        <f>IF($N258="","",IF(ABS($N258)&lt;=IFERROR(IF(INDEX('Productos de barra'!$G$2:$G$151,MATCH($D258,'Productos de barra'!$A$2:$A$151,0))="",Configuración!$C$3,INDEX('Productos de barra'!$G$2:$G$151,MATCH($D258,'Productos de barra'!$A$2:$A$151,0))),Configuración!$C$3)*((N($I258)+N($J258))/MAX(0.0001,IFERROR(IF(INDEX('Productos de barra'!$F$2:$F$151,MATCH($D258,'Productos de barra'!$A$2:$A$151,0))="",1,INDEX('Productos de barra'!$F$2:$F$151,MATCH($D258,'Productos de barra'!$A$2:$A$151,0))),1))+N($K258))+0.001,"OK",IF($N258&lt;0,"Falta: investigar","Sobra: revisar carga")))</f>
        <v/>
      </c>
      <c r="P258" s="26">
        <f>IF($N258="","",IFERROR(IF(INDEX('Productos de barra'!$H$2:$H$151,MATCH($D258,'Productos de barra'!$A$2:$A$151,0))="","",$N258*INDEX('Productos de barra'!$H$2:$H$151,MATCH($D258,'Productos de barra'!$A$2:$A$151,0))),""))</f>
        <v/>
      </c>
      <c r="Q258" s="18" t="n"/>
      <c r="R258" s="23">
        <f>IF(OR($A258="",$A258&lt;&gt;'Resumen del turno'!$C$3,$B258&lt;&gt;'Resumen del turno'!$C$4,$O258="",$O258="OK"),"",COUNTIFS($A$2:$A258,$A258,$B$2:$B258,$B258,$O$2:$O258,"Falta*")+COUNTIFS($A$2:$A258,$A258,$B$2:$B258,$B258,$O$2:$O258,"Sobra*"))</f>
        <v/>
      </c>
    </row>
    <row r="259">
      <c r="A259" s="22" t="n"/>
      <c r="B259" s="18" t="n"/>
      <c r="C259" s="18" t="n"/>
      <c r="D259" s="18" t="n"/>
      <c r="E259" s="23">
        <f>IF($D259="","",IFERROR(INDEX('Productos de barra'!$B$2:$B$151,MATCH($D259,'Productos de barra'!$A$2:$A$151,0)),"Código no cargado"))</f>
        <v/>
      </c>
      <c r="F259" s="23">
        <f>IF($D259="","",IFERROR(INDEX('Productos de barra'!$D$2:$D$151,MATCH($D259,'Productos de barra'!$A$2:$A$151,0)),""))</f>
        <v/>
      </c>
      <c r="G259" s="24" t="n"/>
      <c r="H259" s="24" t="n"/>
      <c r="I259" s="24" t="n"/>
      <c r="J259" s="24" t="n"/>
      <c r="K259" s="24" t="n"/>
      <c r="L259" s="25">
        <f>IF(OR($D259="",$G259=""),"",ROUND($G259+N($H259)-((N($I259)+N($J259))/MAX(0.0001,IFERROR(IF(INDEX('Productos de barra'!$F$2:$F$151,MATCH($D259,'Productos de barra'!$A$2:$A$151,0))="",1,INDEX('Productos de barra'!$F$2:$F$151,MATCH($D259,'Productos de barra'!$A$2:$A$151,0))),1))+N($K259)),2))</f>
        <v/>
      </c>
      <c r="M259" s="24" t="n"/>
      <c r="N259" s="25">
        <f>IF(OR($L259="",$M259=""),"",ROUND($M259-$L259,2))</f>
        <v/>
      </c>
      <c r="O259" s="23">
        <f>IF($N259="","",IF(ABS($N259)&lt;=IFERROR(IF(INDEX('Productos de barra'!$G$2:$G$151,MATCH($D259,'Productos de barra'!$A$2:$A$151,0))="",Configuración!$C$3,INDEX('Productos de barra'!$G$2:$G$151,MATCH($D259,'Productos de barra'!$A$2:$A$151,0))),Configuración!$C$3)*((N($I259)+N($J259))/MAX(0.0001,IFERROR(IF(INDEX('Productos de barra'!$F$2:$F$151,MATCH($D259,'Productos de barra'!$A$2:$A$151,0))="",1,INDEX('Productos de barra'!$F$2:$F$151,MATCH($D259,'Productos de barra'!$A$2:$A$151,0))),1))+N($K259))+0.001,"OK",IF($N259&lt;0,"Falta: investigar","Sobra: revisar carga")))</f>
        <v/>
      </c>
      <c r="P259" s="26">
        <f>IF($N259="","",IFERROR(IF(INDEX('Productos de barra'!$H$2:$H$151,MATCH($D259,'Productos de barra'!$A$2:$A$151,0))="","",$N259*INDEX('Productos de barra'!$H$2:$H$151,MATCH($D259,'Productos de barra'!$A$2:$A$151,0))),""))</f>
        <v/>
      </c>
      <c r="Q259" s="18" t="n"/>
      <c r="R259" s="23">
        <f>IF(OR($A259="",$A259&lt;&gt;'Resumen del turno'!$C$3,$B259&lt;&gt;'Resumen del turno'!$C$4,$O259="",$O259="OK"),"",COUNTIFS($A$2:$A259,$A259,$B$2:$B259,$B259,$O$2:$O259,"Falta*")+COUNTIFS($A$2:$A259,$A259,$B$2:$B259,$B259,$O$2:$O259,"Sobra*"))</f>
        <v/>
      </c>
    </row>
    <row r="260">
      <c r="A260" s="22" t="n"/>
      <c r="B260" s="18" t="n"/>
      <c r="C260" s="18" t="n"/>
      <c r="D260" s="18" t="n"/>
      <c r="E260" s="23">
        <f>IF($D260="","",IFERROR(INDEX('Productos de barra'!$B$2:$B$151,MATCH($D260,'Productos de barra'!$A$2:$A$151,0)),"Código no cargado"))</f>
        <v/>
      </c>
      <c r="F260" s="23">
        <f>IF($D260="","",IFERROR(INDEX('Productos de barra'!$D$2:$D$151,MATCH($D260,'Productos de barra'!$A$2:$A$151,0)),""))</f>
        <v/>
      </c>
      <c r="G260" s="24" t="n"/>
      <c r="H260" s="24" t="n"/>
      <c r="I260" s="24" t="n"/>
      <c r="J260" s="24" t="n"/>
      <c r="K260" s="24" t="n"/>
      <c r="L260" s="25">
        <f>IF(OR($D260="",$G260=""),"",ROUND($G260+N($H260)-((N($I260)+N($J260))/MAX(0.0001,IFERROR(IF(INDEX('Productos de barra'!$F$2:$F$151,MATCH($D260,'Productos de barra'!$A$2:$A$151,0))="",1,INDEX('Productos de barra'!$F$2:$F$151,MATCH($D260,'Productos de barra'!$A$2:$A$151,0))),1))+N($K260)),2))</f>
        <v/>
      </c>
      <c r="M260" s="24" t="n"/>
      <c r="N260" s="25">
        <f>IF(OR($L260="",$M260=""),"",ROUND($M260-$L260,2))</f>
        <v/>
      </c>
      <c r="O260" s="23">
        <f>IF($N260="","",IF(ABS($N260)&lt;=IFERROR(IF(INDEX('Productos de barra'!$G$2:$G$151,MATCH($D260,'Productos de barra'!$A$2:$A$151,0))="",Configuración!$C$3,INDEX('Productos de barra'!$G$2:$G$151,MATCH($D260,'Productos de barra'!$A$2:$A$151,0))),Configuración!$C$3)*((N($I260)+N($J260))/MAX(0.0001,IFERROR(IF(INDEX('Productos de barra'!$F$2:$F$151,MATCH($D260,'Productos de barra'!$A$2:$A$151,0))="",1,INDEX('Productos de barra'!$F$2:$F$151,MATCH($D260,'Productos de barra'!$A$2:$A$151,0))),1))+N($K260))+0.001,"OK",IF($N260&lt;0,"Falta: investigar","Sobra: revisar carga")))</f>
        <v/>
      </c>
      <c r="P260" s="26">
        <f>IF($N260="","",IFERROR(IF(INDEX('Productos de barra'!$H$2:$H$151,MATCH($D260,'Productos de barra'!$A$2:$A$151,0))="","",$N260*INDEX('Productos de barra'!$H$2:$H$151,MATCH($D260,'Productos de barra'!$A$2:$A$151,0))),""))</f>
        <v/>
      </c>
      <c r="Q260" s="18" t="n"/>
      <c r="R260" s="23">
        <f>IF(OR($A260="",$A260&lt;&gt;'Resumen del turno'!$C$3,$B260&lt;&gt;'Resumen del turno'!$C$4,$O260="",$O260="OK"),"",COUNTIFS($A$2:$A260,$A260,$B$2:$B260,$B260,$O$2:$O260,"Falta*")+COUNTIFS($A$2:$A260,$A260,$B$2:$B260,$B260,$O$2:$O260,"Sobra*"))</f>
        <v/>
      </c>
    </row>
    <row r="261">
      <c r="A261" s="22" t="n"/>
      <c r="B261" s="18" t="n"/>
      <c r="C261" s="18" t="n"/>
      <c r="D261" s="18" t="n"/>
      <c r="E261" s="23">
        <f>IF($D261="","",IFERROR(INDEX('Productos de barra'!$B$2:$B$151,MATCH($D261,'Productos de barra'!$A$2:$A$151,0)),"Código no cargado"))</f>
        <v/>
      </c>
      <c r="F261" s="23">
        <f>IF($D261="","",IFERROR(INDEX('Productos de barra'!$D$2:$D$151,MATCH($D261,'Productos de barra'!$A$2:$A$151,0)),""))</f>
        <v/>
      </c>
      <c r="G261" s="24" t="n"/>
      <c r="H261" s="24" t="n"/>
      <c r="I261" s="24" t="n"/>
      <c r="J261" s="24" t="n"/>
      <c r="K261" s="24" t="n"/>
      <c r="L261" s="25">
        <f>IF(OR($D261="",$G261=""),"",ROUND($G261+N($H261)-((N($I261)+N($J261))/MAX(0.0001,IFERROR(IF(INDEX('Productos de barra'!$F$2:$F$151,MATCH($D261,'Productos de barra'!$A$2:$A$151,0))="",1,INDEX('Productos de barra'!$F$2:$F$151,MATCH($D261,'Productos de barra'!$A$2:$A$151,0))),1))+N($K261)),2))</f>
        <v/>
      </c>
      <c r="M261" s="24" t="n"/>
      <c r="N261" s="25">
        <f>IF(OR($L261="",$M261=""),"",ROUND($M261-$L261,2))</f>
        <v/>
      </c>
      <c r="O261" s="23">
        <f>IF($N261="","",IF(ABS($N261)&lt;=IFERROR(IF(INDEX('Productos de barra'!$G$2:$G$151,MATCH($D261,'Productos de barra'!$A$2:$A$151,0))="",Configuración!$C$3,INDEX('Productos de barra'!$G$2:$G$151,MATCH($D261,'Productos de barra'!$A$2:$A$151,0))),Configuración!$C$3)*((N($I261)+N($J261))/MAX(0.0001,IFERROR(IF(INDEX('Productos de barra'!$F$2:$F$151,MATCH($D261,'Productos de barra'!$A$2:$A$151,0))="",1,INDEX('Productos de barra'!$F$2:$F$151,MATCH($D261,'Productos de barra'!$A$2:$A$151,0))),1))+N($K261))+0.001,"OK",IF($N261&lt;0,"Falta: investigar","Sobra: revisar carga")))</f>
        <v/>
      </c>
      <c r="P261" s="26">
        <f>IF($N261="","",IFERROR(IF(INDEX('Productos de barra'!$H$2:$H$151,MATCH($D261,'Productos de barra'!$A$2:$A$151,0))="","",$N261*INDEX('Productos de barra'!$H$2:$H$151,MATCH($D261,'Productos de barra'!$A$2:$A$151,0))),""))</f>
        <v/>
      </c>
      <c r="Q261" s="18" t="n"/>
      <c r="R261" s="23">
        <f>IF(OR($A261="",$A261&lt;&gt;'Resumen del turno'!$C$3,$B261&lt;&gt;'Resumen del turno'!$C$4,$O261="",$O261="OK"),"",COUNTIFS($A$2:$A261,$A261,$B$2:$B261,$B261,$O$2:$O261,"Falta*")+COUNTIFS($A$2:$A261,$A261,$B$2:$B261,$B261,$O$2:$O261,"Sobra*"))</f>
        <v/>
      </c>
    </row>
    <row r="262">
      <c r="A262" s="22" t="n"/>
      <c r="B262" s="18" t="n"/>
      <c r="C262" s="18" t="n"/>
      <c r="D262" s="18" t="n"/>
      <c r="E262" s="23">
        <f>IF($D262="","",IFERROR(INDEX('Productos de barra'!$B$2:$B$151,MATCH($D262,'Productos de barra'!$A$2:$A$151,0)),"Código no cargado"))</f>
        <v/>
      </c>
      <c r="F262" s="23">
        <f>IF($D262="","",IFERROR(INDEX('Productos de barra'!$D$2:$D$151,MATCH($D262,'Productos de barra'!$A$2:$A$151,0)),""))</f>
        <v/>
      </c>
      <c r="G262" s="24" t="n"/>
      <c r="H262" s="24" t="n"/>
      <c r="I262" s="24" t="n"/>
      <c r="J262" s="24" t="n"/>
      <c r="K262" s="24" t="n"/>
      <c r="L262" s="25">
        <f>IF(OR($D262="",$G262=""),"",ROUND($G262+N($H262)-((N($I262)+N($J262))/MAX(0.0001,IFERROR(IF(INDEX('Productos de barra'!$F$2:$F$151,MATCH($D262,'Productos de barra'!$A$2:$A$151,0))="",1,INDEX('Productos de barra'!$F$2:$F$151,MATCH($D262,'Productos de barra'!$A$2:$A$151,0))),1))+N($K262)),2))</f>
        <v/>
      </c>
      <c r="M262" s="24" t="n"/>
      <c r="N262" s="25">
        <f>IF(OR($L262="",$M262=""),"",ROUND($M262-$L262,2))</f>
        <v/>
      </c>
      <c r="O262" s="23">
        <f>IF($N262="","",IF(ABS($N262)&lt;=IFERROR(IF(INDEX('Productos de barra'!$G$2:$G$151,MATCH($D262,'Productos de barra'!$A$2:$A$151,0))="",Configuración!$C$3,INDEX('Productos de barra'!$G$2:$G$151,MATCH($D262,'Productos de barra'!$A$2:$A$151,0))),Configuración!$C$3)*((N($I262)+N($J262))/MAX(0.0001,IFERROR(IF(INDEX('Productos de barra'!$F$2:$F$151,MATCH($D262,'Productos de barra'!$A$2:$A$151,0))="",1,INDEX('Productos de barra'!$F$2:$F$151,MATCH($D262,'Productos de barra'!$A$2:$A$151,0))),1))+N($K262))+0.001,"OK",IF($N262&lt;0,"Falta: investigar","Sobra: revisar carga")))</f>
        <v/>
      </c>
      <c r="P262" s="26">
        <f>IF($N262="","",IFERROR(IF(INDEX('Productos de barra'!$H$2:$H$151,MATCH($D262,'Productos de barra'!$A$2:$A$151,0))="","",$N262*INDEX('Productos de barra'!$H$2:$H$151,MATCH($D262,'Productos de barra'!$A$2:$A$151,0))),""))</f>
        <v/>
      </c>
      <c r="Q262" s="18" t="n"/>
      <c r="R262" s="23">
        <f>IF(OR($A262="",$A262&lt;&gt;'Resumen del turno'!$C$3,$B262&lt;&gt;'Resumen del turno'!$C$4,$O262="",$O262="OK"),"",COUNTIFS($A$2:$A262,$A262,$B$2:$B262,$B262,$O$2:$O262,"Falta*")+COUNTIFS($A$2:$A262,$A262,$B$2:$B262,$B262,$O$2:$O262,"Sobra*"))</f>
        <v/>
      </c>
    </row>
    <row r="263">
      <c r="A263" s="22" t="n"/>
      <c r="B263" s="18" t="n"/>
      <c r="C263" s="18" t="n"/>
      <c r="D263" s="18" t="n"/>
      <c r="E263" s="23">
        <f>IF($D263="","",IFERROR(INDEX('Productos de barra'!$B$2:$B$151,MATCH($D263,'Productos de barra'!$A$2:$A$151,0)),"Código no cargado"))</f>
        <v/>
      </c>
      <c r="F263" s="23">
        <f>IF($D263="","",IFERROR(INDEX('Productos de barra'!$D$2:$D$151,MATCH($D263,'Productos de barra'!$A$2:$A$151,0)),""))</f>
        <v/>
      </c>
      <c r="G263" s="24" t="n"/>
      <c r="H263" s="24" t="n"/>
      <c r="I263" s="24" t="n"/>
      <c r="J263" s="24" t="n"/>
      <c r="K263" s="24" t="n"/>
      <c r="L263" s="25">
        <f>IF(OR($D263="",$G263=""),"",ROUND($G263+N($H263)-((N($I263)+N($J263))/MAX(0.0001,IFERROR(IF(INDEX('Productos de barra'!$F$2:$F$151,MATCH($D263,'Productos de barra'!$A$2:$A$151,0))="",1,INDEX('Productos de barra'!$F$2:$F$151,MATCH($D263,'Productos de barra'!$A$2:$A$151,0))),1))+N($K263)),2))</f>
        <v/>
      </c>
      <c r="M263" s="24" t="n"/>
      <c r="N263" s="25">
        <f>IF(OR($L263="",$M263=""),"",ROUND($M263-$L263,2))</f>
        <v/>
      </c>
      <c r="O263" s="23">
        <f>IF($N263="","",IF(ABS($N263)&lt;=IFERROR(IF(INDEX('Productos de barra'!$G$2:$G$151,MATCH($D263,'Productos de barra'!$A$2:$A$151,0))="",Configuración!$C$3,INDEX('Productos de barra'!$G$2:$G$151,MATCH($D263,'Productos de barra'!$A$2:$A$151,0))),Configuración!$C$3)*((N($I263)+N($J263))/MAX(0.0001,IFERROR(IF(INDEX('Productos de barra'!$F$2:$F$151,MATCH($D263,'Productos de barra'!$A$2:$A$151,0))="",1,INDEX('Productos de barra'!$F$2:$F$151,MATCH($D263,'Productos de barra'!$A$2:$A$151,0))),1))+N($K263))+0.001,"OK",IF($N263&lt;0,"Falta: investigar","Sobra: revisar carga")))</f>
        <v/>
      </c>
      <c r="P263" s="26">
        <f>IF($N263="","",IFERROR(IF(INDEX('Productos de barra'!$H$2:$H$151,MATCH($D263,'Productos de barra'!$A$2:$A$151,0))="","",$N263*INDEX('Productos de barra'!$H$2:$H$151,MATCH($D263,'Productos de barra'!$A$2:$A$151,0))),""))</f>
        <v/>
      </c>
      <c r="Q263" s="18" t="n"/>
      <c r="R263" s="23">
        <f>IF(OR($A263="",$A263&lt;&gt;'Resumen del turno'!$C$3,$B263&lt;&gt;'Resumen del turno'!$C$4,$O263="",$O263="OK"),"",COUNTIFS($A$2:$A263,$A263,$B$2:$B263,$B263,$O$2:$O263,"Falta*")+COUNTIFS($A$2:$A263,$A263,$B$2:$B263,$B263,$O$2:$O263,"Sobra*"))</f>
        <v/>
      </c>
    </row>
    <row r="264">
      <c r="A264" s="22" t="n"/>
      <c r="B264" s="18" t="n"/>
      <c r="C264" s="18" t="n"/>
      <c r="D264" s="18" t="n"/>
      <c r="E264" s="23">
        <f>IF($D264="","",IFERROR(INDEX('Productos de barra'!$B$2:$B$151,MATCH($D264,'Productos de barra'!$A$2:$A$151,0)),"Código no cargado"))</f>
        <v/>
      </c>
      <c r="F264" s="23">
        <f>IF($D264="","",IFERROR(INDEX('Productos de barra'!$D$2:$D$151,MATCH($D264,'Productos de barra'!$A$2:$A$151,0)),""))</f>
        <v/>
      </c>
      <c r="G264" s="24" t="n"/>
      <c r="H264" s="24" t="n"/>
      <c r="I264" s="24" t="n"/>
      <c r="J264" s="24" t="n"/>
      <c r="K264" s="24" t="n"/>
      <c r="L264" s="25">
        <f>IF(OR($D264="",$G264=""),"",ROUND($G264+N($H264)-((N($I264)+N($J264))/MAX(0.0001,IFERROR(IF(INDEX('Productos de barra'!$F$2:$F$151,MATCH($D264,'Productos de barra'!$A$2:$A$151,0))="",1,INDEX('Productos de barra'!$F$2:$F$151,MATCH($D264,'Productos de barra'!$A$2:$A$151,0))),1))+N($K264)),2))</f>
        <v/>
      </c>
      <c r="M264" s="24" t="n"/>
      <c r="N264" s="25">
        <f>IF(OR($L264="",$M264=""),"",ROUND($M264-$L264,2))</f>
        <v/>
      </c>
      <c r="O264" s="23">
        <f>IF($N264="","",IF(ABS($N264)&lt;=IFERROR(IF(INDEX('Productos de barra'!$G$2:$G$151,MATCH($D264,'Productos de barra'!$A$2:$A$151,0))="",Configuración!$C$3,INDEX('Productos de barra'!$G$2:$G$151,MATCH($D264,'Productos de barra'!$A$2:$A$151,0))),Configuración!$C$3)*((N($I264)+N($J264))/MAX(0.0001,IFERROR(IF(INDEX('Productos de barra'!$F$2:$F$151,MATCH($D264,'Productos de barra'!$A$2:$A$151,0))="",1,INDEX('Productos de barra'!$F$2:$F$151,MATCH($D264,'Productos de barra'!$A$2:$A$151,0))),1))+N($K264))+0.001,"OK",IF($N264&lt;0,"Falta: investigar","Sobra: revisar carga")))</f>
        <v/>
      </c>
      <c r="P264" s="26">
        <f>IF($N264="","",IFERROR(IF(INDEX('Productos de barra'!$H$2:$H$151,MATCH($D264,'Productos de barra'!$A$2:$A$151,0))="","",$N264*INDEX('Productos de barra'!$H$2:$H$151,MATCH($D264,'Productos de barra'!$A$2:$A$151,0))),""))</f>
        <v/>
      </c>
      <c r="Q264" s="18" t="n"/>
      <c r="R264" s="23">
        <f>IF(OR($A264="",$A264&lt;&gt;'Resumen del turno'!$C$3,$B264&lt;&gt;'Resumen del turno'!$C$4,$O264="",$O264="OK"),"",COUNTIFS($A$2:$A264,$A264,$B$2:$B264,$B264,$O$2:$O264,"Falta*")+COUNTIFS($A$2:$A264,$A264,$B$2:$B264,$B264,$O$2:$O264,"Sobra*"))</f>
        <v/>
      </c>
    </row>
    <row r="265">
      <c r="A265" s="22" t="n"/>
      <c r="B265" s="18" t="n"/>
      <c r="C265" s="18" t="n"/>
      <c r="D265" s="18" t="n"/>
      <c r="E265" s="23">
        <f>IF($D265="","",IFERROR(INDEX('Productos de barra'!$B$2:$B$151,MATCH($D265,'Productos de barra'!$A$2:$A$151,0)),"Código no cargado"))</f>
        <v/>
      </c>
      <c r="F265" s="23">
        <f>IF($D265="","",IFERROR(INDEX('Productos de barra'!$D$2:$D$151,MATCH($D265,'Productos de barra'!$A$2:$A$151,0)),""))</f>
        <v/>
      </c>
      <c r="G265" s="24" t="n"/>
      <c r="H265" s="24" t="n"/>
      <c r="I265" s="24" t="n"/>
      <c r="J265" s="24" t="n"/>
      <c r="K265" s="24" t="n"/>
      <c r="L265" s="25">
        <f>IF(OR($D265="",$G265=""),"",ROUND($G265+N($H265)-((N($I265)+N($J265))/MAX(0.0001,IFERROR(IF(INDEX('Productos de barra'!$F$2:$F$151,MATCH($D265,'Productos de barra'!$A$2:$A$151,0))="",1,INDEX('Productos de barra'!$F$2:$F$151,MATCH($D265,'Productos de barra'!$A$2:$A$151,0))),1))+N($K265)),2))</f>
        <v/>
      </c>
      <c r="M265" s="24" t="n"/>
      <c r="N265" s="25">
        <f>IF(OR($L265="",$M265=""),"",ROUND($M265-$L265,2))</f>
        <v/>
      </c>
      <c r="O265" s="23">
        <f>IF($N265="","",IF(ABS($N265)&lt;=IFERROR(IF(INDEX('Productos de barra'!$G$2:$G$151,MATCH($D265,'Productos de barra'!$A$2:$A$151,0))="",Configuración!$C$3,INDEX('Productos de barra'!$G$2:$G$151,MATCH($D265,'Productos de barra'!$A$2:$A$151,0))),Configuración!$C$3)*((N($I265)+N($J265))/MAX(0.0001,IFERROR(IF(INDEX('Productos de barra'!$F$2:$F$151,MATCH($D265,'Productos de barra'!$A$2:$A$151,0))="",1,INDEX('Productos de barra'!$F$2:$F$151,MATCH($D265,'Productos de barra'!$A$2:$A$151,0))),1))+N($K265))+0.001,"OK",IF($N265&lt;0,"Falta: investigar","Sobra: revisar carga")))</f>
        <v/>
      </c>
      <c r="P265" s="26">
        <f>IF($N265="","",IFERROR(IF(INDEX('Productos de barra'!$H$2:$H$151,MATCH($D265,'Productos de barra'!$A$2:$A$151,0))="","",$N265*INDEX('Productos de barra'!$H$2:$H$151,MATCH($D265,'Productos de barra'!$A$2:$A$151,0))),""))</f>
        <v/>
      </c>
      <c r="Q265" s="18" t="n"/>
      <c r="R265" s="23">
        <f>IF(OR($A265="",$A265&lt;&gt;'Resumen del turno'!$C$3,$B265&lt;&gt;'Resumen del turno'!$C$4,$O265="",$O265="OK"),"",COUNTIFS($A$2:$A265,$A265,$B$2:$B265,$B265,$O$2:$O265,"Falta*")+COUNTIFS($A$2:$A265,$A265,$B$2:$B265,$B265,$O$2:$O265,"Sobra*"))</f>
        <v/>
      </c>
    </row>
    <row r="266">
      <c r="A266" s="22" t="n"/>
      <c r="B266" s="18" t="n"/>
      <c r="C266" s="18" t="n"/>
      <c r="D266" s="18" t="n"/>
      <c r="E266" s="23">
        <f>IF($D266="","",IFERROR(INDEX('Productos de barra'!$B$2:$B$151,MATCH($D266,'Productos de barra'!$A$2:$A$151,0)),"Código no cargado"))</f>
        <v/>
      </c>
      <c r="F266" s="23">
        <f>IF($D266="","",IFERROR(INDEX('Productos de barra'!$D$2:$D$151,MATCH($D266,'Productos de barra'!$A$2:$A$151,0)),""))</f>
        <v/>
      </c>
      <c r="G266" s="24" t="n"/>
      <c r="H266" s="24" t="n"/>
      <c r="I266" s="24" t="n"/>
      <c r="J266" s="24" t="n"/>
      <c r="K266" s="24" t="n"/>
      <c r="L266" s="25">
        <f>IF(OR($D266="",$G266=""),"",ROUND($G266+N($H266)-((N($I266)+N($J266))/MAX(0.0001,IFERROR(IF(INDEX('Productos de barra'!$F$2:$F$151,MATCH($D266,'Productos de barra'!$A$2:$A$151,0))="",1,INDEX('Productos de barra'!$F$2:$F$151,MATCH($D266,'Productos de barra'!$A$2:$A$151,0))),1))+N($K266)),2))</f>
        <v/>
      </c>
      <c r="M266" s="24" t="n"/>
      <c r="N266" s="25">
        <f>IF(OR($L266="",$M266=""),"",ROUND($M266-$L266,2))</f>
        <v/>
      </c>
      <c r="O266" s="23">
        <f>IF($N266="","",IF(ABS($N266)&lt;=IFERROR(IF(INDEX('Productos de barra'!$G$2:$G$151,MATCH($D266,'Productos de barra'!$A$2:$A$151,0))="",Configuración!$C$3,INDEX('Productos de barra'!$G$2:$G$151,MATCH($D266,'Productos de barra'!$A$2:$A$151,0))),Configuración!$C$3)*((N($I266)+N($J266))/MAX(0.0001,IFERROR(IF(INDEX('Productos de barra'!$F$2:$F$151,MATCH($D266,'Productos de barra'!$A$2:$A$151,0))="",1,INDEX('Productos de barra'!$F$2:$F$151,MATCH($D266,'Productos de barra'!$A$2:$A$151,0))),1))+N($K266))+0.001,"OK",IF($N266&lt;0,"Falta: investigar","Sobra: revisar carga")))</f>
        <v/>
      </c>
      <c r="P266" s="26">
        <f>IF($N266="","",IFERROR(IF(INDEX('Productos de barra'!$H$2:$H$151,MATCH($D266,'Productos de barra'!$A$2:$A$151,0))="","",$N266*INDEX('Productos de barra'!$H$2:$H$151,MATCH($D266,'Productos de barra'!$A$2:$A$151,0))),""))</f>
        <v/>
      </c>
      <c r="Q266" s="18" t="n"/>
      <c r="R266" s="23">
        <f>IF(OR($A266="",$A266&lt;&gt;'Resumen del turno'!$C$3,$B266&lt;&gt;'Resumen del turno'!$C$4,$O266="",$O266="OK"),"",COUNTIFS($A$2:$A266,$A266,$B$2:$B266,$B266,$O$2:$O266,"Falta*")+COUNTIFS($A$2:$A266,$A266,$B$2:$B266,$B266,$O$2:$O266,"Sobra*"))</f>
        <v/>
      </c>
    </row>
    <row r="267">
      <c r="A267" s="22" t="n"/>
      <c r="B267" s="18" t="n"/>
      <c r="C267" s="18" t="n"/>
      <c r="D267" s="18" t="n"/>
      <c r="E267" s="23">
        <f>IF($D267="","",IFERROR(INDEX('Productos de barra'!$B$2:$B$151,MATCH($D267,'Productos de barra'!$A$2:$A$151,0)),"Código no cargado"))</f>
        <v/>
      </c>
      <c r="F267" s="23">
        <f>IF($D267="","",IFERROR(INDEX('Productos de barra'!$D$2:$D$151,MATCH($D267,'Productos de barra'!$A$2:$A$151,0)),""))</f>
        <v/>
      </c>
      <c r="G267" s="24" t="n"/>
      <c r="H267" s="24" t="n"/>
      <c r="I267" s="24" t="n"/>
      <c r="J267" s="24" t="n"/>
      <c r="K267" s="24" t="n"/>
      <c r="L267" s="25">
        <f>IF(OR($D267="",$G267=""),"",ROUND($G267+N($H267)-((N($I267)+N($J267))/MAX(0.0001,IFERROR(IF(INDEX('Productos de barra'!$F$2:$F$151,MATCH($D267,'Productos de barra'!$A$2:$A$151,0))="",1,INDEX('Productos de barra'!$F$2:$F$151,MATCH($D267,'Productos de barra'!$A$2:$A$151,0))),1))+N($K267)),2))</f>
        <v/>
      </c>
      <c r="M267" s="24" t="n"/>
      <c r="N267" s="25">
        <f>IF(OR($L267="",$M267=""),"",ROUND($M267-$L267,2))</f>
        <v/>
      </c>
      <c r="O267" s="23">
        <f>IF($N267="","",IF(ABS($N267)&lt;=IFERROR(IF(INDEX('Productos de barra'!$G$2:$G$151,MATCH($D267,'Productos de barra'!$A$2:$A$151,0))="",Configuración!$C$3,INDEX('Productos de barra'!$G$2:$G$151,MATCH($D267,'Productos de barra'!$A$2:$A$151,0))),Configuración!$C$3)*((N($I267)+N($J267))/MAX(0.0001,IFERROR(IF(INDEX('Productos de barra'!$F$2:$F$151,MATCH($D267,'Productos de barra'!$A$2:$A$151,0))="",1,INDEX('Productos de barra'!$F$2:$F$151,MATCH($D267,'Productos de barra'!$A$2:$A$151,0))),1))+N($K267))+0.001,"OK",IF($N267&lt;0,"Falta: investigar","Sobra: revisar carga")))</f>
        <v/>
      </c>
      <c r="P267" s="26">
        <f>IF($N267="","",IFERROR(IF(INDEX('Productos de barra'!$H$2:$H$151,MATCH($D267,'Productos de barra'!$A$2:$A$151,0))="","",$N267*INDEX('Productos de barra'!$H$2:$H$151,MATCH($D267,'Productos de barra'!$A$2:$A$151,0))),""))</f>
        <v/>
      </c>
      <c r="Q267" s="18" t="n"/>
      <c r="R267" s="23">
        <f>IF(OR($A267="",$A267&lt;&gt;'Resumen del turno'!$C$3,$B267&lt;&gt;'Resumen del turno'!$C$4,$O267="",$O267="OK"),"",COUNTIFS($A$2:$A267,$A267,$B$2:$B267,$B267,$O$2:$O267,"Falta*")+COUNTIFS($A$2:$A267,$A267,$B$2:$B267,$B267,$O$2:$O267,"Sobra*"))</f>
        <v/>
      </c>
    </row>
    <row r="268">
      <c r="A268" s="22" t="n"/>
      <c r="B268" s="18" t="n"/>
      <c r="C268" s="18" t="n"/>
      <c r="D268" s="18" t="n"/>
      <c r="E268" s="23">
        <f>IF($D268="","",IFERROR(INDEX('Productos de barra'!$B$2:$B$151,MATCH($D268,'Productos de barra'!$A$2:$A$151,0)),"Código no cargado"))</f>
        <v/>
      </c>
      <c r="F268" s="23">
        <f>IF($D268="","",IFERROR(INDEX('Productos de barra'!$D$2:$D$151,MATCH($D268,'Productos de barra'!$A$2:$A$151,0)),""))</f>
        <v/>
      </c>
      <c r="G268" s="24" t="n"/>
      <c r="H268" s="24" t="n"/>
      <c r="I268" s="24" t="n"/>
      <c r="J268" s="24" t="n"/>
      <c r="K268" s="24" t="n"/>
      <c r="L268" s="25">
        <f>IF(OR($D268="",$G268=""),"",ROUND($G268+N($H268)-((N($I268)+N($J268))/MAX(0.0001,IFERROR(IF(INDEX('Productos de barra'!$F$2:$F$151,MATCH($D268,'Productos de barra'!$A$2:$A$151,0))="",1,INDEX('Productos de barra'!$F$2:$F$151,MATCH($D268,'Productos de barra'!$A$2:$A$151,0))),1))+N($K268)),2))</f>
        <v/>
      </c>
      <c r="M268" s="24" t="n"/>
      <c r="N268" s="25">
        <f>IF(OR($L268="",$M268=""),"",ROUND($M268-$L268,2))</f>
        <v/>
      </c>
      <c r="O268" s="23">
        <f>IF($N268="","",IF(ABS($N268)&lt;=IFERROR(IF(INDEX('Productos de barra'!$G$2:$G$151,MATCH($D268,'Productos de barra'!$A$2:$A$151,0))="",Configuración!$C$3,INDEX('Productos de barra'!$G$2:$G$151,MATCH($D268,'Productos de barra'!$A$2:$A$151,0))),Configuración!$C$3)*((N($I268)+N($J268))/MAX(0.0001,IFERROR(IF(INDEX('Productos de barra'!$F$2:$F$151,MATCH($D268,'Productos de barra'!$A$2:$A$151,0))="",1,INDEX('Productos de barra'!$F$2:$F$151,MATCH($D268,'Productos de barra'!$A$2:$A$151,0))),1))+N($K268))+0.001,"OK",IF($N268&lt;0,"Falta: investigar","Sobra: revisar carga")))</f>
        <v/>
      </c>
      <c r="P268" s="26">
        <f>IF($N268="","",IFERROR(IF(INDEX('Productos de barra'!$H$2:$H$151,MATCH($D268,'Productos de barra'!$A$2:$A$151,0))="","",$N268*INDEX('Productos de barra'!$H$2:$H$151,MATCH($D268,'Productos de barra'!$A$2:$A$151,0))),""))</f>
        <v/>
      </c>
      <c r="Q268" s="18" t="n"/>
      <c r="R268" s="23">
        <f>IF(OR($A268="",$A268&lt;&gt;'Resumen del turno'!$C$3,$B268&lt;&gt;'Resumen del turno'!$C$4,$O268="",$O268="OK"),"",COUNTIFS($A$2:$A268,$A268,$B$2:$B268,$B268,$O$2:$O268,"Falta*")+COUNTIFS($A$2:$A268,$A268,$B$2:$B268,$B268,$O$2:$O268,"Sobra*"))</f>
        <v/>
      </c>
    </row>
    <row r="269">
      <c r="A269" s="22" t="n"/>
      <c r="B269" s="18" t="n"/>
      <c r="C269" s="18" t="n"/>
      <c r="D269" s="18" t="n"/>
      <c r="E269" s="23">
        <f>IF($D269="","",IFERROR(INDEX('Productos de barra'!$B$2:$B$151,MATCH($D269,'Productos de barra'!$A$2:$A$151,0)),"Código no cargado"))</f>
        <v/>
      </c>
      <c r="F269" s="23">
        <f>IF($D269="","",IFERROR(INDEX('Productos de barra'!$D$2:$D$151,MATCH($D269,'Productos de barra'!$A$2:$A$151,0)),""))</f>
        <v/>
      </c>
      <c r="G269" s="24" t="n"/>
      <c r="H269" s="24" t="n"/>
      <c r="I269" s="24" t="n"/>
      <c r="J269" s="24" t="n"/>
      <c r="K269" s="24" t="n"/>
      <c r="L269" s="25">
        <f>IF(OR($D269="",$G269=""),"",ROUND($G269+N($H269)-((N($I269)+N($J269))/MAX(0.0001,IFERROR(IF(INDEX('Productos de barra'!$F$2:$F$151,MATCH($D269,'Productos de barra'!$A$2:$A$151,0))="",1,INDEX('Productos de barra'!$F$2:$F$151,MATCH($D269,'Productos de barra'!$A$2:$A$151,0))),1))+N($K269)),2))</f>
        <v/>
      </c>
      <c r="M269" s="24" t="n"/>
      <c r="N269" s="25">
        <f>IF(OR($L269="",$M269=""),"",ROUND($M269-$L269,2))</f>
        <v/>
      </c>
      <c r="O269" s="23">
        <f>IF($N269="","",IF(ABS($N269)&lt;=IFERROR(IF(INDEX('Productos de barra'!$G$2:$G$151,MATCH($D269,'Productos de barra'!$A$2:$A$151,0))="",Configuración!$C$3,INDEX('Productos de barra'!$G$2:$G$151,MATCH($D269,'Productos de barra'!$A$2:$A$151,0))),Configuración!$C$3)*((N($I269)+N($J269))/MAX(0.0001,IFERROR(IF(INDEX('Productos de barra'!$F$2:$F$151,MATCH($D269,'Productos de barra'!$A$2:$A$151,0))="",1,INDEX('Productos de barra'!$F$2:$F$151,MATCH($D269,'Productos de barra'!$A$2:$A$151,0))),1))+N($K269))+0.001,"OK",IF($N269&lt;0,"Falta: investigar","Sobra: revisar carga")))</f>
        <v/>
      </c>
      <c r="P269" s="26">
        <f>IF($N269="","",IFERROR(IF(INDEX('Productos de barra'!$H$2:$H$151,MATCH($D269,'Productos de barra'!$A$2:$A$151,0))="","",$N269*INDEX('Productos de barra'!$H$2:$H$151,MATCH($D269,'Productos de barra'!$A$2:$A$151,0))),""))</f>
        <v/>
      </c>
      <c r="Q269" s="18" t="n"/>
      <c r="R269" s="23">
        <f>IF(OR($A269="",$A269&lt;&gt;'Resumen del turno'!$C$3,$B269&lt;&gt;'Resumen del turno'!$C$4,$O269="",$O269="OK"),"",COUNTIFS($A$2:$A269,$A269,$B$2:$B269,$B269,$O$2:$O269,"Falta*")+COUNTIFS($A$2:$A269,$A269,$B$2:$B269,$B269,$O$2:$O269,"Sobra*"))</f>
        <v/>
      </c>
    </row>
    <row r="270">
      <c r="A270" s="22" t="n"/>
      <c r="B270" s="18" t="n"/>
      <c r="C270" s="18" t="n"/>
      <c r="D270" s="18" t="n"/>
      <c r="E270" s="23">
        <f>IF($D270="","",IFERROR(INDEX('Productos de barra'!$B$2:$B$151,MATCH($D270,'Productos de barra'!$A$2:$A$151,0)),"Código no cargado"))</f>
        <v/>
      </c>
      <c r="F270" s="23">
        <f>IF($D270="","",IFERROR(INDEX('Productos de barra'!$D$2:$D$151,MATCH($D270,'Productos de barra'!$A$2:$A$151,0)),""))</f>
        <v/>
      </c>
      <c r="G270" s="24" t="n"/>
      <c r="H270" s="24" t="n"/>
      <c r="I270" s="24" t="n"/>
      <c r="J270" s="24" t="n"/>
      <c r="K270" s="24" t="n"/>
      <c r="L270" s="25">
        <f>IF(OR($D270="",$G270=""),"",ROUND($G270+N($H270)-((N($I270)+N($J270))/MAX(0.0001,IFERROR(IF(INDEX('Productos de barra'!$F$2:$F$151,MATCH($D270,'Productos de barra'!$A$2:$A$151,0))="",1,INDEX('Productos de barra'!$F$2:$F$151,MATCH($D270,'Productos de barra'!$A$2:$A$151,0))),1))+N($K270)),2))</f>
        <v/>
      </c>
      <c r="M270" s="24" t="n"/>
      <c r="N270" s="25">
        <f>IF(OR($L270="",$M270=""),"",ROUND($M270-$L270,2))</f>
        <v/>
      </c>
      <c r="O270" s="23">
        <f>IF($N270="","",IF(ABS($N270)&lt;=IFERROR(IF(INDEX('Productos de barra'!$G$2:$G$151,MATCH($D270,'Productos de barra'!$A$2:$A$151,0))="",Configuración!$C$3,INDEX('Productos de barra'!$G$2:$G$151,MATCH($D270,'Productos de barra'!$A$2:$A$151,0))),Configuración!$C$3)*((N($I270)+N($J270))/MAX(0.0001,IFERROR(IF(INDEX('Productos de barra'!$F$2:$F$151,MATCH($D270,'Productos de barra'!$A$2:$A$151,0))="",1,INDEX('Productos de barra'!$F$2:$F$151,MATCH($D270,'Productos de barra'!$A$2:$A$151,0))),1))+N($K270))+0.001,"OK",IF($N270&lt;0,"Falta: investigar","Sobra: revisar carga")))</f>
        <v/>
      </c>
      <c r="P270" s="26">
        <f>IF($N270="","",IFERROR(IF(INDEX('Productos de barra'!$H$2:$H$151,MATCH($D270,'Productos de barra'!$A$2:$A$151,0))="","",$N270*INDEX('Productos de barra'!$H$2:$H$151,MATCH($D270,'Productos de barra'!$A$2:$A$151,0))),""))</f>
        <v/>
      </c>
      <c r="Q270" s="18" t="n"/>
      <c r="R270" s="23">
        <f>IF(OR($A270="",$A270&lt;&gt;'Resumen del turno'!$C$3,$B270&lt;&gt;'Resumen del turno'!$C$4,$O270="",$O270="OK"),"",COUNTIFS($A$2:$A270,$A270,$B$2:$B270,$B270,$O$2:$O270,"Falta*")+COUNTIFS($A$2:$A270,$A270,$B$2:$B270,$B270,$O$2:$O270,"Sobra*"))</f>
        <v/>
      </c>
    </row>
    <row r="271">
      <c r="A271" s="22" t="n"/>
      <c r="B271" s="18" t="n"/>
      <c r="C271" s="18" t="n"/>
      <c r="D271" s="18" t="n"/>
      <c r="E271" s="23">
        <f>IF($D271="","",IFERROR(INDEX('Productos de barra'!$B$2:$B$151,MATCH($D271,'Productos de barra'!$A$2:$A$151,0)),"Código no cargado"))</f>
        <v/>
      </c>
      <c r="F271" s="23">
        <f>IF($D271="","",IFERROR(INDEX('Productos de barra'!$D$2:$D$151,MATCH($D271,'Productos de barra'!$A$2:$A$151,0)),""))</f>
        <v/>
      </c>
      <c r="G271" s="24" t="n"/>
      <c r="H271" s="24" t="n"/>
      <c r="I271" s="24" t="n"/>
      <c r="J271" s="24" t="n"/>
      <c r="K271" s="24" t="n"/>
      <c r="L271" s="25">
        <f>IF(OR($D271="",$G271=""),"",ROUND($G271+N($H271)-((N($I271)+N($J271))/MAX(0.0001,IFERROR(IF(INDEX('Productos de barra'!$F$2:$F$151,MATCH($D271,'Productos de barra'!$A$2:$A$151,0))="",1,INDEX('Productos de barra'!$F$2:$F$151,MATCH($D271,'Productos de barra'!$A$2:$A$151,0))),1))+N($K271)),2))</f>
        <v/>
      </c>
      <c r="M271" s="24" t="n"/>
      <c r="N271" s="25">
        <f>IF(OR($L271="",$M271=""),"",ROUND($M271-$L271,2))</f>
        <v/>
      </c>
      <c r="O271" s="23">
        <f>IF($N271="","",IF(ABS($N271)&lt;=IFERROR(IF(INDEX('Productos de barra'!$G$2:$G$151,MATCH($D271,'Productos de barra'!$A$2:$A$151,0))="",Configuración!$C$3,INDEX('Productos de barra'!$G$2:$G$151,MATCH($D271,'Productos de barra'!$A$2:$A$151,0))),Configuración!$C$3)*((N($I271)+N($J271))/MAX(0.0001,IFERROR(IF(INDEX('Productos de barra'!$F$2:$F$151,MATCH($D271,'Productos de barra'!$A$2:$A$151,0))="",1,INDEX('Productos de barra'!$F$2:$F$151,MATCH($D271,'Productos de barra'!$A$2:$A$151,0))),1))+N($K271))+0.001,"OK",IF($N271&lt;0,"Falta: investigar","Sobra: revisar carga")))</f>
        <v/>
      </c>
      <c r="P271" s="26">
        <f>IF($N271="","",IFERROR(IF(INDEX('Productos de barra'!$H$2:$H$151,MATCH($D271,'Productos de barra'!$A$2:$A$151,0))="","",$N271*INDEX('Productos de barra'!$H$2:$H$151,MATCH($D271,'Productos de barra'!$A$2:$A$151,0))),""))</f>
        <v/>
      </c>
      <c r="Q271" s="18" t="n"/>
      <c r="R271" s="23">
        <f>IF(OR($A271="",$A271&lt;&gt;'Resumen del turno'!$C$3,$B271&lt;&gt;'Resumen del turno'!$C$4,$O271="",$O271="OK"),"",COUNTIFS($A$2:$A271,$A271,$B$2:$B271,$B271,$O$2:$O271,"Falta*")+COUNTIFS($A$2:$A271,$A271,$B$2:$B271,$B271,$O$2:$O271,"Sobra*"))</f>
        <v/>
      </c>
    </row>
    <row r="272">
      <c r="A272" s="22" t="n"/>
      <c r="B272" s="18" t="n"/>
      <c r="C272" s="18" t="n"/>
      <c r="D272" s="18" t="n"/>
      <c r="E272" s="23">
        <f>IF($D272="","",IFERROR(INDEX('Productos de barra'!$B$2:$B$151,MATCH($D272,'Productos de barra'!$A$2:$A$151,0)),"Código no cargado"))</f>
        <v/>
      </c>
      <c r="F272" s="23">
        <f>IF($D272="","",IFERROR(INDEX('Productos de barra'!$D$2:$D$151,MATCH($D272,'Productos de barra'!$A$2:$A$151,0)),""))</f>
        <v/>
      </c>
      <c r="G272" s="24" t="n"/>
      <c r="H272" s="24" t="n"/>
      <c r="I272" s="24" t="n"/>
      <c r="J272" s="24" t="n"/>
      <c r="K272" s="24" t="n"/>
      <c r="L272" s="25">
        <f>IF(OR($D272="",$G272=""),"",ROUND($G272+N($H272)-((N($I272)+N($J272))/MAX(0.0001,IFERROR(IF(INDEX('Productos de barra'!$F$2:$F$151,MATCH($D272,'Productos de barra'!$A$2:$A$151,0))="",1,INDEX('Productos de barra'!$F$2:$F$151,MATCH($D272,'Productos de barra'!$A$2:$A$151,0))),1))+N($K272)),2))</f>
        <v/>
      </c>
      <c r="M272" s="24" t="n"/>
      <c r="N272" s="25">
        <f>IF(OR($L272="",$M272=""),"",ROUND($M272-$L272,2))</f>
        <v/>
      </c>
      <c r="O272" s="23">
        <f>IF($N272="","",IF(ABS($N272)&lt;=IFERROR(IF(INDEX('Productos de barra'!$G$2:$G$151,MATCH($D272,'Productos de barra'!$A$2:$A$151,0))="",Configuración!$C$3,INDEX('Productos de barra'!$G$2:$G$151,MATCH($D272,'Productos de barra'!$A$2:$A$151,0))),Configuración!$C$3)*((N($I272)+N($J272))/MAX(0.0001,IFERROR(IF(INDEX('Productos de barra'!$F$2:$F$151,MATCH($D272,'Productos de barra'!$A$2:$A$151,0))="",1,INDEX('Productos de barra'!$F$2:$F$151,MATCH($D272,'Productos de barra'!$A$2:$A$151,0))),1))+N($K272))+0.001,"OK",IF($N272&lt;0,"Falta: investigar","Sobra: revisar carga")))</f>
        <v/>
      </c>
      <c r="P272" s="26">
        <f>IF($N272="","",IFERROR(IF(INDEX('Productos de barra'!$H$2:$H$151,MATCH($D272,'Productos de barra'!$A$2:$A$151,0))="","",$N272*INDEX('Productos de barra'!$H$2:$H$151,MATCH($D272,'Productos de barra'!$A$2:$A$151,0))),""))</f>
        <v/>
      </c>
      <c r="Q272" s="18" t="n"/>
      <c r="R272" s="23">
        <f>IF(OR($A272="",$A272&lt;&gt;'Resumen del turno'!$C$3,$B272&lt;&gt;'Resumen del turno'!$C$4,$O272="",$O272="OK"),"",COUNTIFS($A$2:$A272,$A272,$B$2:$B272,$B272,$O$2:$O272,"Falta*")+COUNTIFS($A$2:$A272,$A272,$B$2:$B272,$B272,$O$2:$O272,"Sobra*"))</f>
        <v/>
      </c>
    </row>
    <row r="273">
      <c r="A273" s="22" t="n"/>
      <c r="B273" s="18" t="n"/>
      <c r="C273" s="18" t="n"/>
      <c r="D273" s="18" t="n"/>
      <c r="E273" s="23">
        <f>IF($D273="","",IFERROR(INDEX('Productos de barra'!$B$2:$B$151,MATCH($D273,'Productos de barra'!$A$2:$A$151,0)),"Código no cargado"))</f>
        <v/>
      </c>
      <c r="F273" s="23">
        <f>IF($D273="","",IFERROR(INDEX('Productos de barra'!$D$2:$D$151,MATCH($D273,'Productos de barra'!$A$2:$A$151,0)),""))</f>
        <v/>
      </c>
      <c r="G273" s="24" t="n"/>
      <c r="H273" s="24" t="n"/>
      <c r="I273" s="24" t="n"/>
      <c r="J273" s="24" t="n"/>
      <c r="K273" s="24" t="n"/>
      <c r="L273" s="25">
        <f>IF(OR($D273="",$G273=""),"",ROUND($G273+N($H273)-((N($I273)+N($J273))/MAX(0.0001,IFERROR(IF(INDEX('Productos de barra'!$F$2:$F$151,MATCH($D273,'Productos de barra'!$A$2:$A$151,0))="",1,INDEX('Productos de barra'!$F$2:$F$151,MATCH($D273,'Productos de barra'!$A$2:$A$151,0))),1))+N($K273)),2))</f>
        <v/>
      </c>
      <c r="M273" s="24" t="n"/>
      <c r="N273" s="25">
        <f>IF(OR($L273="",$M273=""),"",ROUND($M273-$L273,2))</f>
        <v/>
      </c>
      <c r="O273" s="23">
        <f>IF($N273="","",IF(ABS($N273)&lt;=IFERROR(IF(INDEX('Productos de barra'!$G$2:$G$151,MATCH($D273,'Productos de barra'!$A$2:$A$151,0))="",Configuración!$C$3,INDEX('Productos de barra'!$G$2:$G$151,MATCH($D273,'Productos de barra'!$A$2:$A$151,0))),Configuración!$C$3)*((N($I273)+N($J273))/MAX(0.0001,IFERROR(IF(INDEX('Productos de barra'!$F$2:$F$151,MATCH($D273,'Productos de barra'!$A$2:$A$151,0))="",1,INDEX('Productos de barra'!$F$2:$F$151,MATCH($D273,'Productos de barra'!$A$2:$A$151,0))),1))+N($K273))+0.001,"OK",IF($N273&lt;0,"Falta: investigar","Sobra: revisar carga")))</f>
        <v/>
      </c>
      <c r="P273" s="26">
        <f>IF($N273="","",IFERROR(IF(INDEX('Productos de barra'!$H$2:$H$151,MATCH($D273,'Productos de barra'!$A$2:$A$151,0))="","",$N273*INDEX('Productos de barra'!$H$2:$H$151,MATCH($D273,'Productos de barra'!$A$2:$A$151,0))),""))</f>
        <v/>
      </c>
      <c r="Q273" s="18" t="n"/>
      <c r="R273" s="23">
        <f>IF(OR($A273="",$A273&lt;&gt;'Resumen del turno'!$C$3,$B273&lt;&gt;'Resumen del turno'!$C$4,$O273="",$O273="OK"),"",COUNTIFS($A$2:$A273,$A273,$B$2:$B273,$B273,$O$2:$O273,"Falta*")+COUNTIFS($A$2:$A273,$A273,$B$2:$B273,$B273,$O$2:$O273,"Sobra*"))</f>
        <v/>
      </c>
    </row>
    <row r="274">
      <c r="A274" s="22" t="n"/>
      <c r="B274" s="18" t="n"/>
      <c r="C274" s="18" t="n"/>
      <c r="D274" s="18" t="n"/>
      <c r="E274" s="23">
        <f>IF($D274="","",IFERROR(INDEX('Productos de barra'!$B$2:$B$151,MATCH($D274,'Productos de barra'!$A$2:$A$151,0)),"Código no cargado"))</f>
        <v/>
      </c>
      <c r="F274" s="23">
        <f>IF($D274="","",IFERROR(INDEX('Productos de barra'!$D$2:$D$151,MATCH($D274,'Productos de barra'!$A$2:$A$151,0)),""))</f>
        <v/>
      </c>
      <c r="G274" s="24" t="n"/>
      <c r="H274" s="24" t="n"/>
      <c r="I274" s="24" t="n"/>
      <c r="J274" s="24" t="n"/>
      <c r="K274" s="24" t="n"/>
      <c r="L274" s="25">
        <f>IF(OR($D274="",$G274=""),"",ROUND($G274+N($H274)-((N($I274)+N($J274))/MAX(0.0001,IFERROR(IF(INDEX('Productos de barra'!$F$2:$F$151,MATCH($D274,'Productos de barra'!$A$2:$A$151,0))="",1,INDEX('Productos de barra'!$F$2:$F$151,MATCH($D274,'Productos de barra'!$A$2:$A$151,0))),1))+N($K274)),2))</f>
        <v/>
      </c>
      <c r="M274" s="24" t="n"/>
      <c r="N274" s="25">
        <f>IF(OR($L274="",$M274=""),"",ROUND($M274-$L274,2))</f>
        <v/>
      </c>
      <c r="O274" s="23">
        <f>IF($N274="","",IF(ABS($N274)&lt;=IFERROR(IF(INDEX('Productos de barra'!$G$2:$G$151,MATCH($D274,'Productos de barra'!$A$2:$A$151,0))="",Configuración!$C$3,INDEX('Productos de barra'!$G$2:$G$151,MATCH($D274,'Productos de barra'!$A$2:$A$151,0))),Configuración!$C$3)*((N($I274)+N($J274))/MAX(0.0001,IFERROR(IF(INDEX('Productos de barra'!$F$2:$F$151,MATCH($D274,'Productos de barra'!$A$2:$A$151,0))="",1,INDEX('Productos de barra'!$F$2:$F$151,MATCH($D274,'Productos de barra'!$A$2:$A$151,0))),1))+N($K274))+0.001,"OK",IF($N274&lt;0,"Falta: investigar","Sobra: revisar carga")))</f>
        <v/>
      </c>
      <c r="P274" s="26">
        <f>IF($N274="","",IFERROR(IF(INDEX('Productos de barra'!$H$2:$H$151,MATCH($D274,'Productos de barra'!$A$2:$A$151,0))="","",$N274*INDEX('Productos de barra'!$H$2:$H$151,MATCH($D274,'Productos de barra'!$A$2:$A$151,0))),""))</f>
        <v/>
      </c>
      <c r="Q274" s="18" t="n"/>
      <c r="R274" s="23">
        <f>IF(OR($A274="",$A274&lt;&gt;'Resumen del turno'!$C$3,$B274&lt;&gt;'Resumen del turno'!$C$4,$O274="",$O274="OK"),"",COUNTIFS($A$2:$A274,$A274,$B$2:$B274,$B274,$O$2:$O274,"Falta*")+COUNTIFS($A$2:$A274,$A274,$B$2:$B274,$B274,$O$2:$O274,"Sobra*"))</f>
        <v/>
      </c>
    </row>
    <row r="275">
      <c r="A275" s="22" t="n"/>
      <c r="B275" s="18" t="n"/>
      <c r="C275" s="18" t="n"/>
      <c r="D275" s="18" t="n"/>
      <c r="E275" s="23">
        <f>IF($D275="","",IFERROR(INDEX('Productos de barra'!$B$2:$B$151,MATCH($D275,'Productos de barra'!$A$2:$A$151,0)),"Código no cargado"))</f>
        <v/>
      </c>
      <c r="F275" s="23">
        <f>IF($D275="","",IFERROR(INDEX('Productos de barra'!$D$2:$D$151,MATCH($D275,'Productos de barra'!$A$2:$A$151,0)),""))</f>
        <v/>
      </c>
      <c r="G275" s="24" t="n"/>
      <c r="H275" s="24" t="n"/>
      <c r="I275" s="24" t="n"/>
      <c r="J275" s="24" t="n"/>
      <c r="K275" s="24" t="n"/>
      <c r="L275" s="25">
        <f>IF(OR($D275="",$G275=""),"",ROUND($G275+N($H275)-((N($I275)+N($J275))/MAX(0.0001,IFERROR(IF(INDEX('Productos de barra'!$F$2:$F$151,MATCH($D275,'Productos de barra'!$A$2:$A$151,0))="",1,INDEX('Productos de barra'!$F$2:$F$151,MATCH($D275,'Productos de barra'!$A$2:$A$151,0))),1))+N($K275)),2))</f>
        <v/>
      </c>
      <c r="M275" s="24" t="n"/>
      <c r="N275" s="25">
        <f>IF(OR($L275="",$M275=""),"",ROUND($M275-$L275,2))</f>
        <v/>
      </c>
      <c r="O275" s="23">
        <f>IF($N275="","",IF(ABS($N275)&lt;=IFERROR(IF(INDEX('Productos de barra'!$G$2:$G$151,MATCH($D275,'Productos de barra'!$A$2:$A$151,0))="",Configuración!$C$3,INDEX('Productos de barra'!$G$2:$G$151,MATCH($D275,'Productos de barra'!$A$2:$A$151,0))),Configuración!$C$3)*((N($I275)+N($J275))/MAX(0.0001,IFERROR(IF(INDEX('Productos de barra'!$F$2:$F$151,MATCH($D275,'Productos de barra'!$A$2:$A$151,0))="",1,INDEX('Productos de barra'!$F$2:$F$151,MATCH($D275,'Productos de barra'!$A$2:$A$151,0))),1))+N($K275))+0.001,"OK",IF($N275&lt;0,"Falta: investigar","Sobra: revisar carga")))</f>
        <v/>
      </c>
      <c r="P275" s="26">
        <f>IF($N275="","",IFERROR(IF(INDEX('Productos de barra'!$H$2:$H$151,MATCH($D275,'Productos de barra'!$A$2:$A$151,0))="","",$N275*INDEX('Productos de barra'!$H$2:$H$151,MATCH($D275,'Productos de barra'!$A$2:$A$151,0))),""))</f>
        <v/>
      </c>
      <c r="Q275" s="18" t="n"/>
      <c r="R275" s="23">
        <f>IF(OR($A275="",$A275&lt;&gt;'Resumen del turno'!$C$3,$B275&lt;&gt;'Resumen del turno'!$C$4,$O275="",$O275="OK"),"",COUNTIFS($A$2:$A275,$A275,$B$2:$B275,$B275,$O$2:$O275,"Falta*")+COUNTIFS($A$2:$A275,$A275,$B$2:$B275,$B275,$O$2:$O275,"Sobra*"))</f>
        <v/>
      </c>
    </row>
    <row r="276">
      <c r="A276" s="22" t="n"/>
      <c r="B276" s="18" t="n"/>
      <c r="C276" s="18" t="n"/>
      <c r="D276" s="18" t="n"/>
      <c r="E276" s="23">
        <f>IF($D276="","",IFERROR(INDEX('Productos de barra'!$B$2:$B$151,MATCH($D276,'Productos de barra'!$A$2:$A$151,0)),"Código no cargado"))</f>
        <v/>
      </c>
      <c r="F276" s="23">
        <f>IF($D276="","",IFERROR(INDEX('Productos de barra'!$D$2:$D$151,MATCH($D276,'Productos de barra'!$A$2:$A$151,0)),""))</f>
        <v/>
      </c>
      <c r="G276" s="24" t="n"/>
      <c r="H276" s="24" t="n"/>
      <c r="I276" s="24" t="n"/>
      <c r="J276" s="24" t="n"/>
      <c r="K276" s="24" t="n"/>
      <c r="L276" s="25">
        <f>IF(OR($D276="",$G276=""),"",ROUND($G276+N($H276)-((N($I276)+N($J276))/MAX(0.0001,IFERROR(IF(INDEX('Productos de barra'!$F$2:$F$151,MATCH($D276,'Productos de barra'!$A$2:$A$151,0))="",1,INDEX('Productos de barra'!$F$2:$F$151,MATCH($D276,'Productos de barra'!$A$2:$A$151,0))),1))+N($K276)),2))</f>
        <v/>
      </c>
      <c r="M276" s="24" t="n"/>
      <c r="N276" s="25">
        <f>IF(OR($L276="",$M276=""),"",ROUND($M276-$L276,2))</f>
        <v/>
      </c>
      <c r="O276" s="23">
        <f>IF($N276="","",IF(ABS($N276)&lt;=IFERROR(IF(INDEX('Productos de barra'!$G$2:$G$151,MATCH($D276,'Productos de barra'!$A$2:$A$151,0))="",Configuración!$C$3,INDEX('Productos de barra'!$G$2:$G$151,MATCH($D276,'Productos de barra'!$A$2:$A$151,0))),Configuración!$C$3)*((N($I276)+N($J276))/MAX(0.0001,IFERROR(IF(INDEX('Productos de barra'!$F$2:$F$151,MATCH($D276,'Productos de barra'!$A$2:$A$151,0))="",1,INDEX('Productos de barra'!$F$2:$F$151,MATCH($D276,'Productos de barra'!$A$2:$A$151,0))),1))+N($K276))+0.001,"OK",IF($N276&lt;0,"Falta: investigar","Sobra: revisar carga")))</f>
        <v/>
      </c>
      <c r="P276" s="26">
        <f>IF($N276="","",IFERROR(IF(INDEX('Productos de barra'!$H$2:$H$151,MATCH($D276,'Productos de barra'!$A$2:$A$151,0))="","",$N276*INDEX('Productos de barra'!$H$2:$H$151,MATCH($D276,'Productos de barra'!$A$2:$A$151,0))),""))</f>
        <v/>
      </c>
      <c r="Q276" s="18" t="n"/>
      <c r="R276" s="23">
        <f>IF(OR($A276="",$A276&lt;&gt;'Resumen del turno'!$C$3,$B276&lt;&gt;'Resumen del turno'!$C$4,$O276="",$O276="OK"),"",COUNTIFS($A$2:$A276,$A276,$B$2:$B276,$B276,$O$2:$O276,"Falta*")+COUNTIFS($A$2:$A276,$A276,$B$2:$B276,$B276,$O$2:$O276,"Sobra*"))</f>
        <v/>
      </c>
    </row>
    <row r="277">
      <c r="A277" s="22" t="n"/>
      <c r="B277" s="18" t="n"/>
      <c r="C277" s="18" t="n"/>
      <c r="D277" s="18" t="n"/>
      <c r="E277" s="23">
        <f>IF($D277="","",IFERROR(INDEX('Productos de barra'!$B$2:$B$151,MATCH($D277,'Productos de barra'!$A$2:$A$151,0)),"Código no cargado"))</f>
        <v/>
      </c>
      <c r="F277" s="23">
        <f>IF($D277="","",IFERROR(INDEX('Productos de barra'!$D$2:$D$151,MATCH($D277,'Productos de barra'!$A$2:$A$151,0)),""))</f>
        <v/>
      </c>
      <c r="G277" s="24" t="n"/>
      <c r="H277" s="24" t="n"/>
      <c r="I277" s="24" t="n"/>
      <c r="J277" s="24" t="n"/>
      <c r="K277" s="24" t="n"/>
      <c r="L277" s="25">
        <f>IF(OR($D277="",$G277=""),"",ROUND($G277+N($H277)-((N($I277)+N($J277))/MAX(0.0001,IFERROR(IF(INDEX('Productos de barra'!$F$2:$F$151,MATCH($D277,'Productos de barra'!$A$2:$A$151,0))="",1,INDEX('Productos de barra'!$F$2:$F$151,MATCH($D277,'Productos de barra'!$A$2:$A$151,0))),1))+N($K277)),2))</f>
        <v/>
      </c>
      <c r="M277" s="24" t="n"/>
      <c r="N277" s="25">
        <f>IF(OR($L277="",$M277=""),"",ROUND($M277-$L277,2))</f>
        <v/>
      </c>
      <c r="O277" s="23">
        <f>IF($N277="","",IF(ABS($N277)&lt;=IFERROR(IF(INDEX('Productos de barra'!$G$2:$G$151,MATCH($D277,'Productos de barra'!$A$2:$A$151,0))="",Configuración!$C$3,INDEX('Productos de barra'!$G$2:$G$151,MATCH($D277,'Productos de barra'!$A$2:$A$151,0))),Configuración!$C$3)*((N($I277)+N($J277))/MAX(0.0001,IFERROR(IF(INDEX('Productos de barra'!$F$2:$F$151,MATCH($D277,'Productos de barra'!$A$2:$A$151,0))="",1,INDEX('Productos de barra'!$F$2:$F$151,MATCH($D277,'Productos de barra'!$A$2:$A$151,0))),1))+N($K277))+0.001,"OK",IF($N277&lt;0,"Falta: investigar","Sobra: revisar carga")))</f>
        <v/>
      </c>
      <c r="P277" s="26">
        <f>IF($N277="","",IFERROR(IF(INDEX('Productos de barra'!$H$2:$H$151,MATCH($D277,'Productos de barra'!$A$2:$A$151,0))="","",$N277*INDEX('Productos de barra'!$H$2:$H$151,MATCH($D277,'Productos de barra'!$A$2:$A$151,0))),""))</f>
        <v/>
      </c>
      <c r="Q277" s="18" t="n"/>
      <c r="R277" s="23">
        <f>IF(OR($A277="",$A277&lt;&gt;'Resumen del turno'!$C$3,$B277&lt;&gt;'Resumen del turno'!$C$4,$O277="",$O277="OK"),"",COUNTIFS($A$2:$A277,$A277,$B$2:$B277,$B277,$O$2:$O277,"Falta*")+COUNTIFS($A$2:$A277,$A277,$B$2:$B277,$B277,$O$2:$O277,"Sobra*"))</f>
        <v/>
      </c>
    </row>
    <row r="278">
      <c r="A278" s="22" t="n"/>
      <c r="B278" s="18" t="n"/>
      <c r="C278" s="18" t="n"/>
      <c r="D278" s="18" t="n"/>
      <c r="E278" s="23">
        <f>IF($D278="","",IFERROR(INDEX('Productos de barra'!$B$2:$B$151,MATCH($D278,'Productos de barra'!$A$2:$A$151,0)),"Código no cargado"))</f>
        <v/>
      </c>
      <c r="F278" s="23">
        <f>IF($D278="","",IFERROR(INDEX('Productos de barra'!$D$2:$D$151,MATCH($D278,'Productos de barra'!$A$2:$A$151,0)),""))</f>
        <v/>
      </c>
      <c r="G278" s="24" t="n"/>
      <c r="H278" s="24" t="n"/>
      <c r="I278" s="24" t="n"/>
      <c r="J278" s="24" t="n"/>
      <c r="K278" s="24" t="n"/>
      <c r="L278" s="25">
        <f>IF(OR($D278="",$G278=""),"",ROUND($G278+N($H278)-((N($I278)+N($J278))/MAX(0.0001,IFERROR(IF(INDEX('Productos de barra'!$F$2:$F$151,MATCH($D278,'Productos de barra'!$A$2:$A$151,0))="",1,INDEX('Productos de barra'!$F$2:$F$151,MATCH($D278,'Productos de barra'!$A$2:$A$151,0))),1))+N($K278)),2))</f>
        <v/>
      </c>
      <c r="M278" s="24" t="n"/>
      <c r="N278" s="25">
        <f>IF(OR($L278="",$M278=""),"",ROUND($M278-$L278,2))</f>
        <v/>
      </c>
      <c r="O278" s="23">
        <f>IF($N278="","",IF(ABS($N278)&lt;=IFERROR(IF(INDEX('Productos de barra'!$G$2:$G$151,MATCH($D278,'Productos de barra'!$A$2:$A$151,0))="",Configuración!$C$3,INDEX('Productos de barra'!$G$2:$G$151,MATCH($D278,'Productos de barra'!$A$2:$A$151,0))),Configuración!$C$3)*((N($I278)+N($J278))/MAX(0.0001,IFERROR(IF(INDEX('Productos de barra'!$F$2:$F$151,MATCH($D278,'Productos de barra'!$A$2:$A$151,0))="",1,INDEX('Productos de barra'!$F$2:$F$151,MATCH($D278,'Productos de barra'!$A$2:$A$151,0))),1))+N($K278))+0.001,"OK",IF($N278&lt;0,"Falta: investigar","Sobra: revisar carga")))</f>
        <v/>
      </c>
      <c r="P278" s="26">
        <f>IF($N278="","",IFERROR(IF(INDEX('Productos de barra'!$H$2:$H$151,MATCH($D278,'Productos de barra'!$A$2:$A$151,0))="","",$N278*INDEX('Productos de barra'!$H$2:$H$151,MATCH($D278,'Productos de barra'!$A$2:$A$151,0))),""))</f>
        <v/>
      </c>
      <c r="Q278" s="18" t="n"/>
      <c r="R278" s="23">
        <f>IF(OR($A278="",$A278&lt;&gt;'Resumen del turno'!$C$3,$B278&lt;&gt;'Resumen del turno'!$C$4,$O278="",$O278="OK"),"",COUNTIFS($A$2:$A278,$A278,$B$2:$B278,$B278,$O$2:$O278,"Falta*")+COUNTIFS($A$2:$A278,$A278,$B$2:$B278,$B278,$O$2:$O278,"Sobra*"))</f>
        <v/>
      </c>
    </row>
    <row r="279">
      <c r="A279" s="22" t="n"/>
      <c r="B279" s="18" t="n"/>
      <c r="C279" s="18" t="n"/>
      <c r="D279" s="18" t="n"/>
      <c r="E279" s="23">
        <f>IF($D279="","",IFERROR(INDEX('Productos de barra'!$B$2:$B$151,MATCH($D279,'Productos de barra'!$A$2:$A$151,0)),"Código no cargado"))</f>
        <v/>
      </c>
      <c r="F279" s="23">
        <f>IF($D279="","",IFERROR(INDEX('Productos de barra'!$D$2:$D$151,MATCH($D279,'Productos de barra'!$A$2:$A$151,0)),""))</f>
        <v/>
      </c>
      <c r="G279" s="24" t="n"/>
      <c r="H279" s="24" t="n"/>
      <c r="I279" s="24" t="n"/>
      <c r="J279" s="24" t="n"/>
      <c r="K279" s="24" t="n"/>
      <c r="L279" s="25">
        <f>IF(OR($D279="",$G279=""),"",ROUND($G279+N($H279)-((N($I279)+N($J279))/MAX(0.0001,IFERROR(IF(INDEX('Productos de barra'!$F$2:$F$151,MATCH($D279,'Productos de barra'!$A$2:$A$151,0))="",1,INDEX('Productos de barra'!$F$2:$F$151,MATCH($D279,'Productos de barra'!$A$2:$A$151,0))),1))+N($K279)),2))</f>
        <v/>
      </c>
      <c r="M279" s="24" t="n"/>
      <c r="N279" s="25">
        <f>IF(OR($L279="",$M279=""),"",ROUND($M279-$L279,2))</f>
        <v/>
      </c>
      <c r="O279" s="23">
        <f>IF($N279="","",IF(ABS($N279)&lt;=IFERROR(IF(INDEX('Productos de barra'!$G$2:$G$151,MATCH($D279,'Productos de barra'!$A$2:$A$151,0))="",Configuración!$C$3,INDEX('Productos de barra'!$G$2:$G$151,MATCH($D279,'Productos de barra'!$A$2:$A$151,0))),Configuración!$C$3)*((N($I279)+N($J279))/MAX(0.0001,IFERROR(IF(INDEX('Productos de barra'!$F$2:$F$151,MATCH($D279,'Productos de barra'!$A$2:$A$151,0))="",1,INDEX('Productos de barra'!$F$2:$F$151,MATCH($D279,'Productos de barra'!$A$2:$A$151,0))),1))+N($K279))+0.001,"OK",IF($N279&lt;0,"Falta: investigar","Sobra: revisar carga")))</f>
        <v/>
      </c>
      <c r="P279" s="26">
        <f>IF($N279="","",IFERROR(IF(INDEX('Productos de barra'!$H$2:$H$151,MATCH($D279,'Productos de barra'!$A$2:$A$151,0))="","",$N279*INDEX('Productos de barra'!$H$2:$H$151,MATCH($D279,'Productos de barra'!$A$2:$A$151,0))),""))</f>
        <v/>
      </c>
      <c r="Q279" s="18" t="n"/>
      <c r="R279" s="23">
        <f>IF(OR($A279="",$A279&lt;&gt;'Resumen del turno'!$C$3,$B279&lt;&gt;'Resumen del turno'!$C$4,$O279="",$O279="OK"),"",COUNTIFS($A$2:$A279,$A279,$B$2:$B279,$B279,$O$2:$O279,"Falta*")+COUNTIFS($A$2:$A279,$A279,$B$2:$B279,$B279,$O$2:$O279,"Sobra*"))</f>
        <v/>
      </c>
    </row>
    <row r="280">
      <c r="A280" s="22" t="n"/>
      <c r="B280" s="18" t="n"/>
      <c r="C280" s="18" t="n"/>
      <c r="D280" s="18" t="n"/>
      <c r="E280" s="23">
        <f>IF($D280="","",IFERROR(INDEX('Productos de barra'!$B$2:$B$151,MATCH($D280,'Productos de barra'!$A$2:$A$151,0)),"Código no cargado"))</f>
        <v/>
      </c>
      <c r="F280" s="23">
        <f>IF($D280="","",IFERROR(INDEX('Productos de barra'!$D$2:$D$151,MATCH($D280,'Productos de barra'!$A$2:$A$151,0)),""))</f>
        <v/>
      </c>
      <c r="G280" s="24" t="n"/>
      <c r="H280" s="24" t="n"/>
      <c r="I280" s="24" t="n"/>
      <c r="J280" s="24" t="n"/>
      <c r="K280" s="24" t="n"/>
      <c r="L280" s="25">
        <f>IF(OR($D280="",$G280=""),"",ROUND($G280+N($H280)-((N($I280)+N($J280))/MAX(0.0001,IFERROR(IF(INDEX('Productos de barra'!$F$2:$F$151,MATCH($D280,'Productos de barra'!$A$2:$A$151,0))="",1,INDEX('Productos de barra'!$F$2:$F$151,MATCH($D280,'Productos de barra'!$A$2:$A$151,0))),1))+N($K280)),2))</f>
        <v/>
      </c>
      <c r="M280" s="24" t="n"/>
      <c r="N280" s="25">
        <f>IF(OR($L280="",$M280=""),"",ROUND($M280-$L280,2))</f>
        <v/>
      </c>
      <c r="O280" s="23">
        <f>IF($N280="","",IF(ABS($N280)&lt;=IFERROR(IF(INDEX('Productos de barra'!$G$2:$G$151,MATCH($D280,'Productos de barra'!$A$2:$A$151,0))="",Configuración!$C$3,INDEX('Productos de barra'!$G$2:$G$151,MATCH($D280,'Productos de barra'!$A$2:$A$151,0))),Configuración!$C$3)*((N($I280)+N($J280))/MAX(0.0001,IFERROR(IF(INDEX('Productos de barra'!$F$2:$F$151,MATCH($D280,'Productos de barra'!$A$2:$A$151,0))="",1,INDEX('Productos de barra'!$F$2:$F$151,MATCH($D280,'Productos de barra'!$A$2:$A$151,0))),1))+N($K280))+0.001,"OK",IF($N280&lt;0,"Falta: investigar","Sobra: revisar carga")))</f>
        <v/>
      </c>
      <c r="P280" s="26">
        <f>IF($N280="","",IFERROR(IF(INDEX('Productos de barra'!$H$2:$H$151,MATCH($D280,'Productos de barra'!$A$2:$A$151,0))="","",$N280*INDEX('Productos de barra'!$H$2:$H$151,MATCH($D280,'Productos de barra'!$A$2:$A$151,0))),""))</f>
        <v/>
      </c>
      <c r="Q280" s="18" t="n"/>
      <c r="R280" s="23">
        <f>IF(OR($A280="",$A280&lt;&gt;'Resumen del turno'!$C$3,$B280&lt;&gt;'Resumen del turno'!$C$4,$O280="",$O280="OK"),"",COUNTIFS($A$2:$A280,$A280,$B$2:$B280,$B280,$O$2:$O280,"Falta*")+COUNTIFS($A$2:$A280,$A280,$B$2:$B280,$B280,$O$2:$O280,"Sobra*"))</f>
        <v/>
      </c>
    </row>
    <row r="281">
      <c r="A281" s="22" t="n"/>
      <c r="B281" s="18" t="n"/>
      <c r="C281" s="18" t="n"/>
      <c r="D281" s="18" t="n"/>
      <c r="E281" s="23">
        <f>IF($D281="","",IFERROR(INDEX('Productos de barra'!$B$2:$B$151,MATCH($D281,'Productos de barra'!$A$2:$A$151,0)),"Código no cargado"))</f>
        <v/>
      </c>
      <c r="F281" s="23">
        <f>IF($D281="","",IFERROR(INDEX('Productos de barra'!$D$2:$D$151,MATCH($D281,'Productos de barra'!$A$2:$A$151,0)),""))</f>
        <v/>
      </c>
      <c r="G281" s="24" t="n"/>
      <c r="H281" s="24" t="n"/>
      <c r="I281" s="24" t="n"/>
      <c r="J281" s="24" t="n"/>
      <c r="K281" s="24" t="n"/>
      <c r="L281" s="25">
        <f>IF(OR($D281="",$G281=""),"",ROUND($G281+N($H281)-((N($I281)+N($J281))/MAX(0.0001,IFERROR(IF(INDEX('Productos de barra'!$F$2:$F$151,MATCH($D281,'Productos de barra'!$A$2:$A$151,0))="",1,INDEX('Productos de barra'!$F$2:$F$151,MATCH($D281,'Productos de barra'!$A$2:$A$151,0))),1))+N($K281)),2))</f>
        <v/>
      </c>
      <c r="M281" s="24" t="n"/>
      <c r="N281" s="25">
        <f>IF(OR($L281="",$M281=""),"",ROUND($M281-$L281,2))</f>
        <v/>
      </c>
      <c r="O281" s="23">
        <f>IF($N281="","",IF(ABS($N281)&lt;=IFERROR(IF(INDEX('Productos de barra'!$G$2:$G$151,MATCH($D281,'Productos de barra'!$A$2:$A$151,0))="",Configuración!$C$3,INDEX('Productos de barra'!$G$2:$G$151,MATCH($D281,'Productos de barra'!$A$2:$A$151,0))),Configuración!$C$3)*((N($I281)+N($J281))/MAX(0.0001,IFERROR(IF(INDEX('Productos de barra'!$F$2:$F$151,MATCH($D281,'Productos de barra'!$A$2:$A$151,0))="",1,INDEX('Productos de barra'!$F$2:$F$151,MATCH($D281,'Productos de barra'!$A$2:$A$151,0))),1))+N($K281))+0.001,"OK",IF($N281&lt;0,"Falta: investigar","Sobra: revisar carga")))</f>
        <v/>
      </c>
      <c r="P281" s="26">
        <f>IF($N281="","",IFERROR(IF(INDEX('Productos de barra'!$H$2:$H$151,MATCH($D281,'Productos de barra'!$A$2:$A$151,0))="","",$N281*INDEX('Productos de barra'!$H$2:$H$151,MATCH($D281,'Productos de barra'!$A$2:$A$151,0))),""))</f>
        <v/>
      </c>
      <c r="Q281" s="18" t="n"/>
      <c r="R281" s="23">
        <f>IF(OR($A281="",$A281&lt;&gt;'Resumen del turno'!$C$3,$B281&lt;&gt;'Resumen del turno'!$C$4,$O281="",$O281="OK"),"",COUNTIFS($A$2:$A281,$A281,$B$2:$B281,$B281,$O$2:$O281,"Falta*")+COUNTIFS($A$2:$A281,$A281,$B$2:$B281,$B281,$O$2:$O281,"Sobra*"))</f>
        <v/>
      </c>
    </row>
    <row r="282">
      <c r="A282" s="22" t="n"/>
      <c r="B282" s="18" t="n"/>
      <c r="C282" s="18" t="n"/>
      <c r="D282" s="18" t="n"/>
      <c r="E282" s="23">
        <f>IF($D282="","",IFERROR(INDEX('Productos de barra'!$B$2:$B$151,MATCH($D282,'Productos de barra'!$A$2:$A$151,0)),"Código no cargado"))</f>
        <v/>
      </c>
      <c r="F282" s="23">
        <f>IF($D282="","",IFERROR(INDEX('Productos de barra'!$D$2:$D$151,MATCH($D282,'Productos de barra'!$A$2:$A$151,0)),""))</f>
        <v/>
      </c>
      <c r="G282" s="24" t="n"/>
      <c r="H282" s="24" t="n"/>
      <c r="I282" s="24" t="n"/>
      <c r="J282" s="24" t="n"/>
      <c r="K282" s="24" t="n"/>
      <c r="L282" s="25">
        <f>IF(OR($D282="",$G282=""),"",ROUND($G282+N($H282)-((N($I282)+N($J282))/MAX(0.0001,IFERROR(IF(INDEX('Productos de barra'!$F$2:$F$151,MATCH($D282,'Productos de barra'!$A$2:$A$151,0))="",1,INDEX('Productos de barra'!$F$2:$F$151,MATCH($D282,'Productos de barra'!$A$2:$A$151,0))),1))+N($K282)),2))</f>
        <v/>
      </c>
      <c r="M282" s="24" t="n"/>
      <c r="N282" s="25">
        <f>IF(OR($L282="",$M282=""),"",ROUND($M282-$L282,2))</f>
        <v/>
      </c>
      <c r="O282" s="23">
        <f>IF($N282="","",IF(ABS($N282)&lt;=IFERROR(IF(INDEX('Productos de barra'!$G$2:$G$151,MATCH($D282,'Productos de barra'!$A$2:$A$151,0))="",Configuración!$C$3,INDEX('Productos de barra'!$G$2:$G$151,MATCH($D282,'Productos de barra'!$A$2:$A$151,0))),Configuración!$C$3)*((N($I282)+N($J282))/MAX(0.0001,IFERROR(IF(INDEX('Productos de barra'!$F$2:$F$151,MATCH($D282,'Productos de barra'!$A$2:$A$151,0))="",1,INDEX('Productos de barra'!$F$2:$F$151,MATCH($D282,'Productos de barra'!$A$2:$A$151,0))),1))+N($K282))+0.001,"OK",IF($N282&lt;0,"Falta: investigar","Sobra: revisar carga")))</f>
        <v/>
      </c>
      <c r="P282" s="26">
        <f>IF($N282="","",IFERROR(IF(INDEX('Productos de barra'!$H$2:$H$151,MATCH($D282,'Productos de barra'!$A$2:$A$151,0))="","",$N282*INDEX('Productos de barra'!$H$2:$H$151,MATCH($D282,'Productos de barra'!$A$2:$A$151,0))),""))</f>
        <v/>
      </c>
      <c r="Q282" s="18" t="n"/>
      <c r="R282" s="23">
        <f>IF(OR($A282="",$A282&lt;&gt;'Resumen del turno'!$C$3,$B282&lt;&gt;'Resumen del turno'!$C$4,$O282="",$O282="OK"),"",COUNTIFS($A$2:$A282,$A282,$B$2:$B282,$B282,$O$2:$O282,"Falta*")+COUNTIFS($A$2:$A282,$A282,$B$2:$B282,$B282,$O$2:$O282,"Sobra*"))</f>
        <v/>
      </c>
    </row>
    <row r="283">
      <c r="A283" s="22" t="n"/>
      <c r="B283" s="18" t="n"/>
      <c r="C283" s="18" t="n"/>
      <c r="D283" s="18" t="n"/>
      <c r="E283" s="23">
        <f>IF($D283="","",IFERROR(INDEX('Productos de barra'!$B$2:$B$151,MATCH($D283,'Productos de barra'!$A$2:$A$151,0)),"Código no cargado"))</f>
        <v/>
      </c>
      <c r="F283" s="23">
        <f>IF($D283="","",IFERROR(INDEX('Productos de barra'!$D$2:$D$151,MATCH($D283,'Productos de barra'!$A$2:$A$151,0)),""))</f>
        <v/>
      </c>
      <c r="G283" s="24" t="n"/>
      <c r="H283" s="24" t="n"/>
      <c r="I283" s="24" t="n"/>
      <c r="J283" s="24" t="n"/>
      <c r="K283" s="24" t="n"/>
      <c r="L283" s="25">
        <f>IF(OR($D283="",$G283=""),"",ROUND($G283+N($H283)-((N($I283)+N($J283))/MAX(0.0001,IFERROR(IF(INDEX('Productos de barra'!$F$2:$F$151,MATCH($D283,'Productos de barra'!$A$2:$A$151,0))="",1,INDEX('Productos de barra'!$F$2:$F$151,MATCH($D283,'Productos de barra'!$A$2:$A$151,0))),1))+N($K283)),2))</f>
        <v/>
      </c>
      <c r="M283" s="24" t="n"/>
      <c r="N283" s="25">
        <f>IF(OR($L283="",$M283=""),"",ROUND($M283-$L283,2))</f>
        <v/>
      </c>
      <c r="O283" s="23">
        <f>IF($N283="","",IF(ABS($N283)&lt;=IFERROR(IF(INDEX('Productos de barra'!$G$2:$G$151,MATCH($D283,'Productos de barra'!$A$2:$A$151,0))="",Configuración!$C$3,INDEX('Productos de barra'!$G$2:$G$151,MATCH($D283,'Productos de barra'!$A$2:$A$151,0))),Configuración!$C$3)*((N($I283)+N($J283))/MAX(0.0001,IFERROR(IF(INDEX('Productos de barra'!$F$2:$F$151,MATCH($D283,'Productos de barra'!$A$2:$A$151,0))="",1,INDEX('Productos de barra'!$F$2:$F$151,MATCH($D283,'Productos de barra'!$A$2:$A$151,0))),1))+N($K283))+0.001,"OK",IF($N283&lt;0,"Falta: investigar","Sobra: revisar carga")))</f>
        <v/>
      </c>
      <c r="P283" s="26">
        <f>IF($N283="","",IFERROR(IF(INDEX('Productos de barra'!$H$2:$H$151,MATCH($D283,'Productos de barra'!$A$2:$A$151,0))="","",$N283*INDEX('Productos de barra'!$H$2:$H$151,MATCH($D283,'Productos de barra'!$A$2:$A$151,0))),""))</f>
        <v/>
      </c>
      <c r="Q283" s="18" t="n"/>
      <c r="R283" s="23">
        <f>IF(OR($A283="",$A283&lt;&gt;'Resumen del turno'!$C$3,$B283&lt;&gt;'Resumen del turno'!$C$4,$O283="",$O283="OK"),"",COUNTIFS($A$2:$A283,$A283,$B$2:$B283,$B283,$O$2:$O283,"Falta*")+COUNTIFS($A$2:$A283,$A283,$B$2:$B283,$B283,$O$2:$O283,"Sobra*"))</f>
        <v/>
      </c>
    </row>
    <row r="284">
      <c r="A284" s="22" t="n"/>
      <c r="B284" s="18" t="n"/>
      <c r="C284" s="18" t="n"/>
      <c r="D284" s="18" t="n"/>
      <c r="E284" s="23">
        <f>IF($D284="","",IFERROR(INDEX('Productos de barra'!$B$2:$B$151,MATCH($D284,'Productos de barra'!$A$2:$A$151,0)),"Código no cargado"))</f>
        <v/>
      </c>
      <c r="F284" s="23">
        <f>IF($D284="","",IFERROR(INDEX('Productos de barra'!$D$2:$D$151,MATCH($D284,'Productos de barra'!$A$2:$A$151,0)),""))</f>
        <v/>
      </c>
      <c r="G284" s="24" t="n"/>
      <c r="H284" s="24" t="n"/>
      <c r="I284" s="24" t="n"/>
      <c r="J284" s="24" t="n"/>
      <c r="K284" s="24" t="n"/>
      <c r="L284" s="25">
        <f>IF(OR($D284="",$G284=""),"",ROUND($G284+N($H284)-((N($I284)+N($J284))/MAX(0.0001,IFERROR(IF(INDEX('Productos de barra'!$F$2:$F$151,MATCH($D284,'Productos de barra'!$A$2:$A$151,0))="",1,INDEX('Productos de barra'!$F$2:$F$151,MATCH($D284,'Productos de barra'!$A$2:$A$151,0))),1))+N($K284)),2))</f>
        <v/>
      </c>
      <c r="M284" s="24" t="n"/>
      <c r="N284" s="25">
        <f>IF(OR($L284="",$M284=""),"",ROUND($M284-$L284,2))</f>
        <v/>
      </c>
      <c r="O284" s="23">
        <f>IF($N284="","",IF(ABS($N284)&lt;=IFERROR(IF(INDEX('Productos de barra'!$G$2:$G$151,MATCH($D284,'Productos de barra'!$A$2:$A$151,0))="",Configuración!$C$3,INDEX('Productos de barra'!$G$2:$G$151,MATCH($D284,'Productos de barra'!$A$2:$A$151,0))),Configuración!$C$3)*((N($I284)+N($J284))/MAX(0.0001,IFERROR(IF(INDEX('Productos de barra'!$F$2:$F$151,MATCH($D284,'Productos de barra'!$A$2:$A$151,0))="",1,INDEX('Productos de barra'!$F$2:$F$151,MATCH($D284,'Productos de barra'!$A$2:$A$151,0))),1))+N($K284))+0.001,"OK",IF($N284&lt;0,"Falta: investigar","Sobra: revisar carga")))</f>
        <v/>
      </c>
      <c r="P284" s="26">
        <f>IF($N284="","",IFERROR(IF(INDEX('Productos de barra'!$H$2:$H$151,MATCH($D284,'Productos de barra'!$A$2:$A$151,0))="","",$N284*INDEX('Productos de barra'!$H$2:$H$151,MATCH($D284,'Productos de barra'!$A$2:$A$151,0))),""))</f>
        <v/>
      </c>
      <c r="Q284" s="18" t="n"/>
      <c r="R284" s="23">
        <f>IF(OR($A284="",$A284&lt;&gt;'Resumen del turno'!$C$3,$B284&lt;&gt;'Resumen del turno'!$C$4,$O284="",$O284="OK"),"",COUNTIFS($A$2:$A284,$A284,$B$2:$B284,$B284,$O$2:$O284,"Falta*")+COUNTIFS($A$2:$A284,$A284,$B$2:$B284,$B284,$O$2:$O284,"Sobra*"))</f>
        <v/>
      </c>
    </row>
    <row r="285">
      <c r="A285" s="22" t="n"/>
      <c r="B285" s="18" t="n"/>
      <c r="C285" s="18" t="n"/>
      <c r="D285" s="18" t="n"/>
      <c r="E285" s="23">
        <f>IF($D285="","",IFERROR(INDEX('Productos de barra'!$B$2:$B$151,MATCH($D285,'Productos de barra'!$A$2:$A$151,0)),"Código no cargado"))</f>
        <v/>
      </c>
      <c r="F285" s="23">
        <f>IF($D285="","",IFERROR(INDEX('Productos de barra'!$D$2:$D$151,MATCH($D285,'Productos de barra'!$A$2:$A$151,0)),""))</f>
        <v/>
      </c>
      <c r="G285" s="24" t="n"/>
      <c r="H285" s="24" t="n"/>
      <c r="I285" s="24" t="n"/>
      <c r="J285" s="24" t="n"/>
      <c r="K285" s="24" t="n"/>
      <c r="L285" s="25">
        <f>IF(OR($D285="",$G285=""),"",ROUND($G285+N($H285)-((N($I285)+N($J285))/MAX(0.0001,IFERROR(IF(INDEX('Productos de barra'!$F$2:$F$151,MATCH($D285,'Productos de barra'!$A$2:$A$151,0))="",1,INDEX('Productos de barra'!$F$2:$F$151,MATCH($D285,'Productos de barra'!$A$2:$A$151,0))),1))+N($K285)),2))</f>
        <v/>
      </c>
      <c r="M285" s="24" t="n"/>
      <c r="N285" s="25">
        <f>IF(OR($L285="",$M285=""),"",ROUND($M285-$L285,2))</f>
        <v/>
      </c>
      <c r="O285" s="23">
        <f>IF($N285="","",IF(ABS($N285)&lt;=IFERROR(IF(INDEX('Productos de barra'!$G$2:$G$151,MATCH($D285,'Productos de barra'!$A$2:$A$151,0))="",Configuración!$C$3,INDEX('Productos de barra'!$G$2:$G$151,MATCH($D285,'Productos de barra'!$A$2:$A$151,0))),Configuración!$C$3)*((N($I285)+N($J285))/MAX(0.0001,IFERROR(IF(INDEX('Productos de barra'!$F$2:$F$151,MATCH($D285,'Productos de barra'!$A$2:$A$151,0))="",1,INDEX('Productos de barra'!$F$2:$F$151,MATCH($D285,'Productos de barra'!$A$2:$A$151,0))),1))+N($K285))+0.001,"OK",IF($N285&lt;0,"Falta: investigar","Sobra: revisar carga")))</f>
        <v/>
      </c>
      <c r="P285" s="26">
        <f>IF($N285="","",IFERROR(IF(INDEX('Productos de barra'!$H$2:$H$151,MATCH($D285,'Productos de barra'!$A$2:$A$151,0))="","",$N285*INDEX('Productos de barra'!$H$2:$H$151,MATCH($D285,'Productos de barra'!$A$2:$A$151,0))),""))</f>
        <v/>
      </c>
      <c r="Q285" s="18" t="n"/>
      <c r="R285" s="23">
        <f>IF(OR($A285="",$A285&lt;&gt;'Resumen del turno'!$C$3,$B285&lt;&gt;'Resumen del turno'!$C$4,$O285="",$O285="OK"),"",COUNTIFS($A$2:$A285,$A285,$B$2:$B285,$B285,$O$2:$O285,"Falta*")+COUNTIFS($A$2:$A285,$A285,$B$2:$B285,$B285,$O$2:$O285,"Sobra*"))</f>
        <v/>
      </c>
    </row>
    <row r="286">
      <c r="A286" s="22" t="n"/>
      <c r="B286" s="18" t="n"/>
      <c r="C286" s="18" t="n"/>
      <c r="D286" s="18" t="n"/>
      <c r="E286" s="23">
        <f>IF($D286="","",IFERROR(INDEX('Productos de barra'!$B$2:$B$151,MATCH($D286,'Productos de barra'!$A$2:$A$151,0)),"Código no cargado"))</f>
        <v/>
      </c>
      <c r="F286" s="23">
        <f>IF($D286="","",IFERROR(INDEX('Productos de barra'!$D$2:$D$151,MATCH($D286,'Productos de barra'!$A$2:$A$151,0)),""))</f>
        <v/>
      </c>
      <c r="G286" s="24" t="n"/>
      <c r="H286" s="24" t="n"/>
      <c r="I286" s="24" t="n"/>
      <c r="J286" s="24" t="n"/>
      <c r="K286" s="24" t="n"/>
      <c r="L286" s="25">
        <f>IF(OR($D286="",$G286=""),"",ROUND($G286+N($H286)-((N($I286)+N($J286))/MAX(0.0001,IFERROR(IF(INDEX('Productos de barra'!$F$2:$F$151,MATCH($D286,'Productos de barra'!$A$2:$A$151,0))="",1,INDEX('Productos de barra'!$F$2:$F$151,MATCH($D286,'Productos de barra'!$A$2:$A$151,0))),1))+N($K286)),2))</f>
        <v/>
      </c>
      <c r="M286" s="24" t="n"/>
      <c r="N286" s="25">
        <f>IF(OR($L286="",$M286=""),"",ROUND($M286-$L286,2))</f>
        <v/>
      </c>
      <c r="O286" s="23">
        <f>IF($N286="","",IF(ABS($N286)&lt;=IFERROR(IF(INDEX('Productos de barra'!$G$2:$G$151,MATCH($D286,'Productos de barra'!$A$2:$A$151,0))="",Configuración!$C$3,INDEX('Productos de barra'!$G$2:$G$151,MATCH($D286,'Productos de barra'!$A$2:$A$151,0))),Configuración!$C$3)*((N($I286)+N($J286))/MAX(0.0001,IFERROR(IF(INDEX('Productos de barra'!$F$2:$F$151,MATCH($D286,'Productos de barra'!$A$2:$A$151,0))="",1,INDEX('Productos de barra'!$F$2:$F$151,MATCH($D286,'Productos de barra'!$A$2:$A$151,0))),1))+N($K286))+0.001,"OK",IF($N286&lt;0,"Falta: investigar","Sobra: revisar carga")))</f>
        <v/>
      </c>
      <c r="P286" s="26">
        <f>IF($N286="","",IFERROR(IF(INDEX('Productos de barra'!$H$2:$H$151,MATCH($D286,'Productos de barra'!$A$2:$A$151,0))="","",$N286*INDEX('Productos de barra'!$H$2:$H$151,MATCH($D286,'Productos de barra'!$A$2:$A$151,0))),""))</f>
        <v/>
      </c>
      <c r="Q286" s="18" t="n"/>
      <c r="R286" s="23">
        <f>IF(OR($A286="",$A286&lt;&gt;'Resumen del turno'!$C$3,$B286&lt;&gt;'Resumen del turno'!$C$4,$O286="",$O286="OK"),"",COUNTIFS($A$2:$A286,$A286,$B$2:$B286,$B286,$O$2:$O286,"Falta*")+COUNTIFS($A$2:$A286,$A286,$B$2:$B286,$B286,$O$2:$O286,"Sobra*"))</f>
        <v/>
      </c>
    </row>
    <row r="287">
      <c r="A287" s="22" t="n"/>
      <c r="B287" s="18" t="n"/>
      <c r="C287" s="18" t="n"/>
      <c r="D287" s="18" t="n"/>
      <c r="E287" s="23">
        <f>IF($D287="","",IFERROR(INDEX('Productos de barra'!$B$2:$B$151,MATCH($D287,'Productos de barra'!$A$2:$A$151,0)),"Código no cargado"))</f>
        <v/>
      </c>
      <c r="F287" s="23">
        <f>IF($D287="","",IFERROR(INDEX('Productos de barra'!$D$2:$D$151,MATCH($D287,'Productos de barra'!$A$2:$A$151,0)),""))</f>
        <v/>
      </c>
      <c r="G287" s="24" t="n"/>
      <c r="H287" s="24" t="n"/>
      <c r="I287" s="24" t="n"/>
      <c r="J287" s="24" t="n"/>
      <c r="K287" s="24" t="n"/>
      <c r="L287" s="25">
        <f>IF(OR($D287="",$G287=""),"",ROUND($G287+N($H287)-((N($I287)+N($J287))/MAX(0.0001,IFERROR(IF(INDEX('Productos de barra'!$F$2:$F$151,MATCH($D287,'Productos de barra'!$A$2:$A$151,0))="",1,INDEX('Productos de barra'!$F$2:$F$151,MATCH($D287,'Productos de barra'!$A$2:$A$151,0))),1))+N($K287)),2))</f>
        <v/>
      </c>
      <c r="M287" s="24" t="n"/>
      <c r="N287" s="25">
        <f>IF(OR($L287="",$M287=""),"",ROUND($M287-$L287,2))</f>
        <v/>
      </c>
      <c r="O287" s="23">
        <f>IF($N287="","",IF(ABS($N287)&lt;=IFERROR(IF(INDEX('Productos de barra'!$G$2:$G$151,MATCH($D287,'Productos de barra'!$A$2:$A$151,0))="",Configuración!$C$3,INDEX('Productos de barra'!$G$2:$G$151,MATCH($D287,'Productos de barra'!$A$2:$A$151,0))),Configuración!$C$3)*((N($I287)+N($J287))/MAX(0.0001,IFERROR(IF(INDEX('Productos de barra'!$F$2:$F$151,MATCH($D287,'Productos de barra'!$A$2:$A$151,0))="",1,INDEX('Productos de barra'!$F$2:$F$151,MATCH($D287,'Productos de barra'!$A$2:$A$151,0))),1))+N($K287))+0.001,"OK",IF($N287&lt;0,"Falta: investigar","Sobra: revisar carga")))</f>
        <v/>
      </c>
      <c r="P287" s="26">
        <f>IF($N287="","",IFERROR(IF(INDEX('Productos de barra'!$H$2:$H$151,MATCH($D287,'Productos de barra'!$A$2:$A$151,0))="","",$N287*INDEX('Productos de barra'!$H$2:$H$151,MATCH($D287,'Productos de barra'!$A$2:$A$151,0))),""))</f>
        <v/>
      </c>
      <c r="Q287" s="18" t="n"/>
      <c r="R287" s="23">
        <f>IF(OR($A287="",$A287&lt;&gt;'Resumen del turno'!$C$3,$B287&lt;&gt;'Resumen del turno'!$C$4,$O287="",$O287="OK"),"",COUNTIFS($A$2:$A287,$A287,$B$2:$B287,$B287,$O$2:$O287,"Falta*")+COUNTIFS($A$2:$A287,$A287,$B$2:$B287,$B287,$O$2:$O287,"Sobra*"))</f>
        <v/>
      </c>
    </row>
    <row r="288">
      <c r="A288" s="22" t="n"/>
      <c r="B288" s="18" t="n"/>
      <c r="C288" s="18" t="n"/>
      <c r="D288" s="18" t="n"/>
      <c r="E288" s="23">
        <f>IF($D288="","",IFERROR(INDEX('Productos de barra'!$B$2:$B$151,MATCH($D288,'Productos de barra'!$A$2:$A$151,0)),"Código no cargado"))</f>
        <v/>
      </c>
      <c r="F288" s="23">
        <f>IF($D288="","",IFERROR(INDEX('Productos de barra'!$D$2:$D$151,MATCH($D288,'Productos de barra'!$A$2:$A$151,0)),""))</f>
        <v/>
      </c>
      <c r="G288" s="24" t="n"/>
      <c r="H288" s="24" t="n"/>
      <c r="I288" s="24" t="n"/>
      <c r="J288" s="24" t="n"/>
      <c r="K288" s="24" t="n"/>
      <c r="L288" s="25">
        <f>IF(OR($D288="",$G288=""),"",ROUND($G288+N($H288)-((N($I288)+N($J288))/MAX(0.0001,IFERROR(IF(INDEX('Productos de barra'!$F$2:$F$151,MATCH($D288,'Productos de barra'!$A$2:$A$151,0))="",1,INDEX('Productos de barra'!$F$2:$F$151,MATCH($D288,'Productos de barra'!$A$2:$A$151,0))),1))+N($K288)),2))</f>
        <v/>
      </c>
      <c r="M288" s="24" t="n"/>
      <c r="N288" s="25">
        <f>IF(OR($L288="",$M288=""),"",ROUND($M288-$L288,2))</f>
        <v/>
      </c>
      <c r="O288" s="23">
        <f>IF($N288="","",IF(ABS($N288)&lt;=IFERROR(IF(INDEX('Productos de barra'!$G$2:$G$151,MATCH($D288,'Productos de barra'!$A$2:$A$151,0))="",Configuración!$C$3,INDEX('Productos de barra'!$G$2:$G$151,MATCH($D288,'Productos de barra'!$A$2:$A$151,0))),Configuración!$C$3)*((N($I288)+N($J288))/MAX(0.0001,IFERROR(IF(INDEX('Productos de barra'!$F$2:$F$151,MATCH($D288,'Productos de barra'!$A$2:$A$151,0))="",1,INDEX('Productos de barra'!$F$2:$F$151,MATCH($D288,'Productos de barra'!$A$2:$A$151,0))),1))+N($K288))+0.001,"OK",IF($N288&lt;0,"Falta: investigar","Sobra: revisar carga")))</f>
        <v/>
      </c>
      <c r="P288" s="26">
        <f>IF($N288="","",IFERROR(IF(INDEX('Productos de barra'!$H$2:$H$151,MATCH($D288,'Productos de barra'!$A$2:$A$151,0))="","",$N288*INDEX('Productos de barra'!$H$2:$H$151,MATCH($D288,'Productos de barra'!$A$2:$A$151,0))),""))</f>
        <v/>
      </c>
      <c r="Q288" s="18" t="n"/>
      <c r="R288" s="23">
        <f>IF(OR($A288="",$A288&lt;&gt;'Resumen del turno'!$C$3,$B288&lt;&gt;'Resumen del turno'!$C$4,$O288="",$O288="OK"),"",COUNTIFS($A$2:$A288,$A288,$B$2:$B288,$B288,$O$2:$O288,"Falta*")+COUNTIFS($A$2:$A288,$A288,$B$2:$B288,$B288,$O$2:$O288,"Sobra*"))</f>
        <v/>
      </c>
    </row>
    <row r="289">
      <c r="A289" s="22" t="n"/>
      <c r="B289" s="18" t="n"/>
      <c r="C289" s="18" t="n"/>
      <c r="D289" s="18" t="n"/>
      <c r="E289" s="23">
        <f>IF($D289="","",IFERROR(INDEX('Productos de barra'!$B$2:$B$151,MATCH($D289,'Productos de barra'!$A$2:$A$151,0)),"Código no cargado"))</f>
        <v/>
      </c>
      <c r="F289" s="23">
        <f>IF($D289="","",IFERROR(INDEX('Productos de barra'!$D$2:$D$151,MATCH($D289,'Productos de barra'!$A$2:$A$151,0)),""))</f>
        <v/>
      </c>
      <c r="G289" s="24" t="n"/>
      <c r="H289" s="24" t="n"/>
      <c r="I289" s="24" t="n"/>
      <c r="J289" s="24" t="n"/>
      <c r="K289" s="24" t="n"/>
      <c r="L289" s="25">
        <f>IF(OR($D289="",$G289=""),"",ROUND($G289+N($H289)-((N($I289)+N($J289))/MAX(0.0001,IFERROR(IF(INDEX('Productos de barra'!$F$2:$F$151,MATCH($D289,'Productos de barra'!$A$2:$A$151,0))="",1,INDEX('Productos de barra'!$F$2:$F$151,MATCH($D289,'Productos de barra'!$A$2:$A$151,0))),1))+N($K289)),2))</f>
        <v/>
      </c>
      <c r="M289" s="24" t="n"/>
      <c r="N289" s="25">
        <f>IF(OR($L289="",$M289=""),"",ROUND($M289-$L289,2))</f>
        <v/>
      </c>
      <c r="O289" s="23">
        <f>IF($N289="","",IF(ABS($N289)&lt;=IFERROR(IF(INDEX('Productos de barra'!$G$2:$G$151,MATCH($D289,'Productos de barra'!$A$2:$A$151,0))="",Configuración!$C$3,INDEX('Productos de barra'!$G$2:$G$151,MATCH($D289,'Productos de barra'!$A$2:$A$151,0))),Configuración!$C$3)*((N($I289)+N($J289))/MAX(0.0001,IFERROR(IF(INDEX('Productos de barra'!$F$2:$F$151,MATCH($D289,'Productos de barra'!$A$2:$A$151,0))="",1,INDEX('Productos de barra'!$F$2:$F$151,MATCH($D289,'Productos de barra'!$A$2:$A$151,0))),1))+N($K289))+0.001,"OK",IF($N289&lt;0,"Falta: investigar","Sobra: revisar carga")))</f>
        <v/>
      </c>
      <c r="P289" s="26">
        <f>IF($N289="","",IFERROR(IF(INDEX('Productos de barra'!$H$2:$H$151,MATCH($D289,'Productos de barra'!$A$2:$A$151,0))="","",$N289*INDEX('Productos de barra'!$H$2:$H$151,MATCH($D289,'Productos de barra'!$A$2:$A$151,0))),""))</f>
        <v/>
      </c>
      <c r="Q289" s="18" t="n"/>
      <c r="R289" s="23">
        <f>IF(OR($A289="",$A289&lt;&gt;'Resumen del turno'!$C$3,$B289&lt;&gt;'Resumen del turno'!$C$4,$O289="",$O289="OK"),"",COUNTIFS($A$2:$A289,$A289,$B$2:$B289,$B289,$O$2:$O289,"Falta*")+COUNTIFS($A$2:$A289,$A289,$B$2:$B289,$B289,$O$2:$O289,"Sobra*"))</f>
        <v/>
      </c>
    </row>
    <row r="290">
      <c r="A290" s="22" t="n"/>
      <c r="B290" s="18" t="n"/>
      <c r="C290" s="18" t="n"/>
      <c r="D290" s="18" t="n"/>
      <c r="E290" s="23">
        <f>IF($D290="","",IFERROR(INDEX('Productos de barra'!$B$2:$B$151,MATCH($D290,'Productos de barra'!$A$2:$A$151,0)),"Código no cargado"))</f>
        <v/>
      </c>
      <c r="F290" s="23">
        <f>IF($D290="","",IFERROR(INDEX('Productos de barra'!$D$2:$D$151,MATCH($D290,'Productos de barra'!$A$2:$A$151,0)),""))</f>
        <v/>
      </c>
      <c r="G290" s="24" t="n"/>
      <c r="H290" s="24" t="n"/>
      <c r="I290" s="24" t="n"/>
      <c r="J290" s="24" t="n"/>
      <c r="K290" s="24" t="n"/>
      <c r="L290" s="25">
        <f>IF(OR($D290="",$G290=""),"",ROUND($G290+N($H290)-((N($I290)+N($J290))/MAX(0.0001,IFERROR(IF(INDEX('Productos de barra'!$F$2:$F$151,MATCH($D290,'Productos de barra'!$A$2:$A$151,0))="",1,INDEX('Productos de barra'!$F$2:$F$151,MATCH($D290,'Productos de barra'!$A$2:$A$151,0))),1))+N($K290)),2))</f>
        <v/>
      </c>
      <c r="M290" s="24" t="n"/>
      <c r="N290" s="25">
        <f>IF(OR($L290="",$M290=""),"",ROUND($M290-$L290,2))</f>
        <v/>
      </c>
      <c r="O290" s="23">
        <f>IF($N290="","",IF(ABS($N290)&lt;=IFERROR(IF(INDEX('Productos de barra'!$G$2:$G$151,MATCH($D290,'Productos de barra'!$A$2:$A$151,0))="",Configuración!$C$3,INDEX('Productos de barra'!$G$2:$G$151,MATCH($D290,'Productos de barra'!$A$2:$A$151,0))),Configuración!$C$3)*((N($I290)+N($J290))/MAX(0.0001,IFERROR(IF(INDEX('Productos de barra'!$F$2:$F$151,MATCH($D290,'Productos de barra'!$A$2:$A$151,0))="",1,INDEX('Productos de barra'!$F$2:$F$151,MATCH($D290,'Productos de barra'!$A$2:$A$151,0))),1))+N($K290))+0.001,"OK",IF($N290&lt;0,"Falta: investigar","Sobra: revisar carga")))</f>
        <v/>
      </c>
      <c r="P290" s="26">
        <f>IF($N290="","",IFERROR(IF(INDEX('Productos de barra'!$H$2:$H$151,MATCH($D290,'Productos de barra'!$A$2:$A$151,0))="","",$N290*INDEX('Productos de barra'!$H$2:$H$151,MATCH($D290,'Productos de barra'!$A$2:$A$151,0))),""))</f>
        <v/>
      </c>
      <c r="Q290" s="18" t="n"/>
      <c r="R290" s="23">
        <f>IF(OR($A290="",$A290&lt;&gt;'Resumen del turno'!$C$3,$B290&lt;&gt;'Resumen del turno'!$C$4,$O290="",$O290="OK"),"",COUNTIFS($A$2:$A290,$A290,$B$2:$B290,$B290,$O$2:$O290,"Falta*")+COUNTIFS($A$2:$A290,$A290,$B$2:$B290,$B290,$O$2:$O290,"Sobra*"))</f>
        <v/>
      </c>
    </row>
    <row r="291">
      <c r="A291" s="22" t="n"/>
      <c r="B291" s="18" t="n"/>
      <c r="C291" s="18" t="n"/>
      <c r="D291" s="18" t="n"/>
      <c r="E291" s="23">
        <f>IF($D291="","",IFERROR(INDEX('Productos de barra'!$B$2:$B$151,MATCH($D291,'Productos de barra'!$A$2:$A$151,0)),"Código no cargado"))</f>
        <v/>
      </c>
      <c r="F291" s="23">
        <f>IF($D291="","",IFERROR(INDEX('Productos de barra'!$D$2:$D$151,MATCH($D291,'Productos de barra'!$A$2:$A$151,0)),""))</f>
        <v/>
      </c>
      <c r="G291" s="24" t="n"/>
      <c r="H291" s="24" t="n"/>
      <c r="I291" s="24" t="n"/>
      <c r="J291" s="24" t="n"/>
      <c r="K291" s="24" t="n"/>
      <c r="L291" s="25">
        <f>IF(OR($D291="",$G291=""),"",ROUND($G291+N($H291)-((N($I291)+N($J291))/MAX(0.0001,IFERROR(IF(INDEX('Productos de barra'!$F$2:$F$151,MATCH($D291,'Productos de barra'!$A$2:$A$151,0))="",1,INDEX('Productos de barra'!$F$2:$F$151,MATCH($D291,'Productos de barra'!$A$2:$A$151,0))),1))+N($K291)),2))</f>
        <v/>
      </c>
      <c r="M291" s="24" t="n"/>
      <c r="N291" s="25">
        <f>IF(OR($L291="",$M291=""),"",ROUND($M291-$L291,2))</f>
        <v/>
      </c>
      <c r="O291" s="23">
        <f>IF($N291="","",IF(ABS($N291)&lt;=IFERROR(IF(INDEX('Productos de barra'!$G$2:$G$151,MATCH($D291,'Productos de barra'!$A$2:$A$151,0))="",Configuración!$C$3,INDEX('Productos de barra'!$G$2:$G$151,MATCH($D291,'Productos de barra'!$A$2:$A$151,0))),Configuración!$C$3)*((N($I291)+N($J291))/MAX(0.0001,IFERROR(IF(INDEX('Productos de barra'!$F$2:$F$151,MATCH($D291,'Productos de barra'!$A$2:$A$151,0))="",1,INDEX('Productos de barra'!$F$2:$F$151,MATCH($D291,'Productos de barra'!$A$2:$A$151,0))),1))+N($K291))+0.001,"OK",IF($N291&lt;0,"Falta: investigar","Sobra: revisar carga")))</f>
        <v/>
      </c>
      <c r="P291" s="26">
        <f>IF($N291="","",IFERROR(IF(INDEX('Productos de barra'!$H$2:$H$151,MATCH($D291,'Productos de barra'!$A$2:$A$151,0))="","",$N291*INDEX('Productos de barra'!$H$2:$H$151,MATCH($D291,'Productos de barra'!$A$2:$A$151,0))),""))</f>
        <v/>
      </c>
      <c r="Q291" s="18" t="n"/>
      <c r="R291" s="23">
        <f>IF(OR($A291="",$A291&lt;&gt;'Resumen del turno'!$C$3,$B291&lt;&gt;'Resumen del turno'!$C$4,$O291="",$O291="OK"),"",COUNTIFS($A$2:$A291,$A291,$B$2:$B291,$B291,$O$2:$O291,"Falta*")+COUNTIFS($A$2:$A291,$A291,$B$2:$B291,$B291,$O$2:$O291,"Sobra*"))</f>
        <v/>
      </c>
    </row>
    <row r="292">
      <c r="A292" s="22" t="n"/>
      <c r="B292" s="18" t="n"/>
      <c r="C292" s="18" t="n"/>
      <c r="D292" s="18" t="n"/>
      <c r="E292" s="23">
        <f>IF($D292="","",IFERROR(INDEX('Productos de barra'!$B$2:$B$151,MATCH($D292,'Productos de barra'!$A$2:$A$151,0)),"Código no cargado"))</f>
        <v/>
      </c>
      <c r="F292" s="23">
        <f>IF($D292="","",IFERROR(INDEX('Productos de barra'!$D$2:$D$151,MATCH($D292,'Productos de barra'!$A$2:$A$151,0)),""))</f>
        <v/>
      </c>
      <c r="G292" s="24" t="n"/>
      <c r="H292" s="24" t="n"/>
      <c r="I292" s="24" t="n"/>
      <c r="J292" s="24" t="n"/>
      <c r="K292" s="24" t="n"/>
      <c r="L292" s="25">
        <f>IF(OR($D292="",$G292=""),"",ROUND($G292+N($H292)-((N($I292)+N($J292))/MAX(0.0001,IFERROR(IF(INDEX('Productos de barra'!$F$2:$F$151,MATCH($D292,'Productos de barra'!$A$2:$A$151,0))="",1,INDEX('Productos de barra'!$F$2:$F$151,MATCH($D292,'Productos de barra'!$A$2:$A$151,0))),1))+N($K292)),2))</f>
        <v/>
      </c>
      <c r="M292" s="24" t="n"/>
      <c r="N292" s="25">
        <f>IF(OR($L292="",$M292=""),"",ROUND($M292-$L292,2))</f>
        <v/>
      </c>
      <c r="O292" s="23">
        <f>IF($N292="","",IF(ABS($N292)&lt;=IFERROR(IF(INDEX('Productos de barra'!$G$2:$G$151,MATCH($D292,'Productos de barra'!$A$2:$A$151,0))="",Configuración!$C$3,INDEX('Productos de barra'!$G$2:$G$151,MATCH($D292,'Productos de barra'!$A$2:$A$151,0))),Configuración!$C$3)*((N($I292)+N($J292))/MAX(0.0001,IFERROR(IF(INDEX('Productos de barra'!$F$2:$F$151,MATCH($D292,'Productos de barra'!$A$2:$A$151,0))="",1,INDEX('Productos de barra'!$F$2:$F$151,MATCH($D292,'Productos de barra'!$A$2:$A$151,0))),1))+N($K292))+0.001,"OK",IF($N292&lt;0,"Falta: investigar","Sobra: revisar carga")))</f>
        <v/>
      </c>
      <c r="P292" s="26">
        <f>IF($N292="","",IFERROR(IF(INDEX('Productos de barra'!$H$2:$H$151,MATCH($D292,'Productos de barra'!$A$2:$A$151,0))="","",$N292*INDEX('Productos de barra'!$H$2:$H$151,MATCH($D292,'Productos de barra'!$A$2:$A$151,0))),""))</f>
        <v/>
      </c>
      <c r="Q292" s="18" t="n"/>
      <c r="R292" s="23">
        <f>IF(OR($A292="",$A292&lt;&gt;'Resumen del turno'!$C$3,$B292&lt;&gt;'Resumen del turno'!$C$4,$O292="",$O292="OK"),"",COUNTIFS($A$2:$A292,$A292,$B$2:$B292,$B292,$O$2:$O292,"Falta*")+COUNTIFS($A$2:$A292,$A292,$B$2:$B292,$B292,$O$2:$O292,"Sobra*"))</f>
        <v/>
      </c>
    </row>
    <row r="293">
      <c r="A293" s="22" t="n"/>
      <c r="B293" s="18" t="n"/>
      <c r="C293" s="18" t="n"/>
      <c r="D293" s="18" t="n"/>
      <c r="E293" s="23">
        <f>IF($D293="","",IFERROR(INDEX('Productos de barra'!$B$2:$B$151,MATCH($D293,'Productos de barra'!$A$2:$A$151,0)),"Código no cargado"))</f>
        <v/>
      </c>
      <c r="F293" s="23">
        <f>IF($D293="","",IFERROR(INDEX('Productos de barra'!$D$2:$D$151,MATCH($D293,'Productos de barra'!$A$2:$A$151,0)),""))</f>
        <v/>
      </c>
      <c r="G293" s="24" t="n"/>
      <c r="H293" s="24" t="n"/>
      <c r="I293" s="24" t="n"/>
      <c r="J293" s="24" t="n"/>
      <c r="K293" s="24" t="n"/>
      <c r="L293" s="25">
        <f>IF(OR($D293="",$G293=""),"",ROUND($G293+N($H293)-((N($I293)+N($J293))/MAX(0.0001,IFERROR(IF(INDEX('Productos de barra'!$F$2:$F$151,MATCH($D293,'Productos de barra'!$A$2:$A$151,0))="",1,INDEX('Productos de barra'!$F$2:$F$151,MATCH($D293,'Productos de barra'!$A$2:$A$151,0))),1))+N($K293)),2))</f>
        <v/>
      </c>
      <c r="M293" s="24" t="n"/>
      <c r="N293" s="25">
        <f>IF(OR($L293="",$M293=""),"",ROUND($M293-$L293,2))</f>
        <v/>
      </c>
      <c r="O293" s="23">
        <f>IF($N293="","",IF(ABS($N293)&lt;=IFERROR(IF(INDEX('Productos de barra'!$G$2:$G$151,MATCH($D293,'Productos de barra'!$A$2:$A$151,0))="",Configuración!$C$3,INDEX('Productos de barra'!$G$2:$G$151,MATCH($D293,'Productos de barra'!$A$2:$A$151,0))),Configuración!$C$3)*((N($I293)+N($J293))/MAX(0.0001,IFERROR(IF(INDEX('Productos de barra'!$F$2:$F$151,MATCH($D293,'Productos de barra'!$A$2:$A$151,0))="",1,INDEX('Productos de barra'!$F$2:$F$151,MATCH($D293,'Productos de barra'!$A$2:$A$151,0))),1))+N($K293))+0.001,"OK",IF($N293&lt;0,"Falta: investigar","Sobra: revisar carga")))</f>
        <v/>
      </c>
      <c r="P293" s="26">
        <f>IF($N293="","",IFERROR(IF(INDEX('Productos de barra'!$H$2:$H$151,MATCH($D293,'Productos de barra'!$A$2:$A$151,0))="","",$N293*INDEX('Productos de barra'!$H$2:$H$151,MATCH($D293,'Productos de barra'!$A$2:$A$151,0))),""))</f>
        <v/>
      </c>
      <c r="Q293" s="18" t="n"/>
      <c r="R293" s="23">
        <f>IF(OR($A293="",$A293&lt;&gt;'Resumen del turno'!$C$3,$B293&lt;&gt;'Resumen del turno'!$C$4,$O293="",$O293="OK"),"",COUNTIFS($A$2:$A293,$A293,$B$2:$B293,$B293,$O$2:$O293,"Falta*")+COUNTIFS($A$2:$A293,$A293,$B$2:$B293,$B293,$O$2:$O293,"Sobra*"))</f>
        <v/>
      </c>
    </row>
    <row r="294">
      <c r="A294" s="22" t="n"/>
      <c r="B294" s="18" t="n"/>
      <c r="C294" s="18" t="n"/>
      <c r="D294" s="18" t="n"/>
      <c r="E294" s="23">
        <f>IF($D294="","",IFERROR(INDEX('Productos de barra'!$B$2:$B$151,MATCH($D294,'Productos de barra'!$A$2:$A$151,0)),"Código no cargado"))</f>
        <v/>
      </c>
      <c r="F294" s="23">
        <f>IF($D294="","",IFERROR(INDEX('Productos de barra'!$D$2:$D$151,MATCH($D294,'Productos de barra'!$A$2:$A$151,0)),""))</f>
        <v/>
      </c>
      <c r="G294" s="24" t="n"/>
      <c r="H294" s="24" t="n"/>
      <c r="I294" s="24" t="n"/>
      <c r="J294" s="24" t="n"/>
      <c r="K294" s="24" t="n"/>
      <c r="L294" s="25">
        <f>IF(OR($D294="",$G294=""),"",ROUND($G294+N($H294)-((N($I294)+N($J294))/MAX(0.0001,IFERROR(IF(INDEX('Productos de barra'!$F$2:$F$151,MATCH($D294,'Productos de barra'!$A$2:$A$151,0))="",1,INDEX('Productos de barra'!$F$2:$F$151,MATCH($D294,'Productos de barra'!$A$2:$A$151,0))),1))+N($K294)),2))</f>
        <v/>
      </c>
      <c r="M294" s="24" t="n"/>
      <c r="N294" s="25">
        <f>IF(OR($L294="",$M294=""),"",ROUND($M294-$L294,2))</f>
        <v/>
      </c>
      <c r="O294" s="23">
        <f>IF($N294="","",IF(ABS($N294)&lt;=IFERROR(IF(INDEX('Productos de barra'!$G$2:$G$151,MATCH($D294,'Productos de barra'!$A$2:$A$151,0))="",Configuración!$C$3,INDEX('Productos de barra'!$G$2:$G$151,MATCH($D294,'Productos de barra'!$A$2:$A$151,0))),Configuración!$C$3)*((N($I294)+N($J294))/MAX(0.0001,IFERROR(IF(INDEX('Productos de barra'!$F$2:$F$151,MATCH($D294,'Productos de barra'!$A$2:$A$151,0))="",1,INDEX('Productos de barra'!$F$2:$F$151,MATCH($D294,'Productos de barra'!$A$2:$A$151,0))),1))+N($K294))+0.001,"OK",IF($N294&lt;0,"Falta: investigar","Sobra: revisar carga")))</f>
        <v/>
      </c>
      <c r="P294" s="26">
        <f>IF($N294="","",IFERROR(IF(INDEX('Productos de barra'!$H$2:$H$151,MATCH($D294,'Productos de barra'!$A$2:$A$151,0))="","",$N294*INDEX('Productos de barra'!$H$2:$H$151,MATCH($D294,'Productos de barra'!$A$2:$A$151,0))),""))</f>
        <v/>
      </c>
      <c r="Q294" s="18" t="n"/>
      <c r="R294" s="23">
        <f>IF(OR($A294="",$A294&lt;&gt;'Resumen del turno'!$C$3,$B294&lt;&gt;'Resumen del turno'!$C$4,$O294="",$O294="OK"),"",COUNTIFS($A$2:$A294,$A294,$B$2:$B294,$B294,$O$2:$O294,"Falta*")+COUNTIFS($A$2:$A294,$A294,$B$2:$B294,$B294,$O$2:$O294,"Sobra*"))</f>
        <v/>
      </c>
    </row>
    <row r="295">
      <c r="A295" s="22" t="n"/>
      <c r="B295" s="18" t="n"/>
      <c r="C295" s="18" t="n"/>
      <c r="D295" s="18" t="n"/>
      <c r="E295" s="23">
        <f>IF($D295="","",IFERROR(INDEX('Productos de barra'!$B$2:$B$151,MATCH($D295,'Productos de barra'!$A$2:$A$151,0)),"Código no cargado"))</f>
        <v/>
      </c>
      <c r="F295" s="23">
        <f>IF($D295="","",IFERROR(INDEX('Productos de barra'!$D$2:$D$151,MATCH($D295,'Productos de barra'!$A$2:$A$151,0)),""))</f>
        <v/>
      </c>
      <c r="G295" s="24" t="n"/>
      <c r="H295" s="24" t="n"/>
      <c r="I295" s="24" t="n"/>
      <c r="J295" s="24" t="n"/>
      <c r="K295" s="24" t="n"/>
      <c r="L295" s="25">
        <f>IF(OR($D295="",$G295=""),"",ROUND($G295+N($H295)-((N($I295)+N($J295))/MAX(0.0001,IFERROR(IF(INDEX('Productos de barra'!$F$2:$F$151,MATCH($D295,'Productos de barra'!$A$2:$A$151,0))="",1,INDEX('Productos de barra'!$F$2:$F$151,MATCH($D295,'Productos de barra'!$A$2:$A$151,0))),1))+N($K295)),2))</f>
        <v/>
      </c>
      <c r="M295" s="24" t="n"/>
      <c r="N295" s="25">
        <f>IF(OR($L295="",$M295=""),"",ROUND($M295-$L295,2))</f>
        <v/>
      </c>
      <c r="O295" s="23">
        <f>IF($N295="","",IF(ABS($N295)&lt;=IFERROR(IF(INDEX('Productos de barra'!$G$2:$G$151,MATCH($D295,'Productos de barra'!$A$2:$A$151,0))="",Configuración!$C$3,INDEX('Productos de barra'!$G$2:$G$151,MATCH($D295,'Productos de barra'!$A$2:$A$151,0))),Configuración!$C$3)*((N($I295)+N($J295))/MAX(0.0001,IFERROR(IF(INDEX('Productos de barra'!$F$2:$F$151,MATCH($D295,'Productos de barra'!$A$2:$A$151,0))="",1,INDEX('Productos de barra'!$F$2:$F$151,MATCH($D295,'Productos de barra'!$A$2:$A$151,0))),1))+N($K295))+0.001,"OK",IF($N295&lt;0,"Falta: investigar","Sobra: revisar carga")))</f>
        <v/>
      </c>
      <c r="P295" s="26">
        <f>IF($N295="","",IFERROR(IF(INDEX('Productos de barra'!$H$2:$H$151,MATCH($D295,'Productos de barra'!$A$2:$A$151,0))="","",$N295*INDEX('Productos de barra'!$H$2:$H$151,MATCH($D295,'Productos de barra'!$A$2:$A$151,0))),""))</f>
        <v/>
      </c>
      <c r="Q295" s="18" t="n"/>
      <c r="R295" s="23">
        <f>IF(OR($A295="",$A295&lt;&gt;'Resumen del turno'!$C$3,$B295&lt;&gt;'Resumen del turno'!$C$4,$O295="",$O295="OK"),"",COUNTIFS($A$2:$A295,$A295,$B$2:$B295,$B295,$O$2:$O295,"Falta*")+COUNTIFS($A$2:$A295,$A295,$B$2:$B295,$B295,$O$2:$O295,"Sobra*"))</f>
        <v/>
      </c>
    </row>
    <row r="296">
      <c r="A296" s="22" t="n"/>
      <c r="B296" s="18" t="n"/>
      <c r="C296" s="18" t="n"/>
      <c r="D296" s="18" t="n"/>
      <c r="E296" s="23">
        <f>IF($D296="","",IFERROR(INDEX('Productos de barra'!$B$2:$B$151,MATCH($D296,'Productos de barra'!$A$2:$A$151,0)),"Código no cargado"))</f>
        <v/>
      </c>
      <c r="F296" s="23">
        <f>IF($D296="","",IFERROR(INDEX('Productos de barra'!$D$2:$D$151,MATCH($D296,'Productos de barra'!$A$2:$A$151,0)),""))</f>
        <v/>
      </c>
      <c r="G296" s="24" t="n"/>
      <c r="H296" s="24" t="n"/>
      <c r="I296" s="24" t="n"/>
      <c r="J296" s="24" t="n"/>
      <c r="K296" s="24" t="n"/>
      <c r="L296" s="25">
        <f>IF(OR($D296="",$G296=""),"",ROUND($G296+N($H296)-((N($I296)+N($J296))/MAX(0.0001,IFERROR(IF(INDEX('Productos de barra'!$F$2:$F$151,MATCH($D296,'Productos de barra'!$A$2:$A$151,0))="",1,INDEX('Productos de barra'!$F$2:$F$151,MATCH($D296,'Productos de barra'!$A$2:$A$151,0))),1))+N($K296)),2))</f>
        <v/>
      </c>
      <c r="M296" s="24" t="n"/>
      <c r="N296" s="25">
        <f>IF(OR($L296="",$M296=""),"",ROUND($M296-$L296,2))</f>
        <v/>
      </c>
      <c r="O296" s="23">
        <f>IF($N296="","",IF(ABS($N296)&lt;=IFERROR(IF(INDEX('Productos de barra'!$G$2:$G$151,MATCH($D296,'Productos de barra'!$A$2:$A$151,0))="",Configuración!$C$3,INDEX('Productos de barra'!$G$2:$G$151,MATCH($D296,'Productos de barra'!$A$2:$A$151,0))),Configuración!$C$3)*((N($I296)+N($J296))/MAX(0.0001,IFERROR(IF(INDEX('Productos de barra'!$F$2:$F$151,MATCH($D296,'Productos de barra'!$A$2:$A$151,0))="",1,INDEX('Productos de barra'!$F$2:$F$151,MATCH($D296,'Productos de barra'!$A$2:$A$151,0))),1))+N($K296))+0.001,"OK",IF($N296&lt;0,"Falta: investigar","Sobra: revisar carga")))</f>
        <v/>
      </c>
      <c r="P296" s="26">
        <f>IF($N296="","",IFERROR(IF(INDEX('Productos de barra'!$H$2:$H$151,MATCH($D296,'Productos de barra'!$A$2:$A$151,0))="","",$N296*INDEX('Productos de barra'!$H$2:$H$151,MATCH($D296,'Productos de barra'!$A$2:$A$151,0))),""))</f>
        <v/>
      </c>
      <c r="Q296" s="18" t="n"/>
      <c r="R296" s="23">
        <f>IF(OR($A296="",$A296&lt;&gt;'Resumen del turno'!$C$3,$B296&lt;&gt;'Resumen del turno'!$C$4,$O296="",$O296="OK"),"",COUNTIFS($A$2:$A296,$A296,$B$2:$B296,$B296,$O$2:$O296,"Falta*")+COUNTIFS($A$2:$A296,$A296,$B$2:$B296,$B296,$O$2:$O296,"Sobra*"))</f>
        <v/>
      </c>
    </row>
    <row r="297">
      <c r="A297" s="22" t="n"/>
      <c r="B297" s="18" t="n"/>
      <c r="C297" s="18" t="n"/>
      <c r="D297" s="18" t="n"/>
      <c r="E297" s="23">
        <f>IF($D297="","",IFERROR(INDEX('Productos de barra'!$B$2:$B$151,MATCH($D297,'Productos de barra'!$A$2:$A$151,0)),"Código no cargado"))</f>
        <v/>
      </c>
      <c r="F297" s="23">
        <f>IF($D297="","",IFERROR(INDEX('Productos de barra'!$D$2:$D$151,MATCH($D297,'Productos de barra'!$A$2:$A$151,0)),""))</f>
        <v/>
      </c>
      <c r="G297" s="24" t="n"/>
      <c r="H297" s="24" t="n"/>
      <c r="I297" s="24" t="n"/>
      <c r="J297" s="24" t="n"/>
      <c r="K297" s="24" t="n"/>
      <c r="L297" s="25">
        <f>IF(OR($D297="",$G297=""),"",ROUND($G297+N($H297)-((N($I297)+N($J297))/MAX(0.0001,IFERROR(IF(INDEX('Productos de barra'!$F$2:$F$151,MATCH($D297,'Productos de barra'!$A$2:$A$151,0))="",1,INDEX('Productos de barra'!$F$2:$F$151,MATCH($D297,'Productos de barra'!$A$2:$A$151,0))),1))+N($K297)),2))</f>
        <v/>
      </c>
      <c r="M297" s="24" t="n"/>
      <c r="N297" s="25">
        <f>IF(OR($L297="",$M297=""),"",ROUND($M297-$L297,2))</f>
        <v/>
      </c>
      <c r="O297" s="23">
        <f>IF($N297="","",IF(ABS($N297)&lt;=IFERROR(IF(INDEX('Productos de barra'!$G$2:$G$151,MATCH($D297,'Productos de barra'!$A$2:$A$151,0))="",Configuración!$C$3,INDEX('Productos de barra'!$G$2:$G$151,MATCH($D297,'Productos de barra'!$A$2:$A$151,0))),Configuración!$C$3)*((N($I297)+N($J297))/MAX(0.0001,IFERROR(IF(INDEX('Productos de barra'!$F$2:$F$151,MATCH($D297,'Productos de barra'!$A$2:$A$151,0))="",1,INDEX('Productos de barra'!$F$2:$F$151,MATCH($D297,'Productos de barra'!$A$2:$A$151,0))),1))+N($K297))+0.001,"OK",IF($N297&lt;0,"Falta: investigar","Sobra: revisar carga")))</f>
        <v/>
      </c>
      <c r="P297" s="26">
        <f>IF($N297="","",IFERROR(IF(INDEX('Productos de barra'!$H$2:$H$151,MATCH($D297,'Productos de barra'!$A$2:$A$151,0))="","",$N297*INDEX('Productos de barra'!$H$2:$H$151,MATCH($D297,'Productos de barra'!$A$2:$A$151,0))),""))</f>
        <v/>
      </c>
      <c r="Q297" s="18" t="n"/>
      <c r="R297" s="23">
        <f>IF(OR($A297="",$A297&lt;&gt;'Resumen del turno'!$C$3,$B297&lt;&gt;'Resumen del turno'!$C$4,$O297="",$O297="OK"),"",COUNTIFS($A$2:$A297,$A297,$B$2:$B297,$B297,$O$2:$O297,"Falta*")+COUNTIFS($A$2:$A297,$A297,$B$2:$B297,$B297,$O$2:$O297,"Sobra*"))</f>
        <v/>
      </c>
    </row>
    <row r="298">
      <c r="A298" s="22" t="n"/>
      <c r="B298" s="18" t="n"/>
      <c r="C298" s="18" t="n"/>
      <c r="D298" s="18" t="n"/>
      <c r="E298" s="23">
        <f>IF($D298="","",IFERROR(INDEX('Productos de barra'!$B$2:$B$151,MATCH($D298,'Productos de barra'!$A$2:$A$151,0)),"Código no cargado"))</f>
        <v/>
      </c>
      <c r="F298" s="23">
        <f>IF($D298="","",IFERROR(INDEX('Productos de barra'!$D$2:$D$151,MATCH($D298,'Productos de barra'!$A$2:$A$151,0)),""))</f>
        <v/>
      </c>
      <c r="G298" s="24" t="n"/>
      <c r="H298" s="24" t="n"/>
      <c r="I298" s="24" t="n"/>
      <c r="J298" s="24" t="n"/>
      <c r="K298" s="24" t="n"/>
      <c r="L298" s="25">
        <f>IF(OR($D298="",$G298=""),"",ROUND($G298+N($H298)-((N($I298)+N($J298))/MAX(0.0001,IFERROR(IF(INDEX('Productos de barra'!$F$2:$F$151,MATCH($D298,'Productos de barra'!$A$2:$A$151,0))="",1,INDEX('Productos de barra'!$F$2:$F$151,MATCH($D298,'Productos de barra'!$A$2:$A$151,0))),1))+N($K298)),2))</f>
        <v/>
      </c>
      <c r="M298" s="24" t="n"/>
      <c r="N298" s="25">
        <f>IF(OR($L298="",$M298=""),"",ROUND($M298-$L298,2))</f>
        <v/>
      </c>
      <c r="O298" s="23">
        <f>IF($N298="","",IF(ABS($N298)&lt;=IFERROR(IF(INDEX('Productos de barra'!$G$2:$G$151,MATCH($D298,'Productos de barra'!$A$2:$A$151,0))="",Configuración!$C$3,INDEX('Productos de barra'!$G$2:$G$151,MATCH($D298,'Productos de barra'!$A$2:$A$151,0))),Configuración!$C$3)*((N($I298)+N($J298))/MAX(0.0001,IFERROR(IF(INDEX('Productos de barra'!$F$2:$F$151,MATCH($D298,'Productos de barra'!$A$2:$A$151,0))="",1,INDEX('Productos de barra'!$F$2:$F$151,MATCH($D298,'Productos de barra'!$A$2:$A$151,0))),1))+N($K298))+0.001,"OK",IF($N298&lt;0,"Falta: investigar","Sobra: revisar carga")))</f>
        <v/>
      </c>
      <c r="P298" s="26">
        <f>IF($N298="","",IFERROR(IF(INDEX('Productos de barra'!$H$2:$H$151,MATCH($D298,'Productos de barra'!$A$2:$A$151,0))="","",$N298*INDEX('Productos de barra'!$H$2:$H$151,MATCH($D298,'Productos de barra'!$A$2:$A$151,0))),""))</f>
        <v/>
      </c>
      <c r="Q298" s="18" t="n"/>
      <c r="R298" s="23">
        <f>IF(OR($A298="",$A298&lt;&gt;'Resumen del turno'!$C$3,$B298&lt;&gt;'Resumen del turno'!$C$4,$O298="",$O298="OK"),"",COUNTIFS($A$2:$A298,$A298,$B$2:$B298,$B298,$O$2:$O298,"Falta*")+COUNTIFS($A$2:$A298,$A298,$B$2:$B298,$B298,$O$2:$O298,"Sobra*"))</f>
        <v/>
      </c>
    </row>
    <row r="299">
      <c r="A299" s="22" t="n"/>
      <c r="B299" s="18" t="n"/>
      <c r="C299" s="18" t="n"/>
      <c r="D299" s="18" t="n"/>
      <c r="E299" s="23">
        <f>IF($D299="","",IFERROR(INDEX('Productos de barra'!$B$2:$B$151,MATCH($D299,'Productos de barra'!$A$2:$A$151,0)),"Código no cargado"))</f>
        <v/>
      </c>
      <c r="F299" s="23">
        <f>IF($D299="","",IFERROR(INDEX('Productos de barra'!$D$2:$D$151,MATCH($D299,'Productos de barra'!$A$2:$A$151,0)),""))</f>
        <v/>
      </c>
      <c r="G299" s="24" t="n"/>
      <c r="H299" s="24" t="n"/>
      <c r="I299" s="24" t="n"/>
      <c r="J299" s="24" t="n"/>
      <c r="K299" s="24" t="n"/>
      <c r="L299" s="25">
        <f>IF(OR($D299="",$G299=""),"",ROUND($G299+N($H299)-((N($I299)+N($J299))/MAX(0.0001,IFERROR(IF(INDEX('Productos de barra'!$F$2:$F$151,MATCH($D299,'Productos de barra'!$A$2:$A$151,0))="",1,INDEX('Productos de barra'!$F$2:$F$151,MATCH($D299,'Productos de barra'!$A$2:$A$151,0))),1))+N($K299)),2))</f>
        <v/>
      </c>
      <c r="M299" s="24" t="n"/>
      <c r="N299" s="25">
        <f>IF(OR($L299="",$M299=""),"",ROUND($M299-$L299,2))</f>
        <v/>
      </c>
      <c r="O299" s="23">
        <f>IF($N299="","",IF(ABS($N299)&lt;=IFERROR(IF(INDEX('Productos de barra'!$G$2:$G$151,MATCH($D299,'Productos de barra'!$A$2:$A$151,0))="",Configuración!$C$3,INDEX('Productos de barra'!$G$2:$G$151,MATCH($D299,'Productos de barra'!$A$2:$A$151,0))),Configuración!$C$3)*((N($I299)+N($J299))/MAX(0.0001,IFERROR(IF(INDEX('Productos de barra'!$F$2:$F$151,MATCH($D299,'Productos de barra'!$A$2:$A$151,0))="",1,INDEX('Productos de barra'!$F$2:$F$151,MATCH($D299,'Productos de barra'!$A$2:$A$151,0))),1))+N($K299))+0.001,"OK",IF($N299&lt;0,"Falta: investigar","Sobra: revisar carga")))</f>
        <v/>
      </c>
      <c r="P299" s="26">
        <f>IF($N299="","",IFERROR(IF(INDEX('Productos de barra'!$H$2:$H$151,MATCH($D299,'Productos de barra'!$A$2:$A$151,0))="","",$N299*INDEX('Productos de barra'!$H$2:$H$151,MATCH($D299,'Productos de barra'!$A$2:$A$151,0))),""))</f>
        <v/>
      </c>
      <c r="Q299" s="18" t="n"/>
      <c r="R299" s="23">
        <f>IF(OR($A299="",$A299&lt;&gt;'Resumen del turno'!$C$3,$B299&lt;&gt;'Resumen del turno'!$C$4,$O299="",$O299="OK"),"",COUNTIFS($A$2:$A299,$A299,$B$2:$B299,$B299,$O$2:$O299,"Falta*")+COUNTIFS($A$2:$A299,$A299,$B$2:$B299,$B299,$O$2:$O299,"Sobra*"))</f>
        <v/>
      </c>
    </row>
    <row r="300">
      <c r="A300" s="22" t="n"/>
      <c r="B300" s="18" t="n"/>
      <c r="C300" s="18" t="n"/>
      <c r="D300" s="18" t="n"/>
      <c r="E300" s="23">
        <f>IF($D300="","",IFERROR(INDEX('Productos de barra'!$B$2:$B$151,MATCH($D300,'Productos de barra'!$A$2:$A$151,0)),"Código no cargado"))</f>
        <v/>
      </c>
      <c r="F300" s="23">
        <f>IF($D300="","",IFERROR(INDEX('Productos de barra'!$D$2:$D$151,MATCH($D300,'Productos de barra'!$A$2:$A$151,0)),""))</f>
        <v/>
      </c>
      <c r="G300" s="24" t="n"/>
      <c r="H300" s="24" t="n"/>
      <c r="I300" s="24" t="n"/>
      <c r="J300" s="24" t="n"/>
      <c r="K300" s="24" t="n"/>
      <c r="L300" s="25">
        <f>IF(OR($D300="",$G300=""),"",ROUND($G300+N($H300)-((N($I300)+N($J300))/MAX(0.0001,IFERROR(IF(INDEX('Productos de barra'!$F$2:$F$151,MATCH($D300,'Productos de barra'!$A$2:$A$151,0))="",1,INDEX('Productos de barra'!$F$2:$F$151,MATCH($D300,'Productos de barra'!$A$2:$A$151,0))),1))+N($K300)),2))</f>
        <v/>
      </c>
      <c r="M300" s="24" t="n"/>
      <c r="N300" s="25">
        <f>IF(OR($L300="",$M300=""),"",ROUND($M300-$L300,2))</f>
        <v/>
      </c>
      <c r="O300" s="23">
        <f>IF($N300="","",IF(ABS($N300)&lt;=IFERROR(IF(INDEX('Productos de barra'!$G$2:$G$151,MATCH($D300,'Productos de barra'!$A$2:$A$151,0))="",Configuración!$C$3,INDEX('Productos de barra'!$G$2:$G$151,MATCH($D300,'Productos de barra'!$A$2:$A$151,0))),Configuración!$C$3)*((N($I300)+N($J300))/MAX(0.0001,IFERROR(IF(INDEX('Productos de barra'!$F$2:$F$151,MATCH($D300,'Productos de barra'!$A$2:$A$151,0))="",1,INDEX('Productos de barra'!$F$2:$F$151,MATCH($D300,'Productos de barra'!$A$2:$A$151,0))),1))+N($K300))+0.001,"OK",IF($N300&lt;0,"Falta: investigar","Sobra: revisar carga")))</f>
        <v/>
      </c>
      <c r="P300" s="26">
        <f>IF($N300="","",IFERROR(IF(INDEX('Productos de barra'!$H$2:$H$151,MATCH($D300,'Productos de barra'!$A$2:$A$151,0))="","",$N300*INDEX('Productos de barra'!$H$2:$H$151,MATCH($D300,'Productos de barra'!$A$2:$A$151,0))),""))</f>
        <v/>
      </c>
      <c r="Q300" s="18" t="n"/>
      <c r="R300" s="23">
        <f>IF(OR($A300="",$A300&lt;&gt;'Resumen del turno'!$C$3,$B300&lt;&gt;'Resumen del turno'!$C$4,$O300="",$O300="OK"),"",COUNTIFS($A$2:$A300,$A300,$B$2:$B300,$B300,$O$2:$O300,"Falta*")+COUNTIFS($A$2:$A300,$A300,$B$2:$B300,$B300,$O$2:$O300,"Sobra*"))</f>
        <v/>
      </c>
    </row>
    <row r="301">
      <c r="A301" s="22" t="n"/>
      <c r="B301" s="18" t="n"/>
      <c r="C301" s="18" t="n"/>
      <c r="D301" s="18" t="n"/>
      <c r="E301" s="23">
        <f>IF($D301="","",IFERROR(INDEX('Productos de barra'!$B$2:$B$151,MATCH($D301,'Productos de barra'!$A$2:$A$151,0)),"Código no cargado"))</f>
        <v/>
      </c>
      <c r="F301" s="23">
        <f>IF($D301="","",IFERROR(INDEX('Productos de barra'!$D$2:$D$151,MATCH($D301,'Productos de barra'!$A$2:$A$151,0)),""))</f>
        <v/>
      </c>
      <c r="G301" s="24" t="n"/>
      <c r="H301" s="24" t="n"/>
      <c r="I301" s="24" t="n"/>
      <c r="J301" s="24" t="n"/>
      <c r="K301" s="24" t="n"/>
      <c r="L301" s="25">
        <f>IF(OR($D301="",$G301=""),"",ROUND($G301+N($H301)-((N($I301)+N($J301))/MAX(0.0001,IFERROR(IF(INDEX('Productos de barra'!$F$2:$F$151,MATCH($D301,'Productos de barra'!$A$2:$A$151,0))="",1,INDEX('Productos de barra'!$F$2:$F$151,MATCH($D301,'Productos de barra'!$A$2:$A$151,0))),1))+N($K301)),2))</f>
        <v/>
      </c>
      <c r="M301" s="24" t="n"/>
      <c r="N301" s="25">
        <f>IF(OR($L301="",$M301=""),"",ROUND($M301-$L301,2))</f>
        <v/>
      </c>
      <c r="O301" s="23">
        <f>IF($N301="","",IF(ABS($N301)&lt;=IFERROR(IF(INDEX('Productos de barra'!$G$2:$G$151,MATCH($D301,'Productos de barra'!$A$2:$A$151,0))="",Configuración!$C$3,INDEX('Productos de barra'!$G$2:$G$151,MATCH($D301,'Productos de barra'!$A$2:$A$151,0))),Configuración!$C$3)*((N($I301)+N($J301))/MAX(0.0001,IFERROR(IF(INDEX('Productos de barra'!$F$2:$F$151,MATCH($D301,'Productos de barra'!$A$2:$A$151,0))="",1,INDEX('Productos de barra'!$F$2:$F$151,MATCH($D301,'Productos de barra'!$A$2:$A$151,0))),1))+N($K301))+0.001,"OK",IF($N301&lt;0,"Falta: investigar","Sobra: revisar carga")))</f>
        <v/>
      </c>
      <c r="P301" s="26">
        <f>IF($N301="","",IFERROR(IF(INDEX('Productos de barra'!$H$2:$H$151,MATCH($D301,'Productos de barra'!$A$2:$A$151,0))="","",$N301*INDEX('Productos de barra'!$H$2:$H$151,MATCH($D301,'Productos de barra'!$A$2:$A$151,0))),""))</f>
        <v/>
      </c>
      <c r="Q301" s="18" t="n"/>
      <c r="R301" s="23">
        <f>IF(OR($A301="",$A301&lt;&gt;'Resumen del turno'!$C$3,$B301&lt;&gt;'Resumen del turno'!$C$4,$O301="",$O301="OK"),"",COUNTIFS($A$2:$A301,$A301,$B$2:$B301,$B301,$O$2:$O301,"Falta*")+COUNTIFS($A$2:$A301,$A301,$B$2:$B301,$B301,$O$2:$O301,"Sobra*"))</f>
        <v/>
      </c>
    </row>
    <row r="302">
      <c r="A302" s="22" t="n"/>
      <c r="B302" s="18" t="n"/>
      <c r="C302" s="18" t="n"/>
      <c r="D302" s="18" t="n"/>
      <c r="E302" s="23">
        <f>IF($D302="","",IFERROR(INDEX('Productos de barra'!$B$2:$B$151,MATCH($D302,'Productos de barra'!$A$2:$A$151,0)),"Código no cargado"))</f>
        <v/>
      </c>
      <c r="F302" s="23">
        <f>IF($D302="","",IFERROR(INDEX('Productos de barra'!$D$2:$D$151,MATCH($D302,'Productos de barra'!$A$2:$A$151,0)),""))</f>
        <v/>
      </c>
      <c r="G302" s="24" t="n"/>
      <c r="H302" s="24" t="n"/>
      <c r="I302" s="24" t="n"/>
      <c r="J302" s="24" t="n"/>
      <c r="K302" s="24" t="n"/>
      <c r="L302" s="25">
        <f>IF(OR($D302="",$G302=""),"",ROUND($G302+N($H302)-((N($I302)+N($J302))/MAX(0.0001,IFERROR(IF(INDEX('Productos de barra'!$F$2:$F$151,MATCH($D302,'Productos de barra'!$A$2:$A$151,0))="",1,INDEX('Productos de barra'!$F$2:$F$151,MATCH($D302,'Productos de barra'!$A$2:$A$151,0))),1))+N($K302)),2))</f>
        <v/>
      </c>
      <c r="M302" s="24" t="n"/>
      <c r="N302" s="25">
        <f>IF(OR($L302="",$M302=""),"",ROUND($M302-$L302,2))</f>
        <v/>
      </c>
      <c r="O302" s="23">
        <f>IF($N302="","",IF(ABS($N302)&lt;=IFERROR(IF(INDEX('Productos de barra'!$G$2:$G$151,MATCH($D302,'Productos de barra'!$A$2:$A$151,0))="",Configuración!$C$3,INDEX('Productos de barra'!$G$2:$G$151,MATCH($D302,'Productos de barra'!$A$2:$A$151,0))),Configuración!$C$3)*((N($I302)+N($J302))/MAX(0.0001,IFERROR(IF(INDEX('Productos de barra'!$F$2:$F$151,MATCH($D302,'Productos de barra'!$A$2:$A$151,0))="",1,INDEX('Productos de barra'!$F$2:$F$151,MATCH($D302,'Productos de barra'!$A$2:$A$151,0))),1))+N($K302))+0.001,"OK",IF($N302&lt;0,"Falta: investigar","Sobra: revisar carga")))</f>
        <v/>
      </c>
      <c r="P302" s="26">
        <f>IF($N302="","",IFERROR(IF(INDEX('Productos de barra'!$H$2:$H$151,MATCH($D302,'Productos de barra'!$A$2:$A$151,0))="","",$N302*INDEX('Productos de barra'!$H$2:$H$151,MATCH($D302,'Productos de barra'!$A$2:$A$151,0))),""))</f>
        <v/>
      </c>
      <c r="Q302" s="18" t="n"/>
      <c r="R302" s="23">
        <f>IF(OR($A302="",$A302&lt;&gt;'Resumen del turno'!$C$3,$B302&lt;&gt;'Resumen del turno'!$C$4,$O302="",$O302="OK"),"",COUNTIFS($A$2:$A302,$A302,$B$2:$B302,$B302,$O$2:$O302,"Falta*")+COUNTIFS($A$2:$A302,$A302,$B$2:$B302,$B302,$O$2:$O302,"Sobra*"))</f>
        <v/>
      </c>
    </row>
    <row r="303">
      <c r="A303" s="22" t="n"/>
      <c r="B303" s="18" t="n"/>
      <c r="C303" s="18" t="n"/>
      <c r="D303" s="18" t="n"/>
      <c r="E303" s="23">
        <f>IF($D303="","",IFERROR(INDEX('Productos de barra'!$B$2:$B$151,MATCH($D303,'Productos de barra'!$A$2:$A$151,0)),"Código no cargado"))</f>
        <v/>
      </c>
      <c r="F303" s="23">
        <f>IF($D303="","",IFERROR(INDEX('Productos de barra'!$D$2:$D$151,MATCH($D303,'Productos de barra'!$A$2:$A$151,0)),""))</f>
        <v/>
      </c>
      <c r="G303" s="24" t="n"/>
      <c r="H303" s="24" t="n"/>
      <c r="I303" s="24" t="n"/>
      <c r="J303" s="24" t="n"/>
      <c r="K303" s="24" t="n"/>
      <c r="L303" s="25">
        <f>IF(OR($D303="",$G303=""),"",ROUND($G303+N($H303)-((N($I303)+N($J303))/MAX(0.0001,IFERROR(IF(INDEX('Productos de barra'!$F$2:$F$151,MATCH($D303,'Productos de barra'!$A$2:$A$151,0))="",1,INDEX('Productos de barra'!$F$2:$F$151,MATCH($D303,'Productos de barra'!$A$2:$A$151,0))),1))+N($K303)),2))</f>
        <v/>
      </c>
      <c r="M303" s="24" t="n"/>
      <c r="N303" s="25">
        <f>IF(OR($L303="",$M303=""),"",ROUND($M303-$L303,2))</f>
        <v/>
      </c>
      <c r="O303" s="23">
        <f>IF($N303="","",IF(ABS($N303)&lt;=IFERROR(IF(INDEX('Productos de barra'!$G$2:$G$151,MATCH($D303,'Productos de barra'!$A$2:$A$151,0))="",Configuración!$C$3,INDEX('Productos de barra'!$G$2:$G$151,MATCH($D303,'Productos de barra'!$A$2:$A$151,0))),Configuración!$C$3)*((N($I303)+N($J303))/MAX(0.0001,IFERROR(IF(INDEX('Productos de barra'!$F$2:$F$151,MATCH($D303,'Productos de barra'!$A$2:$A$151,0))="",1,INDEX('Productos de barra'!$F$2:$F$151,MATCH($D303,'Productos de barra'!$A$2:$A$151,0))),1))+N($K303))+0.001,"OK",IF($N303&lt;0,"Falta: investigar","Sobra: revisar carga")))</f>
        <v/>
      </c>
      <c r="P303" s="26">
        <f>IF($N303="","",IFERROR(IF(INDEX('Productos de barra'!$H$2:$H$151,MATCH($D303,'Productos de barra'!$A$2:$A$151,0))="","",$N303*INDEX('Productos de barra'!$H$2:$H$151,MATCH($D303,'Productos de barra'!$A$2:$A$151,0))),""))</f>
        <v/>
      </c>
      <c r="Q303" s="18" t="n"/>
      <c r="R303" s="23">
        <f>IF(OR($A303="",$A303&lt;&gt;'Resumen del turno'!$C$3,$B303&lt;&gt;'Resumen del turno'!$C$4,$O303="",$O303="OK"),"",COUNTIFS($A$2:$A303,$A303,$B$2:$B303,$B303,$O$2:$O303,"Falta*")+COUNTIFS($A$2:$A303,$A303,$B$2:$B303,$B303,$O$2:$O303,"Sobra*"))</f>
        <v/>
      </c>
    </row>
    <row r="304">
      <c r="A304" s="22" t="n"/>
      <c r="B304" s="18" t="n"/>
      <c r="C304" s="18" t="n"/>
      <c r="D304" s="18" t="n"/>
      <c r="E304" s="23">
        <f>IF($D304="","",IFERROR(INDEX('Productos de barra'!$B$2:$B$151,MATCH($D304,'Productos de barra'!$A$2:$A$151,0)),"Código no cargado"))</f>
        <v/>
      </c>
      <c r="F304" s="23">
        <f>IF($D304="","",IFERROR(INDEX('Productos de barra'!$D$2:$D$151,MATCH($D304,'Productos de barra'!$A$2:$A$151,0)),""))</f>
        <v/>
      </c>
      <c r="G304" s="24" t="n"/>
      <c r="H304" s="24" t="n"/>
      <c r="I304" s="24" t="n"/>
      <c r="J304" s="24" t="n"/>
      <c r="K304" s="24" t="n"/>
      <c r="L304" s="25">
        <f>IF(OR($D304="",$G304=""),"",ROUND($G304+N($H304)-((N($I304)+N($J304))/MAX(0.0001,IFERROR(IF(INDEX('Productos de barra'!$F$2:$F$151,MATCH($D304,'Productos de barra'!$A$2:$A$151,0))="",1,INDEX('Productos de barra'!$F$2:$F$151,MATCH($D304,'Productos de barra'!$A$2:$A$151,0))),1))+N($K304)),2))</f>
        <v/>
      </c>
      <c r="M304" s="24" t="n"/>
      <c r="N304" s="25">
        <f>IF(OR($L304="",$M304=""),"",ROUND($M304-$L304,2))</f>
        <v/>
      </c>
      <c r="O304" s="23">
        <f>IF($N304="","",IF(ABS($N304)&lt;=IFERROR(IF(INDEX('Productos de barra'!$G$2:$G$151,MATCH($D304,'Productos de barra'!$A$2:$A$151,0))="",Configuración!$C$3,INDEX('Productos de barra'!$G$2:$G$151,MATCH($D304,'Productos de barra'!$A$2:$A$151,0))),Configuración!$C$3)*((N($I304)+N($J304))/MAX(0.0001,IFERROR(IF(INDEX('Productos de barra'!$F$2:$F$151,MATCH($D304,'Productos de barra'!$A$2:$A$151,0))="",1,INDEX('Productos de barra'!$F$2:$F$151,MATCH($D304,'Productos de barra'!$A$2:$A$151,0))),1))+N($K304))+0.001,"OK",IF($N304&lt;0,"Falta: investigar","Sobra: revisar carga")))</f>
        <v/>
      </c>
      <c r="P304" s="26">
        <f>IF($N304="","",IFERROR(IF(INDEX('Productos de barra'!$H$2:$H$151,MATCH($D304,'Productos de barra'!$A$2:$A$151,0))="","",$N304*INDEX('Productos de barra'!$H$2:$H$151,MATCH($D304,'Productos de barra'!$A$2:$A$151,0))),""))</f>
        <v/>
      </c>
      <c r="Q304" s="18" t="n"/>
      <c r="R304" s="23">
        <f>IF(OR($A304="",$A304&lt;&gt;'Resumen del turno'!$C$3,$B304&lt;&gt;'Resumen del turno'!$C$4,$O304="",$O304="OK"),"",COUNTIFS($A$2:$A304,$A304,$B$2:$B304,$B304,$O$2:$O304,"Falta*")+COUNTIFS($A$2:$A304,$A304,$B$2:$B304,$B304,$O$2:$O304,"Sobra*"))</f>
        <v/>
      </c>
    </row>
    <row r="305">
      <c r="A305" s="22" t="n"/>
      <c r="B305" s="18" t="n"/>
      <c r="C305" s="18" t="n"/>
      <c r="D305" s="18" t="n"/>
      <c r="E305" s="23">
        <f>IF($D305="","",IFERROR(INDEX('Productos de barra'!$B$2:$B$151,MATCH($D305,'Productos de barra'!$A$2:$A$151,0)),"Código no cargado"))</f>
        <v/>
      </c>
      <c r="F305" s="23">
        <f>IF($D305="","",IFERROR(INDEX('Productos de barra'!$D$2:$D$151,MATCH($D305,'Productos de barra'!$A$2:$A$151,0)),""))</f>
        <v/>
      </c>
      <c r="G305" s="24" t="n"/>
      <c r="H305" s="24" t="n"/>
      <c r="I305" s="24" t="n"/>
      <c r="J305" s="24" t="n"/>
      <c r="K305" s="24" t="n"/>
      <c r="L305" s="25">
        <f>IF(OR($D305="",$G305=""),"",ROUND($G305+N($H305)-((N($I305)+N($J305))/MAX(0.0001,IFERROR(IF(INDEX('Productos de barra'!$F$2:$F$151,MATCH($D305,'Productos de barra'!$A$2:$A$151,0))="",1,INDEX('Productos de barra'!$F$2:$F$151,MATCH($D305,'Productos de barra'!$A$2:$A$151,0))),1))+N($K305)),2))</f>
        <v/>
      </c>
      <c r="M305" s="24" t="n"/>
      <c r="N305" s="25">
        <f>IF(OR($L305="",$M305=""),"",ROUND($M305-$L305,2))</f>
        <v/>
      </c>
      <c r="O305" s="23">
        <f>IF($N305="","",IF(ABS($N305)&lt;=IFERROR(IF(INDEX('Productos de barra'!$G$2:$G$151,MATCH($D305,'Productos de barra'!$A$2:$A$151,0))="",Configuración!$C$3,INDEX('Productos de barra'!$G$2:$G$151,MATCH($D305,'Productos de barra'!$A$2:$A$151,0))),Configuración!$C$3)*((N($I305)+N($J305))/MAX(0.0001,IFERROR(IF(INDEX('Productos de barra'!$F$2:$F$151,MATCH($D305,'Productos de barra'!$A$2:$A$151,0))="",1,INDEX('Productos de barra'!$F$2:$F$151,MATCH($D305,'Productos de barra'!$A$2:$A$151,0))),1))+N($K305))+0.001,"OK",IF($N305&lt;0,"Falta: investigar","Sobra: revisar carga")))</f>
        <v/>
      </c>
      <c r="P305" s="26">
        <f>IF($N305="","",IFERROR(IF(INDEX('Productos de barra'!$H$2:$H$151,MATCH($D305,'Productos de barra'!$A$2:$A$151,0))="","",$N305*INDEX('Productos de barra'!$H$2:$H$151,MATCH($D305,'Productos de barra'!$A$2:$A$151,0))),""))</f>
        <v/>
      </c>
      <c r="Q305" s="18" t="n"/>
      <c r="R305" s="23">
        <f>IF(OR($A305="",$A305&lt;&gt;'Resumen del turno'!$C$3,$B305&lt;&gt;'Resumen del turno'!$C$4,$O305="",$O305="OK"),"",COUNTIFS($A$2:$A305,$A305,$B$2:$B305,$B305,$O$2:$O305,"Falta*")+COUNTIFS($A$2:$A305,$A305,$B$2:$B305,$B305,$O$2:$O305,"Sobra*"))</f>
        <v/>
      </c>
    </row>
    <row r="306">
      <c r="A306" s="22" t="n"/>
      <c r="B306" s="18" t="n"/>
      <c r="C306" s="18" t="n"/>
      <c r="D306" s="18" t="n"/>
      <c r="E306" s="23">
        <f>IF($D306="","",IFERROR(INDEX('Productos de barra'!$B$2:$B$151,MATCH($D306,'Productos de barra'!$A$2:$A$151,0)),"Código no cargado"))</f>
        <v/>
      </c>
      <c r="F306" s="23">
        <f>IF($D306="","",IFERROR(INDEX('Productos de barra'!$D$2:$D$151,MATCH($D306,'Productos de barra'!$A$2:$A$151,0)),""))</f>
        <v/>
      </c>
      <c r="G306" s="24" t="n"/>
      <c r="H306" s="24" t="n"/>
      <c r="I306" s="24" t="n"/>
      <c r="J306" s="24" t="n"/>
      <c r="K306" s="24" t="n"/>
      <c r="L306" s="25">
        <f>IF(OR($D306="",$G306=""),"",ROUND($G306+N($H306)-((N($I306)+N($J306))/MAX(0.0001,IFERROR(IF(INDEX('Productos de barra'!$F$2:$F$151,MATCH($D306,'Productos de barra'!$A$2:$A$151,0))="",1,INDEX('Productos de barra'!$F$2:$F$151,MATCH($D306,'Productos de barra'!$A$2:$A$151,0))),1))+N($K306)),2))</f>
        <v/>
      </c>
      <c r="M306" s="24" t="n"/>
      <c r="N306" s="25">
        <f>IF(OR($L306="",$M306=""),"",ROUND($M306-$L306,2))</f>
        <v/>
      </c>
      <c r="O306" s="23">
        <f>IF($N306="","",IF(ABS($N306)&lt;=IFERROR(IF(INDEX('Productos de barra'!$G$2:$G$151,MATCH($D306,'Productos de barra'!$A$2:$A$151,0))="",Configuración!$C$3,INDEX('Productos de barra'!$G$2:$G$151,MATCH($D306,'Productos de barra'!$A$2:$A$151,0))),Configuración!$C$3)*((N($I306)+N($J306))/MAX(0.0001,IFERROR(IF(INDEX('Productos de barra'!$F$2:$F$151,MATCH($D306,'Productos de barra'!$A$2:$A$151,0))="",1,INDEX('Productos de barra'!$F$2:$F$151,MATCH($D306,'Productos de barra'!$A$2:$A$151,0))),1))+N($K306))+0.001,"OK",IF($N306&lt;0,"Falta: investigar","Sobra: revisar carga")))</f>
        <v/>
      </c>
      <c r="P306" s="26">
        <f>IF($N306="","",IFERROR(IF(INDEX('Productos de barra'!$H$2:$H$151,MATCH($D306,'Productos de barra'!$A$2:$A$151,0))="","",$N306*INDEX('Productos de barra'!$H$2:$H$151,MATCH($D306,'Productos de barra'!$A$2:$A$151,0))),""))</f>
        <v/>
      </c>
      <c r="Q306" s="18" t="n"/>
      <c r="R306" s="23">
        <f>IF(OR($A306="",$A306&lt;&gt;'Resumen del turno'!$C$3,$B306&lt;&gt;'Resumen del turno'!$C$4,$O306="",$O306="OK"),"",COUNTIFS($A$2:$A306,$A306,$B$2:$B306,$B306,$O$2:$O306,"Falta*")+COUNTIFS($A$2:$A306,$A306,$B$2:$B306,$B306,$O$2:$O306,"Sobra*"))</f>
        <v/>
      </c>
    </row>
    <row r="307">
      <c r="A307" s="22" t="n"/>
      <c r="B307" s="18" t="n"/>
      <c r="C307" s="18" t="n"/>
      <c r="D307" s="18" t="n"/>
      <c r="E307" s="23">
        <f>IF($D307="","",IFERROR(INDEX('Productos de barra'!$B$2:$B$151,MATCH($D307,'Productos de barra'!$A$2:$A$151,0)),"Código no cargado"))</f>
        <v/>
      </c>
      <c r="F307" s="23">
        <f>IF($D307="","",IFERROR(INDEX('Productos de barra'!$D$2:$D$151,MATCH($D307,'Productos de barra'!$A$2:$A$151,0)),""))</f>
        <v/>
      </c>
      <c r="G307" s="24" t="n"/>
      <c r="H307" s="24" t="n"/>
      <c r="I307" s="24" t="n"/>
      <c r="J307" s="24" t="n"/>
      <c r="K307" s="24" t="n"/>
      <c r="L307" s="25">
        <f>IF(OR($D307="",$G307=""),"",ROUND($G307+N($H307)-((N($I307)+N($J307))/MAX(0.0001,IFERROR(IF(INDEX('Productos de barra'!$F$2:$F$151,MATCH($D307,'Productos de barra'!$A$2:$A$151,0))="",1,INDEX('Productos de barra'!$F$2:$F$151,MATCH($D307,'Productos de barra'!$A$2:$A$151,0))),1))+N($K307)),2))</f>
        <v/>
      </c>
      <c r="M307" s="24" t="n"/>
      <c r="N307" s="25">
        <f>IF(OR($L307="",$M307=""),"",ROUND($M307-$L307,2))</f>
        <v/>
      </c>
      <c r="O307" s="23">
        <f>IF($N307="","",IF(ABS($N307)&lt;=IFERROR(IF(INDEX('Productos de barra'!$G$2:$G$151,MATCH($D307,'Productos de barra'!$A$2:$A$151,0))="",Configuración!$C$3,INDEX('Productos de barra'!$G$2:$G$151,MATCH($D307,'Productos de barra'!$A$2:$A$151,0))),Configuración!$C$3)*((N($I307)+N($J307))/MAX(0.0001,IFERROR(IF(INDEX('Productos de barra'!$F$2:$F$151,MATCH($D307,'Productos de barra'!$A$2:$A$151,0))="",1,INDEX('Productos de barra'!$F$2:$F$151,MATCH($D307,'Productos de barra'!$A$2:$A$151,0))),1))+N($K307))+0.001,"OK",IF($N307&lt;0,"Falta: investigar","Sobra: revisar carga")))</f>
        <v/>
      </c>
      <c r="P307" s="26">
        <f>IF($N307="","",IFERROR(IF(INDEX('Productos de barra'!$H$2:$H$151,MATCH($D307,'Productos de barra'!$A$2:$A$151,0))="","",$N307*INDEX('Productos de barra'!$H$2:$H$151,MATCH($D307,'Productos de barra'!$A$2:$A$151,0))),""))</f>
        <v/>
      </c>
      <c r="Q307" s="18" t="n"/>
      <c r="R307" s="23">
        <f>IF(OR($A307="",$A307&lt;&gt;'Resumen del turno'!$C$3,$B307&lt;&gt;'Resumen del turno'!$C$4,$O307="",$O307="OK"),"",COUNTIFS($A$2:$A307,$A307,$B$2:$B307,$B307,$O$2:$O307,"Falta*")+COUNTIFS($A$2:$A307,$A307,$B$2:$B307,$B307,$O$2:$O307,"Sobra*"))</f>
        <v/>
      </c>
    </row>
    <row r="308">
      <c r="A308" s="22" t="n"/>
      <c r="B308" s="18" t="n"/>
      <c r="C308" s="18" t="n"/>
      <c r="D308" s="18" t="n"/>
      <c r="E308" s="23">
        <f>IF($D308="","",IFERROR(INDEX('Productos de barra'!$B$2:$B$151,MATCH($D308,'Productos de barra'!$A$2:$A$151,0)),"Código no cargado"))</f>
        <v/>
      </c>
      <c r="F308" s="23">
        <f>IF($D308="","",IFERROR(INDEX('Productos de barra'!$D$2:$D$151,MATCH($D308,'Productos de barra'!$A$2:$A$151,0)),""))</f>
        <v/>
      </c>
      <c r="G308" s="24" t="n"/>
      <c r="H308" s="24" t="n"/>
      <c r="I308" s="24" t="n"/>
      <c r="J308" s="24" t="n"/>
      <c r="K308" s="24" t="n"/>
      <c r="L308" s="25">
        <f>IF(OR($D308="",$G308=""),"",ROUND($G308+N($H308)-((N($I308)+N($J308))/MAX(0.0001,IFERROR(IF(INDEX('Productos de barra'!$F$2:$F$151,MATCH($D308,'Productos de barra'!$A$2:$A$151,0))="",1,INDEX('Productos de barra'!$F$2:$F$151,MATCH($D308,'Productos de barra'!$A$2:$A$151,0))),1))+N($K308)),2))</f>
        <v/>
      </c>
      <c r="M308" s="24" t="n"/>
      <c r="N308" s="25">
        <f>IF(OR($L308="",$M308=""),"",ROUND($M308-$L308,2))</f>
        <v/>
      </c>
      <c r="O308" s="23">
        <f>IF($N308="","",IF(ABS($N308)&lt;=IFERROR(IF(INDEX('Productos de barra'!$G$2:$G$151,MATCH($D308,'Productos de barra'!$A$2:$A$151,0))="",Configuración!$C$3,INDEX('Productos de barra'!$G$2:$G$151,MATCH($D308,'Productos de barra'!$A$2:$A$151,0))),Configuración!$C$3)*((N($I308)+N($J308))/MAX(0.0001,IFERROR(IF(INDEX('Productos de barra'!$F$2:$F$151,MATCH($D308,'Productos de barra'!$A$2:$A$151,0))="",1,INDEX('Productos de barra'!$F$2:$F$151,MATCH($D308,'Productos de barra'!$A$2:$A$151,0))),1))+N($K308))+0.001,"OK",IF($N308&lt;0,"Falta: investigar","Sobra: revisar carga")))</f>
        <v/>
      </c>
      <c r="P308" s="26">
        <f>IF($N308="","",IFERROR(IF(INDEX('Productos de barra'!$H$2:$H$151,MATCH($D308,'Productos de barra'!$A$2:$A$151,0))="","",$N308*INDEX('Productos de barra'!$H$2:$H$151,MATCH($D308,'Productos de barra'!$A$2:$A$151,0))),""))</f>
        <v/>
      </c>
      <c r="Q308" s="18" t="n"/>
      <c r="R308" s="23">
        <f>IF(OR($A308="",$A308&lt;&gt;'Resumen del turno'!$C$3,$B308&lt;&gt;'Resumen del turno'!$C$4,$O308="",$O308="OK"),"",COUNTIFS($A$2:$A308,$A308,$B$2:$B308,$B308,$O$2:$O308,"Falta*")+COUNTIFS($A$2:$A308,$A308,$B$2:$B308,$B308,$O$2:$O308,"Sobra*"))</f>
        <v/>
      </c>
    </row>
    <row r="309">
      <c r="A309" s="22" t="n"/>
      <c r="B309" s="18" t="n"/>
      <c r="C309" s="18" t="n"/>
      <c r="D309" s="18" t="n"/>
      <c r="E309" s="23">
        <f>IF($D309="","",IFERROR(INDEX('Productos de barra'!$B$2:$B$151,MATCH($D309,'Productos de barra'!$A$2:$A$151,0)),"Código no cargado"))</f>
        <v/>
      </c>
      <c r="F309" s="23">
        <f>IF($D309="","",IFERROR(INDEX('Productos de barra'!$D$2:$D$151,MATCH($D309,'Productos de barra'!$A$2:$A$151,0)),""))</f>
        <v/>
      </c>
      <c r="G309" s="24" t="n"/>
      <c r="H309" s="24" t="n"/>
      <c r="I309" s="24" t="n"/>
      <c r="J309" s="24" t="n"/>
      <c r="K309" s="24" t="n"/>
      <c r="L309" s="25">
        <f>IF(OR($D309="",$G309=""),"",ROUND($G309+N($H309)-((N($I309)+N($J309))/MAX(0.0001,IFERROR(IF(INDEX('Productos de barra'!$F$2:$F$151,MATCH($D309,'Productos de barra'!$A$2:$A$151,0))="",1,INDEX('Productos de barra'!$F$2:$F$151,MATCH($D309,'Productos de barra'!$A$2:$A$151,0))),1))+N($K309)),2))</f>
        <v/>
      </c>
      <c r="M309" s="24" t="n"/>
      <c r="N309" s="25">
        <f>IF(OR($L309="",$M309=""),"",ROUND($M309-$L309,2))</f>
        <v/>
      </c>
      <c r="O309" s="23">
        <f>IF($N309="","",IF(ABS($N309)&lt;=IFERROR(IF(INDEX('Productos de barra'!$G$2:$G$151,MATCH($D309,'Productos de barra'!$A$2:$A$151,0))="",Configuración!$C$3,INDEX('Productos de barra'!$G$2:$G$151,MATCH($D309,'Productos de barra'!$A$2:$A$151,0))),Configuración!$C$3)*((N($I309)+N($J309))/MAX(0.0001,IFERROR(IF(INDEX('Productos de barra'!$F$2:$F$151,MATCH($D309,'Productos de barra'!$A$2:$A$151,0))="",1,INDEX('Productos de barra'!$F$2:$F$151,MATCH($D309,'Productos de barra'!$A$2:$A$151,0))),1))+N($K309))+0.001,"OK",IF($N309&lt;0,"Falta: investigar","Sobra: revisar carga")))</f>
        <v/>
      </c>
      <c r="P309" s="26">
        <f>IF($N309="","",IFERROR(IF(INDEX('Productos de barra'!$H$2:$H$151,MATCH($D309,'Productos de barra'!$A$2:$A$151,0))="","",$N309*INDEX('Productos de barra'!$H$2:$H$151,MATCH($D309,'Productos de barra'!$A$2:$A$151,0))),""))</f>
        <v/>
      </c>
      <c r="Q309" s="18" t="n"/>
      <c r="R309" s="23">
        <f>IF(OR($A309="",$A309&lt;&gt;'Resumen del turno'!$C$3,$B309&lt;&gt;'Resumen del turno'!$C$4,$O309="",$O309="OK"),"",COUNTIFS($A$2:$A309,$A309,$B$2:$B309,$B309,$O$2:$O309,"Falta*")+COUNTIFS($A$2:$A309,$A309,$B$2:$B309,$B309,$O$2:$O309,"Sobra*"))</f>
        <v/>
      </c>
    </row>
    <row r="310">
      <c r="A310" s="22" t="n"/>
      <c r="B310" s="18" t="n"/>
      <c r="C310" s="18" t="n"/>
      <c r="D310" s="18" t="n"/>
      <c r="E310" s="23">
        <f>IF($D310="","",IFERROR(INDEX('Productos de barra'!$B$2:$B$151,MATCH($D310,'Productos de barra'!$A$2:$A$151,0)),"Código no cargado"))</f>
        <v/>
      </c>
      <c r="F310" s="23">
        <f>IF($D310="","",IFERROR(INDEX('Productos de barra'!$D$2:$D$151,MATCH($D310,'Productos de barra'!$A$2:$A$151,0)),""))</f>
        <v/>
      </c>
      <c r="G310" s="24" t="n"/>
      <c r="H310" s="24" t="n"/>
      <c r="I310" s="24" t="n"/>
      <c r="J310" s="24" t="n"/>
      <c r="K310" s="24" t="n"/>
      <c r="L310" s="25">
        <f>IF(OR($D310="",$G310=""),"",ROUND($G310+N($H310)-((N($I310)+N($J310))/MAX(0.0001,IFERROR(IF(INDEX('Productos de barra'!$F$2:$F$151,MATCH($D310,'Productos de barra'!$A$2:$A$151,0))="",1,INDEX('Productos de barra'!$F$2:$F$151,MATCH($D310,'Productos de barra'!$A$2:$A$151,0))),1))+N($K310)),2))</f>
        <v/>
      </c>
      <c r="M310" s="24" t="n"/>
      <c r="N310" s="25">
        <f>IF(OR($L310="",$M310=""),"",ROUND($M310-$L310,2))</f>
        <v/>
      </c>
      <c r="O310" s="23">
        <f>IF($N310="","",IF(ABS($N310)&lt;=IFERROR(IF(INDEX('Productos de barra'!$G$2:$G$151,MATCH($D310,'Productos de barra'!$A$2:$A$151,0))="",Configuración!$C$3,INDEX('Productos de barra'!$G$2:$G$151,MATCH($D310,'Productos de barra'!$A$2:$A$151,0))),Configuración!$C$3)*((N($I310)+N($J310))/MAX(0.0001,IFERROR(IF(INDEX('Productos de barra'!$F$2:$F$151,MATCH($D310,'Productos de barra'!$A$2:$A$151,0))="",1,INDEX('Productos de barra'!$F$2:$F$151,MATCH($D310,'Productos de barra'!$A$2:$A$151,0))),1))+N($K310))+0.001,"OK",IF($N310&lt;0,"Falta: investigar","Sobra: revisar carga")))</f>
        <v/>
      </c>
      <c r="P310" s="26">
        <f>IF($N310="","",IFERROR(IF(INDEX('Productos de barra'!$H$2:$H$151,MATCH($D310,'Productos de barra'!$A$2:$A$151,0))="","",$N310*INDEX('Productos de barra'!$H$2:$H$151,MATCH($D310,'Productos de barra'!$A$2:$A$151,0))),""))</f>
        <v/>
      </c>
      <c r="Q310" s="18" t="n"/>
      <c r="R310" s="23">
        <f>IF(OR($A310="",$A310&lt;&gt;'Resumen del turno'!$C$3,$B310&lt;&gt;'Resumen del turno'!$C$4,$O310="",$O310="OK"),"",COUNTIFS($A$2:$A310,$A310,$B$2:$B310,$B310,$O$2:$O310,"Falta*")+COUNTIFS($A$2:$A310,$A310,$B$2:$B310,$B310,$O$2:$O310,"Sobra*"))</f>
        <v/>
      </c>
    </row>
    <row r="311">
      <c r="A311" s="22" t="n"/>
      <c r="B311" s="18" t="n"/>
      <c r="C311" s="18" t="n"/>
      <c r="D311" s="18" t="n"/>
      <c r="E311" s="23">
        <f>IF($D311="","",IFERROR(INDEX('Productos de barra'!$B$2:$B$151,MATCH($D311,'Productos de barra'!$A$2:$A$151,0)),"Código no cargado"))</f>
        <v/>
      </c>
      <c r="F311" s="23">
        <f>IF($D311="","",IFERROR(INDEX('Productos de barra'!$D$2:$D$151,MATCH($D311,'Productos de barra'!$A$2:$A$151,0)),""))</f>
        <v/>
      </c>
      <c r="G311" s="24" t="n"/>
      <c r="H311" s="24" t="n"/>
      <c r="I311" s="24" t="n"/>
      <c r="J311" s="24" t="n"/>
      <c r="K311" s="24" t="n"/>
      <c r="L311" s="25">
        <f>IF(OR($D311="",$G311=""),"",ROUND($G311+N($H311)-((N($I311)+N($J311))/MAX(0.0001,IFERROR(IF(INDEX('Productos de barra'!$F$2:$F$151,MATCH($D311,'Productos de barra'!$A$2:$A$151,0))="",1,INDEX('Productos de barra'!$F$2:$F$151,MATCH($D311,'Productos de barra'!$A$2:$A$151,0))),1))+N($K311)),2))</f>
        <v/>
      </c>
      <c r="M311" s="24" t="n"/>
      <c r="N311" s="25">
        <f>IF(OR($L311="",$M311=""),"",ROUND($M311-$L311,2))</f>
        <v/>
      </c>
      <c r="O311" s="23">
        <f>IF($N311="","",IF(ABS($N311)&lt;=IFERROR(IF(INDEX('Productos de barra'!$G$2:$G$151,MATCH($D311,'Productos de barra'!$A$2:$A$151,0))="",Configuración!$C$3,INDEX('Productos de barra'!$G$2:$G$151,MATCH($D311,'Productos de barra'!$A$2:$A$151,0))),Configuración!$C$3)*((N($I311)+N($J311))/MAX(0.0001,IFERROR(IF(INDEX('Productos de barra'!$F$2:$F$151,MATCH($D311,'Productos de barra'!$A$2:$A$151,0))="",1,INDEX('Productos de barra'!$F$2:$F$151,MATCH($D311,'Productos de barra'!$A$2:$A$151,0))),1))+N($K311))+0.001,"OK",IF($N311&lt;0,"Falta: investigar","Sobra: revisar carga")))</f>
        <v/>
      </c>
      <c r="P311" s="26">
        <f>IF($N311="","",IFERROR(IF(INDEX('Productos de barra'!$H$2:$H$151,MATCH($D311,'Productos de barra'!$A$2:$A$151,0))="","",$N311*INDEX('Productos de barra'!$H$2:$H$151,MATCH($D311,'Productos de barra'!$A$2:$A$151,0))),""))</f>
        <v/>
      </c>
      <c r="Q311" s="18" t="n"/>
      <c r="R311" s="23">
        <f>IF(OR($A311="",$A311&lt;&gt;'Resumen del turno'!$C$3,$B311&lt;&gt;'Resumen del turno'!$C$4,$O311="",$O311="OK"),"",COUNTIFS($A$2:$A311,$A311,$B$2:$B311,$B311,$O$2:$O311,"Falta*")+COUNTIFS($A$2:$A311,$A311,$B$2:$B311,$B311,$O$2:$O311,"Sobra*"))</f>
        <v/>
      </c>
    </row>
    <row r="312">
      <c r="A312" s="22" t="n"/>
      <c r="B312" s="18" t="n"/>
      <c r="C312" s="18" t="n"/>
      <c r="D312" s="18" t="n"/>
      <c r="E312" s="23">
        <f>IF($D312="","",IFERROR(INDEX('Productos de barra'!$B$2:$B$151,MATCH($D312,'Productos de barra'!$A$2:$A$151,0)),"Código no cargado"))</f>
        <v/>
      </c>
      <c r="F312" s="23">
        <f>IF($D312="","",IFERROR(INDEX('Productos de barra'!$D$2:$D$151,MATCH($D312,'Productos de barra'!$A$2:$A$151,0)),""))</f>
        <v/>
      </c>
      <c r="G312" s="24" t="n"/>
      <c r="H312" s="24" t="n"/>
      <c r="I312" s="24" t="n"/>
      <c r="J312" s="24" t="n"/>
      <c r="K312" s="24" t="n"/>
      <c r="L312" s="25">
        <f>IF(OR($D312="",$G312=""),"",ROUND($G312+N($H312)-((N($I312)+N($J312))/MAX(0.0001,IFERROR(IF(INDEX('Productos de barra'!$F$2:$F$151,MATCH($D312,'Productos de barra'!$A$2:$A$151,0))="",1,INDEX('Productos de barra'!$F$2:$F$151,MATCH($D312,'Productos de barra'!$A$2:$A$151,0))),1))+N($K312)),2))</f>
        <v/>
      </c>
      <c r="M312" s="24" t="n"/>
      <c r="N312" s="25">
        <f>IF(OR($L312="",$M312=""),"",ROUND($M312-$L312,2))</f>
        <v/>
      </c>
      <c r="O312" s="23">
        <f>IF($N312="","",IF(ABS($N312)&lt;=IFERROR(IF(INDEX('Productos de barra'!$G$2:$G$151,MATCH($D312,'Productos de barra'!$A$2:$A$151,0))="",Configuración!$C$3,INDEX('Productos de barra'!$G$2:$G$151,MATCH($D312,'Productos de barra'!$A$2:$A$151,0))),Configuración!$C$3)*((N($I312)+N($J312))/MAX(0.0001,IFERROR(IF(INDEX('Productos de barra'!$F$2:$F$151,MATCH($D312,'Productos de barra'!$A$2:$A$151,0))="",1,INDEX('Productos de barra'!$F$2:$F$151,MATCH($D312,'Productos de barra'!$A$2:$A$151,0))),1))+N($K312))+0.001,"OK",IF($N312&lt;0,"Falta: investigar","Sobra: revisar carga")))</f>
        <v/>
      </c>
      <c r="P312" s="26">
        <f>IF($N312="","",IFERROR(IF(INDEX('Productos de barra'!$H$2:$H$151,MATCH($D312,'Productos de barra'!$A$2:$A$151,0))="","",$N312*INDEX('Productos de barra'!$H$2:$H$151,MATCH($D312,'Productos de barra'!$A$2:$A$151,0))),""))</f>
        <v/>
      </c>
      <c r="Q312" s="18" t="n"/>
      <c r="R312" s="23">
        <f>IF(OR($A312="",$A312&lt;&gt;'Resumen del turno'!$C$3,$B312&lt;&gt;'Resumen del turno'!$C$4,$O312="",$O312="OK"),"",COUNTIFS($A$2:$A312,$A312,$B$2:$B312,$B312,$O$2:$O312,"Falta*")+COUNTIFS($A$2:$A312,$A312,$B$2:$B312,$B312,$O$2:$O312,"Sobra*"))</f>
        <v/>
      </c>
    </row>
    <row r="313">
      <c r="A313" s="22" t="n"/>
      <c r="B313" s="18" t="n"/>
      <c r="C313" s="18" t="n"/>
      <c r="D313" s="18" t="n"/>
      <c r="E313" s="23">
        <f>IF($D313="","",IFERROR(INDEX('Productos de barra'!$B$2:$B$151,MATCH($D313,'Productos de barra'!$A$2:$A$151,0)),"Código no cargado"))</f>
        <v/>
      </c>
      <c r="F313" s="23">
        <f>IF($D313="","",IFERROR(INDEX('Productos de barra'!$D$2:$D$151,MATCH($D313,'Productos de barra'!$A$2:$A$151,0)),""))</f>
        <v/>
      </c>
      <c r="G313" s="24" t="n"/>
      <c r="H313" s="24" t="n"/>
      <c r="I313" s="24" t="n"/>
      <c r="J313" s="24" t="n"/>
      <c r="K313" s="24" t="n"/>
      <c r="L313" s="25">
        <f>IF(OR($D313="",$G313=""),"",ROUND($G313+N($H313)-((N($I313)+N($J313))/MAX(0.0001,IFERROR(IF(INDEX('Productos de barra'!$F$2:$F$151,MATCH($D313,'Productos de barra'!$A$2:$A$151,0))="",1,INDEX('Productos de barra'!$F$2:$F$151,MATCH($D313,'Productos de barra'!$A$2:$A$151,0))),1))+N($K313)),2))</f>
        <v/>
      </c>
      <c r="M313" s="24" t="n"/>
      <c r="N313" s="25">
        <f>IF(OR($L313="",$M313=""),"",ROUND($M313-$L313,2))</f>
        <v/>
      </c>
      <c r="O313" s="23">
        <f>IF($N313="","",IF(ABS($N313)&lt;=IFERROR(IF(INDEX('Productos de barra'!$G$2:$G$151,MATCH($D313,'Productos de barra'!$A$2:$A$151,0))="",Configuración!$C$3,INDEX('Productos de barra'!$G$2:$G$151,MATCH($D313,'Productos de barra'!$A$2:$A$151,0))),Configuración!$C$3)*((N($I313)+N($J313))/MAX(0.0001,IFERROR(IF(INDEX('Productos de barra'!$F$2:$F$151,MATCH($D313,'Productos de barra'!$A$2:$A$151,0))="",1,INDEX('Productos de barra'!$F$2:$F$151,MATCH($D313,'Productos de barra'!$A$2:$A$151,0))),1))+N($K313))+0.001,"OK",IF($N313&lt;0,"Falta: investigar","Sobra: revisar carga")))</f>
        <v/>
      </c>
      <c r="P313" s="26">
        <f>IF($N313="","",IFERROR(IF(INDEX('Productos de barra'!$H$2:$H$151,MATCH($D313,'Productos de barra'!$A$2:$A$151,0))="","",$N313*INDEX('Productos de barra'!$H$2:$H$151,MATCH($D313,'Productos de barra'!$A$2:$A$151,0))),""))</f>
        <v/>
      </c>
      <c r="Q313" s="18" t="n"/>
      <c r="R313" s="23">
        <f>IF(OR($A313="",$A313&lt;&gt;'Resumen del turno'!$C$3,$B313&lt;&gt;'Resumen del turno'!$C$4,$O313="",$O313="OK"),"",COUNTIFS($A$2:$A313,$A313,$B$2:$B313,$B313,$O$2:$O313,"Falta*")+COUNTIFS($A$2:$A313,$A313,$B$2:$B313,$B313,$O$2:$O313,"Sobra*"))</f>
        <v/>
      </c>
    </row>
    <row r="314">
      <c r="A314" s="22" t="n"/>
      <c r="B314" s="18" t="n"/>
      <c r="C314" s="18" t="n"/>
      <c r="D314" s="18" t="n"/>
      <c r="E314" s="23">
        <f>IF($D314="","",IFERROR(INDEX('Productos de barra'!$B$2:$B$151,MATCH($D314,'Productos de barra'!$A$2:$A$151,0)),"Código no cargado"))</f>
        <v/>
      </c>
      <c r="F314" s="23">
        <f>IF($D314="","",IFERROR(INDEX('Productos de barra'!$D$2:$D$151,MATCH($D314,'Productos de barra'!$A$2:$A$151,0)),""))</f>
        <v/>
      </c>
      <c r="G314" s="24" t="n"/>
      <c r="H314" s="24" t="n"/>
      <c r="I314" s="24" t="n"/>
      <c r="J314" s="24" t="n"/>
      <c r="K314" s="24" t="n"/>
      <c r="L314" s="25">
        <f>IF(OR($D314="",$G314=""),"",ROUND($G314+N($H314)-((N($I314)+N($J314))/MAX(0.0001,IFERROR(IF(INDEX('Productos de barra'!$F$2:$F$151,MATCH($D314,'Productos de barra'!$A$2:$A$151,0))="",1,INDEX('Productos de barra'!$F$2:$F$151,MATCH($D314,'Productos de barra'!$A$2:$A$151,0))),1))+N($K314)),2))</f>
        <v/>
      </c>
      <c r="M314" s="24" t="n"/>
      <c r="N314" s="25">
        <f>IF(OR($L314="",$M314=""),"",ROUND($M314-$L314,2))</f>
        <v/>
      </c>
      <c r="O314" s="23">
        <f>IF($N314="","",IF(ABS($N314)&lt;=IFERROR(IF(INDEX('Productos de barra'!$G$2:$G$151,MATCH($D314,'Productos de barra'!$A$2:$A$151,0))="",Configuración!$C$3,INDEX('Productos de barra'!$G$2:$G$151,MATCH($D314,'Productos de barra'!$A$2:$A$151,0))),Configuración!$C$3)*((N($I314)+N($J314))/MAX(0.0001,IFERROR(IF(INDEX('Productos de barra'!$F$2:$F$151,MATCH($D314,'Productos de barra'!$A$2:$A$151,0))="",1,INDEX('Productos de barra'!$F$2:$F$151,MATCH($D314,'Productos de barra'!$A$2:$A$151,0))),1))+N($K314))+0.001,"OK",IF($N314&lt;0,"Falta: investigar","Sobra: revisar carga")))</f>
        <v/>
      </c>
      <c r="P314" s="26">
        <f>IF($N314="","",IFERROR(IF(INDEX('Productos de barra'!$H$2:$H$151,MATCH($D314,'Productos de barra'!$A$2:$A$151,0))="","",$N314*INDEX('Productos de barra'!$H$2:$H$151,MATCH($D314,'Productos de barra'!$A$2:$A$151,0))),""))</f>
        <v/>
      </c>
      <c r="Q314" s="18" t="n"/>
      <c r="R314" s="23">
        <f>IF(OR($A314="",$A314&lt;&gt;'Resumen del turno'!$C$3,$B314&lt;&gt;'Resumen del turno'!$C$4,$O314="",$O314="OK"),"",COUNTIFS($A$2:$A314,$A314,$B$2:$B314,$B314,$O$2:$O314,"Falta*")+COUNTIFS($A$2:$A314,$A314,$B$2:$B314,$B314,$O$2:$O314,"Sobra*"))</f>
        <v/>
      </c>
    </row>
    <row r="315">
      <c r="A315" s="22" t="n"/>
      <c r="B315" s="18" t="n"/>
      <c r="C315" s="18" t="n"/>
      <c r="D315" s="18" t="n"/>
      <c r="E315" s="23">
        <f>IF($D315="","",IFERROR(INDEX('Productos de barra'!$B$2:$B$151,MATCH($D315,'Productos de barra'!$A$2:$A$151,0)),"Código no cargado"))</f>
        <v/>
      </c>
      <c r="F315" s="23">
        <f>IF($D315="","",IFERROR(INDEX('Productos de barra'!$D$2:$D$151,MATCH($D315,'Productos de barra'!$A$2:$A$151,0)),""))</f>
        <v/>
      </c>
      <c r="G315" s="24" t="n"/>
      <c r="H315" s="24" t="n"/>
      <c r="I315" s="24" t="n"/>
      <c r="J315" s="24" t="n"/>
      <c r="K315" s="24" t="n"/>
      <c r="L315" s="25">
        <f>IF(OR($D315="",$G315=""),"",ROUND($G315+N($H315)-((N($I315)+N($J315))/MAX(0.0001,IFERROR(IF(INDEX('Productos de barra'!$F$2:$F$151,MATCH($D315,'Productos de barra'!$A$2:$A$151,0))="",1,INDEX('Productos de barra'!$F$2:$F$151,MATCH($D315,'Productos de barra'!$A$2:$A$151,0))),1))+N($K315)),2))</f>
        <v/>
      </c>
      <c r="M315" s="24" t="n"/>
      <c r="N315" s="25">
        <f>IF(OR($L315="",$M315=""),"",ROUND($M315-$L315,2))</f>
        <v/>
      </c>
      <c r="O315" s="23">
        <f>IF($N315="","",IF(ABS($N315)&lt;=IFERROR(IF(INDEX('Productos de barra'!$G$2:$G$151,MATCH($D315,'Productos de barra'!$A$2:$A$151,0))="",Configuración!$C$3,INDEX('Productos de barra'!$G$2:$G$151,MATCH($D315,'Productos de barra'!$A$2:$A$151,0))),Configuración!$C$3)*((N($I315)+N($J315))/MAX(0.0001,IFERROR(IF(INDEX('Productos de barra'!$F$2:$F$151,MATCH($D315,'Productos de barra'!$A$2:$A$151,0))="",1,INDEX('Productos de barra'!$F$2:$F$151,MATCH($D315,'Productos de barra'!$A$2:$A$151,0))),1))+N($K315))+0.001,"OK",IF($N315&lt;0,"Falta: investigar","Sobra: revisar carga")))</f>
        <v/>
      </c>
      <c r="P315" s="26">
        <f>IF($N315="","",IFERROR(IF(INDEX('Productos de barra'!$H$2:$H$151,MATCH($D315,'Productos de barra'!$A$2:$A$151,0))="","",$N315*INDEX('Productos de barra'!$H$2:$H$151,MATCH($D315,'Productos de barra'!$A$2:$A$151,0))),""))</f>
        <v/>
      </c>
      <c r="Q315" s="18" t="n"/>
      <c r="R315" s="23">
        <f>IF(OR($A315="",$A315&lt;&gt;'Resumen del turno'!$C$3,$B315&lt;&gt;'Resumen del turno'!$C$4,$O315="",$O315="OK"),"",COUNTIFS($A$2:$A315,$A315,$B$2:$B315,$B315,$O$2:$O315,"Falta*")+COUNTIFS($A$2:$A315,$A315,$B$2:$B315,$B315,$O$2:$O315,"Sobra*"))</f>
        <v/>
      </c>
    </row>
    <row r="316">
      <c r="A316" s="22" t="n"/>
      <c r="B316" s="18" t="n"/>
      <c r="C316" s="18" t="n"/>
      <c r="D316" s="18" t="n"/>
      <c r="E316" s="23">
        <f>IF($D316="","",IFERROR(INDEX('Productos de barra'!$B$2:$B$151,MATCH($D316,'Productos de barra'!$A$2:$A$151,0)),"Código no cargado"))</f>
        <v/>
      </c>
      <c r="F316" s="23">
        <f>IF($D316="","",IFERROR(INDEX('Productos de barra'!$D$2:$D$151,MATCH($D316,'Productos de barra'!$A$2:$A$151,0)),""))</f>
        <v/>
      </c>
      <c r="G316" s="24" t="n"/>
      <c r="H316" s="24" t="n"/>
      <c r="I316" s="24" t="n"/>
      <c r="J316" s="24" t="n"/>
      <c r="K316" s="24" t="n"/>
      <c r="L316" s="25">
        <f>IF(OR($D316="",$G316=""),"",ROUND($G316+N($H316)-((N($I316)+N($J316))/MAX(0.0001,IFERROR(IF(INDEX('Productos de barra'!$F$2:$F$151,MATCH($D316,'Productos de barra'!$A$2:$A$151,0))="",1,INDEX('Productos de barra'!$F$2:$F$151,MATCH($D316,'Productos de barra'!$A$2:$A$151,0))),1))+N($K316)),2))</f>
        <v/>
      </c>
      <c r="M316" s="24" t="n"/>
      <c r="N316" s="25">
        <f>IF(OR($L316="",$M316=""),"",ROUND($M316-$L316,2))</f>
        <v/>
      </c>
      <c r="O316" s="23">
        <f>IF($N316="","",IF(ABS($N316)&lt;=IFERROR(IF(INDEX('Productos de barra'!$G$2:$G$151,MATCH($D316,'Productos de barra'!$A$2:$A$151,0))="",Configuración!$C$3,INDEX('Productos de barra'!$G$2:$G$151,MATCH($D316,'Productos de barra'!$A$2:$A$151,0))),Configuración!$C$3)*((N($I316)+N($J316))/MAX(0.0001,IFERROR(IF(INDEX('Productos de barra'!$F$2:$F$151,MATCH($D316,'Productos de barra'!$A$2:$A$151,0))="",1,INDEX('Productos de barra'!$F$2:$F$151,MATCH($D316,'Productos de barra'!$A$2:$A$151,0))),1))+N($K316))+0.001,"OK",IF($N316&lt;0,"Falta: investigar","Sobra: revisar carga")))</f>
        <v/>
      </c>
      <c r="P316" s="26">
        <f>IF($N316="","",IFERROR(IF(INDEX('Productos de barra'!$H$2:$H$151,MATCH($D316,'Productos de barra'!$A$2:$A$151,0))="","",$N316*INDEX('Productos de barra'!$H$2:$H$151,MATCH($D316,'Productos de barra'!$A$2:$A$151,0))),""))</f>
        <v/>
      </c>
      <c r="Q316" s="18" t="n"/>
      <c r="R316" s="23">
        <f>IF(OR($A316="",$A316&lt;&gt;'Resumen del turno'!$C$3,$B316&lt;&gt;'Resumen del turno'!$C$4,$O316="",$O316="OK"),"",COUNTIFS($A$2:$A316,$A316,$B$2:$B316,$B316,$O$2:$O316,"Falta*")+COUNTIFS($A$2:$A316,$A316,$B$2:$B316,$B316,$O$2:$O316,"Sobra*"))</f>
        <v/>
      </c>
    </row>
    <row r="317">
      <c r="A317" s="22" t="n"/>
      <c r="B317" s="18" t="n"/>
      <c r="C317" s="18" t="n"/>
      <c r="D317" s="18" t="n"/>
      <c r="E317" s="23">
        <f>IF($D317="","",IFERROR(INDEX('Productos de barra'!$B$2:$B$151,MATCH($D317,'Productos de barra'!$A$2:$A$151,0)),"Código no cargado"))</f>
        <v/>
      </c>
      <c r="F317" s="23">
        <f>IF($D317="","",IFERROR(INDEX('Productos de barra'!$D$2:$D$151,MATCH($D317,'Productos de barra'!$A$2:$A$151,0)),""))</f>
        <v/>
      </c>
      <c r="G317" s="24" t="n"/>
      <c r="H317" s="24" t="n"/>
      <c r="I317" s="24" t="n"/>
      <c r="J317" s="24" t="n"/>
      <c r="K317" s="24" t="n"/>
      <c r="L317" s="25">
        <f>IF(OR($D317="",$G317=""),"",ROUND($G317+N($H317)-((N($I317)+N($J317))/MAX(0.0001,IFERROR(IF(INDEX('Productos de barra'!$F$2:$F$151,MATCH($D317,'Productos de barra'!$A$2:$A$151,0))="",1,INDEX('Productos de barra'!$F$2:$F$151,MATCH($D317,'Productos de barra'!$A$2:$A$151,0))),1))+N($K317)),2))</f>
        <v/>
      </c>
      <c r="M317" s="24" t="n"/>
      <c r="N317" s="25">
        <f>IF(OR($L317="",$M317=""),"",ROUND($M317-$L317,2))</f>
        <v/>
      </c>
      <c r="O317" s="23">
        <f>IF($N317="","",IF(ABS($N317)&lt;=IFERROR(IF(INDEX('Productos de barra'!$G$2:$G$151,MATCH($D317,'Productos de barra'!$A$2:$A$151,0))="",Configuración!$C$3,INDEX('Productos de barra'!$G$2:$G$151,MATCH($D317,'Productos de barra'!$A$2:$A$151,0))),Configuración!$C$3)*((N($I317)+N($J317))/MAX(0.0001,IFERROR(IF(INDEX('Productos de barra'!$F$2:$F$151,MATCH($D317,'Productos de barra'!$A$2:$A$151,0))="",1,INDEX('Productos de barra'!$F$2:$F$151,MATCH($D317,'Productos de barra'!$A$2:$A$151,0))),1))+N($K317))+0.001,"OK",IF($N317&lt;0,"Falta: investigar","Sobra: revisar carga")))</f>
        <v/>
      </c>
      <c r="P317" s="26">
        <f>IF($N317="","",IFERROR(IF(INDEX('Productos de barra'!$H$2:$H$151,MATCH($D317,'Productos de barra'!$A$2:$A$151,0))="","",$N317*INDEX('Productos de barra'!$H$2:$H$151,MATCH($D317,'Productos de barra'!$A$2:$A$151,0))),""))</f>
        <v/>
      </c>
      <c r="Q317" s="18" t="n"/>
      <c r="R317" s="23">
        <f>IF(OR($A317="",$A317&lt;&gt;'Resumen del turno'!$C$3,$B317&lt;&gt;'Resumen del turno'!$C$4,$O317="",$O317="OK"),"",COUNTIFS($A$2:$A317,$A317,$B$2:$B317,$B317,$O$2:$O317,"Falta*")+COUNTIFS($A$2:$A317,$A317,$B$2:$B317,$B317,$O$2:$O317,"Sobra*"))</f>
        <v/>
      </c>
    </row>
    <row r="318">
      <c r="A318" s="22" t="n"/>
      <c r="B318" s="18" t="n"/>
      <c r="C318" s="18" t="n"/>
      <c r="D318" s="18" t="n"/>
      <c r="E318" s="23">
        <f>IF($D318="","",IFERROR(INDEX('Productos de barra'!$B$2:$B$151,MATCH($D318,'Productos de barra'!$A$2:$A$151,0)),"Código no cargado"))</f>
        <v/>
      </c>
      <c r="F318" s="23">
        <f>IF($D318="","",IFERROR(INDEX('Productos de barra'!$D$2:$D$151,MATCH($D318,'Productos de barra'!$A$2:$A$151,0)),""))</f>
        <v/>
      </c>
      <c r="G318" s="24" t="n"/>
      <c r="H318" s="24" t="n"/>
      <c r="I318" s="24" t="n"/>
      <c r="J318" s="24" t="n"/>
      <c r="K318" s="24" t="n"/>
      <c r="L318" s="25">
        <f>IF(OR($D318="",$G318=""),"",ROUND($G318+N($H318)-((N($I318)+N($J318))/MAX(0.0001,IFERROR(IF(INDEX('Productos de barra'!$F$2:$F$151,MATCH($D318,'Productos de barra'!$A$2:$A$151,0))="",1,INDEX('Productos de barra'!$F$2:$F$151,MATCH($D318,'Productos de barra'!$A$2:$A$151,0))),1))+N($K318)),2))</f>
        <v/>
      </c>
      <c r="M318" s="24" t="n"/>
      <c r="N318" s="25">
        <f>IF(OR($L318="",$M318=""),"",ROUND($M318-$L318,2))</f>
        <v/>
      </c>
      <c r="O318" s="23">
        <f>IF($N318="","",IF(ABS($N318)&lt;=IFERROR(IF(INDEX('Productos de barra'!$G$2:$G$151,MATCH($D318,'Productos de barra'!$A$2:$A$151,0))="",Configuración!$C$3,INDEX('Productos de barra'!$G$2:$G$151,MATCH($D318,'Productos de barra'!$A$2:$A$151,0))),Configuración!$C$3)*((N($I318)+N($J318))/MAX(0.0001,IFERROR(IF(INDEX('Productos de barra'!$F$2:$F$151,MATCH($D318,'Productos de barra'!$A$2:$A$151,0))="",1,INDEX('Productos de barra'!$F$2:$F$151,MATCH($D318,'Productos de barra'!$A$2:$A$151,0))),1))+N($K318))+0.001,"OK",IF($N318&lt;0,"Falta: investigar","Sobra: revisar carga")))</f>
        <v/>
      </c>
      <c r="P318" s="26">
        <f>IF($N318="","",IFERROR(IF(INDEX('Productos de barra'!$H$2:$H$151,MATCH($D318,'Productos de barra'!$A$2:$A$151,0))="","",$N318*INDEX('Productos de barra'!$H$2:$H$151,MATCH($D318,'Productos de barra'!$A$2:$A$151,0))),""))</f>
        <v/>
      </c>
      <c r="Q318" s="18" t="n"/>
      <c r="R318" s="23">
        <f>IF(OR($A318="",$A318&lt;&gt;'Resumen del turno'!$C$3,$B318&lt;&gt;'Resumen del turno'!$C$4,$O318="",$O318="OK"),"",COUNTIFS($A$2:$A318,$A318,$B$2:$B318,$B318,$O$2:$O318,"Falta*")+COUNTIFS($A$2:$A318,$A318,$B$2:$B318,$B318,$O$2:$O318,"Sobra*"))</f>
        <v/>
      </c>
    </row>
    <row r="319">
      <c r="A319" s="22" t="n"/>
      <c r="B319" s="18" t="n"/>
      <c r="C319" s="18" t="n"/>
      <c r="D319" s="18" t="n"/>
      <c r="E319" s="23">
        <f>IF($D319="","",IFERROR(INDEX('Productos de barra'!$B$2:$B$151,MATCH($D319,'Productos de barra'!$A$2:$A$151,0)),"Código no cargado"))</f>
        <v/>
      </c>
      <c r="F319" s="23">
        <f>IF($D319="","",IFERROR(INDEX('Productos de barra'!$D$2:$D$151,MATCH($D319,'Productos de barra'!$A$2:$A$151,0)),""))</f>
        <v/>
      </c>
      <c r="G319" s="24" t="n"/>
      <c r="H319" s="24" t="n"/>
      <c r="I319" s="24" t="n"/>
      <c r="J319" s="24" t="n"/>
      <c r="K319" s="24" t="n"/>
      <c r="L319" s="25">
        <f>IF(OR($D319="",$G319=""),"",ROUND($G319+N($H319)-((N($I319)+N($J319))/MAX(0.0001,IFERROR(IF(INDEX('Productos de barra'!$F$2:$F$151,MATCH($D319,'Productos de barra'!$A$2:$A$151,0))="",1,INDEX('Productos de barra'!$F$2:$F$151,MATCH($D319,'Productos de barra'!$A$2:$A$151,0))),1))+N($K319)),2))</f>
        <v/>
      </c>
      <c r="M319" s="24" t="n"/>
      <c r="N319" s="25">
        <f>IF(OR($L319="",$M319=""),"",ROUND($M319-$L319,2))</f>
        <v/>
      </c>
      <c r="O319" s="23">
        <f>IF($N319="","",IF(ABS($N319)&lt;=IFERROR(IF(INDEX('Productos de barra'!$G$2:$G$151,MATCH($D319,'Productos de barra'!$A$2:$A$151,0))="",Configuración!$C$3,INDEX('Productos de barra'!$G$2:$G$151,MATCH($D319,'Productos de barra'!$A$2:$A$151,0))),Configuración!$C$3)*((N($I319)+N($J319))/MAX(0.0001,IFERROR(IF(INDEX('Productos de barra'!$F$2:$F$151,MATCH($D319,'Productos de barra'!$A$2:$A$151,0))="",1,INDEX('Productos de barra'!$F$2:$F$151,MATCH($D319,'Productos de barra'!$A$2:$A$151,0))),1))+N($K319))+0.001,"OK",IF($N319&lt;0,"Falta: investigar","Sobra: revisar carga")))</f>
        <v/>
      </c>
      <c r="P319" s="26">
        <f>IF($N319="","",IFERROR(IF(INDEX('Productos de barra'!$H$2:$H$151,MATCH($D319,'Productos de barra'!$A$2:$A$151,0))="","",$N319*INDEX('Productos de barra'!$H$2:$H$151,MATCH($D319,'Productos de barra'!$A$2:$A$151,0))),""))</f>
        <v/>
      </c>
      <c r="Q319" s="18" t="n"/>
      <c r="R319" s="23">
        <f>IF(OR($A319="",$A319&lt;&gt;'Resumen del turno'!$C$3,$B319&lt;&gt;'Resumen del turno'!$C$4,$O319="",$O319="OK"),"",COUNTIFS($A$2:$A319,$A319,$B$2:$B319,$B319,$O$2:$O319,"Falta*")+COUNTIFS($A$2:$A319,$A319,$B$2:$B319,$B319,$O$2:$O319,"Sobra*"))</f>
        <v/>
      </c>
    </row>
    <row r="320">
      <c r="A320" s="22" t="n"/>
      <c r="B320" s="18" t="n"/>
      <c r="C320" s="18" t="n"/>
      <c r="D320" s="18" t="n"/>
      <c r="E320" s="23">
        <f>IF($D320="","",IFERROR(INDEX('Productos de barra'!$B$2:$B$151,MATCH($D320,'Productos de barra'!$A$2:$A$151,0)),"Código no cargado"))</f>
        <v/>
      </c>
      <c r="F320" s="23">
        <f>IF($D320="","",IFERROR(INDEX('Productos de barra'!$D$2:$D$151,MATCH($D320,'Productos de barra'!$A$2:$A$151,0)),""))</f>
        <v/>
      </c>
      <c r="G320" s="24" t="n"/>
      <c r="H320" s="24" t="n"/>
      <c r="I320" s="24" t="n"/>
      <c r="J320" s="24" t="n"/>
      <c r="K320" s="24" t="n"/>
      <c r="L320" s="25">
        <f>IF(OR($D320="",$G320=""),"",ROUND($G320+N($H320)-((N($I320)+N($J320))/MAX(0.0001,IFERROR(IF(INDEX('Productos de barra'!$F$2:$F$151,MATCH($D320,'Productos de barra'!$A$2:$A$151,0))="",1,INDEX('Productos de barra'!$F$2:$F$151,MATCH($D320,'Productos de barra'!$A$2:$A$151,0))),1))+N($K320)),2))</f>
        <v/>
      </c>
      <c r="M320" s="24" t="n"/>
      <c r="N320" s="25">
        <f>IF(OR($L320="",$M320=""),"",ROUND($M320-$L320,2))</f>
        <v/>
      </c>
      <c r="O320" s="23">
        <f>IF($N320="","",IF(ABS($N320)&lt;=IFERROR(IF(INDEX('Productos de barra'!$G$2:$G$151,MATCH($D320,'Productos de barra'!$A$2:$A$151,0))="",Configuración!$C$3,INDEX('Productos de barra'!$G$2:$G$151,MATCH($D320,'Productos de barra'!$A$2:$A$151,0))),Configuración!$C$3)*((N($I320)+N($J320))/MAX(0.0001,IFERROR(IF(INDEX('Productos de barra'!$F$2:$F$151,MATCH($D320,'Productos de barra'!$A$2:$A$151,0))="",1,INDEX('Productos de barra'!$F$2:$F$151,MATCH($D320,'Productos de barra'!$A$2:$A$151,0))),1))+N($K320))+0.001,"OK",IF($N320&lt;0,"Falta: investigar","Sobra: revisar carga")))</f>
        <v/>
      </c>
      <c r="P320" s="26">
        <f>IF($N320="","",IFERROR(IF(INDEX('Productos de barra'!$H$2:$H$151,MATCH($D320,'Productos de barra'!$A$2:$A$151,0))="","",$N320*INDEX('Productos de barra'!$H$2:$H$151,MATCH($D320,'Productos de barra'!$A$2:$A$151,0))),""))</f>
        <v/>
      </c>
      <c r="Q320" s="18" t="n"/>
      <c r="R320" s="23">
        <f>IF(OR($A320="",$A320&lt;&gt;'Resumen del turno'!$C$3,$B320&lt;&gt;'Resumen del turno'!$C$4,$O320="",$O320="OK"),"",COUNTIFS($A$2:$A320,$A320,$B$2:$B320,$B320,$O$2:$O320,"Falta*")+COUNTIFS($A$2:$A320,$A320,$B$2:$B320,$B320,$O$2:$O320,"Sobra*"))</f>
        <v/>
      </c>
    </row>
    <row r="321">
      <c r="A321" s="22" t="n"/>
      <c r="B321" s="18" t="n"/>
      <c r="C321" s="18" t="n"/>
      <c r="D321" s="18" t="n"/>
      <c r="E321" s="23">
        <f>IF($D321="","",IFERROR(INDEX('Productos de barra'!$B$2:$B$151,MATCH($D321,'Productos de barra'!$A$2:$A$151,0)),"Código no cargado"))</f>
        <v/>
      </c>
      <c r="F321" s="23">
        <f>IF($D321="","",IFERROR(INDEX('Productos de barra'!$D$2:$D$151,MATCH($D321,'Productos de barra'!$A$2:$A$151,0)),""))</f>
        <v/>
      </c>
      <c r="G321" s="24" t="n"/>
      <c r="H321" s="24" t="n"/>
      <c r="I321" s="24" t="n"/>
      <c r="J321" s="24" t="n"/>
      <c r="K321" s="24" t="n"/>
      <c r="L321" s="25">
        <f>IF(OR($D321="",$G321=""),"",ROUND($G321+N($H321)-((N($I321)+N($J321))/MAX(0.0001,IFERROR(IF(INDEX('Productos de barra'!$F$2:$F$151,MATCH($D321,'Productos de barra'!$A$2:$A$151,0))="",1,INDEX('Productos de barra'!$F$2:$F$151,MATCH($D321,'Productos de barra'!$A$2:$A$151,0))),1))+N($K321)),2))</f>
        <v/>
      </c>
      <c r="M321" s="24" t="n"/>
      <c r="N321" s="25">
        <f>IF(OR($L321="",$M321=""),"",ROUND($M321-$L321,2))</f>
        <v/>
      </c>
      <c r="O321" s="23">
        <f>IF($N321="","",IF(ABS($N321)&lt;=IFERROR(IF(INDEX('Productos de barra'!$G$2:$G$151,MATCH($D321,'Productos de barra'!$A$2:$A$151,0))="",Configuración!$C$3,INDEX('Productos de barra'!$G$2:$G$151,MATCH($D321,'Productos de barra'!$A$2:$A$151,0))),Configuración!$C$3)*((N($I321)+N($J321))/MAX(0.0001,IFERROR(IF(INDEX('Productos de barra'!$F$2:$F$151,MATCH($D321,'Productos de barra'!$A$2:$A$151,0))="",1,INDEX('Productos de barra'!$F$2:$F$151,MATCH($D321,'Productos de barra'!$A$2:$A$151,0))),1))+N($K321))+0.001,"OK",IF($N321&lt;0,"Falta: investigar","Sobra: revisar carga")))</f>
        <v/>
      </c>
      <c r="P321" s="26">
        <f>IF($N321="","",IFERROR(IF(INDEX('Productos de barra'!$H$2:$H$151,MATCH($D321,'Productos de barra'!$A$2:$A$151,0))="","",$N321*INDEX('Productos de barra'!$H$2:$H$151,MATCH($D321,'Productos de barra'!$A$2:$A$151,0))),""))</f>
        <v/>
      </c>
      <c r="Q321" s="18" t="n"/>
      <c r="R321" s="23">
        <f>IF(OR($A321="",$A321&lt;&gt;'Resumen del turno'!$C$3,$B321&lt;&gt;'Resumen del turno'!$C$4,$O321="",$O321="OK"),"",COUNTIFS($A$2:$A321,$A321,$B$2:$B321,$B321,$O$2:$O321,"Falta*")+COUNTIFS($A$2:$A321,$A321,$B$2:$B321,$B321,$O$2:$O321,"Sobra*"))</f>
        <v/>
      </c>
    </row>
    <row r="322">
      <c r="A322" s="22" t="n"/>
      <c r="B322" s="18" t="n"/>
      <c r="C322" s="18" t="n"/>
      <c r="D322" s="18" t="n"/>
      <c r="E322" s="23">
        <f>IF($D322="","",IFERROR(INDEX('Productos de barra'!$B$2:$B$151,MATCH($D322,'Productos de barra'!$A$2:$A$151,0)),"Código no cargado"))</f>
        <v/>
      </c>
      <c r="F322" s="23">
        <f>IF($D322="","",IFERROR(INDEX('Productos de barra'!$D$2:$D$151,MATCH($D322,'Productos de barra'!$A$2:$A$151,0)),""))</f>
        <v/>
      </c>
      <c r="G322" s="24" t="n"/>
      <c r="H322" s="24" t="n"/>
      <c r="I322" s="24" t="n"/>
      <c r="J322" s="24" t="n"/>
      <c r="K322" s="24" t="n"/>
      <c r="L322" s="25">
        <f>IF(OR($D322="",$G322=""),"",ROUND($G322+N($H322)-((N($I322)+N($J322))/MAX(0.0001,IFERROR(IF(INDEX('Productos de barra'!$F$2:$F$151,MATCH($D322,'Productos de barra'!$A$2:$A$151,0))="",1,INDEX('Productos de barra'!$F$2:$F$151,MATCH($D322,'Productos de barra'!$A$2:$A$151,0))),1))+N($K322)),2))</f>
        <v/>
      </c>
      <c r="M322" s="24" t="n"/>
      <c r="N322" s="25">
        <f>IF(OR($L322="",$M322=""),"",ROUND($M322-$L322,2))</f>
        <v/>
      </c>
      <c r="O322" s="23">
        <f>IF($N322="","",IF(ABS($N322)&lt;=IFERROR(IF(INDEX('Productos de barra'!$G$2:$G$151,MATCH($D322,'Productos de barra'!$A$2:$A$151,0))="",Configuración!$C$3,INDEX('Productos de barra'!$G$2:$G$151,MATCH($D322,'Productos de barra'!$A$2:$A$151,0))),Configuración!$C$3)*((N($I322)+N($J322))/MAX(0.0001,IFERROR(IF(INDEX('Productos de barra'!$F$2:$F$151,MATCH($D322,'Productos de barra'!$A$2:$A$151,0))="",1,INDEX('Productos de barra'!$F$2:$F$151,MATCH($D322,'Productos de barra'!$A$2:$A$151,0))),1))+N($K322))+0.001,"OK",IF($N322&lt;0,"Falta: investigar","Sobra: revisar carga")))</f>
        <v/>
      </c>
      <c r="P322" s="26">
        <f>IF($N322="","",IFERROR(IF(INDEX('Productos de barra'!$H$2:$H$151,MATCH($D322,'Productos de barra'!$A$2:$A$151,0))="","",$N322*INDEX('Productos de barra'!$H$2:$H$151,MATCH($D322,'Productos de barra'!$A$2:$A$151,0))),""))</f>
        <v/>
      </c>
      <c r="Q322" s="18" t="n"/>
      <c r="R322" s="23">
        <f>IF(OR($A322="",$A322&lt;&gt;'Resumen del turno'!$C$3,$B322&lt;&gt;'Resumen del turno'!$C$4,$O322="",$O322="OK"),"",COUNTIFS($A$2:$A322,$A322,$B$2:$B322,$B322,$O$2:$O322,"Falta*")+COUNTIFS($A$2:$A322,$A322,$B$2:$B322,$B322,$O$2:$O322,"Sobra*"))</f>
        <v/>
      </c>
    </row>
    <row r="323">
      <c r="A323" s="22" t="n"/>
      <c r="B323" s="18" t="n"/>
      <c r="C323" s="18" t="n"/>
      <c r="D323" s="18" t="n"/>
      <c r="E323" s="23">
        <f>IF($D323="","",IFERROR(INDEX('Productos de barra'!$B$2:$B$151,MATCH($D323,'Productos de barra'!$A$2:$A$151,0)),"Código no cargado"))</f>
        <v/>
      </c>
      <c r="F323" s="23">
        <f>IF($D323="","",IFERROR(INDEX('Productos de barra'!$D$2:$D$151,MATCH($D323,'Productos de barra'!$A$2:$A$151,0)),""))</f>
        <v/>
      </c>
      <c r="G323" s="24" t="n"/>
      <c r="H323" s="24" t="n"/>
      <c r="I323" s="24" t="n"/>
      <c r="J323" s="24" t="n"/>
      <c r="K323" s="24" t="n"/>
      <c r="L323" s="25">
        <f>IF(OR($D323="",$G323=""),"",ROUND($G323+N($H323)-((N($I323)+N($J323))/MAX(0.0001,IFERROR(IF(INDEX('Productos de barra'!$F$2:$F$151,MATCH($D323,'Productos de barra'!$A$2:$A$151,0))="",1,INDEX('Productos de barra'!$F$2:$F$151,MATCH($D323,'Productos de barra'!$A$2:$A$151,0))),1))+N($K323)),2))</f>
        <v/>
      </c>
      <c r="M323" s="24" t="n"/>
      <c r="N323" s="25">
        <f>IF(OR($L323="",$M323=""),"",ROUND($M323-$L323,2))</f>
        <v/>
      </c>
      <c r="O323" s="23">
        <f>IF($N323="","",IF(ABS($N323)&lt;=IFERROR(IF(INDEX('Productos de barra'!$G$2:$G$151,MATCH($D323,'Productos de barra'!$A$2:$A$151,0))="",Configuración!$C$3,INDEX('Productos de barra'!$G$2:$G$151,MATCH($D323,'Productos de barra'!$A$2:$A$151,0))),Configuración!$C$3)*((N($I323)+N($J323))/MAX(0.0001,IFERROR(IF(INDEX('Productos de barra'!$F$2:$F$151,MATCH($D323,'Productos de barra'!$A$2:$A$151,0))="",1,INDEX('Productos de barra'!$F$2:$F$151,MATCH($D323,'Productos de barra'!$A$2:$A$151,0))),1))+N($K323))+0.001,"OK",IF($N323&lt;0,"Falta: investigar","Sobra: revisar carga")))</f>
        <v/>
      </c>
      <c r="P323" s="26">
        <f>IF($N323="","",IFERROR(IF(INDEX('Productos de barra'!$H$2:$H$151,MATCH($D323,'Productos de barra'!$A$2:$A$151,0))="","",$N323*INDEX('Productos de barra'!$H$2:$H$151,MATCH($D323,'Productos de barra'!$A$2:$A$151,0))),""))</f>
        <v/>
      </c>
      <c r="Q323" s="18" t="n"/>
      <c r="R323" s="23">
        <f>IF(OR($A323="",$A323&lt;&gt;'Resumen del turno'!$C$3,$B323&lt;&gt;'Resumen del turno'!$C$4,$O323="",$O323="OK"),"",COUNTIFS($A$2:$A323,$A323,$B$2:$B323,$B323,$O$2:$O323,"Falta*")+COUNTIFS($A$2:$A323,$A323,$B$2:$B323,$B323,$O$2:$O323,"Sobra*"))</f>
        <v/>
      </c>
    </row>
    <row r="324">
      <c r="A324" s="22" t="n"/>
      <c r="B324" s="18" t="n"/>
      <c r="C324" s="18" t="n"/>
      <c r="D324" s="18" t="n"/>
      <c r="E324" s="23">
        <f>IF($D324="","",IFERROR(INDEX('Productos de barra'!$B$2:$B$151,MATCH($D324,'Productos de barra'!$A$2:$A$151,0)),"Código no cargado"))</f>
        <v/>
      </c>
      <c r="F324" s="23">
        <f>IF($D324="","",IFERROR(INDEX('Productos de barra'!$D$2:$D$151,MATCH($D324,'Productos de barra'!$A$2:$A$151,0)),""))</f>
        <v/>
      </c>
      <c r="G324" s="24" t="n"/>
      <c r="H324" s="24" t="n"/>
      <c r="I324" s="24" t="n"/>
      <c r="J324" s="24" t="n"/>
      <c r="K324" s="24" t="n"/>
      <c r="L324" s="25">
        <f>IF(OR($D324="",$G324=""),"",ROUND($G324+N($H324)-((N($I324)+N($J324))/MAX(0.0001,IFERROR(IF(INDEX('Productos de barra'!$F$2:$F$151,MATCH($D324,'Productos de barra'!$A$2:$A$151,0))="",1,INDEX('Productos de barra'!$F$2:$F$151,MATCH($D324,'Productos de barra'!$A$2:$A$151,0))),1))+N($K324)),2))</f>
        <v/>
      </c>
      <c r="M324" s="24" t="n"/>
      <c r="N324" s="25">
        <f>IF(OR($L324="",$M324=""),"",ROUND($M324-$L324,2))</f>
        <v/>
      </c>
      <c r="O324" s="23">
        <f>IF($N324="","",IF(ABS($N324)&lt;=IFERROR(IF(INDEX('Productos de barra'!$G$2:$G$151,MATCH($D324,'Productos de barra'!$A$2:$A$151,0))="",Configuración!$C$3,INDEX('Productos de barra'!$G$2:$G$151,MATCH($D324,'Productos de barra'!$A$2:$A$151,0))),Configuración!$C$3)*((N($I324)+N($J324))/MAX(0.0001,IFERROR(IF(INDEX('Productos de barra'!$F$2:$F$151,MATCH($D324,'Productos de barra'!$A$2:$A$151,0))="",1,INDEX('Productos de barra'!$F$2:$F$151,MATCH($D324,'Productos de barra'!$A$2:$A$151,0))),1))+N($K324))+0.001,"OK",IF($N324&lt;0,"Falta: investigar","Sobra: revisar carga")))</f>
        <v/>
      </c>
      <c r="P324" s="26">
        <f>IF($N324="","",IFERROR(IF(INDEX('Productos de barra'!$H$2:$H$151,MATCH($D324,'Productos de barra'!$A$2:$A$151,0))="","",$N324*INDEX('Productos de barra'!$H$2:$H$151,MATCH($D324,'Productos de barra'!$A$2:$A$151,0))),""))</f>
        <v/>
      </c>
      <c r="Q324" s="18" t="n"/>
      <c r="R324" s="23">
        <f>IF(OR($A324="",$A324&lt;&gt;'Resumen del turno'!$C$3,$B324&lt;&gt;'Resumen del turno'!$C$4,$O324="",$O324="OK"),"",COUNTIFS($A$2:$A324,$A324,$B$2:$B324,$B324,$O$2:$O324,"Falta*")+COUNTIFS($A$2:$A324,$A324,$B$2:$B324,$B324,$O$2:$O324,"Sobra*"))</f>
        <v/>
      </c>
    </row>
    <row r="325">
      <c r="A325" s="22" t="n"/>
      <c r="B325" s="18" t="n"/>
      <c r="C325" s="18" t="n"/>
      <c r="D325" s="18" t="n"/>
      <c r="E325" s="23">
        <f>IF($D325="","",IFERROR(INDEX('Productos de barra'!$B$2:$B$151,MATCH($D325,'Productos de barra'!$A$2:$A$151,0)),"Código no cargado"))</f>
        <v/>
      </c>
      <c r="F325" s="23">
        <f>IF($D325="","",IFERROR(INDEX('Productos de barra'!$D$2:$D$151,MATCH($D325,'Productos de barra'!$A$2:$A$151,0)),""))</f>
        <v/>
      </c>
      <c r="G325" s="24" t="n"/>
      <c r="H325" s="24" t="n"/>
      <c r="I325" s="24" t="n"/>
      <c r="J325" s="24" t="n"/>
      <c r="K325" s="24" t="n"/>
      <c r="L325" s="25">
        <f>IF(OR($D325="",$G325=""),"",ROUND($G325+N($H325)-((N($I325)+N($J325))/MAX(0.0001,IFERROR(IF(INDEX('Productos de barra'!$F$2:$F$151,MATCH($D325,'Productos de barra'!$A$2:$A$151,0))="",1,INDEX('Productos de barra'!$F$2:$F$151,MATCH($D325,'Productos de barra'!$A$2:$A$151,0))),1))+N($K325)),2))</f>
        <v/>
      </c>
      <c r="M325" s="24" t="n"/>
      <c r="N325" s="25">
        <f>IF(OR($L325="",$M325=""),"",ROUND($M325-$L325,2))</f>
        <v/>
      </c>
      <c r="O325" s="23">
        <f>IF($N325="","",IF(ABS($N325)&lt;=IFERROR(IF(INDEX('Productos de barra'!$G$2:$G$151,MATCH($D325,'Productos de barra'!$A$2:$A$151,0))="",Configuración!$C$3,INDEX('Productos de barra'!$G$2:$G$151,MATCH($D325,'Productos de barra'!$A$2:$A$151,0))),Configuración!$C$3)*((N($I325)+N($J325))/MAX(0.0001,IFERROR(IF(INDEX('Productos de barra'!$F$2:$F$151,MATCH($D325,'Productos de barra'!$A$2:$A$151,0))="",1,INDEX('Productos de barra'!$F$2:$F$151,MATCH($D325,'Productos de barra'!$A$2:$A$151,0))),1))+N($K325))+0.001,"OK",IF($N325&lt;0,"Falta: investigar","Sobra: revisar carga")))</f>
        <v/>
      </c>
      <c r="P325" s="26">
        <f>IF($N325="","",IFERROR(IF(INDEX('Productos de barra'!$H$2:$H$151,MATCH($D325,'Productos de barra'!$A$2:$A$151,0))="","",$N325*INDEX('Productos de barra'!$H$2:$H$151,MATCH($D325,'Productos de barra'!$A$2:$A$151,0))),""))</f>
        <v/>
      </c>
      <c r="Q325" s="18" t="n"/>
      <c r="R325" s="23">
        <f>IF(OR($A325="",$A325&lt;&gt;'Resumen del turno'!$C$3,$B325&lt;&gt;'Resumen del turno'!$C$4,$O325="",$O325="OK"),"",COUNTIFS($A$2:$A325,$A325,$B$2:$B325,$B325,$O$2:$O325,"Falta*")+COUNTIFS($A$2:$A325,$A325,$B$2:$B325,$B325,$O$2:$O325,"Sobra*"))</f>
        <v/>
      </c>
    </row>
    <row r="326">
      <c r="A326" s="22" t="n"/>
      <c r="B326" s="18" t="n"/>
      <c r="C326" s="18" t="n"/>
      <c r="D326" s="18" t="n"/>
      <c r="E326" s="23">
        <f>IF($D326="","",IFERROR(INDEX('Productos de barra'!$B$2:$B$151,MATCH($D326,'Productos de barra'!$A$2:$A$151,0)),"Código no cargado"))</f>
        <v/>
      </c>
      <c r="F326" s="23">
        <f>IF($D326="","",IFERROR(INDEX('Productos de barra'!$D$2:$D$151,MATCH($D326,'Productos de barra'!$A$2:$A$151,0)),""))</f>
        <v/>
      </c>
      <c r="G326" s="24" t="n"/>
      <c r="H326" s="24" t="n"/>
      <c r="I326" s="24" t="n"/>
      <c r="J326" s="24" t="n"/>
      <c r="K326" s="24" t="n"/>
      <c r="L326" s="25">
        <f>IF(OR($D326="",$G326=""),"",ROUND($G326+N($H326)-((N($I326)+N($J326))/MAX(0.0001,IFERROR(IF(INDEX('Productos de barra'!$F$2:$F$151,MATCH($D326,'Productos de barra'!$A$2:$A$151,0))="",1,INDEX('Productos de barra'!$F$2:$F$151,MATCH($D326,'Productos de barra'!$A$2:$A$151,0))),1))+N($K326)),2))</f>
        <v/>
      </c>
      <c r="M326" s="24" t="n"/>
      <c r="N326" s="25">
        <f>IF(OR($L326="",$M326=""),"",ROUND($M326-$L326,2))</f>
        <v/>
      </c>
      <c r="O326" s="23">
        <f>IF($N326="","",IF(ABS($N326)&lt;=IFERROR(IF(INDEX('Productos de barra'!$G$2:$G$151,MATCH($D326,'Productos de barra'!$A$2:$A$151,0))="",Configuración!$C$3,INDEX('Productos de barra'!$G$2:$G$151,MATCH($D326,'Productos de barra'!$A$2:$A$151,0))),Configuración!$C$3)*((N($I326)+N($J326))/MAX(0.0001,IFERROR(IF(INDEX('Productos de barra'!$F$2:$F$151,MATCH($D326,'Productos de barra'!$A$2:$A$151,0))="",1,INDEX('Productos de barra'!$F$2:$F$151,MATCH($D326,'Productos de barra'!$A$2:$A$151,0))),1))+N($K326))+0.001,"OK",IF($N326&lt;0,"Falta: investigar","Sobra: revisar carga")))</f>
        <v/>
      </c>
      <c r="P326" s="26">
        <f>IF($N326="","",IFERROR(IF(INDEX('Productos de barra'!$H$2:$H$151,MATCH($D326,'Productos de barra'!$A$2:$A$151,0))="","",$N326*INDEX('Productos de barra'!$H$2:$H$151,MATCH($D326,'Productos de barra'!$A$2:$A$151,0))),""))</f>
        <v/>
      </c>
      <c r="Q326" s="18" t="n"/>
      <c r="R326" s="23">
        <f>IF(OR($A326="",$A326&lt;&gt;'Resumen del turno'!$C$3,$B326&lt;&gt;'Resumen del turno'!$C$4,$O326="",$O326="OK"),"",COUNTIFS($A$2:$A326,$A326,$B$2:$B326,$B326,$O$2:$O326,"Falta*")+COUNTIFS($A$2:$A326,$A326,$B$2:$B326,$B326,$O$2:$O326,"Sobra*"))</f>
        <v/>
      </c>
    </row>
    <row r="327">
      <c r="A327" s="22" t="n"/>
      <c r="B327" s="18" t="n"/>
      <c r="C327" s="18" t="n"/>
      <c r="D327" s="18" t="n"/>
      <c r="E327" s="23">
        <f>IF($D327="","",IFERROR(INDEX('Productos de barra'!$B$2:$B$151,MATCH($D327,'Productos de barra'!$A$2:$A$151,0)),"Código no cargado"))</f>
        <v/>
      </c>
      <c r="F327" s="23">
        <f>IF($D327="","",IFERROR(INDEX('Productos de barra'!$D$2:$D$151,MATCH($D327,'Productos de barra'!$A$2:$A$151,0)),""))</f>
        <v/>
      </c>
      <c r="G327" s="24" t="n"/>
      <c r="H327" s="24" t="n"/>
      <c r="I327" s="24" t="n"/>
      <c r="J327" s="24" t="n"/>
      <c r="K327" s="24" t="n"/>
      <c r="L327" s="25">
        <f>IF(OR($D327="",$G327=""),"",ROUND($G327+N($H327)-((N($I327)+N($J327))/MAX(0.0001,IFERROR(IF(INDEX('Productos de barra'!$F$2:$F$151,MATCH($D327,'Productos de barra'!$A$2:$A$151,0))="",1,INDEX('Productos de barra'!$F$2:$F$151,MATCH($D327,'Productos de barra'!$A$2:$A$151,0))),1))+N($K327)),2))</f>
        <v/>
      </c>
      <c r="M327" s="24" t="n"/>
      <c r="N327" s="25">
        <f>IF(OR($L327="",$M327=""),"",ROUND($M327-$L327,2))</f>
        <v/>
      </c>
      <c r="O327" s="23">
        <f>IF($N327="","",IF(ABS($N327)&lt;=IFERROR(IF(INDEX('Productos de barra'!$G$2:$G$151,MATCH($D327,'Productos de barra'!$A$2:$A$151,0))="",Configuración!$C$3,INDEX('Productos de barra'!$G$2:$G$151,MATCH($D327,'Productos de barra'!$A$2:$A$151,0))),Configuración!$C$3)*((N($I327)+N($J327))/MAX(0.0001,IFERROR(IF(INDEX('Productos de barra'!$F$2:$F$151,MATCH($D327,'Productos de barra'!$A$2:$A$151,0))="",1,INDEX('Productos de barra'!$F$2:$F$151,MATCH($D327,'Productos de barra'!$A$2:$A$151,0))),1))+N($K327))+0.001,"OK",IF($N327&lt;0,"Falta: investigar","Sobra: revisar carga")))</f>
        <v/>
      </c>
      <c r="P327" s="26">
        <f>IF($N327="","",IFERROR(IF(INDEX('Productos de barra'!$H$2:$H$151,MATCH($D327,'Productos de barra'!$A$2:$A$151,0))="","",$N327*INDEX('Productos de barra'!$H$2:$H$151,MATCH($D327,'Productos de barra'!$A$2:$A$151,0))),""))</f>
        <v/>
      </c>
      <c r="Q327" s="18" t="n"/>
      <c r="R327" s="23">
        <f>IF(OR($A327="",$A327&lt;&gt;'Resumen del turno'!$C$3,$B327&lt;&gt;'Resumen del turno'!$C$4,$O327="",$O327="OK"),"",COUNTIFS($A$2:$A327,$A327,$B$2:$B327,$B327,$O$2:$O327,"Falta*")+COUNTIFS($A$2:$A327,$A327,$B$2:$B327,$B327,$O$2:$O327,"Sobra*"))</f>
        <v/>
      </c>
    </row>
    <row r="328">
      <c r="A328" s="22" t="n"/>
      <c r="B328" s="18" t="n"/>
      <c r="C328" s="18" t="n"/>
      <c r="D328" s="18" t="n"/>
      <c r="E328" s="23">
        <f>IF($D328="","",IFERROR(INDEX('Productos de barra'!$B$2:$B$151,MATCH($D328,'Productos de barra'!$A$2:$A$151,0)),"Código no cargado"))</f>
        <v/>
      </c>
      <c r="F328" s="23">
        <f>IF($D328="","",IFERROR(INDEX('Productos de barra'!$D$2:$D$151,MATCH($D328,'Productos de barra'!$A$2:$A$151,0)),""))</f>
        <v/>
      </c>
      <c r="G328" s="24" t="n"/>
      <c r="H328" s="24" t="n"/>
      <c r="I328" s="24" t="n"/>
      <c r="J328" s="24" t="n"/>
      <c r="K328" s="24" t="n"/>
      <c r="L328" s="25">
        <f>IF(OR($D328="",$G328=""),"",ROUND($G328+N($H328)-((N($I328)+N($J328))/MAX(0.0001,IFERROR(IF(INDEX('Productos de barra'!$F$2:$F$151,MATCH($D328,'Productos de barra'!$A$2:$A$151,0))="",1,INDEX('Productos de barra'!$F$2:$F$151,MATCH($D328,'Productos de barra'!$A$2:$A$151,0))),1))+N($K328)),2))</f>
        <v/>
      </c>
      <c r="M328" s="24" t="n"/>
      <c r="N328" s="25">
        <f>IF(OR($L328="",$M328=""),"",ROUND($M328-$L328,2))</f>
        <v/>
      </c>
      <c r="O328" s="23">
        <f>IF($N328="","",IF(ABS($N328)&lt;=IFERROR(IF(INDEX('Productos de barra'!$G$2:$G$151,MATCH($D328,'Productos de barra'!$A$2:$A$151,0))="",Configuración!$C$3,INDEX('Productos de barra'!$G$2:$G$151,MATCH($D328,'Productos de barra'!$A$2:$A$151,0))),Configuración!$C$3)*((N($I328)+N($J328))/MAX(0.0001,IFERROR(IF(INDEX('Productos de barra'!$F$2:$F$151,MATCH($D328,'Productos de barra'!$A$2:$A$151,0))="",1,INDEX('Productos de barra'!$F$2:$F$151,MATCH($D328,'Productos de barra'!$A$2:$A$151,0))),1))+N($K328))+0.001,"OK",IF($N328&lt;0,"Falta: investigar","Sobra: revisar carga")))</f>
        <v/>
      </c>
      <c r="P328" s="26">
        <f>IF($N328="","",IFERROR(IF(INDEX('Productos de barra'!$H$2:$H$151,MATCH($D328,'Productos de barra'!$A$2:$A$151,0))="","",$N328*INDEX('Productos de barra'!$H$2:$H$151,MATCH($D328,'Productos de barra'!$A$2:$A$151,0))),""))</f>
        <v/>
      </c>
      <c r="Q328" s="18" t="n"/>
      <c r="R328" s="23">
        <f>IF(OR($A328="",$A328&lt;&gt;'Resumen del turno'!$C$3,$B328&lt;&gt;'Resumen del turno'!$C$4,$O328="",$O328="OK"),"",COUNTIFS($A$2:$A328,$A328,$B$2:$B328,$B328,$O$2:$O328,"Falta*")+COUNTIFS($A$2:$A328,$A328,$B$2:$B328,$B328,$O$2:$O328,"Sobra*"))</f>
        <v/>
      </c>
    </row>
    <row r="329">
      <c r="A329" s="22" t="n"/>
      <c r="B329" s="18" t="n"/>
      <c r="C329" s="18" t="n"/>
      <c r="D329" s="18" t="n"/>
      <c r="E329" s="23">
        <f>IF($D329="","",IFERROR(INDEX('Productos de barra'!$B$2:$B$151,MATCH($D329,'Productos de barra'!$A$2:$A$151,0)),"Código no cargado"))</f>
        <v/>
      </c>
      <c r="F329" s="23">
        <f>IF($D329="","",IFERROR(INDEX('Productos de barra'!$D$2:$D$151,MATCH($D329,'Productos de barra'!$A$2:$A$151,0)),""))</f>
        <v/>
      </c>
      <c r="G329" s="24" t="n"/>
      <c r="H329" s="24" t="n"/>
      <c r="I329" s="24" t="n"/>
      <c r="J329" s="24" t="n"/>
      <c r="K329" s="24" t="n"/>
      <c r="L329" s="25">
        <f>IF(OR($D329="",$G329=""),"",ROUND($G329+N($H329)-((N($I329)+N($J329))/MAX(0.0001,IFERROR(IF(INDEX('Productos de barra'!$F$2:$F$151,MATCH($D329,'Productos de barra'!$A$2:$A$151,0))="",1,INDEX('Productos de barra'!$F$2:$F$151,MATCH($D329,'Productos de barra'!$A$2:$A$151,0))),1))+N($K329)),2))</f>
        <v/>
      </c>
      <c r="M329" s="24" t="n"/>
      <c r="N329" s="25">
        <f>IF(OR($L329="",$M329=""),"",ROUND($M329-$L329,2))</f>
        <v/>
      </c>
      <c r="O329" s="23">
        <f>IF($N329="","",IF(ABS($N329)&lt;=IFERROR(IF(INDEX('Productos de barra'!$G$2:$G$151,MATCH($D329,'Productos de barra'!$A$2:$A$151,0))="",Configuración!$C$3,INDEX('Productos de barra'!$G$2:$G$151,MATCH($D329,'Productos de barra'!$A$2:$A$151,0))),Configuración!$C$3)*((N($I329)+N($J329))/MAX(0.0001,IFERROR(IF(INDEX('Productos de barra'!$F$2:$F$151,MATCH($D329,'Productos de barra'!$A$2:$A$151,0))="",1,INDEX('Productos de barra'!$F$2:$F$151,MATCH($D329,'Productos de barra'!$A$2:$A$151,0))),1))+N($K329))+0.001,"OK",IF($N329&lt;0,"Falta: investigar","Sobra: revisar carga")))</f>
        <v/>
      </c>
      <c r="P329" s="26">
        <f>IF($N329="","",IFERROR(IF(INDEX('Productos de barra'!$H$2:$H$151,MATCH($D329,'Productos de barra'!$A$2:$A$151,0))="","",$N329*INDEX('Productos de barra'!$H$2:$H$151,MATCH($D329,'Productos de barra'!$A$2:$A$151,0))),""))</f>
        <v/>
      </c>
      <c r="Q329" s="18" t="n"/>
      <c r="R329" s="23">
        <f>IF(OR($A329="",$A329&lt;&gt;'Resumen del turno'!$C$3,$B329&lt;&gt;'Resumen del turno'!$C$4,$O329="",$O329="OK"),"",COUNTIFS($A$2:$A329,$A329,$B$2:$B329,$B329,$O$2:$O329,"Falta*")+COUNTIFS($A$2:$A329,$A329,$B$2:$B329,$B329,$O$2:$O329,"Sobra*"))</f>
        <v/>
      </c>
    </row>
    <row r="330">
      <c r="A330" s="22" t="n"/>
      <c r="B330" s="18" t="n"/>
      <c r="C330" s="18" t="n"/>
      <c r="D330" s="18" t="n"/>
      <c r="E330" s="23">
        <f>IF($D330="","",IFERROR(INDEX('Productos de barra'!$B$2:$B$151,MATCH($D330,'Productos de barra'!$A$2:$A$151,0)),"Código no cargado"))</f>
        <v/>
      </c>
      <c r="F330" s="23">
        <f>IF($D330="","",IFERROR(INDEX('Productos de barra'!$D$2:$D$151,MATCH($D330,'Productos de barra'!$A$2:$A$151,0)),""))</f>
        <v/>
      </c>
      <c r="G330" s="24" t="n"/>
      <c r="H330" s="24" t="n"/>
      <c r="I330" s="24" t="n"/>
      <c r="J330" s="24" t="n"/>
      <c r="K330" s="24" t="n"/>
      <c r="L330" s="25">
        <f>IF(OR($D330="",$G330=""),"",ROUND($G330+N($H330)-((N($I330)+N($J330))/MAX(0.0001,IFERROR(IF(INDEX('Productos de barra'!$F$2:$F$151,MATCH($D330,'Productos de barra'!$A$2:$A$151,0))="",1,INDEX('Productos de barra'!$F$2:$F$151,MATCH($D330,'Productos de barra'!$A$2:$A$151,0))),1))+N($K330)),2))</f>
        <v/>
      </c>
      <c r="M330" s="24" t="n"/>
      <c r="N330" s="25">
        <f>IF(OR($L330="",$M330=""),"",ROUND($M330-$L330,2))</f>
        <v/>
      </c>
      <c r="O330" s="23">
        <f>IF($N330="","",IF(ABS($N330)&lt;=IFERROR(IF(INDEX('Productos de barra'!$G$2:$G$151,MATCH($D330,'Productos de barra'!$A$2:$A$151,0))="",Configuración!$C$3,INDEX('Productos de barra'!$G$2:$G$151,MATCH($D330,'Productos de barra'!$A$2:$A$151,0))),Configuración!$C$3)*((N($I330)+N($J330))/MAX(0.0001,IFERROR(IF(INDEX('Productos de barra'!$F$2:$F$151,MATCH($D330,'Productos de barra'!$A$2:$A$151,0))="",1,INDEX('Productos de barra'!$F$2:$F$151,MATCH($D330,'Productos de barra'!$A$2:$A$151,0))),1))+N($K330))+0.001,"OK",IF($N330&lt;0,"Falta: investigar","Sobra: revisar carga")))</f>
        <v/>
      </c>
      <c r="P330" s="26">
        <f>IF($N330="","",IFERROR(IF(INDEX('Productos de barra'!$H$2:$H$151,MATCH($D330,'Productos de barra'!$A$2:$A$151,0))="","",$N330*INDEX('Productos de barra'!$H$2:$H$151,MATCH($D330,'Productos de barra'!$A$2:$A$151,0))),""))</f>
        <v/>
      </c>
      <c r="Q330" s="18" t="n"/>
      <c r="R330" s="23">
        <f>IF(OR($A330="",$A330&lt;&gt;'Resumen del turno'!$C$3,$B330&lt;&gt;'Resumen del turno'!$C$4,$O330="",$O330="OK"),"",COUNTIFS($A$2:$A330,$A330,$B$2:$B330,$B330,$O$2:$O330,"Falta*")+COUNTIFS($A$2:$A330,$A330,$B$2:$B330,$B330,$O$2:$O330,"Sobra*"))</f>
        <v/>
      </c>
    </row>
    <row r="331">
      <c r="A331" s="22" t="n"/>
      <c r="B331" s="18" t="n"/>
      <c r="C331" s="18" t="n"/>
      <c r="D331" s="18" t="n"/>
      <c r="E331" s="23">
        <f>IF($D331="","",IFERROR(INDEX('Productos de barra'!$B$2:$B$151,MATCH($D331,'Productos de barra'!$A$2:$A$151,0)),"Código no cargado"))</f>
        <v/>
      </c>
      <c r="F331" s="23">
        <f>IF($D331="","",IFERROR(INDEX('Productos de barra'!$D$2:$D$151,MATCH($D331,'Productos de barra'!$A$2:$A$151,0)),""))</f>
        <v/>
      </c>
      <c r="G331" s="24" t="n"/>
      <c r="H331" s="24" t="n"/>
      <c r="I331" s="24" t="n"/>
      <c r="J331" s="24" t="n"/>
      <c r="K331" s="24" t="n"/>
      <c r="L331" s="25">
        <f>IF(OR($D331="",$G331=""),"",ROUND($G331+N($H331)-((N($I331)+N($J331))/MAX(0.0001,IFERROR(IF(INDEX('Productos de barra'!$F$2:$F$151,MATCH($D331,'Productos de barra'!$A$2:$A$151,0))="",1,INDEX('Productos de barra'!$F$2:$F$151,MATCH($D331,'Productos de barra'!$A$2:$A$151,0))),1))+N($K331)),2))</f>
        <v/>
      </c>
      <c r="M331" s="24" t="n"/>
      <c r="N331" s="25">
        <f>IF(OR($L331="",$M331=""),"",ROUND($M331-$L331,2))</f>
        <v/>
      </c>
      <c r="O331" s="23">
        <f>IF($N331="","",IF(ABS($N331)&lt;=IFERROR(IF(INDEX('Productos de barra'!$G$2:$G$151,MATCH($D331,'Productos de barra'!$A$2:$A$151,0))="",Configuración!$C$3,INDEX('Productos de barra'!$G$2:$G$151,MATCH($D331,'Productos de barra'!$A$2:$A$151,0))),Configuración!$C$3)*((N($I331)+N($J331))/MAX(0.0001,IFERROR(IF(INDEX('Productos de barra'!$F$2:$F$151,MATCH($D331,'Productos de barra'!$A$2:$A$151,0))="",1,INDEX('Productos de barra'!$F$2:$F$151,MATCH($D331,'Productos de barra'!$A$2:$A$151,0))),1))+N($K331))+0.001,"OK",IF($N331&lt;0,"Falta: investigar","Sobra: revisar carga")))</f>
        <v/>
      </c>
      <c r="P331" s="26">
        <f>IF($N331="","",IFERROR(IF(INDEX('Productos de barra'!$H$2:$H$151,MATCH($D331,'Productos de barra'!$A$2:$A$151,0))="","",$N331*INDEX('Productos de barra'!$H$2:$H$151,MATCH($D331,'Productos de barra'!$A$2:$A$151,0))),""))</f>
        <v/>
      </c>
      <c r="Q331" s="18" t="n"/>
      <c r="R331" s="23">
        <f>IF(OR($A331="",$A331&lt;&gt;'Resumen del turno'!$C$3,$B331&lt;&gt;'Resumen del turno'!$C$4,$O331="",$O331="OK"),"",COUNTIFS($A$2:$A331,$A331,$B$2:$B331,$B331,$O$2:$O331,"Falta*")+COUNTIFS($A$2:$A331,$A331,$B$2:$B331,$B331,$O$2:$O331,"Sobra*"))</f>
        <v/>
      </c>
    </row>
    <row r="332">
      <c r="A332" s="22" t="n"/>
      <c r="B332" s="18" t="n"/>
      <c r="C332" s="18" t="n"/>
      <c r="D332" s="18" t="n"/>
      <c r="E332" s="23">
        <f>IF($D332="","",IFERROR(INDEX('Productos de barra'!$B$2:$B$151,MATCH($D332,'Productos de barra'!$A$2:$A$151,0)),"Código no cargado"))</f>
        <v/>
      </c>
      <c r="F332" s="23">
        <f>IF($D332="","",IFERROR(INDEX('Productos de barra'!$D$2:$D$151,MATCH($D332,'Productos de barra'!$A$2:$A$151,0)),""))</f>
        <v/>
      </c>
      <c r="G332" s="24" t="n"/>
      <c r="H332" s="24" t="n"/>
      <c r="I332" s="24" t="n"/>
      <c r="J332" s="24" t="n"/>
      <c r="K332" s="24" t="n"/>
      <c r="L332" s="25">
        <f>IF(OR($D332="",$G332=""),"",ROUND($G332+N($H332)-((N($I332)+N($J332))/MAX(0.0001,IFERROR(IF(INDEX('Productos de barra'!$F$2:$F$151,MATCH($D332,'Productos de barra'!$A$2:$A$151,0))="",1,INDEX('Productos de barra'!$F$2:$F$151,MATCH($D332,'Productos de barra'!$A$2:$A$151,0))),1))+N($K332)),2))</f>
        <v/>
      </c>
      <c r="M332" s="24" t="n"/>
      <c r="N332" s="25">
        <f>IF(OR($L332="",$M332=""),"",ROUND($M332-$L332,2))</f>
        <v/>
      </c>
      <c r="O332" s="23">
        <f>IF($N332="","",IF(ABS($N332)&lt;=IFERROR(IF(INDEX('Productos de barra'!$G$2:$G$151,MATCH($D332,'Productos de barra'!$A$2:$A$151,0))="",Configuración!$C$3,INDEX('Productos de barra'!$G$2:$G$151,MATCH($D332,'Productos de barra'!$A$2:$A$151,0))),Configuración!$C$3)*((N($I332)+N($J332))/MAX(0.0001,IFERROR(IF(INDEX('Productos de barra'!$F$2:$F$151,MATCH($D332,'Productos de barra'!$A$2:$A$151,0))="",1,INDEX('Productos de barra'!$F$2:$F$151,MATCH($D332,'Productos de barra'!$A$2:$A$151,0))),1))+N($K332))+0.001,"OK",IF($N332&lt;0,"Falta: investigar","Sobra: revisar carga")))</f>
        <v/>
      </c>
      <c r="P332" s="26">
        <f>IF($N332="","",IFERROR(IF(INDEX('Productos de barra'!$H$2:$H$151,MATCH($D332,'Productos de barra'!$A$2:$A$151,0))="","",$N332*INDEX('Productos de barra'!$H$2:$H$151,MATCH($D332,'Productos de barra'!$A$2:$A$151,0))),""))</f>
        <v/>
      </c>
      <c r="Q332" s="18" t="n"/>
      <c r="R332" s="23">
        <f>IF(OR($A332="",$A332&lt;&gt;'Resumen del turno'!$C$3,$B332&lt;&gt;'Resumen del turno'!$C$4,$O332="",$O332="OK"),"",COUNTIFS($A$2:$A332,$A332,$B$2:$B332,$B332,$O$2:$O332,"Falta*")+COUNTIFS($A$2:$A332,$A332,$B$2:$B332,$B332,$O$2:$O332,"Sobra*"))</f>
        <v/>
      </c>
    </row>
    <row r="333">
      <c r="A333" s="22" t="n"/>
      <c r="B333" s="18" t="n"/>
      <c r="C333" s="18" t="n"/>
      <c r="D333" s="18" t="n"/>
      <c r="E333" s="23">
        <f>IF($D333="","",IFERROR(INDEX('Productos de barra'!$B$2:$B$151,MATCH($D333,'Productos de barra'!$A$2:$A$151,0)),"Código no cargado"))</f>
        <v/>
      </c>
      <c r="F333" s="23">
        <f>IF($D333="","",IFERROR(INDEX('Productos de barra'!$D$2:$D$151,MATCH($D333,'Productos de barra'!$A$2:$A$151,0)),""))</f>
        <v/>
      </c>
      <c r="G333" s="24" t="n"/>
      <c r="H333" s="24" t="n"/>
      <c r="I333" s="24" t="n"/>
      <c r="J333" s="24" t="n"/>
      <c r="K333" s="24" t="n"/>
      <c r="L333" s="25">
        <f>IF(OR($D333="",$G333=""),"",ROUND($G333+N($H333)-((N($I333)+N($J333))/MAX(0.0001,IFERROR(IF(INDEX('Productos de barra'!$F$2:$F$151,MATCH($D333,'Productos de barra'!$A$2:$A$151,0))="",1,INDEX('Productos de barra'!$F$2:$F$151,MATCH($D333,'Productos de barra'!$A$2:$A$151,0))),1))+N($K333)),2))</f>
        <v/>
      </c>
      <c r="M333" s="24" t="n"/>
      <c r="N333" s="25">
        <f>IF(OR($L333="",$M333=""),"",ROUND($M333-$L333,2))</f>
        <v/>
      </c>
      <c r="O333" s="23">
        <f>IF($N333="","",IF(ABS($N333)&lt;=IFERROR(IF(INDEX('Productos de barra'!$G$2:$G$151,MATCH($D333,'Productos de barra'!$A$2:$A$151,0))="",Configuración!$C$3,INDEX('Productos de barra'!$G$2:$G$151,MATCH($D333,'Productos de barra'!$A$2:$A$151,0))),Configuración!$C$3)*((N($I333)+N($J333))/MAX(0.0001,IFERROR(IF(INDEX('Productos de barra'!$F$2:$F$151,MATCH($D333,'Productos de barra'!$A$2:$A$151,0))="",1,INDEX('Productos de barra'!$F$2:$F$151,MATCH($D333,'Productos de barra'!$A$2:$A$151,0))),1))+N($K333))+0.001,"OK",IF($N333&lt;0,"Falta: investigar","Sobra: revisar carga")))</f>
        <v/>
      </c>
      <c r="P333" s="26">
        <f>IF($N333="","",IFERROR(IF(INDEX('Productos de barra'!$H$2:$H$151,MATCH($D333,'Productos de barra'!$A$2:$A$151,0))="","",$N333*INDEX('Productos de barra'!$H$2:$H$151,MATCH($D333,'Productos de barra'!$A$2:$A$151,0))),""))</f>
        <v/>
      </c>
      <c r="Q333" s="18" t="n"/>
      <c r="R333" s="23">
        <f>IF(OR($A333="",$A333&lt;&gt;'Resumen del turno'!$C$3,$B333&lt;&gt;'Resumen del turno'!$C$4,$O333="",$O333="OK"),"",COUNTIFS($A$2:$A333,$A333,$B$2:$B333,$B333,$O$2:$O333,"Falta*")+COUNTIFS($A$2:$A333,$A333,$B$2:$B333,$B333,$O$2:$O333,"Sobra*"))</f>
        <v/>
      </c>
    </row>
    <row r="334">
      <c r="A334" s="22" t="n"/>
      <c r="B334" s="18" t="n"/>
      <c r="C334" s="18" t="n"/>
      <c r="D334" s="18" t="n"/>
      <c r="E334" s="23">
        <f>IF($D334="","",IFERROR(INDEX('Productos de barra'!$B$2:$B$151,MATCH($D334,'Productos de barra'!$A$2:$A$151,0)),"Código no cargado"))</f>
        <v/>
      </c>
      <c r="F334" s="23">
        <f>IF($D334="","",IFERROR(INDEX('Productos de barra'!$D$2:$D$151,MATCH($D334,'Productos de barra'!$A$2:$A$151,0)),""))</f>
        <v/>
      </c>
      <c r="G334" s="24" t="n"/>
      <c r="H334" s="24" t="n"/>
      <c r="I334" s="24" t="n"/>
      <c r="J334" s="24" t="n"/>
      <c r="K334" s="24" t="n"/>
      <c r="L334" s="25">
        <f>IF(OR($D334="",$G334=""),"",ROUND($G334+N($H334)-((N($I334)+N($J334))/MAX(0.0001,IFERROR(IF(INDEX('Productos de barra'!$F$2:$F$151,MATCH($D334,'Productos de barra'!$A$2:$A$151,0))="",1,INDEX('Productos de barra'!$F$2:$F$151,MATCH($D334,'Productos de barra'!$A$2:$A$151,0))),1))+N($K334)),2))</f>
        <v/>
      </c>
      <c r="M334" s="24" t="n"/>
      <c r="N334" s="25">
        <f>IF(OR($L334="",$M334=""),"",ROUND($M334-$L334,2))</f>
        <v/>
      </c>
      <c r="O334" s="23">
        <f>IF($N334="","",IF(ABS($N334)&lt;=IFERROR(IF(INDEX('Productos de barra'!$G$2:$G$151,MATCH($D334,'Productos de barra'!$A$2:$A$151,0))="",Configuración!$C$3,INDEX('Productos de barra'!$G$2:$G$151,MATCH($D334,'Productos de barra'!$A$2:$A$151,0))),Configuración!$C$3)*((N($I334)+N($J334))/MAX(0.0001,IFERROR(IF(INDEX('Productos de barra'!$F$2:$F$151,MATCH($D334,'Productos de barra'!$A$2:$A$151,0))="",1,INDEX('Productos de barra'!$F$2:$F$151,MATCH($D334,'Productos de barra'!$A$2:$A$151,0))),1))+N($K334))+0.001,"OK",IF($N334&lt;0,"Falta: investigar","Sobra: revisar carga")))</f>
        <v/>
      </c>
      <c r="P334" s="26">
        <f>IF($N334="","",IFERROR(IF(INDEX('Productos de barra'!$H$2:$H$151,MATCH($D334,'Productos de barra'!$A$2:$A$151,0))="","",$N334*INDEX('Productos de barra'!$H$2:$H$151,MATCH($D334,'Productos de barra'!$A$2:$A$151,0))),""))</f>
        <v/>
      </c>
      <c r="Q334" s="18" t="n"/>
      <c r="R334" s="23">
        <f>IF(OR($A334="",$A334&lt;&gt;'Resumen del turno'!$C$3,$B334&lt;&gt;'Resumen del turno'!$C$4,$O334="",$O334="OK"),"",COUNTIFS($A$2:$A334,$A334,$B$2:$B334,$B334,$O$2:$O334,"Falta*")+COUNTIFS($A$2:$A334,$A334,$B$2:$B334,$B334,$O$2:$O334,"Sobra*"))</f>
        <v/>
      </c>
    </row>
    <row r="335">
      <c r="A335" s="22" t="n"/>
      <c r="B335" s="18" t="n"/>
      <c r="C335" s="18" t="n"/>
      <c r="D335" s="18" t="n"/>
      <c r="E335" s="23">
        <f>IF($D335="","",IFERROR(INDEX('Productos de barra'!$B$2:$B$151,MATCH($D335,'Productos de barra'!$A$2:$A$151,0)),"Código no cargado"))</f>
        <v/>
      </c>
      <c r="F335" s="23">
        <f>IF($D335="","",IFERROR(INDEX('Productos de barra'!$D$2:$D$151,MATCH($D335,'Productos de barra'!$A$2:$A$151,0)),""))</f>
        <v/>
      </c>
      <c r="G335" s="24" t="n"/>
      <c r="H335" s="24" t="n"/>
      <c r="I335" s="24" t="n"/>
      <c r="J335" s="24" t="n"/>
      <c r="K335" s="24" t="n"/>
      <c r="L335" s="25">
        <f>IF(OR($D335="",$G335=""),"",ROUND($G335+N($H335)-((N($I335)+N($J335))/MAX(0.0001,IFERROR(IF(INDEX('Productos de barra'!$F$2:$F$151,MATCH($D335,'Productos de barra'!$A$2:$A$151,0))="",1,INDEX('Productos de barra'!$F$2:$F$151,MATCH($D335,'Productos de barra'!$A$2:$A$151,0))),1))+N($K335)),2))</f>
        <v/>
      </c>
      <c r="M335" s="24" t="n"/>
      <c r="N335" s="25">
        <f>IF(OR($L335="",$M335=""),"",ROUND($M335-$L335,2))</f>
        <v/>
      </c>
      <c r="O335" s="23">
        <f>IF($N335="","",IF(ABS($N335)&lt;=IFERROR(IF(INDEX('Productos de barra'!$G$2:$G$151,MATCH($D335,'Productos de barra'!$A$2:$A$151,0))="",Configuración!$C$3,INDEX('Productos de barra'!$G$2:$G$151,MATCH($D335,'Productos de barra'!$A$2:$A$151,0))),Configuración!$C$3)*((N($I335)+N($J335))/MAX(0.0001,IFERROR(IF(INDEX('Productos de barra'!$F$2:$F$151,MATCH($D335,'Productos de barra'!$A$2:$A$151,0))="",1,INDEX('Productos de barra'!$F$2:$F$151,MATCH($D335,'Productos de barra'!$A$2:$A$151,0))),1))+N($K335))+0.001,"OK",IF($N335&lt;0,"Falta: investigar","Sobra: revisar carga")))</f>
        <v/>
      </c>
      <c r="P335" s="26">
        <f>IF($N335="","",IFERROR(IF(INDEX('Productos de barra'!$H$2:$H$151,MATCH($D335,'Productos de barra'!$A$2:$A$151,0))="","",$N335*INDEX('Productos de barra'!$H$2:$H$151,MATCH($D335,'Productos de barra'!$A$2:$A$151,0))),""))</f>
        <v/>
      </c>
      <c r="Q335" s="18" t="n"/>
      <c r="R335" s="23">
        <f>IF(OR($A335="",$A335&lt;&gt;'Resumen del turno'!$C$3,$B335&lt;&gt;'Resumen del turno'!$C$4,$O335="",$O335="OK"),"",COUNTIFS($A$2:$A335,$A335,$B$2:$B335,$B335,$O$2:$O335,"Falta*")+COUNTIFS($A$2:$A335,$A335,$B$2:$B335,$B335,$O$2:$O335,"Sobra*"))</f>
        <v/>
      </c>
    </row>
    <row r="336">
      <c r="A336" s="22" t="n"/>
      <c r="B336" s="18" t="n"/>
      <c r="C336" s="18" t="n"/>
      <c r="D336" s="18" t="n"/>
      <c r="E336" s="23">
        <f>IF($D336="","",IFERROR(INDEX('Productos de barra'!$B$2:$B$151,MATCH($D336,'Productos de barra'!$A$2:$A$151,0)),"Código no cargado"))</f>
        <v/>
      </c>
      <c r="F336" s="23">
        <f>IF($D336="","",IFERROR(INDEX('Productos de barra'!$D$2:$D$151,MATCH($D336,'Productos de barra'!$A$2:$A$151,0)),""))</f>
        <v/>
      </c>
      <c r="G336" s="24" t="n"/>
      <c r="H336" s="24" t="n"/>
      <c r="I336" s="24" t="n"/>
      <c r="J336" s="24" t="n"/>
      <c r="K336" s="24" t="n"/>
      <c r="L336" s="25">
        <f>IF(OR($D336="",$G336=""),"",ROUND($G336+N($H336)-((N($I336)+N($J336))/MAX(0.0001,IFERROR(IF(INDEX('Productos de barra'!$F$2:$F$151,MATCH($D336,'Productos de barra'!$A$2:$A$151,0))="",1,INDEX('Productos de barra'!$F$2:$F$151,MATCH($D336,'Productos de barra'!$A$2:$A$151,0))),1))+N($K336)),2))</f>
        <v/>
      </c>
      <c r="M336" s="24" t="n"/>
      <c r="N336" s="25">
        <f>IF(OR($L336="",$M336=""),"",ROUND($M336-$L336,2))</f>
        <v/>
      </c>
      <c r="O336" s="23">
        <f>IF($N336="","",IF(ABS($N336)&lt;=IFERROR(IF(INDEX('Productos de barra'!$G$2:$G$151,MATCH($D336,'Productos de barra'!$A$2:$A$151,0))="",Configuración!$C$3,INDEX('Productos de barra'!$G$2:$G$151,MATCH($D336,'Productos de barra'!$A$2:$A$151,0))),Configuración!$C$3)*((N($I336)+N($J336))/MAX(0.0001,IFERROR(IF(INDEX('Productos de barra'!$F$2:$F$151,MATCH($D336,'Productos de barra'!$A$2:$A$151,0))="",1,INDEX('Productos de barra'!$F$2:$F$151,MATCH($D336,'Productos de barra'!$A$2:$A$151,0))),1))+N($K336))+0.001,"OK",IF($N336&lt;0,"Falta: investigar","Sobra: revisar carga")))</f>
        <v/>
      </c>
      <c r="P336" s="26">
        <f>IF($N336="","",IFERROR(IF(INDEX('Productos de barra'!$H$2:$H$151,MATCH($D336,'Productos de barra'!$A$2:$A$151,0))="","",$N336*INDEX('Productos de barra'!$H$2:$H$151,MATCH($D336,'Productos de barra'!$A$2:$A$151,0))),""))</f>
        <v/>
      </c>
      <c r="Q336" s="18" t="n"/>
      <c r="R336" s="23">
        <f>IF(OR($A336="",$A336&lt;&gt;'Resumen del turno'!$C$3,$B336&lt;&gt;'Resumen del turno'!$C$4,$O336="",$O336="OK"),"",COUNTIFS($A$2:$A336,$A336,$B$2:$B336,$B336,$O$2:$O336,"Falta*")+COUNTIFS($A$2:$A336,$A336,$B$2:$B336,$B336,$O$2:$O336,"Sobra*"))</f>
        <v/>
      </c>
    </row>
    <row r="337">
      <c r="A337" s="22" t="n"/>
      <c r="B337" s="18" t="n"/>
      <c r="C337" s="18" t="n"/>
      <c r="D337" s="18" t="n"/>
      <c r="E337" s="23">
        <f>IF($D337="","",IFERROR(INDEX('Productos de barra'!$B$2:$B$151,MATCH($D337,'Productos de barra'!$A$2:$A$151,0)),"Código no cargado"))</f>
        <v/>
      </c>
      <c r="F337" s="23">
        <f>IF($D337="","",IFERROR(INDEX('Productos de barra'!$D$2:$D$151,MATCH($D337,'Productos de barra'!$A$2:$A$151,0)),""))</f>
        <v/>
      </c>
      <c r="G337" s="24" t="n"/>
      <c r="H337" s="24" t="n"/>
      <c r="I337" s="24" t="n"/>
      <c r="J337" s="24" t="n"/>
      <c r="K337" s="24" t="n"/>
      <c r="L337" s="25">
        <f>IF(OR($D337="",$G337=""),"",ROUND($G337+N($H337)-((N($I337)+N($J337))/MAX(0.0001,IFERROR(IF(INDEX('Productos de barra'!$F$2:$F$151,MATCH($D337,'Productos de barra'!$A$2:$A$151,0))="",1,INDEX('Productos de barra'!$F$2:$F$151,MATCH($D337,'Productos de barra'!$A$2:$A$151,0))),1))+N($K337)),2))</f>
        <v/>
      </c>
      <c r="M337" s="24" t="n"/>
      <c r="N337" s="25">
        <f>IF(OR($L337="",$M337=""),"",ROUND($M337-$L337,2))</f>
        <v/>
      </c>
      <c r="O337" s="23">
        <f>IF($N337="","",IF(ABS($N337)&lt;=IFERROR(IF(INDEX('Productos de barra'!$G$2:$G$151,MATCH($D337,'Productos de barra'!$A$2:$A$151,0))="",Configuración!$C$3,INDEX('Productos de barra'!$G$2:$G$151,MATCH($D337,'Productos de barra'!$A$2:$A$151,0))),Configuración!$C$3)*((N($I337)+N($J337))/MAX(0.0001,IFERROR(IF(INDEX('Productos de barra'!$F$2:$F$151,MATCH($D337,'Productos de barra'!$A$2:$A$151,0))="",1,INDEX('Productos de barra'!$F$2:$F$151,MATCH($D337,'Productos de barra'!$A$2:$A$151,0))),1))+N($K337))+0.001,"OK",IF($N337&lt;0,"Falta: investigar","Sobra: revisar carga")))</f>
        <v/>
      </c>
      <c r="P337" s="26">
        <f>IF($N337="","",IFERROR(IF(INDEX('Productos de barra'!$H$2:$H$151,MATCH($D337,'Productos de barra'!$A$2:$A$151,0))="","",$N337*INDEX('Productos de barra'!$H$2:$H$151,MATCH($D337,'Productos de barra'!$A$2:$A$151,0))),""))</f>
        <v/>
      </c>
      <c r="Q337" s="18" t="n"/>
      <c r="R337" s="23">
        <f>IF(OR($A337="",$A337&lt;&gt;'Resumen del turno'!$C$3,$B337&lt;&gt;'Resumen del turno'!$C$4,$O337="",$O337="OK"),"",COUNTIFS($A$2:$A337,$A337,$B$2:$B337,$B337,$O$2:$O337,"Falta*")+COUNTIFS($A$2:$A337,$A337,$B$2:$B337,$B337,$O$2:$O337,"Sobra*"))</f>
        <v/>
      </c>
    </row>
    <row r="338">
      <c r="A338" s="22" t="n"/>
      <c r="B338" s="18" t="n"/>
      <c r="C338" s="18" t="n"/>
      <c r="D338" s="18" t="n"/>
      <c r="E338" s="23">
        <f>IF($D338="","",IFERROR(INDEX('Productos de barra'!$B$2:$B$151,MATCH($D338,'Productos de barra'!$A$2:$A$151,0)),"Código no cargado"))</f>
        <v/>
      </c>
      <c r="F338" s="23">
        <f>IF($D338="","",IFERROR(INDEX('Productos de barra'!$D$2:$D$151,MATCH($D338,'Productos de barra'!$A$2:$A$151,0)),""))</f>
        <v/>
      </c>
      <c r="G338" s="24" t="n"/>
      <c r="H338" s="24" t="n"/>
      <c r="I338" s="24" t="n"/>
      <c r="J338" s="24" t="n"/>
      <c r="K338" s="24" t="n"/>
      <c r="L338" s="25">
        <f>IF(OR($D338="",$G338=""),"",ROUND($G338+N($H338)-((N($I338)+N($J338))/MAX(0.0001,IFERROR(IF(INDEX('Productos de barra'!$F$2:$F$151,MATCH($D338,'Productos de barra'!$A$2:$A$151,0))="",1,INDEX('Productos de barra'!$F$2:$F$151,MATCH($D338,'Productos de barra'!$A$2:$A$151,0))),1))+N($K338)),2))</f>
        <v/>
      </c>
      <c r="M338" s="24" t="n"/>
      <c r="N338" s="25">
        <f>IF(OR($L338="",$M338=""),"",ROUND($M338-$L338,2))</f>
        <v/>
      </c>
      <c r="O338" s="23">
        <f>IF($N338="","",IF(ABS($N338)&lt;=IFERROR(IF(INDEX('Productos de barra'!$G$2:$G$151,MATCH($D338,'Productos de barra'!$A$2:$A$151,0))="",Configuración!$C$3,INDEX('Productos de barra'!$G$2:$G$151,MATCH($D338,'Productos de barra'!$A$2:$A$151,0))),Configuración!$C$3)*((N($I338)+N($J338))/MAX(0.0001,IFERROR(IF(INDEX('Productos de barra'!$F$2:$F$151,MATCH($D338,'Productos de barra'!$A$2:$A$151,0))="",1,INDEX('Productos de barra'!$F$2:$F$151,MATCH($D338,'Productos de barra'!$A$2:$A$151,0))),1))+N($K338))+0.001,"OK",IF($N338&lt;0,"Falta: investigar","Sobra: revisar carga")))</f>
        <v/>
      </c>
      <c r="P338" s="26">
        <f>IF($N338="","",IFERROR(IF(INDEX('Productos de barra'!$H$2:$H$151,MATCH($D338,'Productos de barra'!$A$2:$A$151,0))="","",$N338*INDEX('Productos de barra'!$H$2:$H$151,MATCH($D338,'Productos de barra'!$A$2:$A$151,0))),""))</f>
        <v/>
      </c>
      <c r="Q338" s="18" t="n"/>
      <c r="R338" s="23">
        <f>IF(OR($A338="",$A338&lt;&gt;'Resumen del turno'!$C$3,$B338&lt;&gt;'Resumen del turno'!$C$4,$O338="",$O338="OK"),"",COUNTIFS($A$2:$A338,$A338,$B$2:$B338,$B338,$O$2:$O338,"Falta*")+COUNTIFS($A$2:$A338,$A338,$B$2:$B338,$B338,$O$2:$O338,"Sobra*"))</f>
        <v/>
      </c>
    </row>
    <row r="339">
      <c r="A339" s="22" t="n"/>
      <c r="B339" s="18" t="n"/>
      <c r="C339" s="18" t="n"/>
      <c r="D339" s="18" t="n"/>
      <c r="E339" s="23">
        <f>IF($D339="","",IFERROR(INDEX('Productos de barra'!$B$2:$B$151,MATCH($D339,'Productos de barra'!$A$2:$A$151,0)),"Código no cargado"))</f>
        <v/>
      </c>
      <c r="F339" s="23">
        <f>IF($D339="","",IFERROR(INDEX('Productos de barra'!$D$2:$D$151,MATCH($D339,'Productos de barra'!$A$2:$A$151,0)),""))</f>
        <v/>
      </c>
      <c r="G339" s="24" t="n"/>
      <c r="H339" s="24" t="n"/>
      <c r="I339" s="24" t="n"/>
      <c r="J339" s="24" t="n"/>
      <c r="K339" s="24" t="n"/>
      <c r="L339" s="25">
        <f>IF(OR($D339="",$G339=""),"",ROUND($G339+N($H339)-((N($I339)+N($J339))/MAX(0.0001,IFERROR(IF(INDEX('Productos de barra'!$F$2:$F$151,MATCH($D339,'Productos de barra'!$A$2:$A$151,0))="",1,INDEX('Productos de barra'!$F$2:$F$151,MATCH($D339,'Productos de barra'!$A$2:$A$151,0))),1))+N($K339)),2))</f>
        <v/>
      </c>
      <c r="M339" s="24" t="n"/>
      <c r="N339" s="25">
        <f>IF(OR($L339="",$M339=""),"",ROUND($M339-$L339,2))</f>
        <v/>
      </c>
      <c r="O339" s="23">
        <f>IF($N339="","",IF(ABS($N339)&lt;=IFERROR(IF(INDEX('Productos de barra'!$G$2:$G$151,MATCH($D339,'Productos de barra'!$A$2:$A$151,0))="",Configuración!$C$3,INDEX('Productos de barra'!$G$2:$G$151,MATCH($D339,'Productos de barra'!$A$2:$A$151,0))),Configuración!$C$3)*((N($I339)+N($J339))/MAX(0.0001,IFERROR(IF(INDEX('Productos de barra'!$F$2:$F$151,MATCH($D339,'Productos de barra'!$A$2:$A$151,0))="",1,INDEX('Productos de barra'!$F$2:$F$151,MATCH($D339,'Productos de barra'!$A$2:$A$151,0))),1))+N($K339))+0.001,"OK",IF($N339&lt;0,"Falta: investigar","Sobra: revisar carga")))</f>
        <v/>
      </c>
      <c r="P339" s="26">
        <f>IF($N339="","",IFERROR(IF(INDEX('Productos de barra'!$H$2:$H$151,MATCH($D339,'Productos de barra'!$A$2:$A$151,0))="","",$N339*INDEX('Productos de barra'!$H$2:$H$151,MATCH($D339,'Productos de barra'!$A$2:$A$151,0))),""))</f>
        <v/>
      </c>
      <c r="Q339" s="18" t="n"/>
      <c r="R339" s="23">
        <f>IF(OR($A339="",$A339&lt;&gt;'Resumen del turno'!$C$3,$B339&lt;&gt;'Resumen del turno'!$C$4,$O339="",$O339="OK"),"",COUNTIFS($A$2:$A339,$A339,$B$2:$B339,$B339,$O$2:$O339,"Falta*")+COUNTIFS($A$2:$A339,$A339,$B$2:$B339,$B339,$O$2:$O339,"Sobra*"))</f>
        <v/>
      </c>
    </row>
    <row r="340">
      <c r="A340" s="22" t="n"/>
      <c r="B340" s="18" t="n"/>
      <c r="C340" s="18" t="n"/>
      <c r="D340" s="18" t="n"/>
      <c r="E340" s="23">
        <f>IF($D340="","",IFERROR(INDEX('Productos de barra'!$B$2:$B$151,MATCH($D340,'Productos de barra'!$A$2:$A$151,0)),"Código no cargado"))</f>
        <v/>
      </c>
      <c r="F340" s="23">
        <f>IF($D340="","",IFERROR(INDEX('Productos de barra'!$D$2:$D$151,MATCH($D340,'Productos de barra'!$A$2:$A$151,0)),""))</f>
        <v/>
      </c>
      <c r="G340" s="24" t="n"/>
      <c r="H340" s="24" t="n"/>
      <c r="I340" s="24" t="n"/>
      <c r="J340" s="24" t="n"/>
      <c r="K340" s="24" t="n"/>
      <c r="L340" s="25">
        <f>IF(OR($D340="",$G340=""),"",ROUND($G340+N($H340)-((N($I340)+N($J340))/MAX(0.0001,IFERROR(IF(INDEX('Productos de barra'!$F$2:$F$151,MATCH($D340,'Productos de barra'!$A$2:$A$151,0))="",1,INDEX('Productos de barra'!$F$2:$F$151,MATCH($D340,'Productos de barra'!$A$2:$A$151,0))),1))+N($K340)),2))</f>
        <v/>
      </c>
      <c r="M340" s="24" t="n"/>
      <c r="N340" s="25">
        <f>IF(OR($L340="",$M340=""),"",ROUND($M340-$L340,2))</f>
        <v/>
      </c>
      <c r="O340" s="23">
        <f>IF($N340="","",IF(ABS($N340)&lt;=IFERROR(IF(INDEX('Productos de barra'!$G$2:$G$151,MATCH($D340,'Productos de barra'!$A$2:$A$151,0))="",Configuración!$C$3,INDEX('Productos de barra'!$G$2:$G$151,MATCH($D340,'Productos de barra'!$A$2:$A$151,0))),Configuración!$C$3)*((N($I340)+N($J340))/MAX(0.0001,IFERROR(IF(INDEX('Productos de barra'!$F$2:$F$151,MATCH($D340,'Productos de barra'!$A$2:$A$151,0))="",1,INDEX('Productos de barra'!$F$2:$F$151,MATCH($D340,'Productos de barra'!$A$2:$A$151,0))),1))+N($K340))+0.001,"OK",IF($N340&lt;0,"Falta: investigar","Sobra: revisar carga")))</f>
        <v/>
      </c>
      <c r="P340" s="26">
        <f>IF($N340="","",IFERROR(IF(INDEX('Productos de barra'!$H$2:$H$151,MATCH($D340,'Productos de barra'!$A$2:$A$151,0))="","",$N340*INDEX('Productos de barra'!$H$2:$H$151,MATCH($D340,'Productos de barra'!$A$2:$A$151,0))),""))</f>
        <v/>
      </c>
      <c r="Q340" s="18" t="n"/>
      <c r="R340" s="23">
        <f>IF(OR($A340="",$A340&lt;&gt;'Resumen del turno'!$C$3,$B340&lt;&gt;'Resumen del turno'!$C$4,$O340="",$O340="OK"),"",COUNTIFS($A$2:$A340,$A340,$B$2:$B340,$B340,$O$2:$O340,"Falta*")+COUNTIFS($A$2:$A340,$A340,$B$2:$B340,$B340,$O$2:$O340,"Sobra*"))</f>
        <v/>
      </c>
    </row>
    <row r="341">
      <c r="A341" s="22" t="n"/>
      <c r="B341" s="18" t="n"/>
      <c r="C341" s="18" t="n"/>
      <c r="D341" s="18" t="n"/>
      <c r="E341" s="23">
        <f>IF($D341="","",IFERROR(INDEX('Productos de barra'!$B$2:$B$151,MATCH($D341,'Productos de barra'!$A$2:$A$151,0)),"Código no cargado"))</f>
        <v/>
      </c>
      <c r="F341" s="23">
        <f>IF($D341="","",IFERROR(INDEX('Productos de barra'!$D$2:$D$151,MATCH($D341,'Productos de barra'!$A$2:$A$151,0)),""))</f>
        <v/>
      </c>
      <c r="G341" s="24" t="n"/>
      <c r="H341" s="24" t="n"/>
      <c r="I341" s="24" t="n"/>
      <c r="J341" s="24" t="n"/>
      <c r="K341" s="24" t="n"/>
      <c r="L341" s="25">
        <f>IF(OR($D341="",$G341=""),"",ROUND($G341+N($H341)-((N($I341)+N($J341))/MAX(0.0001,IFERROR(IF(INDEX('Productos de barra'!$F$2:$F$151,MATCH($D341,'Productos de barra'!$A$2:$A$151,0))="",1,INDEX('Productos de barra'!$F$2:$F$151,MATCH($D341,'Productos de barra'!$A$2:$A$151,0))),1))+N($K341)),2))</f>
        <v/>
      </c>
      <c r="M341" s="24" t="n"/>
      <c r="N341" s="25">
        <f>IF(OR($L341="",$M341=""),"",ROUND($M341-$L341,2))</f>
        <v/>
      </c>
      <c r="O341" s="23">
        <f>IF($N341="","",IF(ABS($N341)&lt;=IFERROR(IF(INDEX('Productos de barra'!$G$2:$G$151,MATCH($D341,'Productos de barra'!$A$2:$A$151,0))="",Configuración!$C$3,INDEX('Productos de barra'!$G$2:$G$151,MATCH($D341,'Productos de barra'!$A$2:$A$151,0))),Configuración!$C$3)*((N($I341)+N($J341))/MAX(0.0001,IFERROR(IF(INDEX('Productos de barra'!$F$2:$F$151,MATCH($D341,'Productos de barra'!$A$2:$A$151,0))="",1,INDEX('Productos de barra'!$F$2:$F$151,MATCH($D341,'Productos de barra'!$A$2:$A$151,0))),1))+N($K341))+0.001,"OK",IF($N341&lt;0,"Falta: investigar","Sobra: revisar carga")))</f>
        <v/>
      </c>
      <c r="P341" s="26">
        <f>IF($N341="","",IFERROR(IF(INDEX('Productos de barra'!$H$2:$H$151,MATCH($D341,'Productos de barra'!$A$2:$A$151,0))="","",$N341*INDEX('Productos de barra'!$H$2:$H$151,MATCH($D341,'Productos de barra'!$A$2:$A$151,0))),""))</f>
        <v/>
      </c>
      <c r="Q341" s="18" t="n"/>
      <c r="R341" s="23">
        <f>IF(OR($A341="",$A341&lt;&gt;'Resumen del turno'!$C$3,$B341&lt;&gt;'Resumen del turno'!$C$4,$O341="",$O341="OK"),"",COUNTIFS($A$2:$A341,$A341,$B$2:$B341,$B341,$O$2:$O341,"Falta*")+COUNTIFS($A$2:$A341,$A341,$B$2:$B341,$B341,$O$2:$O341,"Sobra*"))</f>
        <v/>
      </c>
    </row>
    <row r="342">
      <c r="A342" s="22" t="n"/>
      <c r="B342" s="18" t="n"/>
      <c r="C342" s="18" t="n"/>
      <c r="D342" s="18" t="n"/>
      <c r="E342" s="23">
        <f>IF($D342="","",IFERROR(INDEX('Productos de barra'!$B$2:$B$151,MATCH($D342,'Productos de barra'!$A$2:$A$151,0)),"Código no cargado"))</f>
        <v/>
      </c>
      <c r="F342" s="23">
        <f>IF($D342="","",IFERROR(INDEX('Productos de barra'!$D$2:$D$151,MATCH($D342,'Productos de barra'!$A$2:$A$151,0)),""))</f>
        <v/>
      </c>
      <c r="G342" s="24" t="n"/>
      <c r="H342" s="24" t="n"/>
      <c r="I342" s="24" t="n"/>
      <c r="J342" s="24" t="n"/>
      <c r="K342" s="24" t="n"/>
      <c r="L342" s="25">
        <f>IF(OR($D342="",$G342=""),"",ROUND($G342+N($H342)-((N($I342)+N($J342))/MAX(0.0001,IFERROR(IF(INDEX('Productos de barra'!$F$2:$F$151,MATCH($D342,'Productos de barra'!$A$2:$A$151,0))="",1,INDEX('Productos de barra'!$F$2:$F$151,MATCH($D342,'Productos de barra'!$A$2:$A$151,0))),1))+N($K342)),2))</f>
        <v/>
      </c>
      <c r="M342" s="24" t="n"/>
      <c r="N342" s="25">
        <f>IF(OR($L342="",$M342=""),"",ROUND($M342-$L342,2))</f>
        <v/>
      </c>
      <c r="O342" s="23">
        <f>IF($N342="","",IF(ABS($N342)&lt;=IFERROR(IF(INDEX('Productos de barra'!$G$2:$G$151,MATCH($D342,'Productos de barra'!$A$2:$A$151,0))="",Configuración!$C$3,INDEX('Productos de barra'!$G$2:$G$151,MATCH($D342,'Productos de barra'!$A$2:$A$151,0))),Configuración!$C$3)*((N($I342)+N($J342))/MAX(0.0001,IFERROR(IF(INDEX('Productos de barra'!$F$2:$F$151,MATCH($D342,'Productos de barra'!$A$2:$A$151,0))="",1,INDEX('Productos de barra'!$F$2:$F$151,MATCH($D342,'Productos de barra'!$A$2:$A$151,0))),1))+N($K342))+0.001,"OK",IF($N342&lt;0,"Falta: investigar","Sobra: revisar carga")))</f>
        <v/>
      </c>
      <c r="P342" s="26">
        <f>IF($N342="","",IFERROR(IF(INDEX('Productos de barra'!$H$2:$H$151,MATCH($D342,'Productos de barra'!$A$2:$A$151,0))="","",$N342*INDEX('Productos de barra'!$H$2:$H$151,MATCH($D342,'Productos de barra'!$A$2:$A$151,0))),""))</f>
        <v/>
      </c>
      <c r="Q342" s="18" t="n"/>
      <c r="R342" s="23">
        <f>IF(OR($A342="",$A342&lt;&gt;'Resumen del turno'!$C$3,$B342&lt;&gt;'Resumen del turno'!$C$4,$O342="",$O342="OK"),"",COUNTIFS($A$2:$A342,$A342,$B$2:$B342,$B342,$O$2:$O342,"Falta*")+COUNTIFS($A$2:$A342,$A342,$B$2:$B342,$B342,$O$2:$O342,"Sobra*"))</f>
        <v/>
      </c>
    </row>
    <row r="343">
      <c r="A343" s="22" t="n"/>
      <c r="B343" s="18" t="n"/>
      <c r="C343" s="18" t="n"/>
      <c r="D343" s="18" t="n"/>
      <c r="E343" s="23">
        <f>IF($D343="","",IFERROR(INDEX('Productos de barra'!$B$2:$B$151,MATCH($D343,'Productos de barra'!$A$2:$A$151,0)),"Código no cargado"))</f>
        <v/>
      </c>
      <c r="F343" s="23">
        <f>IF($D343="","",IFERROR(INDEX('Productos de barra'!$D$2:$D$151,MATCH($D343,'Productos de barra'!$A$2:$A$151,0)),""))</f>
        <v/>
      </c>
      <c r="G343" s="24" t="n"/>
      <c r="H343" s="24" t="n"/>
      <c r="I343" s="24" t="n"/>
      <c r="J343" s="24" t="n"/>
      <c r="K343" s="24" t="n"/>
      <c r="L343" s="25">
        <f>IF(OR($D343="",$G343=""),"",ROUND($G343+N($H343)-((N($I343)+N($J343))/MAX(0.0001,IFERROR(IF(INDEX('Productos de barra'!$F$2:$F$151,MATCH($D343,'Productos de barra'!$A$2:$A$151,0))="",1,INDEX('Productos de barra'!$F$2:$F$151,MATCH($D343,'Productos de barra'!$A$2:$A$151,0))),1))+N($K343)),2))</f>
        <v/>
      </c>
      <c r="M343" s="24" t="n"/>
      <c r="N343" s="25">
        <f>IF(OR($L343="",$M343=""),"",ROUND($M343-$L343,2))</f>
        <v/>
      </c>
      <c r="O343" s="23">
        <f>IF($N343="","",IF(ABS($N343)&lt;=IFERROR(IF(INDEX('Productos de barra'!$G$2:$G$151,MATCH($D343,'Productos de barra'!$A$2:$A$151,0))="",Configuración!$C$3,INDEX('Productos de barra'!$G$2:$G$151,MATCH($D343,'Productos de barra'!$A$2:$A$151,0))),Configuración!$C$3)*((N($I343)+N($J343))/MAX(0.0001,IFERROR(IF(INDEX('Productos de barra'!$F$2:$F$151,MATCH($D343,'Productos de barra'!$A$2:$A$151,0))="",1,INDEX('Productos de barra'!$F$2:$F$151,MATCH($D343,'Productos de barra'!$A$2:$A$151,0))),1))+N($K343))+0.001,"OK",IF($N343&lt;0,"Falta: investigar","Sobra: revisar carga")))</f>
        <v/>
      </c>
      <c r="P343" s="26">
        <f>IF($N343="","",IFERROR(IF(INDEX('Productos de barra'!$H$2:$H$151,MATCH($D343,'Productos de barra'!$A$2:$A$151,0))="","",$N343*INDEX('Productos de barra'!$H$2:$H$151,MATCH($D343,'Productos de barra'!$A$2:$A$151,0))),""))</f>
        <v/>
      </c>
      <c r="Q343" s="18" t="n"/>
      <c r="R343" s="23">
        <f>IF(OR($A343="",$A343&lt;&gt;'Resumen del turno'!$C$3,$B343&lt;&gt;'Resumen del turno'!$C$4,$O343="",$O343="OK"),"",COUNTIFS($A$2:$A343,$A343,$B$2:$B343,$B343,$O$2:$O343,"Falta*")+COUNTIFS($A$2:$A343,$A343,$B$2:$B343,$B343,$O$2:$O343,"Sobra*"))</f>
        <v/>
      </c>
    </row>
    <row r="344">
      <c r="A344" s="22" t="n"/>
      <c r="B344" s="18" t="n"/>
      <c r="C344" s="18" t="n"/>
      <c r="D344" s="18" t="n"/>
      <c r="E344" s="23">
        <f>IF($D344="","",IFERROR(INDEX('Productos de barra'!$B$2:$B$151,MATCH($D344,'Productos de barra'!$A$2:$A$151,0)),"Código no cargado"))</f>
        <v/>
      </c>
      <c r="F344" s="23">
        <f>IF($D344="","",IFERROR(INDEX('Productos de barra'!$D$2:$D$151,MATCH($D344,'Productos de barra'!$A$2:$A$151,0)),""))</f>
        <v/>
      </c>
      <c r="G344" s="24" t="n"/>
      <c r="H344" s="24" t="n"/>
      <c r="I344" s="24" t="n"/>
      <c r="J344" s="24" t="n"/>
      <c r="K344" s="24" t="n"/>
      <c r="L344" s="25">
        <f>IF(OR($D344="",$G344=""),"",ROUND($G344+N($H344)-((N($I344)+N($J344))/MAX(0.0001,IFERROR(IF(INDEX('Productos de barra'!$F$2:$F$151,MATCH($D344,'Productos de barra'!$A$2:$A$151,0))="",1,INDEX('Productos de barra'!$F$2:$F$151,MATCH($D344,'Productos de barra'!$A$2:$A$151,0))),1))+N($K344)),2))</f>
        <v/>
      </c>
      <c r="M344" s="24" t="n"/>
      <c r="N344" s="25">
        <f>IF(OR($L344="",$M344=""),"",ROUND($M344-$L344,2))</f>
        <v/>
      </c>
      <c r="O344" s="23">
        <f>IF($N344="","",IF(ABS($N344)&lt;=IFERROR(IF(INDEX('Productos de barra'!$G$2:$G$151,MATCH($D344,'Productos de barra'!$A$2:$A$151,0))="",Configuración!$C$3,INDEX('Productos de barra'!$G$2:$G$151,MATCH($D344,'Productos de barra'!$A$2:$A$151,0))),Configuración!$C$3)*((N($I344)+N($J344))/MAX(0.0001,IFERROR(IF(INDEX('Productos de barra'!$F$2:$F$151,MATCH($D344,'Productos de barra'!$A$2:$A$151,0))="",1,INDEX('Productos de barra'!$F$2:$F$151,MATCH($D344,'Productos de barra'!$A$2:$A$151,0))),1))+N($K344))+0.001,"OK",IF($N344&lt;0,"Falta: investigar","Sobra: revisar carga")))</f>
        <v/>
      </c>
      <c r="P344" s="26">
        <f>IF($N344="","",IFERROR(IF(INDEX('Productos de barra'!$H$2:$H$151,MATCH($D344,'Productos de barra'!$A$2:$A$151,0))="","",$N344*INDEX('Productos de barra'!$H$2:$H$151,MATCH($D344,'Productos de barra'!$A$2:$A$151,0))),""))</f>
        <v/>
      </c>
      <c r="Q344" s="18" t="n"/>
      <c r="R344" s="23">
        <f>IF(OR($A344="",$A344&lt;&gt;'Resumen del turno'!$C$3,$B344&lt;&gt;'Resumen del turno'!$C$4,$O344="",$O344="OK"),"",COUNTIFS($A$2:$A344,$A344,$B$2:$B344,$B344,$O$2:$O344,"Falta*")+COUNTIFS($A$2:$A344,$A344,$B$2:$B344,$B344,$O$2:$O344,"Sobra*"))</f>
        <v/>
      </c>
    </row>
    <row r="345">
      <c r="A345" s="22" t="n"/>
      <c r="B345" s="18" t="n"/>
      <c r="C345" s="18" t="n"/>
      <c r="D345" s="18" t="n"/>
      <c r="E345" s="23">
        <f>IF($D345="","",IFERROR(INDEX('Productos de barra'!$B$2:$B$151,MATCH($D345,'Productos de barra'!$A$2:$A$151,0)),"Código no cargado"))</f>
        <v/>
      </c>
      <c r="F345" s="23">
        <f>IF($D345="","",IFERROR(INDEX('Productos de barra'!$D$2:$D$151,MATCH($D345,'Productos de barra'!$A$2:$A$151,0)),""))</f>
        <v/>
      </c>
      <c r="G345" s="24" t="n"/>
      <c r="H345" s="24" t="n"/>
      <c r="I345" s="24" t="n"/>
      <c r="J345" s="24" t="n"/>
      <c r="K345" s="24" t="n"/>
      <c r="L345" s="25">
        <f>IF(OR($D345="",$G345=""),"",ROUND($G345+N($H345)-((N($I345)+N($J345))/MAX(0.0001,IFERROR(IF(INDEX('Productos de barra'!$F$2:$F$151,MATCH($D345,'Productos de barra'!$A$2:$A$151,0))="",1,INDEX('Productos de barra'!$F$2:$F$151,MATCH($D345,'Productos de barra'!$A$2:$A$151,0))),1))+N($K345)),2))</f>
        <v/>
      </c>
      <c r="M345" s="24" t="n"/>
      <c r="N345" s="25">
        <f>IF(OR($L345="",$M345=""),"",ROUND($M345-$L345,2))</f>
        <v/>
      </c>
      <c r="O345" s="23">
        <f>IF($N345="","",IF(ABS($N345)&lt;=IFERROR(IF(INDEX('Productos de barra'!$G$2:$G$151,MATCH($D345,'Productos de barra'!$A$2:$A$151,0))="",Configuración!$C$3,INDEX('Productos de barra'!$G$2:$G$151,MATCH($D345,'Productos de barra'!$A$2:$A$151,0))),Configuración!$C$3)*((N($I345)+N($J345))/MAX(0.0001,IFERROR(IF(INDEX('Productos de barra'!$F$2:$F$151,MATCH($D345,'Productos de barra'!$A$2:$A$151,0))="",1,INDEX('Productos de barra'!$F$2:$F$151,MATCH($D345,'Productos de barra'!$A$2:$A$151,0))),1))+N($K345))+0.001,"OK",IF($N345&lt;0,"Falta: investigar","Sobra: revisar carga")))</f>
        <v/>
      </c>
      <c r="P345" s="26">
        <f>IF($N345="","",IFERROR(IF(INDEX('Productos de barra'!$H$2:$H$151,MATCH($D345,'Productos de barra'!$A$2:$A$151,0))="","",$N345*INDEX('Productos de barra'!$H$2:$H$151,MATCH($D345,'Productos de barra'!$A$2:$A$151,0))),""))</f>
        <v/>
      </c>
      <c r="Q345" s="18" t="n"/>
      <c r="R345" s="23">
        <f>IF(OR($A345="",$A345&lt;&gt;'Resumen del turno'!$C$3,$B345&lt;&gt;'Resumen del turno'!$C$4,$O345="",$O345="OK"),"",COUNTIFS($A$2:$A345,$A345,$B$2:$B345,$B345,$O$2:$O345,"Falta*")+COUNTIFS($A$2:$A345,$A345,$B$2:$B345,$B345,$O$2:$O345,"Sobra*"))</f>
        <v/>
      </c>
    </row>
    <row r="346">
      <c r="A346" s="22" t="n"/>
      <c r="B346" s="18" t="n"/>
      <c r="C346" s="18" t="n"/>
      <c r="D346" s="18" t="n"/>
      <c r="E346" s="23">
        <f>IF($D346="","",IFERROR(INDEX('Productos de barra'!$B$2:$B$151,MATCH($D346,'Productos de barra'!$A$2:$A$151,0)),"Código no cargado"))</f>
        <v/>
      </c>
      <c r="F346" s="23">
        <f>IF($D346="","",IFERROR(INDEX('Productos de barra'!$D$2:$D$151,MATCH($D346,'Productos de barra'!$A$2:$A$151,0)),""))</f>
        <v/>
      </c>
      <c r="G346" s="24" t="n"/>
      <c r="H346" s="24" t="n"/>
      <c r="I346" s="24" t="n"/>
      <c r="J346" s="24" t="n"/>
      <c r="K346" s="24" t="n"/>
      <c r="L346" s="25">
        <f>IF(OR($D346="",$G346=""),"",ROUND($G346+N($H346)-((N($I346)+N($J346))/MAX(0.0001,IFERROR(IF(INDEX('Productos de barra'!$F$2:$F$151,MATCH($D346,'Productos de barra'!$A$2:$A$151,0))="",1,INDEX('Productos de barra'!$F$2:$F$151,MATCH($D346,'Productos de barra'!$A$2:$A$151,0))),1))+N($K346)),2))</f>
        <v/>
      </c>
      <c r="M346" s="24" t="n"/>
      <c r="N346" s="25">
        <f>IF(OR($L346="",$M346=""),"",ROUND($M346-$L346,2))</f>
        <v/>
      </c>
      <c r="O346" s="23">
        <f>IF($N346="","",IF(ABS($N346)&lt;=IFERROR(IF(INDEX('Productos de barra'!$G$2:$G$151,MATCH($D346,'Productos de barra'!$A$2:$A$151,0))="",Configuración!$C$3,INDEX('Productos de barra'!$G$2:$G$151,MATCH($D346,'Productos de barra'!$A$2:$A$151,0))),Configuración!$C$3)*((N($I346)+N($J346))/MAX(0.0001,IFERROR(IF(INDEX('Productos de barra'!$F$2:$F$151,MATCH($D346,'Productos de barra'!$A$2:$A$151,0))="",1,INDEX('Productos de barra'!$F$2:$F$151,MATCH($D346,'Productos de barra'!$A$2:$A$151,0))),1))+N($K346))+0.001,"OK",IF($N346&lt;0,"Falta: investigar","Sobra: revisar carga")))</f>
        <v/>
      </c>
      <c r="P346" s="26">
        <f>IF($N346="","",IFERROR(IF(INDEX('Productos de barra'!$H$2:$H$151,MATCH($D346,'Productos de barra'!$A$2:$A$151,0))="","",$N346*INDEX('Productos de barra'!$H$2:$H$151,MATCH($D346,'Productos de barra'!$A$2:$A$151,0))),""))</f>
        <v/>
      </c>
      <c r="Q346" s="18" t="n"/>
      <c r="R346" s="23">
        <f>IF(OR($A346="",$A346&lt;&gt;'Resumen del turno'!$C$3,$B346&lt;&gt;'Resumen del turno'!$C$4,$O346="",$O346="OK"),"",COUNTIFS($A$2:$A346,$A346,$B$2:$B346,$B346,$O$2:$O346,"Falta*")+COUNTIFS($A$2:$A346,$A346,$B$2:$B346,$B346,$O$2:$O346,"Sobra*"))</f>
        <v/>
      </c>
    </row>
    <row r="347">
      <c r="A347" s="22" t="n"/>
      <c r="B347" s="18" t="n"/>
      <c r="C347" s="18" t="n"/>
      <c r="D347" s="18" t="n"/>
      <c r="E347" s="23">
        <f>IF($D347="","",IFERROR(INDEX('Productos de barra'!$B$2:$B$151,MATCH($D347,'Productos de barra'!$A$2:$A$151,0)),"Código no cargado"))</f>
        <v/>
      </c>
      <c r="F347" s="23">
        <f>IF($D347="","",IFERROR(INDEX('Productos de barra'!$D$2:$D$151,MATCH($D347,'Productos de barra'!$A$2:$A$151,0)),""))</f>
        <v/>
      </c>
      <c r="G347" s="24" t="n"/>
      <c r="H347" s="24" t="n"/>
      <c r="I347" s="24" t="n"/>
      <c r="J347" s="24" t="n"/>
      <c r="K347" s="24" t="n"/>
      <c r="L347" s="25">
        <f>IF(OR($D347="",$G347=""),"",ROUND($G347+N($H347)-((N($I347)+N($J347))/MAX(0.0001,IFERROR(IF(INDEX('Productos de barra'!$F$2:$F$151,MATCH($D347,'Productos de barra'!$A$2:$A$151,0))="",1,INDEX('Productos de barra'!$F$2:$F$151,MATCH($D347,'Productos de barra'!$A$2:$A$151,0))),1))+N($K347)),2))</f>
        <v/>
      </c>
      <c r="M347" s="24" t="n"/>
      <c r="N347" s="25">
        <f>IF(OR($L347="",$M347=""),"",ROUND($M347-$L347,2))</f>
        <v/>
      </c>
      <c r="O347" s="23">
        <f>IF($N347="","",IF(ABS($N347)&lt;=IFERROR(IF(INDEX('Productos de barra'!$G$2:$G$151,MATCH($D347,'Productos de barra'!$A$2:$A$151,0))="",Configuración!$C$3,INDEX('Productos de barra'!$G$2:$G$151,MATCH($D347,'Productos de barra'!$A$2:$A$151,0))),Configuración!$C$3)*((N($I347)+N($J347))/MAX(0.0001,IFERROR(IF(INDEX('Productos de barra'!$F$2:$F$151,MATCH($D347,'Productos de barra'!$A$2:$A$151,0))="",1,INDEX('Productos de barra'!$F$2:$F$151,MATCH($D347,'Productos de barra'!$A$2:$A$151,0))),1))+N($K347))+0.001,"OK",IF($N347&lt;0,"Falta: investigar","Sobra: revisar carga")))</f>
        <v/>
      </c>
      <c r="P347" s="26">
        <f>IF($N347="","",IFERROR(IF(INDEX('Productos de barra'!$H$2:$H$151,MATCH($D347,'Productos de barra'!$A$2:$A$151,0))="","",$N347*INDEX('Productos de barra'!$H$2:$H$151,MATCH($D347,'Productos de barra'!$A$2:$A$151,0))),""))</f>
        <v/>
      </c>
      <c r="Q347" s="18" t="n"/>
      <c r="R347" s="23">
        <f>IF(OR($A347="",$A347&lt;&gt;'Resumen del turno'!$C$3,$B347&lt;&gt;'Resumen del turno'!$C$4,$O347="",$O347="OK"),"",COUNTIFS($A$2:$A347,$A347,$B$2:$B347,$B347,$O$2:$O347,"Falta*")+COUNTIFS($A$2:$A347,$A347,$B$2:$B347,$B347,$O$2:$O347,"Sobra*"))</f>
        <v/>
      </c>
    </row>
    <row r="348">
      <c r="A348" s="22" t="n"/>
      <c r="B348" s="18" t="n"/>
      <c r="C348" s="18" t="n"/>
      <c r="D348" s="18" t="n"/>
      <c r="E348" s="23">
        <f>IF($D348="","",IFERROR(INDEX('Productos de barra'!$B$2:$B$151,MATCH($D348,'Productos de barra'!$A$2:$A$151,0)),"Código no cargado"))</f>
        <v/>
      </c>
      <c r="F348" s="23">
        <f>IF($D348="","",IFERROR(INDEX('Productos de barra'!$D$2:$D$151,MATCH($D348,'Productos de barra'!$A$2:$A$151,0)),""))</f>
        <v/>
      </c>
      <c r="G348" s="24" t="n"/>
      <c r="H348" s="24" t="n"/>
      <c r="I348" s="24" t="n"/>
      <c r="J348" s="24" t="n"/>
      <c r="K348" s="24" t="n"/>
      <c r="L348" s="25">
        <f>IF(OR($D348="",$G348=""),"",ROUND($G348+N($H348)-((N($I348)+N($J348))/MAX(0.0001,IFERROR(IF(INDEX('Productos de barra'!$F$2:$F$151,MATCH($D348,'Productos de barra'!$A$2:$A$151,0))="",1,INDEX('Productos de barra'!$F$2:$F$151,MATCH($D348,'Productos de barra'!$A$2:$A$151,0))),1))+N($K348)),2))</f>
        <v/>
      </c>
      <c r="M348" s="24" t="n"/>
      <c r="N348" s="25">
        <f>IF(OR($L348="",$M348=""),"",ROUND($M348-$L348,2))</f>
        <v/>
      </c>
      <c r="O348" s="23">
        <f>IF($N348="","",IF(ABS($N348)&lt;=IFERROR(IF(INDEX('Productos de barra'!$G$2:$G$151,MATCH($D348,'Productos de barra'!$A$2:$A$151,0))="",Configuración!$C$3,INDEX('Productos de barra'!$G$2:$G$151,MATCH($D348,'Productos de barra'!$A$2:$A$151,0))),Configuración!$C$3)*((N($I348)+N($J348))/MAX(0.0001,IFERROR(IF(INDEX('Productos de barra'!$F$2:$F$151,MATCH($D348,'Productos de barra'!$A$2:$A$151,0))="",1,INDEX('Productos de barra'!$F$2:$F$151,MATCH($D348,'Productos de barra'!$A$2:$A$151,0))),1))+N($K348))+0.001,"OK",IF($N348&lt;0,"Falta: investigar","Sobra: revisar carga")))</f>
        <v/>
      </c>
      <c r="P348" s="26">
        <f>IF($N348="","",IFERROR(IF(INDEX('Productos de barra'!$H$2:$H$151,MATCH($D348,'Productos de barra'!$A$2:$A$151,0))="","",$N348*INDEX('Productos de barra'!$H$2:$H$151,MATCH($D348,'Productos de barra'!$A$2:$A$151,0))),""))</f>
        <v/>
      </c>
      <c r="Q348" s="18" t="n"/>
      <c r="R348" s="23">
        <f>IF(OR($A348="",$A348&lt;&gt;'Resumen del turno'!$C$3,$B348&lt;&gt;'Resumen del turno'!$C$4,$O348="",$O348="OK"),"",COUNTIFS($A$2:$A348,$A348,$B$2:$B348,$B348,$O$2:$O348,"Falta*")+COUNTIFS($A$2:$A348,$A348,$B$2:$B348,$B348,$O$2:$O348,"Sobra*"))</f>
        <v/>
      </c>
    </row>
    <row r="349">
      <c r="A349" s="22" t="n"/>
      <c r="B349" s="18" t="n"/>
      <c r="C349" s="18" t="n"/>
      <c r="D349" s="18" t="n"/>
      <c r="E349" s="23">
        <f>IF($D349="","",IFERROR(INDEX('Productos de barra'!$B$2:$B$151,MATCH($D349,'Productos de barra'!$A$2:$A$151,0)),"Código no cargado"))</f>
        <v/>
      </c>
      <c r="F349" s="23">
        <f>IF($D349="","",IFERROR(INDEX('Productos de barra'!$D$2:$D$151,MATCH($D349,'Productos de barra'!$A$2:$A$151,0)),""))</f>
        <v/>
      </c>
      <c r="G349" s="24" t="n"/>
      <c r="H349" s="24" t="n"/>
      <c r="I349" s="24" t="n"/>
      <c r="J349" s="24" t="n"/>
      <c r="K349" s="24" t="n"/>
      <c r="L349" s="25">
        <f>IF(OR($D349="",$G349=""),"",ROUND($G349+N($H349)-((N($I349)+N($J349))/MAX(0.0001,IFERROR(IF(INDEX('Productos de barra'!$F$2:$F$151,MATCH($D349,'Productos de barra'!$A$2:$A$151,0))="",1,INDEX('Productos de barra'!$F$2:$F$151,MATCH($D349,'Productos de barra'!$A$2:$A$151,0))),1))+N($K349)),2))</f>
        <v/>
      </c>
      <c r="M349" s="24" t="n"/>
      <c r="N349" s="25">
        <f>IF(OR($L349="",$M349=""),"",ROUND($M349-$L349,2))</f>
        <v/>
      </c>
      <c r="O349" s="23">
        <f>IF($N349="","",IF(ABS($N349)&lt;=IFERROR(IF(INDEX('Productos de barra'!$G$2:$G$151,MATCH($D349,'Productos de barra'!$A$2:$A$151,0))="",Configuración!$C$3,INDEX('Productos de barra'!$G$2:$G$151,MATCH($D349,'Productos de barra'!$A$2:$A$151,0))),Configuración!$C$3)*((N($I349)+N($J349))/MAX(0.0001,IFERROR(IF(INDEX('Productos de barra'!$F$2:$F$151,MATCH($D349,'Productos de barra'!$A$2:$A$151,0))="",1,INDEX('Productos de barra'!$F$2:$F$151,MATCH($D349,'Productos de barra'!$A$2:$A$151,0))),1))+N($K349))+0.001,"OK",IF($N349&lt;0,"Falta: investigar","Sobra: revisar carga")))</f>
        <v/>
      </c>
      <c r="P349" s="26">
        <f>IF($N349="","",IFERROR(IF(INDEX('Productos de barra'!$H$2:$H$151,MATCH($D349,'Productos de barra'!$A$2:$A$151,0))="","",$N349*INDEX('Productos de barra'!$H$2:$H$151,MATCH($D349,'Productos de barra'!$A$2:$A$151,0))),""))</f>
        <v/>
      </c>
      <c r="Q349" s="18" t="n"/>
      <c r="R349" s="23">
        <f>IF(OR($A349="",$A349&lt;&gt;'Resumen del turno'!$C$3,$B349&lt;&gt;'Resumen del turno'!$C$4,$O349="",$O349="OK"),"",COUNTIFS($A$2:$A349,$A349,$B$2:$B349,$B349,$O$2:$O349,"Falta*")+COUNTIFS($A$2:$A349,$A349,$B$2:$B349,$B349,$O$2:$O349,"Sobra*"))</f>
        <v/>
      </c>
    </row>
    <row r="350">
      <c r="A350" s="22" t="n"/>
      <c r="B350" s="18" t="n"/>
      <c r="C350" s="18" t="n"/>
      <c r="D350" s="18" t="n"/>
      <c r="E350" s="23">
        <f>IF($D350="","",IFERROR(INDEX('Productos de barra'!$B$2:$B$151,MATCH($D350,'Productos de barra'!$A$2:$A$151,0)),"Código no cargado"))</f>
        <v/>
      </c>
      <c r="F350" s="23">
        <f>IF($D350="","",IFERROR(INDEX('Productos de barra'!$D$2:$D$151,MATCH($D350,'Productos de barra'!$A$2:$A$151,0)),""))</f>
        <v/>
      </c>
      <c r="G350" s="24" t="n"/>
      <c r="H350" s="24" t="n"/>
      <c r="I350" s="24" t="n"/>
      <c r="J350" s="24" t="n"/>
      <c r="K350" s="24" t="n"/>
      <c r="L350" s="25">
        <f>IF(OR($D350="",$G350=""),"",ROUND($G350+N($H350)-((N($I350)+N($J350))/MAX(0.0001,IFERROR(IF(INDEX('Productos de barra'!$F$2:$F$151,MATCH($D350,'Productos de barra'!$A$2:$A$151,0))="",1,INDEX('Productos de barra'!$F$2:$F$151,MATCH($D350,'Productos de barra'!$A$2:$A$151,0))),1))+N($K350)),2))</f>
        <v/>
      </c>
      <c r="M350" s="24" t="n"/>
      <c r="N350" s="25">
        <f>IF(OR($L350="",$M350=""),"",ROUND($M350-$L350,2))</f>
        <v/>
      </c>
      <c r="O350" s="23">
        <f>IF($N350="","",IF(ABS($N350)&lt;=IFERROR(IF(INDEX('Productos de barra'!$G$2:$G$151,MATCH($D350,'Productos de barra'!$A$2:$A$151,0))="",Configuración!$C$3,INDEX('Productos de barra'!$G$2:$G$151,MATCH($D350,'Productos de barra'!$A$2:$A$151,0))),Configuración!$C$3)*((N($I350)+N($J350))/MAX(0.0001,IFERROR(IF(INDEX('Productos de barra'!$F$2:$F$151,MATCH($D350,'Productos de barra'!$A$2:$A$151,0))="",1,INDEX('Productos de barra'!$F$2:$F$151,MATCH($D350,'Productos de barra'!$A$2:$A$151,0))),1))+N($K350))+0.001,"OK",IF($N350&lt;0,"Falta: investigar","Sobra: revisar carga")))</f>
        <v/>
      </c>
      <c r="P350" s="26">
        <f>IF($N350="","",IFERROR(IF(INDEX('Productos de barra'!$H$2:$H$151,MATCH($D350,'Productos de barra'!$A$2:$A$151,0))="","",$N350*INDEX('Productos de barra'!$H$2:$H$151,MATCH($D350,'Productos de barra'!$A$2:$A$151,0))),""))</f>
        <v/>
      </c>
      <c r="Q350" s="18" t="n"/>
      <c r="R350" s="23">
        <f>IF(OR($A350="",$A350&lt;&gt;'Resumen del turno'!$C$3,$B350&lt;&gt;'Resumen del turno'!$C$4,$O350="",$O350="OK"),"",COUNTIFS($A$2:$A350,$A350,$B$2:$B350,$B350,$O$2:$O350,"Falta*")+COUNTIFS($A$2:$A350,$A350,$B$2:$B350,$B350,$O$2:$O350,"Sobra*"))</f>
        <v/>
      </c>
    </row>
    <row r="351">
      <c r="A351" s="22" t="n"/>
      <c r="B351" s="18" t="n"/>
      <c r="C351" s="18" t="n"/>
      <c r="D351" s="18" t="n"/>
      <c r="E351" s="23">
        <f>IF($D351="","",IFERROR(INDEX('Productos de barra'!$B$2:$B$151,MATCH($D351,'Productos de barra'!$A$2:$A$151,0)),"Código no cargado"))</f>
        <v/>
      </c>
      <c r="F351" s="23">
        <f>IF($D351="","",IFERROR(INDEX('Productos de barra'!$D$2:$D$151,MATCH($D351,'Productos de barra'!$A$2:$A$151,0)),""))</f>
        <v/>
      </c>
      <c r="G351" s="24" t="n"/>
      <c r="H351" s="24" t="n"/>
      <c r="I351" s="24" t="n"/>
      <c r="J351" s="24" t="n"/>
      <c r="K351" s="24" t="n"/>
      <c r="L351" s="25">
        <f>IF(OR($D351="",$G351=""),"",ROUND($G351+N($H351)-((N($I351)+N($J351))/MAX(0.0001,IFERROR(IF(INDEX('Productos de barra'!$F$2:$F$151,MATCH($D351,'Productos de barra'!$A$2:$A$151,0))="",1,INDEX('Productos de barra'!$F$2:$F$151,MATCH($D351,'Productos de barra'!$A$2:$A$151,0))),1))+N($K351)),2))</f>
        <v/>
      </c>
      <c r="M351" s="24" t="n"/>
      <c r="N351" s="25">
        <f>IF(OR($L351="",$M351=""),"",ROUND($M351-$L351,2))</f>
        <v/>
      </c>
      <c r="O351" s="23">
        <f>IF($N351="","",IF(ABS($N351)&lt;=IFERROR(IF(INDEX('Productos de barra'!$G$2:$G$151,MATCH($D351,'Productos de barra'!$A$2:$A$151,0))="",Configuración!$C$3,INDEX('Productos de barra'!$G$2:$G$151,MATCH($D351,'Productos de barra'!$A$2:$A$151,0))),Configuración!$C$3)*((N($I351)+N($J351))/MAX(0.0001,IFERROR(IF(INDEX('Productos de barra'!$F$2:$F$151,MATCH($D351,'Productos de barra'!$A$2:$A$151,0))="",1,INDEX('Productos de barra'!$F$2:$F$151,MATCH($D351,'Productos de barra'!$A$2:$A$151,0))),1))+N($K351))+0.001,"OK",IF($N351&lt;0,"Falta: investigar","Sobra: revisar carga")))</f>
        <v/>
      </c>
      <c r="P351" s="26">
        <f>IF($N351="","",IFERROR(IF(INDEX('Productos de barra'!$H$2:$H$151,MATCH($D351,'Productos de barra'!$A$2:$A$151,0))="","",$N351*INDEX('Productos de barra'!$H$2:$H$151,MATCH($D351,'Productos de barra'!$A$2:$A$151,0))),""))</f>
        <v/>
      </c>
      <c r="Q351" s="18" t="n"/>
      <c r="R351" s="23">
        <f>IF(OR($A351="",$A351&lt;&gt;'Resumen del turno'!$C$3,$B351&lt;&gt;'Resumen del turno'!$C$4,$O351="",$O351="OK"),"",COUNTIFS($A$2:$A351,$A351,$B$2:$B351,$B351,$O$2:$O351,"Falta*")+COUNTIFS($A$2:$A351,$A351,$B$2:$B351,$B351,$O$2:$O351,"Sobra*"))</f>
        <v/>
      </c>
    </row>
    <row r="352">
      <c r="A352" s="22" t="n"/>
      <c r="B352" s="18" t="n"/>
      <c r="C352" s="18" t="n"/>
      <c r="D352" s="18" t="n"/>
      <c r="E352" s="23">
        <f>IF($D352="","",IFERROR(INDEX('Productos de barra'!$B$2:$B$151,MATCH($D352,'Productos de barra'!$A$2:$A$151,0)),"Código no cargado"))</f>
        <v/>
      </c>
      <c r="F352" s="23">
        <f>IF($D352="","",IFERROR(INDEX('Productos de barra'!$D$2:$D$151,MATCH($D352,'Productos de barra'!$A$2:$A$151,0)),""))</f>
        <v/>
      </c>
      <c r="G352" s="24" t="n"/>
      <c r="H352" s="24" t="n"/>
      <c r="I352" s="24" t="n"/>
      <c r="J352" s="24" t="n"/>
      <c r="K352" s="24" t="n"/>
      <c r="L352" s="25">
        <f>IF(OR($D352="",$G352=""),"",ROUND($G352+N($H352)-((N($I352)+N($J352))/MAX(0.0001,IFERROR(IF(INDEX('Productos de barra'!$F$2:$F$151,MATCH($D352,'Productos de barra'!$A$2:$A$151,0))="",1,INDEX('Productos de barra'!$F$2:$F$151,MATCH($D352,'Productos de barra'!$A$2:$A$151,0))),1))+N($K352)),2))</f>
        <v/>
      </c>
      <c r="M352" s="24" t="n"/>
      <c r="N352" s="25">
        <f>IF(OR($L352="",$M352=""),"",ROUND($M352-$L352,2))</f>
        <v/>
      </c>
      <c r="O352" s="23">
        <f>IF($N352="","",IF(ABS($N352)&lt;=IFERROR(IF(INDEX('Productos de barra'!$G$2:$G$151,MATCH($D352,'Productos de barra'!$A$2:$A$151,0))="",Configuración!$C$3,INDEX('Productos de barra'!$G$2:$G$151,MATCH($D352,'Productos de barra'!$A$2:$A$151,0))),Configuración!$C$3)*((N($I352)+N($J352))/MAX(0.0001,IFERROR(IF(INDEX('Productos de barra'!$F$2:$F$151,MATCH($D352,'Productos de barra'!$A$2:$A$151,0))="",1,INDEX('Productos de barra'!$F$2:$F$151,MATCH($D352,'Productos de barra'!$A$2:$A$151,0))),1))+N($K352))+0.001,"OK",IF($N352&lt;0,"Falta: investigar","Sobra: revisar carga")))</f>
        <v/>
      </c>
      <c r="P352" s="26">
        <f>IF($N352="","",IFERROR(IF(INDEX('Productos de barra'!$H$2:$H$151,MATCH($D352,'Productos de barra'!$A$2:$A$151,0))="","",$N352*INDEX('Productos de barra'!$H$2:$H$151,MATCH($D352,'Productos de barra'!$A$2:$A$151,0))),""))</f>
        <v/>
      </c>
      <c r="Q352" s="18" t="n"/>
      <c r="R352" s="23">
        <f>IF(OR($A352="",$A352&lt;&gt;'Resumen del turno'!$C$3,$B352&lt;&gt;'Resumen del turno'!$C$4,$O352="",$O352="OK"),"",COUNTIFS($A$2:$A352,$A352,$B$2:$B352,$B352,$O$2:$O352,"Falta*")+COUNTIFS($A$2:$A352,$A352,$B$2:$B352,$B352,$O$2:$O352,"Sobra*"))</f>
        <v/>
      </c>
    </row>
    <row r="353">
      <c r="A353" s="22" t="n"/>
      <c r="B353" s="18" t="n"/>
      <c r="C353" s="18" t="n"/>
      <c r="D353" s="18" t="n"/>
      <c r="E353" s="23">
        <f>IF($D353="","",IFERROR(INDEX('Productos de barra'!$B$2:$B$151,MATCH($D353,'Productos de barra'!$A$2:$A$151,0)),"Código no cargado"))</f>
        <v/>
      </c>
      <c r="F353" s="23">
        <f>IF($D353="","",IFERROR(INDEX('Productos de barra'!$D$2:$D$151,MATCH($D353,'Productos de barra'!$A$2:$A$151,0)),""))</f>
        <v/>
      </c>
      <c r="G353" s="24" t="n"/>
      <c r="H353" s="24" t="n"/>
      <c r="I353" s="24" t="n"/>
      <c r="J353" s="24" t="n"/>
      <c r="K353" s="24" t="n"/>
      <c r="L353" s="25">
        <f>IF(OR($D353="",$G353=""),"",ROUND($G353+N($H353)-((N($I353)+N($J353))/MAX(0.0001,IFERROR(IF(INDEX('Productos de barra'!$F$2:$F$151,MATCH($D353,'Productos de barra'!$A$2:$A$151,0))="",1,INDEX('Productos de barra'!$F$2:$F$151,MATCH($D353,'Productos de barra'!$A$2:$A$151,0))),1))+N($K353)),2))</f>
        <v/>
      </c>
      <c r="M353" s="24" t="n"/>
      <c r="N353" s="25">
        <f>IF(OR($L353="",$M353=""),"",ROUND($M353-$L353,2))</f>
        <v/>
      </c>
      <c r="O353" s="23">
        <f>IF($N353="","",IF(ABS($N353)&lt;=IFERROR(IF(INDEX('Productos de barra'!$G$2:$G$151,MATCH($D353,'Productos de barra'!$A$2:$A$151,0))="",Configuración!$C$3,INDEX('Productos de barra'!$G$2:$G$151,MATCH($D353,'Productos de barra'!$A$2:$A$151,0))),Configuración!$C$3)*((N($I353)+N($J353))/MAX(0.0001,IFERROR(IF(INDEX('Productos de barra'!$F$2:$F$151,MATCH($D353,'Productos de barra'!$A$2:$A$151,0))="",1,INDEX('Productos de barra'!$F$2:$F$151,MATCH($D353,'Productos de barra'!$A$2:$A$151,0))),1))+N($K353))+0.001,"OK",IF($N353&lt;0,"Falta: investigar","Sobra: revisar carga")))</f>
        <v/>
      </c>
      <c r="P353" s="26">
        <f>IF($N353="","",IFERROR(IF(INDEX('Productos de barra'!$H$2:$H$151,MATCH($D353,'Productos de barra'!$A$2:$A$151,0))="","",$N353*INDEX('Productos de barra'!$H$2:$H$151,MATCH($D353,'Productos de barra'!$A$2:$A$151,0))),""))</f>
        <v/>
      </c>
      <c r="Q353" s="18" t="n"/>
      <c r="R353" s="23">
        <f>IF(OR($A353="",$A353&lt;&gt;'Resumen del turno'!$C$3,$B353&lt;&gt;'Resumen del turno'!$C$4,$O353="",$O353="OK"),"",COUNTIFS($A$2:$A353,$A353,$B$2:$B353,$B353,$O$2:$O353,"Falta*")+COUNTIFS($A$2:$A353,$A353,$B$2:$B353,$B353,$O$2:$O353,"Sobra*"))</f>
        <v/>
      </c>
    </row>
    <row r="354">
      <c r="A354" s="22" t="n"/>
      <c r="B354" s="18" t="n"/>
      <c r="C354" s="18" t="n"/>
      <c r="D354" s="18" t="n"/>
      <c r="E354" s="23">
        <f>IF($D354="","",IFERROR(INDEX('Productos de barra'!$B$2:$B$151,MATCH($D354,'Productos de barra'!$A$2:$A$151,0)),"Código no cargado"))</f>
        <v/>
      </c>
      <c r="F354" s="23">
        <f>IF($D354="","",IFERROR(INDEX('Productos de barra'!$D$2:$D$151,MATCH($D354,'Productos de barra'!$A$2:$A$151,0)),""))</f>
        <v/>
      </c>
      <c r="G354" s="24" t="n"/>
      <c r="H354" s="24" t="n"/>
      <c r="I354" s="24" t="n"/>
      <c r="J354" s="24" t="n"/>
      <c r="K354" s="24" t="n"/>
      <c r="L354" s="25">
        <f>IF(OR($D354="",$G354=""),"",ROUND($G354+N($H354)-((N($I354)+N($J354))/MAX(0.0001,IFERROR(IF(INDEX('Productos de barra'!$F$2:$F$151,MATCH($D354,'Productos de barra'!$A$2:$A$151,0))="",1,INDEX('Productos de barra'!$F$2:$F$151,MATCH($D354,'Productos de barra'!$A$2:$A$151,0))),1))+N($K354)),2))</f>
        <v/>
      </c>
      <c r="M354" s="24" t="n"/>
      <c r="N354" s="25">
        <f>IF(OR($L354="",$M354=""),"",ROUND($M354-$L354,2))</f>
        <v/>
      </c>
      <c r="O354" s="23">
        <f>IF($N354="","",IF(ABS($N354)&lt;=IFERROR(IF(INDEX('Productos de barra'!$G$2:$G$151,MATCH($D354,'Productos de barra'!$A$2:$A$151,0))="",Configuración!$C$3,INDEX('Productos de barra'!$G$2:$G$151,MATCH($D354,'Productos de barra'!$A$2:$A$151,0))),Configuración!$C$3)*((N($I354)+N($J354))/MAX(0.0001,IFERROR(IF(INDEX('Productos de barra'!$F$2:$F$151,MATCH($D354,'Productos de barra'!$A$2:$A$151,0))="",1,INDEX('Productos de barra'!$F$2:$F$151,MATCH($D354,'Productos de barra'!$A$2:$A$151,0))),1))+N($K354))+0.001,"OK",IF($N354&lt;0,"Falta: investigar","Sobra: revisar carga")))</f>
        <v/>
      </c>
      <c r="P354" s="26">
        <f>IF($N354="","",IFERROR(IF(INDEX('Productos de barra'!$H$2:$H$151,MATCH($D354,'Productos de barra'!$A$2:$A$151,0))="","",$N354*INDEX('Productos de barra'!$H$2:$H$151,MATCH($D354,'Productos de barra'!$A$2:$A$151,0))),""))</f>
        <v/>
      </c>
      <c r="Q354" s="18" t="n"/>
      <c r="R354" s="23">
        <f>IF(OR($A354="",$A354&lt;&gt;'Resumen del turno'!$C$3,$B354&lt;&gt;'Resumen del turno'!$C$4,$O354="",$O354="OK"),"",COUNTIFS($A$2:$A354,$A354,$B$2:$B354,$B354,$O$2:$O354,"Falta*")+COUNTIFS($A$2:$A354,$A354,$B$2:$B354,$B354,$O$2:$O354,"Sobra*"))</f>
        <v/>
      </c>
    </row>
    <row r="355">
      <c r="A355" s="22" t="n"/>
      <c r="B355" s="18" t="n"/>
      <c r="C355" s="18" t="n"/>
      <c r="D355" s="18" t="n"/>
      <c r="E355" s="23">
        <f>IF($D355="","",IFERROR(INDEX('Productos de barra'!$B$2:$B$151,MATCH($D355,'Productos de barra'!$A$2:$A$151,0)),"Código no cargado"))</f>
        <v/>
      </c>
      <c r="F355" s="23">
        <f>IF($D355="","",IFERROR(INDEX('Productos de barra'!$D$2:$D$151,MATCH($D355,'Productos de barra'!$A$2:$A$151,0)),""))</f>
        <v/>
      </c>
      <c r="G355" s="24" t="n"/>
      <c r="H355" s="24" t="n"/>
      <c r="I355" s="24" t="n"/>
      <c r="J355" s="24" t="n"/>
      <c r="K355" s="24" t="n"/>
      <c r="L355" s="25">
        <f>IF(OR($D355="",$G355=""),"",ROUND($G355+N($H355)-((N($I355)+N($J355))/MAX(0.0001,IFERROR(IF(INDEX('Productos de barra'!$F$2:$F$151,MATCH($D355,'Productos de barra'!$A$2:$A$151,0))="",1,INDEX('Productos de barra'!$F$2:$F$151,MATCH($D355,'Productos de barra'!$A$2:$A$151,0))),1))+N($K355)),2))</f>
        <v/>
      </c>
      <c r="M355" s="24" t="n"/>
      <c r="N355" s="25">
        <f>IF(OR($L355="",$M355=""),"",ROUND($M355-$L355,2))</f>
        <v/>
      </c>
      <c r="O355" s="23">
        <f>IF($N355="","",IF(ABS($N355)&lt;=IFERROR(IF(INDEX('Productos de barra'!$G$2:$G$151,MATCH($D355,'Productos de barra'!$A$2:$A$151,0))="",Configuración!$C$3,INDEX('Productos de barra'!$G$2:$G$151,MATCH($D355,'Productos de barra'!$A$2:$A$151,0))),Configuración!$C$3)*((N($I355)+N($J355))/MAX(0.0001,IFERROR(IF(INDEX('Productos de barra'!$F$2:$F$151,MATCH($D355,'Productos de barra'!$A$2:$A$151,0))="",1,INDEX('Productos de barra'!$F$2:$F$151,MATCH($D355,'Productos de barra'!$A$2:$A$151,0))),1))+N($K355))+0.001,"OK",IF($N355&lt;0,"Falta: investigar","Sobra: revisar carga")))</f>
        <v/>
      </c>
      <c r="P355" s="26">
        <f>IF($N355="","",IFERROR(IF(INDEX('Productos de barra'!$H$2:$H$151,MATCH($D355,'Productos de barra'!$A$2:$A$151,0))="","",$N355*INDEX('Productos de barra'!$H$2:$H$151,MATCH($D355,'Productos de barra'!$A$2:$A$151,0))),""))</f>
        <v/>
      </c>
      <c r="Q355" s="18" t="n"/>
      <c r="R355" s="23">
        <f>IF(OR($A355="",$A355&lt;&gt;'Resumen del turno'!$C$3,$B355&lt;&gt;'Resumen del turno'!$C$4,$O355="",$O355="OK"),"",COUNTIFS($A$2:$A355,$A355,$B$2:$B355,$B355,$O$2:$O355,"Falta*")+COUNTIFS($A$2:$A355,$A355,$B$2:$B355,$B355,$O$2:$O355,"Sobra*"))</f>
        <v/>
      </c>
    </row>
    <row r="356">
      <c r="A356" s="22" t="n"/>
      <c r="B356" s="18" t="n"/>
      <c r="C356" s="18" t="n"/>
      <c r="D356" s="18" t="n"/>
      <c r="E356" s="23">
        <f>IF($D356="","",IFERROR(INDEX('Productos de barra'!$B$2:$B$151,MATCH($D356,'Productos de barra'!$A$2:$A$151,0)),"Código no cargado"))</f>
        <v/>
      </c>
      <c r="F356" s="23">
        <f>IF($D356="","",IFERROR(INDEX('Productos de barra'!$D$2:$D$151,MATCH($D356,'Productos de barra'!$A$2:$A$151,0)),""))</f>
        <v/>
      </c>
      <c r="G356" s="24" t="n"/>
      <c r="H356" s="24" t="n"/>
      <c r="I356" s="24" t="n"/>
      <c r="J356" s="24" t="n"/>
      <c r="K356" s="24" t="n"/>
      <c r="L356" s="25">
        <f>IF(OR($D356="",$G356=""),"",ROUND($G356+N($H356)-((N($I356)+N($J356))/MAX(0.0001,IFERROR(IF(INDEX('Productos de barra'!$F$2:$F$151,MATCH($D356,'Productos de barra'!$A$2:$A$151,0))="",1,INDEX('Productos de barra'!$F$2:$F$151,MATCH($D356,'Productos de barra'!$A$2:$A$151,0))),1))+N($K356)),2))</f>
        <v/>
      </c>
      <c r="M356" s="24" t="n"/>
      <c r="N356" s="25">
        <f>IF(OR($L356="",$M356=""),"",ROUND($M356-$L356,2))</f>
        <v/>
      </c>
      <c r="O356" s="23">
        <f>IF($N356="","",IF(ABS($N356)&lt;=IFERROR(IF(INDEX('Productos de barra'!$G$2:$G$151,MATCH($D356,'Productos de barra'!$A$2:$A$151,0))="",Configuración!$C$3,INDEX('Productos de barra'!$G$2:$G$151,MATCH($D356,'Productos de barra'!$A$2:$A$151,0))),Configuración!$C$3)*((N($I356)+N($J356))/MAX(0.0001,IFERROR(IF(INDEX('Productos de barra'!$F$2:$F$151,MATCH($D356,'Productos de barra'!$A$2:$A$151,0))="",1,INDEX('Productos de barra'!$F$2:$F$151,MATCH($D356,'Productos de barra'!$A$2:$A$151,0))),1))+N($K356))+0.001,"OK",IF($N356&lt;0,"Falta: investigar","Sobra: revisar carga")))</f>
        <v/>
      </c>
      <c r="P356" s="26">
        <f>IF($N356="","",IFERROR(IF(INDEX('Productos de barra'!$H$2:$H$151,MATCH($D356,'Productos de barra'!$A$2:$A$151,0))="","",$N356*INDEX('Productos de barra'!$H$2:$H$151,MATCH($D356,'Productos de barra'!$A$2:$A$151,0))),""))</f>
        <v/>
      </c>
      <c r="Q356" s="18" t="n"/>
      <c r="R356" s="23">
        <f>IF(OR($A356="",$A356&lt;&gt;'Resumen del turno'!$C$3,$B356&lt;&gt;'Resumen del turno'!$C$4,$O356="",$O356="OK"),"",COUNTIFS($A$2:$A356,$A356,$B$2:$B356,$B356,$O$2:$O356,"Falta*")+COUNTIFS($A$2:$A356,$A356,$B$2:$B356,$B356,$O$2:$O356,"Sobra*"))</f>
        <v/>
      </c>
    </row>
    <row r="357">
      <c r="A357" s="22" t="n"/>
      <c r="B357" s="18" t="n"/>
      <c r="C357" s="18" t="n"/>
      <c r="D357" s="18" t="n"/>
      <c r="E357" s="23">
        <f>IF($D357="","",IFERROR(INDEX('Productos de barra'!$B$2:$B$151,MATCH($D357,'Productos de barra'!$A$2:$A$151,0)),"Código no cargado"))</f>
        <v/>
      </c>
      <c r="F357" s="23">
        <f>IF($D357="","",IFERROR(INDEX('Productos de barra'!$D$2:$D$151,MATCH($D357,'Productos de barra'!$A$2:$A$151,0)),""))</f>
        <v/>
      </c>
      <c r="G357" s="24" t="n"/>
      <c r="H357" s="24" t="n"/>
      <c r="I357" s="24" t="n"/>
      <c r="J357" s="24" t="n"/>
      <c r="K357" s="24" t="n"/>
      <c r="L357" s="25">
        <f>IF(OR($D357="",$G357=""),"",ROUND($G357+N($H357)-((N($I357)+N($J357))/MAX(0.0001,IFERROR(IF(INDEX('Productos de barra'!$F$2:$F$151,MATCH($D357,'Productos de barra'!$A$2:$A$151,0))="",1,INDEX('Productos de barra'!$F$2:$F$151,MATCH($D357,'Productos de barra'!$A$2:$A$151,0))),1))+N($K357)),2))</f>
        <v/>
      </c>
      <c r="M357" s="24" t="n"/>
      <c r="N357" s="25">
        <f>IF(OR($L357="",$M357=""),"",ROUND($M357-$L357,2))</f>
        <v/>
      </c>
      <c r="O357" s="23">
        <f>IF($N357="","",IF(ABS($N357)&lt;=IFERROR(IF(INDEX('Productos de barra'!$G$2:$G$151,MATCH($D357,'Productos de barra'!$A$2:$A$151,0))="",Configuración!$C$3,INDEX('Productos de barra'!$G$2:$G$151,MATCH($D357,'Productos de barra'!$A$2:$A$151,0))),Configuración!$C$3)*((N($I357)+N($J357))/MAX(0.0001,IFERROR(IF(INDEX('Productos de barra'!$F$2:$F$151,MATCH($D357,'Productos de barra'!$A$2:$A$151,0))="",1,INDEX('Productos de barra'!$F$2:$F$151,MATCH($D357,'Productos de barra'!$A$2:$A$151,0))),1))+N($K357))+0.001,"OK",IF($N357&lt;0,"Falta: investigar","Sobra: revisar carga")))</f>
        <v/>
      </c>
      <c r="P357" s="26">
        <f>IF($N357="","",IFERROR(IF(INDEX('Productos de barra'!$H$2:$H$151,MATCH($D357,'Productos de barra'!$A$2:$A$151,0))="","",$N357*INDEX('Productos de barra'!$H$2:$H$151,MATCH($D357,'Productos de barra'!$A$2:$A$151,0))),""))</f>
        <v/>
      </c>
      <c r="Q357" s="18" t="n"/>
      <c r="R357" s="23">
        <f>IF(OR($A357="",$A357&lt;&gt;'Resumen del turno'!$C$3,$B357&lt;&gt;'Resumen del turno'!$C$4,$O357="",$O357="OK"),"",COUNTIFS($A$2:$A357,$A357,$B$2:$B357,$B357,$O$2:$O357,"Falta*")+COUNTIFS($A$2:$A357,$A357,$B$2:$B357,$B357,$O$2:$O357,"Sobra*"))</f>
        <v/>
      </c>
    </row>
    <row r="358">
      <c r="A358" s="22" t="n"/>
      <c r="B358" s="18" t="n"/>
      <c r="C358" s="18" t="n"/>
      <c r="D358" s="18" t="n"/>
      <c r="E358" s="23">
        <f>IF($D358="","",IFERROR(INDEX('Productos de barra'!$B$2:$B$151,MATCH($D358,'Productos de barra'!$A$2:$A$151,0)),"Código no cargado"))</f>
        <v/>
      </c>
      <c r="F358" s="23">
        <f>IF($D358="","",IFERROR(INDEX('Productos de barra'!$D$2:$D$151,MATCH($D358,'Productos de barra'!$A$2:$A$151,0)),""))</f>
        <v/>
      </c>
      <c r="G358" s="24" t="n"/>
      <c r="H358" s="24" t="n"/>
      <c r="I358" s="24" t="n"/>
      <c r="J358" s="24" t="n"/>
      <c r="K358" s="24" t="n"/>
      <c r="L358" s="25">
        <f>IF(OR($D358="",$G358=""),"",ROUND($G358+N($H358)-((N($I358)+N($J358))/MAX(0.0001,IFERROR(IF(INDEX('Productos de barra'!$F$2:$F$151,MATCH($D358,'Productos de barra'!$A$2:$A$151,0))="",1,INDEX('Productos de barra'!$F$2:$F$151,MATCH($D358,'Productos de barra'!$A$2:$A$151,0))),1))+N($K358)),2))</f>
        <v/>
      </c>
      <c r="M358" s="24" t="n"/>
      <c r="N358" s="25">
        <f>IF(OR($L358="",$M358=""),"",ROUND($M358-$L358,2))</f>
        <v/>
      </c>
      <c r="O358" s="23">
        <f>IF($N358="","",IF(ABS($N358)&lt;=IFERROR(IF(INDEX('Productos de barra'!$G$2:$G$151,MATCH($D358,'Productos de barra'!$A$2:$A$151,0))="",Configuración!$C$3,INDEX('Productos de barra'!$G$2:$G$151,MATCH($D358,'Productos de barra'!$A$2:$A$151,0))),Configuración!$C$3)*((N($I358)+N($J358))/MAX(0.0001,IFERROR(IF(INDEX('Productos de barra'!$F$2:$F$151,MATCH($D358,'Productos de barra'!$A$2:$A$151,0))="",1,INDEX('Productos de barra'!$F$2:$F$151,MATCH($D358,'Productos de barra'!$A$2:$A$151,0))),1))+N($K358))+0.001,"OK",IF($N358&lt;0,"Falta: investigar","Sobra: revisar carga")))</f>
        <v/>
      </c>
      <c r="P358" s="26">
        <f>IF($N358="","",IFERROR(IF(INDEX('Productos de barra'!$H$2:$H$151,MATCH($D358,'Productos de barra'!$A$2:$A$151,0))="","",$N358*INDEX('Productos de barra'!$H$2:$H$151,MATCH($D358,'Productos de barra'!$A$2:$A$151,0))),""))</f>
        <v/>
      </c>
      <c r="Q358" s="18" t="n"/>
      <c r="R358" s="23">
        <f>IF(OR($A358="",$A358&lt;&gt;'Resumen del turno'!$C$3,$B358&lt;&gt;'Resumen del turno'!$C$4,$O358="",$O358="OK"),"",COUNTIFS($A$2:$A358,$A358,$B$2:$B358,$B358,$O$2:$O358,"Falta*")+COUNTIFS($A$2:$A358,$A358,$B$2:$B358,$B358,$O$2:$O358,"Sobra*"))</f>
        <v/>
      </c>
    </row>
    <row r="359">
      <c r="A359" s="22" t="n"/>
      <c r="B359" s="18" t="n"/>
      <c r="C359" s="18" t="n"/>
      <c r="D359" s="18" t="n"/>
      <c r="E359" s="23">
        <f>IF($D359="","",IFERROR(INDEX('Productos de barra'!$B$2:$B$151,MATCH($D359,'Productos de barra'!$A$2:$A$151,0)),"Código no cargado"))</f>
        <v/>
      </c>
      <c r="F359" s="23">
        <f>IF($D359="","",IFERROR(INDEX('Productos de barra'!$D$2:$D$151,MATCH($D359,'Productos de barra'!$A$2:$A$151,0)),""))</f>
        <v/>
      </c>
      <c r="G359" s="24" t="n"/>
      <c r="H359" s="24" t="n"/>
      <c r="I359" s="24" t="n"/>
      <c r="J359" s="24" t="n"/>
      <c r="K359" s="24" t="n"/>
      <c r="L359" s="25">
        <f>IF(OR($D359="",$G359=""),"",ROUND($G359+N($H359)-((N($I359)+N($J359))/MAX(0.0001,IFERROR(IF(INDEX('Productos de barra'!$F$2:$F$151,MATCH($D359,'Productos de barra'!$A$2:$A$151,0))="",1,INDEX('Productos de barra'!$F$2:$F$151,MATCH($D359,'Productos de barra'!$A$2:$A$151,0))),1))+N($K359)),2))</f>
        <v/>
      </c>
      <c r="M359" s="24" t="n"/>
      <c r="N359" s="25">
        <f>IF(OR($L359="",$M359=""),"",ROUND($M359-$L359,2))</f>
        <v/>
      </c>
      <c r="O359" s="23">
        <f>IF($N359="","",IF(ABS($N359)&lt;=IFERROR(IF(INDEX('Productos de barra'!$G$2:$G$151,MATCH($D359,'Productos de barra'!$A$2:$A$151,0))="",Configuración!$C$3,INDEX('Productos de barra'!$G$2:$G$151,MATCH($D359,'Productos de barra'!$A$2:$A$151,0))),Configuración!$C$3)*((N($I359)+N($J359))/MAX(0.0001,IFERROR(IF(INDEX('Productos de barra'!$F$2:$F$151,MATCH($D359,'Productos de barra'!$A$2:$A$151,0))="",1,INDEX('Productos de barra'!$F$2:$F$151,MATCH($D359,'Productos de barra'!$A$2:$A$151,0))),1))+N($K359))+0.001,"OK",IF($N359&lt;0,"Falta: investigar","Sobra: revisar carga")))</f>
        <v/>
      </c>
      <c r="P359" s="26">
        <f>IF($N359="","",IFERROR(IF(INDEX('Productos de barra'!$H$2:$H$151,MATCH($D359,'Productos de barra'!$A$2:$A$151,0))="","",$N359*INDEX('Productos de barra'!$H$2:$H$151,MATCH($D359,'Productos de barra'!$A$2:$A$151,0))),""))</f>
        <v/>
      </c>
      <c r="Q359" s="18" t="n"/>
      <c r="R359" s="23">
        <f>IF(OR($A359="",$A359&lt;&gt;'Resumen del turno'!$C$3,$B359&lt;&gt;'Resumen del turno'!$C$4,$O359="",$O359="OK"),"",COUNTIFS($A$2:$A359,$A359,$B$2:$B359,$B359,$O$2:$O359,"Falta*")+COUNTIFS($A$2:$A359,$A359,$B$2:$B359,$B359,$O$2:$O359,"Sobra*"))</f>
        <v/>
      </c>
    </row>
    <row r="360">
      <c r="A360" s="22" t="n"/>
      <c r="B360" s="18" t="n"/>
      <c r="C360" s="18" t="n"/>
      <c r="D360" s="18" t="n"/>
      <c r="E360" s="23">
        <f>IF($D360="","",IFERROR(INDEX('Productos de barra'!$B$2:$B$151,MATCH($D360,'Productos de barra'!$A$2:$A$151,0)),"Código no cargado"))</f>
        <v/>
      </c>
      <c r="F360" s="23">
        <f>IF($D360="","",IFERROR(INDEX('Productos de barra'!$D$2:$D$151,MATCH($D360,'Productos de barra'!$A$2:$A$151,0)),""))</f>
        <v/>
      </c>
      <c r="G360" s="24" t="n"/>
      <c r="H360" s="24" t="n"/>
      <c r="I360" s="24" t="n"/>
      <c r="J360" s="24" t="n"/>
      <c r="K360" s="24" t="n"/>
      <c r="L360" s="25">
        <f>IF(OR($D360="",$G360=""),"",ROUND($G360+N($H360)-((N($I360)+N($J360))/MAX(0.0001,IFERROR(IF(INDEX('Productos de barra'!$F$2:$F$151,MATCH($D360,'Productos de barra'!$A$2:$A$151,0))="",1,INDEX('Productos de barra'!$F$2:$F$151,MATCH($D360,'Productos de barra'!$A$2:$A$151,0))),1))+N($K360)),2))</f>
        <v/>
      </c>
      <c r="M360" s="24" t="n"/>
      <c r="N360" s="25">
        <f>IF(OR($L360="",$M360=""),"",ROUND($M360-$L360,2))</f>
        <v/>
      </c>
      <c r="O360" s="23">
        <f>IF($N360="","",IF(ABS($N360)&lt;=IFERROR(IF(INDEX('Productos de barra'!$G$2:$G$151,MATCH($D360,'Productos de barra'!$A$2:$A$151,0))="",Configuración!$C$3,INDEX('Productos de barra'!$G$2:$G$151,MATCH($D360,'Productos de barra'!$A$2:$A$151,0))),Configuración!$C$3)*((N($I360)+N($J360))/MAX(0.0001,IFERROR(IF(INDEX('Productos de barra'!$F$2:$F$151,MATCH($D360,'Productos de barra'!$A$2:$A$151,0))="",1,INDEX('Productos de barra'!$F$2:$F$151,MATCH($D360,'Productos de barra'!$A$2:$A$151,0))),1))+N($K360))+0.001,"OK",IF($N360&lt;0,"Falta: investigar","Sobra: revisar carga")))</f>
        <v/>
      </c>
      <c r="P360" s="26">
        <f>IF($N360="","",IFERROR(IF(INDEX('Productos de barra'!$H$2:$H$151,MATCH($D360,'Productos de barra'!$A$2:$A$151,0))="","",$N360*INDEX('Productos de barra'!$H$2:$H$151,MATCH($D360,'Productos de barra'!$A$2:$A$151,0))),""))</f>
        <v/>
      </c>
      <c r="Q360" s="18" t="n"/>
      <c r="R360" s="23">
        <f>IF(OR($A360="",$A360&lt;&gt;'Resumen del turno'!$C$3,$B360&lt;&gt;'Resumen del turno'!$C$4,$O360="",$O360="OK"),"",COUNTIFS($A$2:$A360,$A360,$B$2:$B360,$B360,$O$2:$O360,"Falta*")+COUNTIFS($A$2:$A360,$A360,$B$2:$B360,$B360,$O$2:$O360,"Sobra*"))</f>
        <v/>
      </c>
    </row>
    <row r="361">
      <c r="A361" s="22" t="n"/>
      <c r="B361" s="18" t="n"/>
      <c r="C361" s="18" t="n"/>
      <c r="D361" s="18" t="n"/>
      <c r="E361" s="23">
        <f>IF($D361="","",IFERROR(INDEX('Productos de barra'!$B$2:$B$151,MATCH($D361,'Productos de barra'!$A$2:$A$151,0)),"Código no cargado"))</f>
        <v/>
      </c>
      <c r="F361" s="23">
        <f>IF($D361="","",IFERROR(INDEX('Productos de barra'!$D$2:$D$151,MATCH($D361,'Productos de barra'!$A$2:$A$151,0)),""))</f>
        <v/>
      </c>
      <c r="G361" s="24" t="n"/>
      <c r="H361" s="24" t="n"/>
      <c r="I361" s="24" t="n"/>
      <c r="J361" s="24" t="n"/>
      <c r="K361" s="24" t="n"/>
      <c r="L361" s="25">
        <f>IF(OR($D361="",$G361=""),"",ROUND($G361+N($H361)-((N($I361)+N($J361))/MAX(0.0001,IFERROR(IF(INDEX('Productos de barra'!$F$2:$F$151,MATCH($D361,'Productos de barra'!$A$2:$A$151,0))="",1,INDEX('Productos de barra'!$F$2:$F$151,MATCH($D361,'Productos de barra'!$A$2:$A$151,0))),1))+N($K361)),2))</f>
        <v/>
      </c>
      <c r="M361" s="24" t="n"/>
      <c r="N361" s="25">
        <f>IF(OR($L361="",$M361=""),"",ROUND($M361-$L361,2))</f>
        <v/>
      </c>
      <c r="O361" s="23">
        <f>IF($N361="","",IF(ABS($N361)&lt;=IFERROR(IF(INDEX('Productos de barra'!$G$2:$G$151,MATCH($D361,'Productos de barra'!$A$2:$A$151,0))="",Configuración!$C$3,INDEX('Productos de barra'!$G$2:$G$151,MATCH($D361,'Productos de barra'!$A$2:$A$151,0))),Configuración!$C$3)*((N($I361)+N($J361))/MAX(0.0001,IFERROR(IF(INDEX('Productos de barra'!$F$2:$F$151,MATCH($D361,'Productos de barra'!$A$2:$A$151,0))="",1,INDEX('Productos de barra'!$F$2:$F$151,MATCH($D361,'Productos de barra'!$A$2:$A$151,0))),1))+N($K361))+0.001,"OK",IF($N361&lt;0,"Falta: investigar","Sobra: revisar carga")))</f>
        <v/>
      </c>
      <c r="P361" s="26">
        <f>IF($N361="","",IFERROR(IF(INDEX('Productos de barra'!$H$2:$H$151,MATCH($D361,'Productos de barra'!$A$2:$A$151,0))="","",$N361*INDEX('Productos de barra'!$H$2:$H$151,MATCH($D361,'Productos de barra'!$A$2:$A$151,0))),""))</f>
        <v/>
      </c>
      <c r="Q361" s="18" t="n"/>
      <c r="R361" s="23">
        <f>IF(OR($A361="",$A361&lt;&gt;'Resumen del turno'!$C$3,$B361&lt;&gt;'Resumen del turno'!$C$4,$O361="",$O361="OK"),"",COUNTIFS($A$2:$A361,$A361,$B$2:$B361,$B361,$O$2:$O361,"Falta*")+COUNTIFS($A$2:$A361,$A361,$B$2:$B361,$B361,$O$2:$O361,"Sobra*"))</f>
        <v/>
      </c>
    </row>
    <row r="362">
      <c r="A362" s="22" t="n"/>
      <c r="B362" s="18" t="n"/>
      <c r="C362" s="18" t="n"/>
      <c r="D362" s="18" t="n"/>
      <c r="E362" s="23">
        <f>IF($D362="","",IFERROR(INDEX('Productos de barra'!$B$2:$B$151,MATCH($D362,'Productos de barra'!$A$2:$A$151,0)),"Código no cargado"))</f>
        <v/>
      </c>
      <c r="F362" s="23">
        <f>IF($D362="","",IFERROR(INDEX('Productos de barra'!$D$2:$D$151,MATCH($D362,'Productos de barra'!$A$2:$A$151,0)),""))</f>
        <v/>
      </c>
      <c r="G362" s="24" t="n"/>
      <c r="H362" s="24" t="n"/>
      <c r="I362" s="24" t="n"/>
      <c r="J362" s="24" t="n"/>
      <c r="K362" s="24" t="n"/>
      <c r="L362" s="25">
        <f>IF(OR($D362="",$G362=""),"",ROUND($G362+N($H362)-((N($I362)+N($J362))/MAX(0.0001,IFERROR(IF(INDEX('Productos de barra'!$F$2:$F$151,MATCH($D362,'Productos de barra'!$A$2:$A$151,0))="",1,INDEX('Productos de barra'!$F$2:$F$151,MATCH($D362,'Productos de barra'!$A$2:$A$151,0))),1))+N($K362)),2))</f>
        <v/>
      </c>
      <c r="M362" s="24" t="n"/>
      <c r="N362" s="25">
        <f>IF(OR($L362="",$M362=""),"",ROUND($M362-$L362,2))</f>
        <v/>
      </c>
      <c r="O362" s="23">
        <f>IF($N362="","",IF(ABS($N362)&lt;=IFERROR(IF(INDEX('Productos de barra'!$G$2:$G$151,MATCH($D362,'Productos de barra'!$A$2:$A$151,0))="",Configuración!$C$3,INDEX('Productos de barra'!$G$2:$G$151,MATCH($D362,'Productos de barra'!$A$2:$A$151,0))),Configuración!$C$3)*((N($I362)+N($J362))/MAX(0.0001,IFERROR(IF(INDEX('Productos de barra'!$F$2:$F$151,MATCH($D362,'Productos de barra'!$A$2:$A$151,0))="",1,INDEX('Productos de barra'!$F$2:$F$151,MATCH($D362,'Productos de barra'!$A$2:$A$151,0))),1))+N($K362))+0.001,"OK",IF($N362&lt;0,"Falta: investigar","Sobra: revisar carga")))</f>
        <v/>
      </c>
      <c r="P362" s="26">
        <f>IF($N362="","",IFERROR(IF(INDEX('Productos de barra'!$H$2:$H$151,MATCH($D362,'Productos de barra'!$A$2:$A$151,0))="","",$N362*INDEX('Productos de barra'!$H$2:$H$151,MATCH($D362,'Productos de barra'!$A$2:$A$151,0))),""))</f>
        <v/>
      </c>
      <c r="Q362" s="18" t="n"/>
      <c r="R362" s="23">
        <f>IF(OR($A362="",$A362&lt;&gt;'Resumen del turno'!$C$3,$B362&lt;&gt;'Resumen del turno'!$C$4,$O362="",$O362="OK"),"",COUNTIFS($A$2:$A362,$A362,$B$2:$B362,$B362,$O$2:$O362,"Falta*")+COUNTIFS($A$2:$A362,$A362,$B$2:$B362,$B362,$O$2:$O362,"Sobra*"))</f>
        <v/>
      </c>
    </row>
    <row r="363">
      <c r="A363" s="22" t="n"/>
      <c r="B363" s="18" t="n"/>
      <c r="C363" s="18" t="n"/>
      <c r="D363" s="18" t="n"/>
      <c r="E363" s="23">
        <f>IF($D363="","",IFERROR(INDEX('Productos de barra'!$B$2:$B$151,MATCH($D363,'Productos de barra'!$A$2:$A$151,0)),"Código no cargado"))</f>
        <v/>
      </c>
      <c r="F363" s="23">
        <f>IF($D363="","",IFERROR(INDEX('Productos de barra'!$D$2:$D$151,MATCH($D363,'Productos de barra'!$A$2:$A$151,0)),""))</f>
        <v/>
      </c>
      <c r="G363" s="24" t="n"/>
      <c r="H363" s="24" t="n"/>
      <c r="I363" s="24" t="n"/>
      <c r="J363" s="24" t="n"/>
      <c r="K363" s="24" t="n"/>
      <c r="L363" s="25">
        <f>IF(OR($D363="",$G363=""),"",ROUND($G363+N($H363)-((N($I363)+N($J363))/MAX(0.0001,IFERROR(IF(INDEX('Productos de barra'!$F$2:$F$151,MATCH($D363,'Productos de barra'!$A$2:$A$151,0))="",1,INDEX('Productos de barra'!$F$2:$F$151,MATCH($D363,'Productos de barra'!$A$2:$A$151,0))),1))+N($K363)),2))</f>
        <v/>
      </c>
      <c r="M363" s="24" t="n"/>
      <c r="N363" s="25">
        <f>IF(OR($L363="",$M363=""),"",ROUND($M363-$L363,2))</f>
        <v/>
      </c>
      <c r="O363" s="23">
        <f>IF($N363="","",IF(ABS($N363)&lt;=IFERROR(IF(INDEX('Productos de barra'!$G$2:$G$151,MATCH($D363,'Productos de barra'!$A$2:$A$151,0))="",Configuración!$C$3,INDEX('Productos de barra'!$G$2:$G$151,MATCH($D363,'Productos de barra'!$A$2:$A$151,0))),Configuración!$C$3)*((N($I363)+N($J363))/MAX(0.0001,IFERROR(IF(INDEX('Productos de barra'!$F$2:$F$151,MATCH($D363,'Productos de barra'!$A$2:$A$151,0))="",1,INDEX('Productos de barra'!$F$2:$F$151,MATCH($D363,'Productos de barra'!$A$2:$A$151,0))),1))+N($K363))+0.001,"OK",IF($N363&lt;0,"Falta: investigar","Sobra: revisar carga")))</f>
        <v/>
      </c>
      <c r="P363" s="26">
        <f>IF($N363="","",IFERROR(IF(INDEX('Productos de barra'!$H$2:$H$151,MATCH($D363,'Productos de barra'!$A$2:$A$151,0))="","",$N363*INDEX('Productos de barra'!$H$2:$H$151,MATCH($D363,'Productos de barra'!$A$2:$A$151,0))),""))</f>
        <v/>
      </c>
      <c r="Q363" s="18" t="n"/>
      <c r="R363" s="23">
        <f>IF(OR($A363="",$A363&lt;&gt;'Resumen del turno'!$C$3,$B363&lt;&gt;'Resumen del turno'!$C$4,$O363="",$O363="OK"),"",COUNTIFS($A$2:$A363,$A363,$B$2:$B363,$B363,$O$2:$O363,"Falta*")+COUNTIFS($A$2:$A363,$A363,$B$2:$B363,$B363,$O$2:$O363,"Sobra*"))</f>
        <v/>
      </c>
    </row>
    <row r="364">
      <c r="A364" s="22" t="n"/>
      <c r="B364" s="18" t="n"/>
      <c r="C364" s="18" t="n"/>
      <c r="D364" s="18" t="n"/>
      <c r="E364" s="23">
        <f>IF($D364="","",IFERROR(INDEX('Productos de barra'!$B$2:$B$151,MATCH($D364,'Productos de barra'!$A$2:$A$151,0)),"Código no cargado"))</f>
        <v/>
      </c>
      <c r="F364" s="23">
        <f>IF($D364="","",IFERROR(INDEX('Productos de barra'!$D$2:$D$151,MATCH($D364,'Productos de barra'!$A$2:$A$151,0)),""))</f>
        <v/>
      </c>
      <c r="G364" s="24" t="n"/>
      <c r="H364" s="24" t="n"/>
      <c r="I364" s="24" t="n"/>
      <c r="J364" s="24" t="n"/>
      <c r="K364" s="24" t="n"/>
      <c r="L364" s="25">
        <f>IF(OR($D364="",$G364=""),"",ROUND($G364+N($H364)-((N($I364)+N($J364))/MAX(0.0001,IFERROR(IF(INDEX('Productos de barra'!$F$2:$F$151,MATCH($D364,'Productos de barra'!$A$2:$A$151,0))="",1,INDEX('Productos de barra'!$F$2:$F$151,MATCH($D364,'Productos de barra'!$A$2:$A$151,0))),1))+N($K364)),2))</f>
        <v/>
      </c>
      <c r="M364" s="24" t="n"/>
      <c r="N364" s="25">
        <f>IF(OR($L364="",$M364=""),"",ROUND($M364-$L364,2))</f>
        <v/>
      </c>
      <c r="O364" s="23">
        <f>IF($N364="","",IF(ABS($N364)&lt;=IFERROR(IF(INDEX('Productos de barra'!$G$2:$G$151,MATCH($D364,'Productos de barra'!$A$2:$A$151,0))="",Configuración!$C$3,INDEX('Productos de barra'!$G$2:$G$151,MATCH($D364,'Productos de barra'!$A$2:$A$151,0))),Configuración!$C$3)*((N($I364)+N($J364))/MAX(0.0001,IFERROR(IF(INDEX('Productos de barra'!$F$2:$F$151,MATCH($D364,'Productos de barra'!$A$2:$A$151,0))="",1,INDEX('Productos de barra'!$F$2:$F$151,MATCH($D364,'Productos de barra'!$A$2:$A$151,0))),1))+N($K364))+0.001,"OK",IF($N364&lt;0,"Falta: investigar","Sobra: revisar carga")))</f>
        <v/>
      </c>
      <c r="P364" s="26">
        <f>IF($N364="","",IFERROR(IF(INDEX('Productos de barra'!$H$2:$H$151,MATCH($D364,'Productos de barra'!$A$2:$A$151,0))="","",$N364*INDEX('Productos de barra'!$H$2:$H$151,MATCH($D364,'Productos de barra'!$A$2:$A$151,0))),""))</f>
        <v/>
      </c>
      <c r="Q364" s="18" t="n"/>
      <c r="R364" s="23">
        <f>IF(OR($A364="",$A364&lt;&gt;'Resumen del turno'!$C$3,$B364&lt;&gt;'Resumen del turno'!$C$4,$O364="",$O364="OK"),"",COUNTIFS($A$2:$A364,$A364,$B$2:$B364,$B364,$O$2:$O364,"Falta*")+COUNTIFS($A$2:$A364,$A364,$B$2:$B364,$B364,$O$2:$O364,"Sobra*"))</f>
        <v/>
      </c>
    </row>
    <row r="365">
      <c r="A365" s="22" t="n"/>
      <c r="B365" s="18" t="n"/>
      <c r="C365" s="18" t="n"/>
      <c r="D365" s="18" t="n"/>
      <c r="E365" s="23">
        <f>IF($D365="","",IFERROR(INDEX('Productos de barra'!$B$2:$B$151,MATCH($D365,'Productos de barra'!$A$2:$A$151,0)),"Código no cargado"))</f>
        <v/>
      </c>
      <c r="F365" s="23">
        <f>IF($D365="","",IFERROR(INDEX('Productos de barra'!$D$2:$D$151,MATCH($D365,'Productos de barra'!$A$2:$A$151,0)),""))</f>
        <v/>
      </c>
      <c r="G365" s="24" t="n"/>
      <c r="H365" s="24" t="n"/>
      <c r="I365" s="24" t="n"/>
      <c r="J365" s="24" t="n"/>
      <c r="K365" s="24" t="n"/>
      <c r="L365" s="25">
        <f>IF(OR($D365="",$G365=""),"",ROUND($G365+N($H365)-((N($I365)+N($J365))/MAX(0.0001,IFERROR(IF(INDEX('Productos de barra'!$F$2:$F$151,MATCH($D365,'Productos de barra'!$A$2:$A$151,0))="",1,INDEX('Productos de barra'!$F$2:$F$151,MATCH($D365,'Productos de barra'!$A$2:$A$151,0))),1))+N($K365)),2))</f>
        <v/>
      </c>
      <c r="M365" s="24" t="n"/>
      <c r="N365" s="25">
        <f>IF(OR($L365="",$M365=""),"",ROUND($M365-$L365,2))</f>
        <v/>
      </c>
      <c r="O365" s="23">
        <f>IF($N365="","",IF(ABS($N365)&lt;=IFERROR(IF(INDEX('Productos de barra'!$G$2:$G$151,MATCH($D365,'Productos de barra'!$A$2:$A$151,0))="",Configuración!$C$3,INDEX('Productos de barra'!$G$2:$G$151,MATCH($D365,'Productos de barra'!$A$2:$A$151,0))),Configuración!$C$3)*((N($I365)+N($J365))/MAX(0.0001,IFERROR(IF(INDEX('Productos de barra'!$F$2:$F$151,MATCH($D365,'Productos de barra'!$A$2:$A$151,0))="",1,INDEX('Productos de barra'!$F$2:$F$151,MATCH($D365,'Productos de barra'!$A$2:$A$151,0))),1))+N($K365))+0.001,"OK",IF($N365&lt;0,"Falta: investigar","Sobra: revisar carga")))</f>
        <v/>
      </c>
      <c r="P365" s="26">
        <f>IF($N365="","",IFERROR(IF(INDEX('Productos de barra'!$H$2:$H$151,MATCH($D365,'Productos de barra'!$A$2:$A$151,0))="","",$N365*INDEX('Productos de barra'!$H$2:$H$151,MATCH($D365,'Productos de barra'!$A$2:$A$151,0))),""))</f>
        <v/>
      </c>
      <c r="Q365" s="18" t="n"/>
      <c r="R365" s="23">
        <f>IF(OR($A365="",$A365&lt;&gt;'Resumen del turno'!$C$3,$B365&lt;&gt;'Resumen del turno'!$C$4,$O365="",$O365="OK"),"",COUNTIFS($A$2:$A365,$A365,$B$2:$B365,$B365,$O$2:$O365,"Falta*")+COUNTIFS($A$2:$A365,$A365,$B$2:$B365,$B365,$O$2:$O365,"Sobra*"))</f>
        <v/>
      </c>
    </row>
    <row r="366">
      <c r="A366" s="22" t="n"/>
      <c r="B366" s="18" t="n"/>
      <c r="C366" s="18" t="n"/>
      <c r="D366" s="18" t="n"/>
      <c r="E366" s="23">
        <f>IF($D366="","",IFERROR(INDEX('Productos de barra'!$B$2:$B$151,MATCH($D366,'Productos de barra'!$A$2:$A$151,0)),"Código no cargado"))</f>
        <v/>
      </c>
      <c r="F366" s="23">
        <f>IF($D366="","",IFERROR(INDEX('Productos de barra'!$D$2:$D$151,MATCH($D366,'Productos de barra'!$A$2:$A$151,0)),""))</f>
        <v/>
      </c>
      <c r="G366" s="24" t="n"/>
      <c r="H366" s="24" t="n"/>
      <c r="I366" s="24" t="n"/>
      <c r="J366" s="24" t="n"/>
      <c r="K366" s="24" t="n"/>
      <c r="L366" s="25">
        <f>IF(OR($D366="",$G366=""),"",ROUND($G366+N($H366)-((N($I366)+N($J366))/MAX(0.0001,IFERROR(IF(INDEX('Productos de barra'!$F$2:$F$151,MATCH($D366,'Productos de barra'!$A$2:$A$151,0))="",1,INDEX('Productos de barra'!$F$2:$F$151,MATCH($D366,'Productos de barra'!$A$2:$A$151,0))),1))+N($K366)),2))</f>
        <v/>
      </c>
      <c r="M366" s="24" t="n"/>
      <c r="N366" s="25">
        <f>IF(OR($L366="",$M366=""),"",ROUND($M366-$L366,2))</f>
        <v/>
      </c>
      <c r="O366" s="23">
        <f>IF($N366="","",IF(ABS($N366)&lt;=IFERROR(IF(INDEX('Productos de barra'!$G$2:$G$151,MATCH($D366,'Productos de barra'!$A$2:$A$151,0))="",Configuración!$C$3,INDEX('Productos de barra'!$G$2:$G$151,MATCH($D366,'Productos de barra'!$A$2:$A$151,0))),Configuración!$C$3)*((N($I366)+N($J366))/MAX(0.0001,IFERROR(IF(INDEX('Productos de barra'!$F$2:$F$151,MATCH($D366,'Productos de barra'!$A$2:$A$151,0))="",1,INDEX('Productos de barra'!$F$2:$F$151,MATCH($D366,'Productos de barra'!$A$2:$A$151,0))),1))+N($K366))+0.001,"OK",IF($N366&lt;0,"Falta: investigar","Sobra: revisar carga")))</f>
        <v/>
      </c>
      <c r="P366" s="26">
        <f>IF($N366="","",IFERROR(IF(INDEX('Productos de barra'!$H$2:$H$151,MATCH($D366,'Productos de barra'!$A$2:$A$151,0))="","",$N366*INDEX('Productos de barra'!$H$2:$H$151,MATCH($D366,'Productos de barra'!$A$2:$A$151,0))),""))</f>
        <v/>
      </c>
      <c r="Q366" s="18" t="n"/>
      <c r="R366" s="23">
        <f>IF(OR($A366="",$A366&lt;&gt;'Resumen del turno'!$C$3,$B366&lt;&gt;'Resumen del turno'!$C$4,$O366="",$O366="OK"),"",COUNTIFS($A$2:$A366,$A366,$B$2:$B366,$B366,$O$2:$O366,"Falta*")+COUNTIFS($A$2:$A366,$A366,$B$2:$B366,$B366,$O$2:$O366,"Sobra*"))</f>
        <v/>
      </c>
    </row>
    <row r="367">
      <c r="A367" s="22" t="n"/>
      <c r="B367" s="18" t="n"/>
      <c r="C367" s="18" t="n"/>
      <c r="D367" s="18" t="n"/>
      <c r="E367" s="23">
        <f>IF($D367="","",IFERROR(INDEX('Productos de barra'!$B$2:$B$151,MATCH($D367,'Productos de barra'!$A$2:$A$151,0)),"Código no cargado"))</f>
        <v/>
      </c>
      <c r="F367" s="23">
        <f>IF($D367="","",IFERROR(INDEX('Productos de barra'!$D$2:$D$151,MATCH($D367,'Productos de barra'!$A$2:$A$151,0)),""))</f>
        <v/>
      </c>
      <c r="G367" s="24" t="n"/>
      <c r="H367" s="24" t="n"/>
      <c r="I367" s="24" t="n"/>
      <c r="J367" s="24" t="n"/>
      <c r="K367" s="24" t="n"/>
      <c r="L367" s="25">
        <f>IF(OR($D367="",$G367=""),"",ROUND($G367+N($H367)-((N($I367)+N($J367))/MAX(0.0001,IFERROR(IF(INDEX('Productos de barra'!$F$2:$F$151,MATCH($D367,'Productos de barra'!$A$2:$A$151,0))="",1,INDEX('Productos de barra'!$F$2:$F$151,MATCH($D367,'Productos de barra'!$A$2:$A$151,0))),1))+N($K367)),2))</f>
        <v/>
      </c>
      <c r="M367" s="24" t="n"/>
      <c r="N367" s="25">
        <f>IF(OR($L367="",$M367=""),"",ROUND($M367-$L367,2))</f>
        <v/>
      </c>
      <c r="O367" s="23">
        <f>IF($N367="","",IF(ABS($N367)&lt;=IFERROR(IF(INDEX('Productos de barra'!$G$2:$G$151,MATCH($D367,'Productos de barra'!$A$2:$A$151,0))="",Configuración!$C$3,INDEX('Productos de barra'!$G$2:$G$151,MATCH($D367,'Productos de barra'!$A$2:$A$151,0))),Configuración!$C$3)*((N($I367)+N($J367))/MAX(0.0001,IFERROR(IF(INDEX('Productos de barra'!$F$2:$F$151,MATCH($D367,'Productos de barra'!$A$2:$A$151,0))="",1,INDEX('Productos de barra'!$F$2:$F$151,MATCH($D367,'Productos de barra'!$A$2:$A$151,0))),1))+N($K367))+0.001,"OK",IF($N367&lt;0,"Falta: investigar","Sobra: revisar carga")))</f>
        <v/>
      </c>
      <c r="P367" s="26">
        <f>IF($N367="","",IFERROR(IF(INDEX('Productos de barra'!$H$2:$H$151,MATCH($D367,'Productos de barra'!$A$2:$A$151,0))="","",$N367*INDEX('Productos de barra'!$H$2:$H$151,MATCH($D367,'Productos de barra'!$A$2:$A$151,0))),""))</f>
        <v/>
      </c>
      <c r="Q367" s="18" t="n"/>
      <c r="R367" s="23">
        <f>IF(OR($A367="",$A367&lt;&gt;'Resumen del turno'!$C$3,$B367&lt;&gt;'Resumen del turno'!$C$4,$O367="",$O367="OK"),"",COUNTIFS($A$2:$A367,$A367,$B$2:$B367,$B367,$O$2:$O367,"Falta*")+COUNTIFS($A$2:$A367,$A367,$B$2:$B367,$B367,$O$2:$O367,"Sobra*"))</f>
        <v/>
      </c>
    </row>
    <row r="368">
      <c r="A368" s="22" t="n"/>
      <c r="B368" s="18" t="n"/>
      <c r="C368" s="18" t="n"/>
      <c r="D368" s="18" t="n"/>
      <c r="E368" s="23">
        <f>IF($D368="","",IFERROR(INDEX('Productos de barra'!$B$2:$B$151,MATCH($D368,'Productos de barra'!$A$2:$A$151,0)),"Código no cargado"))</f>
        <v/>
      </c>
      <c r="F368" s="23">
        <f>IF($D368="","",IFERROR(INDEX('Productos de barra'!$D$2:$D$151,MATCH($D368,'Productos de barra'!$A$2:$A$151,0)),""))</f>
        <v/>
      </c>
      <c r="G368" s="24" t="n"/>
      <c r="H368" s="24" t="n"/>
      <c r="I368" s="24" t="n"/>
      <c r="J368" s="24" t="n"/>
      <c r="K368" s="24" t="n"/>
      <c r="L368" s="25">
        <f>IF(OR($D368="",$G368=""),"",ROUND($G368+N($H368)-((N($I368)+N($J368))/MAX(0.0001,IFERROR(IF(INDEX('Productos de barra'!$F$2:$F$151,MATCH($D368,'Productos de barra'!$A$2:$A$151,0))="",1,INDEX('Productos de barra'!$F$2:$F$151,MATCH($D368,'Productos de barra'!$A$2:$A$151,0))),1))+N($K368)),2))</f>
        <v/>
      </c>
      <c r="M368" s="24" t="n"/>
      <c r="N368" s="25">
        <f>IF(OR($L368="",$M368=""),"",ROUND($M368-$L368,2))</f>
        <v/>
      </c>
      <c r="O368" s="23">
        <f>IF($N368="","",IF(ABS($N368)&lt;=IFERROR(IF(INDEX('Productos de barra'!$G$2:$G$151,MATCH($D368,'Productos de barra'!$A$2:$A$151,0))="",Configuración!$C$3,INDEX('Productos de barra'!$G$2:$G$151,MATCH($D368,'Productos de barra'!$A$2:$A$151,0))),Configuración!$C$3)*((N($I368)+N($J368))/MAX(0.0001,IFERROR(IF(INDEX('Productos de barra'!$F$2:$F$151,MATCH($D368,'Productos de barra'!$A$2:$A$151,0))="",1,INDEX('Productos de barra'!$F$2:$F$151,MATCH($D368,'Productos de barra'!$A$2:$A$151,0))),1))+N($K368))+0.001,"OK",IF($N368&lt;0,"Falta: investigar","Sobra: revisar carga")))</f>
        <v/>
      </c>
      <c r="P368" s="26">
        <f>IF($N368="","",IFERROR(IF(INDEX('Productos de barra'!$H$2:$H$151,MATCH($D368,'Productos de barra'!$A$2:$A$151,0))="","",$N368*INDEX('Productos de barra'!$H$2:$H$151,MATCH($D368,'Productos de barra'!$A$2:$A$151,0))),""))</f>
        <v/>
      </c>
      <c r="Q368" s="18" t="n"/>
      <c r="R368" s="23">
        <f>IF(OR($A368="",$A368&lt;&gt;'Resumen del turno'!$C$3,$B368&lt;&gt;'Resumen del turno'!$C$4,$O368="",$O368="OK"),"",COUNTIFS($A$2:$A368,$A368,$B$2:$B368,$B368,$O$2:$O368,"Falta*")+COUNTIFS($A$2:$A368,$A368,$B$2:$B368,$B368,$O$2:$O368,"Sobra*"))</f>
        <v/>
      </c>
    </row>
    <row r="369">
      <c r="A369" s="22" t="n"/>
      <c r="B369" s="18" t="n"/>
      <c r="C369" s="18" t="n"/>
      <c r="D369" s="18" t="n"/>
      <c r="E369" s="23">
        <f>IF($D369="","",IFERROR(INDEX('Productos de barra'!$B$2:$B$151,MATCH($D369,'Productos de barra'!$A$2:$A$151,0)),"Código no cargado"))</f>
        <v/>
      </c>
      <c r="F369" s="23">
        <f>IF($D369="","",IFERROR(INDEX('Productos de barra'!$D$2:$D$151,MATCH($D369,'Productos de barra'!$A$2:$A$151,0)),""))</f>
        <v/>
      </c>
      <c r="G369" s="24" t="n"/>
      <c r="H369" s="24" t="n"/>
      <c r="I369" s="24" t="n"/>
      <c r="J369" s="24" t="n"/>
      <c r="K369" s="24" t="n"/>
      <c r="L369" s="25">
        <f>IF(OR($D369="",$G369=""),"",ROUND($G369+N($H369)-((N($I369)+N($J369))/MAX(0.0001,IFERROR(IF(INDEX('Productos de barra'!$F$2:$F$151,MATCH($D369,'Productos de barra'!$A$2:$A$151,0))="",1,INDEX('Productos de barra'!$F$2:$F$151,MATCH($D369,'Productos de barra'!$A$2:$A$151,0))),1))+N($K369)),2))</f>
        <v/>
      </c>
      <c r="M369" s="24" t="n"/>
      <c r="N369" s="25">
        <f>IF(OR($L369="",$M369=""),"",ROUND($M369-$L369,2))</f>
        <v/>
      </c>
      <c r="O369" s="23">
        <f>IF($N369="","",IF(ABS($N369)&lt;=IFERROR(IF(INDEX('Productos de barra'!$G$2:$G$151,MATCH($D369,'Productos de barra'!$A$2:$A$151,0))="",Configuración!$C$3,INDEX('Productos de barra'!$G$2:$G$151,MATCH($D369,'Productos de barra'!$A$2:$A$151,0))),Configuración!$C$3)*((N($I369)+N($J369))/MAX(0.0001,IFERROR(IF(INDEX('Productos de barra'!$F$2:$F$151,MATCH($D369,'Productos de barra'!$A$2:$A$151,0))="",1,INDEX('Productos de barra'!$F$2:$F$151,MATCH($D369,'Productos de barra'!$A$2:$A$151,0))),1))+N($K369))+0.001,"OK",IF($N369&lt;0,"Falta: investigar","Sobra: revisar carga")))</f>
        <v/>
      </c>
      <c r="P369" s="26">
        <f>IF($N369="","",IFERROR(IF(INDEX('Productos de barra'!$H$2:$H$151,MATCH($D369,'Productos de barra'!$A$2:$A$151,0))="","",$N369*INDEX('Productos de barra'!$H$2:$H$151,MATCH($D369,'Productos de barra'!$A$2:$A$151,0))),""))</f>
        <v/>
      </c>
      <c r="Q369" s="18" t="n"/>
      <c r="R369" s="23">
        <f>IF(OR($A369="",$A369&lt;&gt;'Resumen del turno'!$C$3,$B369&lt;&gt;'Resumen del turno'!$C$4,$O369="",$O369="OK"),"",COUNTIFS($A$2:$A369,$A369,$B$2:$B369,$B369,$O$2:$O369,"Falta*")+COUNTIFS($A$2:$A369,$A369,$B$2:$B369,$B369,$O$2:$O369,"Sobra*"))</f>
        <v/>
      </c>
    </row>
    <row r="370">
      <c r="A370" s="22" t="n"/>
      <c r="B370" s="18" t="n"/>
      <c r="C370" s="18" t="n"/>
      <c r="D370" s="18" t="n"/>
      <c r="E370" s="23">
        <f>IF($D370="","",IFERROR(INDEX('Productos de barra'!$B$2:$B$151,MATCH($D370,'Productos de barra'!$A$2:$A$151,0)),"Código no cargado"))</f>
        <v/>
      </c>
      <c r="F370" s="23">
        <f>IF($D370="","",IFERROR(INDEX('Productos de barra'!$D$2:$D$151,MATCH($D370,'Productos de barra'!$A$2:$A$151,0)),""))</f>
        <v/>
      </c>
      <c r="G370" s="24" t="n"/>
      <c r="H370" s="24" t="n"/>
      <c r="I370" s="24" t="n"/>
      <c r="J370" s="24" t="n"/>
      <c r="K370" s="24" t="n"/>
      <c r="L370" s="25">
        <f>IF(OR($D370="",$G370=""),"",ROUND($G370+N($H370)-((N($I370)+N($J370))/MAX(0.0001,IFERROR(IF(INDEX('Productos de barra'!$F$2:$F$151,MATCH($D370,'Productos de barra'!$A$2:$A$151,0))="",1,INDEX('Productos de barra'!$F$2:$F$151,MATCH($D370,'Productos de barra'!$A$2:$A$151,0))),1))+N($K370)),2))</f>
        <v/>
      </c>
      <c r="M370" s="24" t="n"/>
      <c r="N370" s="25">
        <f>IF(OR($L370="",$M370=""),"",ROUND($M370-$L370,2))</f>
        <v/>
      </c>
      <c r="O370" s="23">
        <f>IF($N370="","",IF(ABS($N370)&lt;=IFERROR(IF(INDEX('Productos de barra'!$G$2:$G$151,MATCH($D370,'Productos de barra'!$A$2:$A$151,0))="",Configuración!$C$3,INDEX('Productos de barra'!$G$2:$G$151,MATCH($D370,'Productos de barra'!$A$2:$A$151,0))),Configuración!$C$3)*((N($I370)+N($J370))/MAX(0.0001,IFERROR(IF(INDEX('Productos de barra'!$F$2:$F$151,MATCH($D370,'Productos de barra'!$A$2:$A$151,0))="",1,INDEX('Productos de barra'!$F$2:$F$151,MATCH($D370,'Productos de barra'!$A$2:$A$151,0))),1))+N($K370))+0.001,"OK",IF($N370&lt;0,"Falta: investigar","Sobra: revisar carga")))</f>
        <v/>
      </c>
      <c r="P370" s="26">
        <f>IF($N370="","",IFERROR(IF(INDEX('Productos de barra'!$H$2:$H$151,MATCH($D370,'Productos de barra'!$A$2:$A$151,0))="","",$N370*INDEX('Productos de barra'!$H$2:$H$151,MATCH($D370,'Productos de barra'!$A$2:$A$151,0))),""))</f>
        <v/>
      </c>
      <c r="Q370" s="18" t="n"/>
      <c r="R370" s="23">
        <f>IF(OR($A370="",$A370&lt;&gt;'Resumen del turno'!$C$3,$B370&lt;&gt;'Resumen del turno'!$C$4,$O370="",$O370="OK"),"",COUNTIFS($A$2:$A370,$A370,$B$2:$B370,$B370,$O$2:$O370,"Falta*")+COUNTIFS($A$2:$A370,$A370,$B$2:$B370,$B370,$O$2:$O370,"Sobra*"))</f>
        <v/>
      </c>
    </row>
    <row r="371">
      <c r="A371" s="22" t="n"/>
      <c r="B371" s="18" t="n"/>
      <c r="C371" s="18" t="n"/>
      <c r="D371" s="18" t="n"/>
      <c r="E371" s="23">
        <f>IF($D371="","",IFERROR(INDEX('Productos de barra'!$B$2:$B$151,MATCH($D371,'Productos de barra'!$A$2:$A$151,0)),"Código no cargado"))</f>
        <v/>
      </c>
      <c r="F371" s="23">
        <f>IF($D371="","",IFERROR(INDEX('Productos de barra'!$D$2:$D$151,MATCH($D371,'Productos de barra'!$A$2:$A$151,0)),""))</f>
        <v/>
      </c>
      <c r="G371" s="24" t="n"/>
      <c r="H371" s="24" t="n"/>
      <c r="I371" s="24" t="n"/>
      <c r="J371" s="24" t="n"/>
      <c r="K371" s="24" t="n"/>
      <c r="L371" s="25">
        <f>IF(OR($D371="",$G371=""),"",ROUND($G371+N($H371)-((N($I371)+N($J371))/MAX(0.0001,IFERROR(IF(INDEX('Productos de barra'!$F$2:$F$151,MATCH($D371,'Productos de barra'!$A$2:$A$151,0))="",1,INDEX('Productos de barra'!$F$2:$F$151,MATCH($D371,'Productos de barra'!$A$2:$A$151,0))),1))+N($K371)),2))</f>
        <v/>
      </c>
      <c r="M371" s="24" t="n"/>
      <c r="N371" s="25">
        <f>IF(OR($L371="",$M371=""),"",ROUND($M371-$L371,2))</f>
        <v/>
      </c>
      <c r="O371" s="23">
        <f>IF($N371="","",IF(ABS($N371)&lt;=IFERROR(IF(INDEX('Productos de barra'!$G$2:$G$151,MATCH($D371,'Productos de barra'!$A$2:$A$151,0))="",Configuración!$C$3,INDEX('Productos de barra'!$G$2:$G$151,MATCH($D371,'Productos de barra'!$A$2:$A$151,0))),Configuración!$C$3)*((N($I371)+N($J371))/MAX(0.0001,IFERROR(IF(INDEX('Productos de barra'!$F$2:$F$151,MATCH($D371,'Productos de barra'!$A$2:$A$151,0))="",1,INDEX('Productos de barra'!$F$2:$F$151,MATCH($D371,'Productos de barra'!$A$2:$A$151,0))),1))+N($K371))+0.001,"OK",IF($N371&lt;0,"Falta: investigar","Sobra: revisar carga")))</f>
        <v/>
      </c>
      <c r="P371" s="26">
        <f>IF($N371="","",IFERROR(IF(INDEX('Productos de barra'!$H$2:$H$151,MATCH($D371,'Productos de barra'!$A$2:$A$151,0))="","",$N371*INDEX('Productos de barra'!$H$2:$H$151,MATCH($D371,'Productos de barra'!$A$2:$A$151,0))),""))</f>
        <v/>
      </c>
      <c r="Q371" s="18" t="n"/>
      <c r="R371" s="23">
        <f>IF(OR($A371="",$A371&lt;&gt;'Resumen del turno'!$C$3,$B371&lt;&gt;'Resumen del turno'!$C$4,$O371="",$O371="OK"),"",COUNTIFS($A$2:$A371,$A371,$B$2:$B371,$B371,$O$2:$O371,"Falta*")+COUNTIFS($A$2:$A371,$A371,$B$2:$B371,$B371,$O$2:$O371,"Sobra*"))</f>
        <v/>
      </c>
    </row>
    <row r="372">
      <c r="A372" s="22" t="n"/>
      <c r="B372" s="18" t="n"/>
      <c r="C372" s="18" t="n"/>
      <c r="D372" s="18" t="n"/>
      <c r="E372" s="23">
        <f>IF($D372="","",IFERROR(INDEX('Productos de barra'!$B$2:$B$151,MATCH($D372,'Productos de barra'!$A$2:$A$151,0)),"Código no cargado"))</f>
        <v/>
      </c>
      <c r="F372" s="23">
        <f>IF($D372="","",IFERROR(INDEX('Productos de barra'!$D$2:$D$151,MATCH($D372,'Productos de barra'!$A$2:$A$151,0)),""))</f>
        <v/>
      </c>
      <c r="G372" s="24" t="n"/>
      <c r="H372" s="24" t="n"/>
      <c r="I372" s="24" t="n"/>
      <c r="J372" s="24" t="n"/>
      <c r="K372" s="24" t="n"/>
      <c r="L372" s="25">
        <f>IF(OR($D372="",$G372=""),"",ROUND($G372+N($H372)-((N($I372)+N($J372))/MAX(0.0001,IFERROR(IF(INDEX('Productos de barra'!$F$2:$F$151,MATCH($D372,'Productos de barra'!$A$2:$A$151,0))="",1,INDEX('Productos de barra'!$F$2:$F$151,MATCH($D372,'Productos de barra'!$A$2:$A$151,0))),1))+N($K372)),2))</f>
        <v/>
      </c>
      <c r="M372" s="24" t="n"/>
      <c r="N372" s="25">
        <f>IF(OR($L372="",$M372=""),"",ROUND($M372-$L372,2))</f>
        <v/>
      </c>
      <c r="O372" s="23">
        <f>IF($N372="","",IF(ABS($N372)&lt;=IFERROR(IF(INDEX('Productos de barra'!$G$2:$G$151,MATCH($D372,'Productos de barra'!$A$2:$A$151,0))="",Configuración!$C$3,INDEX('Productos de barra'!$G$2:$G$151,MATCH($D372,'Productos de barra'!$A$2:$A$151,0))),Configuración!$C$3)*((N($I372)+N($J372))/MAX(0.0001,IFERROR(IF(INDEX('Productos de barra'!$F$2:$F$151,MATCH($D372,'Productos de barra'!$A$2:$A$151,0))="",1,INDEX('Productos de barra'!$F$2:$F$151,MATCH($D372,'Productos de barra'!$A$2:$A$151,0))),1))+N($K372))+0.001,"OK",IF($N372&lt;0,"Falta: investigar","Sobra: revisar carga")))</f>
        <v/>
      </c>
      <c r="P372" s="26">
        <f>IF($N372="","",IFERROR(IF(INDEX('Productos de barra'!$H$2:$H$151,MATCH($D372,'Productos de barra'!$A$2:$A$151,0))="","",$N372*INDEX('Productos de barra'!$H$2:$H$151,MATCH($D372,'Productos de barra'!$A$2:$A$151,0))),""))</f>
        <v/>
      </c>
      <c r="Q372" s="18" t="n"/>
      <c r="R372" s="23">
        <f>IF(OR($A372="",$A372&lt;&gt;'Resumen del turno'!$C$3,$B372&lt;&gt;'Resumen del turno'!$C$4,$O372="",$O372="OK"),"",COUNTIFS($A$2:$A372,$A372,$B$2:$B372,$B372,$O$2:$O372,"Falta*")+COUNTIFS($A$2:$A372,$A372,$B$2:$B372,$B372,$O$2:$O372,"Sobra*"))</f>
        <v/>
      </c>
    </row>
    <row r="373">
      <c r="A373" s="22" t="n"/>
      <c r="B373" s="18" t="n"/>
      <c r="C373" s="18" t="n"/>
      <c r="D373" s="18" t="n"/>
      <c r="E373" s="23">
        <f>IF($D373="","",IFERROR(INDEX('Productos de barra'!$B$2:$B$151,MATCH($D373,'Productos de barra'!$A$2:$A$151,0)),"Código no cargado"))</f>
        <v/>
      </c>
      <c r="F373" s="23">
        <f>IF($D373="","",IFERROR(INDEX('Productos de barra'!$D$2:$D$151,MATCH($D373,'Productos de barra'!$A$2:$A$151,0)),""))</f>
        <v/>
      </c>
      <c r="G373" s="24" t="n"/>
      <c r="H373" s="24" t="n"/>
      <c r="I373" s="24" t="n"/>
      <c r="J373" s="24" t="n"/>
      <c r="K373" s="24" t="n"/>
      <c r="L373" s="25">
        <f>IF(OR($D373="",$G373=""),"",ROUND($G373+N($H373)-((N($I373)+N($J373))/MAX(0.0001,IFERROR(IF(INDEX('Productos de barra'!$F$2:$F$151,MATCH($D373,'Productos de barra'!$A$2:$A$151,0))="",1,INDEX('Productos de barra'!$F$2:$F$151,MATCH($D373,'Productos de barra'!$A$2:$A$151,0))),1))+N($K373)),2))</f>
        <v/>
      </c>
      <c r="M373" s="24" t="n"/>
      <c r="N373" s="25">
        <f>IF(OR($L373="",$M373=""),"",ROUND($M373-$L373,2))</f>
        <v/>
      </c>
      <c r="O373" s="23">
        <f>IF($N373="","",IF(ABS($N373)&lt;=IFERROR(IF(INDEX('Productos de barra'!$G$2:$G$151,MATCH($D373,'Productos de barra'!$A$2:$A$151,0))="",Configuración!$C$3,INDEX('Productos de barra'!$G$2:$G$151,MATCH($D373,'Productos de barra'!$A$2:$A$151,0))),Configuración!$C$3)*((N($I373)+N($J373))/MAX(0.0001,IFERROR(IF(INDEX('Productos de barra'!$F$2:$F$151,MATCH($D373,'Productos de barra'!$A$2:$A$151,0))="",1,INDEX('Productos de barra'!$F$2:$F$151,MATCH($D373,'Productos de barra'!$A$2:$A$151,0))),1))+N($K373))+0.001,"OK",IF($N373&lt;0,"Falta: investigar","Sobra: revisar carga")))</f>
        <v/>
      </c>
      <c r="P373" s="26">
        <f>IF($N373="","",IFERROR(IF(INDEX('Productos de barra'!$H$2:$H$151,MATCH($D373,'Productos de barra'!$A$2:$A$151,0))="","",$N373*INDEX('Productos de barra'!$H$2:$H$151,MATCH($D373,'Productos de barra'!$A$2:$A$151,0))),""))</f>
        <v/>
      </c>
      <c r="Q373" s="18" t="n"/>
      <c r="R373" s="23">
        <f>IF(OR($A373="",$A373&lt;&gt;'Resumen del turno'!$C$3,$B373&lt;&gt;'Resumen del turno'!$C$4,$O373="",$O373="OK"),"",COUNTIFS($A$2:$A373,$A373,$B$2:$B373,$B373,$O$2:$O373,"Falta*")+COUNTIFS($A$2:$A373,$A373,$B$2:$B373,$B373,$O$2:$O373,"Sobra*"))</f>
        <v/>
      </c>
    </row>
    <row r="374">
      <c r="A374" s="22" t="n"/>
      <c r="B374" s="18" t="n"/>
      <c r="C374" s="18" t="n"/>
      <c r="D374" s="18" t="n"/>
      <c r="E374" s="23">
        <f>IF($D374="","",IFERROR(INDEX('Productos de barra'!$B$2:$B$151,MATCH($D374,'Productos de barra'!$A$2:$A$151,0)),"Código no cargado"))</f>
        <v/>
      </c>
      <c r="F374" s="23">
        <f>IF($D374="","",IFERROR(INDEX('Productos de barra'!$D$2:$D$151,MATCH($D374,'Productos de barra'!$A$2:$A$151,0)),""))</f>
        <v/>
      </c>
      <c r="G374" s="24" t="n"/>
      <c r="H374" s="24" t="n"/>
      <c r="I374" s="24" t="n"/>
      <c r="J374" s="24" t="n"/>
      <c r="K374" s="24" t="n"/>
      <c r="L374" s="25">
        <f>IF(OR($D374="",$G374=""),"",ROUND($G374+N($H374)-((N($I374)+N($J374))/MAX(0.0001,IFERROR(IF(INDEX('Productos de barra'!$F$2:$F$151,MATCH($D374,'Productos de barra'!$A$2:$A$151,0))="",1,INDEX('Productos de barra'!$F$2:$F$151,MATCH($D374,'Productos de barra'!$A$2:$A$151,0))),1))+N($K374)),2))</f>
        <v/>
      </c>
      <c r="M374" s="24" t="n"/>
      <c r="N374" s="25">
        <f>IF(OR($L374="",$M374=""),"",ROUND($M374-$L374,2))</f>
        <v/>
      </c>
      <c r="O374" s="23">
        <f>IF($N374="","",IF(ABS($N374)&lt;=IFERROR(IF(INDEX('Productos de barra'!$G$2:$G$151,MATCH($D374,'Productos de barra'!$A$2:$A$151,0))="",Configuración!$C$3,INDEX('Productos de barra'!$G$2:$G$151,MATCH($D374,'Productos de barra'!$A$2:$A$151,0))),Configuración!$C$3)*((N($I374)+N($J374))/MAX(0.0001,IFERROR(IF(INDEX('Productos de barra'!$F$2:$F$151,MATCH($D374,'Productos de barra'!$A$2:$A$151,0))="",1,INDEX('Productos de barra'!$F$2:$F$151,MATCH($D374,'Productos de barra'!$A$2:$A$151,0))),1))+N($K374))+0.001,"OK",IF($N374&lt;0,"Falta: investigar","Sobra: revisar carga")))</f>
        <v/>
      </c>
      <c r="P374" s="26">
        <f>IF($N374="","",IFERROR(IF(INDEX('Productos de barra'!$H$2:$H$151,MATCH($D374,'Productos de barra'!$A$2:$A$151,0))="","",$N374*INDEX('Productos de barra'!$H$2:$H$151,MATCH($D374,'Productos de barra'!$A$2:$A$151,0))),""))</f>
        <v/>
      </c>
      <c r="Q374" s="18" t="n"/>
      <c r="R374" s="23">
        <f>IF(OR($A374="",$A374&lt;&gt;'Resumen del turno'!$C$3,$B374&lt;&gt;'Resumen del turno'!$C$4,$O374="",$O374="OK"),"",COUNTIFS($A$2:$A374,$A374,$B$2:$B374,$B374,$O$2:$O374,"Falta*")+COUNTIFS($A$2:$A374,$A374,$B$2:$B374,$B374,$O$2:$O374,"Sobra*"))</f>
        <v/>
      </c>
    </row>
    <row r="375">
      <c r="A375" s="22" t="n"/>
      <c r="B375" s="18" t="n"/>
      <c r="C375" s="18" t="n"/>
      <c r="D375" s="18" t="n"/>
      <c r="E375" s="23">
        <f>IF($D375="","",IFERROR(INDEX('Productos de barra'!$B$2:$B$151,MATCH($D375,'Productos de barra'!$A$2:$A$151,0)),"Código no cargado"))</f>
        <v/>
      </c>
      <c r="F375" s="23">
        <f>IF($D375="","",IFERROR(INDEX('Productos de barra'!$D$2:$D$151,MATCH($D375,'Productos de barra'!$A$2:$A$151,0)),""))</f>
        <v/>
      </c>
      <c r="G375" s="24" t="n"/>
      <c r="H375" s="24" t="n"/>
      <c r="I375" s="24" t="n"/>
      <c r="J375" s="24" t="n"/>
      <c r="K375" s="24" t="n"/>
      <c r="L375" s="25">
        <f>IF(OR($D375="",$G375=""),"",ROUND($G375+N($H375)-((N($I375)+N($J375))/MAX(0.0001,IFERROR(IF(INDEX('Productos de barra'!$F$2:$F$151,MATCH($D375,'Productos de barra'!$A$2:$A$151,0))="",1,INDEX('Productos de barra'!$F$2:$F$151,MATCH($D375,'Productos de barra'!$A$2:$A$151,0))),1))+N($K375)),2))</f>
        <v/>
      </c>
      <c r="M375" s="24" t="n"/>
      <c r="N375" s="25">
        <f>IF(OR($L375="",$M375=""),"",ROUND($M375-$L375,2))</f>
        <v/>
      </c>
      <c r="O375" s="23">
        <f>IF($N375="","",IF(ABS($N375)&lt;=IFERROR(IF(INDEX('Productos de barra'!$G$2:$G$151,MATCH($D375,'Productos de barra'!$A$2:$A$151,0))="",Configuración!$C$3,INDEX('Productos de barra'!$G$2:$G$151,MATCH($D375,'Productos de barra'!$A$2:$A$151,0))),Configuración!$C$3)*((N($I375)+N($J375))/MAX(0.0001,IFERROR(IF(INDEX('Productos de barra'!$F$2:$F$151,MATCH($D375,'Productos de barra'!$A$2:$A$151,0))="",1,INDEX('Productos de barra'!$F$2:$F$151,MATCH($D375,'Productos de barra'!$A$2:$A$151,0))),1))+N($K375))+0.001,"OK",IF($N375&lt;0,"Falta: investigar","Sobra: revisar carga")))</f>
        <v/>
      </c>
      <c r="P375" s="26">
        <f>IF($N375="","",IFERROR(IF(INDEX('Productos de barra'!$H$2:$H$151,MATCH($D375,'Productos de barra'!$A$2:$A$151,0))="","",$N375*INDEX('Productos de barra'!$H$2:$H$151,MATCH($D375,'Productos de barra'!$A$2:$A$151,0))),""))</f>
        <v/>
      </c>
      <c r="Q375" s="18" t="n"/>
      <c r="R375" s="23">
        <f>IF(OR($A375="",$A375&lt;&gt;'Resumen del turno'!$C$3,$B375&lt;&gt;'Resumen del turno'!$C$4,$O375="",$O375="OK"),"",COUNTIFS($A$2:$A375,$A375,$B$2:$B375,$B375,$O$2:$O375,"Falta*")+COUNTIFS($A$2:$A375,$A375,$B$2:$B375,$B375,$O$2:$O375,"Sobra*"))</f>
        <v/>
      </c>
    </row>
    <row r="376">
      <c r="A376" s="22" t="n"/>
      <c r="B376" s="18" t="n"/>
      <c r="C376" s="18" t="n"/>
      <c r="D376" s="18" t="n"/>
      <c r="E376" s="23">
        <f>IF($D376="","",IFERROR(INDEX('Productos de barra'!$B$2:$B$151,MATCH($D376,'Productos de barra'!$A$2:$A$151,0)),"Código no cargado"))</f>
        <v/>
      </c>
      <c r="F376" s="23">
        <f>IF($D376="","",IFERROR(INDEX('Productos de barra'!$D$2:$D$151,MATCH($D376,'Productos de barra'!$A$2:$A$151,0)),""))</f>
        <v/>
      </c>
      <c r="G376" s="24" t="n"/>
      <c r="H376" s="24" t="n"/>
      <c r="I376" s="24" t="n"/>
      <c r="J376" s="24" t="n"/>
      <c r="K376" s="24" t="n"/>
      <c r="L376" s="25">
        <f>IF(OR($D376="",$G376=""),"",ROUND($G376+N($H376)-((N($I376)+N($J376))/MAX(0.0001,IFERROR(IF(INDEX('Productos de barra'!$F$2:$F$151,MATCH($D376,'Productos de barra'!$A$2:$A$151,0))="",1,INDEX('Productos de barra'!$F$2:$F$151,MATCH($D376,'Productos de barra'!$A$2:$A$151,0))),1))+N($K376)),2))</f>
        <v/>
      </c>
      <c r="M376" s="24" t="n"/>
      <c r="N376" s="25">
        <f>IF(OR($L376="",$M376=""),"",ROUND($M376-$L376,2))</f>
        <v/>
      </c>
      <c r="O376" s="23">
        <f>IF($N376="","",IF(ABS($N376)&lt;=IFERROR(IF(INDEX('Productos de barra'!$G$2:$G$151,MATCH($D376,'Productos de barra'!$A$2:$A$151,0))="",Configuración!$C$3,INDEX('Productos de barra'!$G$2:$G$151,MATCH($D376,'Productos de barra'!$A$2:$A$151,0))),Configuración!$C$3)*((N($I376)+N($J376))/MAX(0.0001,IFERROR(IF(INDEX('Productos de barra'!$F$2:$F$151,MATCH($D376,'Productos de barra'!$A$2:$A$151,0))="",1,INDEX('Productos de barra'!$F$2:$F$151,MATCH($D376,'Productos de barra'!$A$2:$A$151,0))),1))+N($K376))+0.001,"OK",IF($N376&lt;0,"Falta: investigar","Sobra: revisar carga")))</f>
        <v/>
      </c>
      <c r="P376" s="26">
        <f>IF($N376="","",IFERROR(IF(INDEX('Productos de barra'!$H$2:$H$151,MATCH($D376,'Productos de barra'!$A$2:$A$151,0))="","",$N376*INDEX('Productos de barra'!$H$2:$H$151,MATCH($D376,'Productos de barra'!$A$2:$A$151,0))),""))</f>
        <v/>
      </c>
      <c r="Q376" s="18" t="n"/>
      <c r="R376" s="23">
        <f>IF(OR($A376="",$A376&lt;&gt;'Resumen del turno'!$C$3,$B376&lt;&gt;'Resumen del turno'!$C$4,$O376="",$O376="OK"),"",COUNTIFS($A$2:$A376,$A376,$B$2:$B376,$B376,$O$2:$O376,"Falta*")+COUNTIFS($A$2:$A376,$A376,$B$2:$B376,$B376,$O$2:$O376,"Sobra*"))</f>
        <v/>
      </c>
    </row>
    <row r="377">
      <c r="A377" s="22" t="n"/>
      <c r="B377" s="18" t="n"/>
      <c r="C377" s="18" t="n"/>
      <c r="D377" s="18" t="n"/>
      <c r="E377" s="23">
        <f>IF($D377="","",IFERROR(INDEX('Productos de barra'!$B$2:$B$151,MATCH($D377,'Productos de barra'!$A$2:$A$151,0)),"Código no cargado"))</f>
        <v/>
      </c>
      <c r="F377" s="23">
        <f>IF($D377="","",IFERROR(INDEX('Productos de barra'!$D$2:$D$151,MATCH($D377,'Productos de barra'!$A$2:$A$151,0)),""))</f>
        <v/>
      </c>
      <c r="G377" s="24" t="n"/>
      <c r="H377" s="24" t="n"/>
      <c r="I377" s="24" t="n"/>
      <c r="J377" s="24" t="n"/>
      <c r="K377" s="24" t="n"/>
      <c r="L377" s="25">
        <f>IF(OR($D377="",$G377=""),"",ROUND($G377+N($H377)-((N($I377)+N($J377))/MAX(0.0001,IFERROR(IF(INDEX('Productos de barra'!$F$2:$F$151,MATCH($D377,'Productos de barra'!$A$2:$A$151,0))="",1,INDEX('Productos de barra'!$F$2:$F$151,MATCH($D377,'Productos de barra'!$A$2:$A$151,0))),1))+N($K377)),2))</f>
        <v/>
      </c>
      <c r="M377" s="24" t="n"/>
      <c r="N377" s="25">
        <f>IF(OR($L377="",$M377=""),"",ROUND($M377-$L377,2))</f>
        <v/>
      </c>
      <c r="O377" s="23">
        <f>IF($N377="","",IF(ABS($N377)&lt;=IFERROR(IF(INDEX('Productos de barra'!$G$2:$G$151,MATCH($D377,'Productos de barra'!$A$2:$A$151,0))="",Configuración!$C$3,INDEX('Productos de barra'!$G$2:$G$151,MATCH($D377,'Productos de barra'!$A$2:$A$151,0))),Configuración!$C$3)*((N($I377)+N($J377))/MAX(0.0001,IFERROR(IF(INDEX('Productos de barra'!$F$2:$F$151,MATCH($D377,'Productos de barra'!$A$2:$A$151,0))="",1,INDEX('Productos de barra'!$F$2:$F$151,MATCH($D377,'Productos de barra'!$A$2:$A$151,0))),1))+N($K377))+0.001,"OK",IF($N377&lt;0,"Falta: investigar","Sobra: revisar carga")))</f>
        <v/>
      </c>
      <c r="P377" s="26">
        <f>IF($N377="","",IFERROR(IF(INDEX('Productos de barra'!$H$2:$H$151,MATCH($D377,'Productos de barra'!$A$2:$A$151,0))="","",$N377*INDEX('Productos de barra'!$H$2:$H$151,MATCH($D377,'Productos de barra'!$A$2:$A$151,0))),""))</f>
        <v/>
      </c>
      <c r="Q377" s="18" t="n"/>
      <c r="R377" s="23">
        <f>IF(OR($A377="",$A377&lt;&gt;'Resumen del turno'!$C$3,$B377&lt;&gt;'Resumen del turno'!$C$4,$O377="",$O377="OK"),"",COUNTIFS($A$2:$A377,$A377,$B$2:$B377,$B377,$O$2:$O377,"Falta*")+COUNTIFS($A$2:$A377,$A377,$B$2:$B377,$B377,$O$2:$O377,"Sobra*"))</f>
        <v/>
      </c>
    </row>
    <row r="378">
      <c r="A378" s="22" t="n"/>
      <c r="B378" s="18" t="n"/>
      <c r="C378" s="18" t="n"/>
      <c r="D378" s="18" t="n"/>
      <c r="E378" s="23">
        <f>IF($D378="","",IFERROR(INDEX('Productos de barra'!$B$2:$B$151,MATCH($D378,'Productos de barra'!$A$2:$A$151,0)),"Código no cargado"))</f>
        <v/>
      </c>
      <c r="F378" s="23">
        <f>IF($D378="","",IFERROR(INDEX('Productos de barra'!$D$2:$D$151,MATCH($D378,'Productos de barra'!$A$2:$A$151,0)),""))</f>
        <v/>
      </c>
      <c r="G378" s="24" t="n"/>
      <c r="H378" s="24" t="n"/>
      <c r="I378" s="24" t="n"/>
      <c r="J378" s="24" t="n"/>
      <c r="K378" s="24" t="n"/>
      <c r="L378" s="25">
        <f>IF(OR($D378="",$G378=""),"",ROUND($G378+N($H378)-((N($I378)+N($J378))/MAX(0.0001,IFERROR(IF(INDEX('Productos de barra'!$F$2:$F$151,MATCH($D378,'Productos de barra'!$A$2:$A$151,0))="",1,INDEX('Productos de barra'!$F$2:$F$151,MATCH($D378,'Productos de barra'!$A$2:$A$151,0))),1))+N($K378)),2))</f>
        <v/>
      </c>
      <c r="M378" s="24" t="n"/>
      <c r="N378" s="25">
        <f>IF(OR($L378="",$M378=""),"",ROUND($M378-$L378,2))</f>
        <v/>
      </c>
      <c r="O378" s="23">
        <f>IF($N378="","",IF(ABS($N378)&lt;=IFERROR(IF(INDEX('Productos de barra'!$G$2:$G$151,MATCH($D378,'Productos de barra'!$A$2:$A$151,0))="",Configuración!$C$3,INDEX('Productos de barra'!$G$2:$G$151,MATCH($D378,'Productos de barra'!$A$2:$A$151,0))),Configuración!$C$3)*((N($I378)+N($J378))/MAX(0.0001,IFERROR(IF(INDEX('Productos de barra'!$F$2:$F$151,MATCH($D378,'Productos de barra'!$A$2:$A$151,0))="",1,INDEX('Productos de barra'!$F$2:$F$151,MATCH($D378,'Productos de barra'!$A$2:$A$151,0))),1))+N($K378))+0.001,"OK",IF($N378&lt;0,"Falta: investigar","Sobra: revisar carga")))</f>
        <v/>
      </c>
      <c r="P378" s="26">
        <f>IF($N378="","",IFERROR(IF(INDEX('Productos de barra'!$H$2:$H$151,MATCH($D378,'Productos de barra'!$A$2:$A$151,0))="","",$N378*INDEX('Productos de barra'!$H$2:$H$151,MATCH($D378,'Productos de barra'!$A$2:$A$151,0))),""))</f>
        <v/>
      </c>
      <c r="Q378" s="18" t="n"/>
      <c r="R378" s="23">
        <f>IF(OR($A378="",$A378&lt;&gt;'Resumen del turno'!$C$3,$B378&lt;&gt;'Resumen del turno'!$C$4,$O378="",$O378="OK"),"",COUNTIFS($A$2:$A378,$A378,$B$2:$B378,$B378,$O$2:$O378,"Falta*")+COUNTIFS($A$2:$A378,$A378,$B$2:$B378,$B378,$O$2:$O378,"Sobra*"))</f>
        <v/>
      </c>
    </row>
    <row r="379">
      <c r="A379" s="22" t="n"/>
      <c r="B379" s="18" t="n"/>
      <c r="C379" s="18" t="n"/>
      <c r="D379" s="18" t="n"/>
      <c r="E379" s="23">
        <f>IF($D379="","",IFERROR(INDEX('Productos de barra'!$B$2:$B$151,MATCH($D379,'Productos de barra'!$A$2:$A$151,0)),"Código no cargado"))</f>
        <v/>
      </c>
      <c r="F379" s="23">
        <f>IF($D379="","",IFERROR(INDEX('Productos de barra'!$D$2:$D$151,MATCH($D379,'Productos de barra'!$A$2:$A$151,0)),""))</f>
        <v/>
      </c>
      <c r="G379" s="24" t="n"/>
      <c r="H379" s="24" t="n"/>
      <c r="I379" s="24" t="n"/>
      <c r="J379" s="24" t="n"/>
      <c r="K379" s="24" t="n"/>
      <c r="L379" s="25">
        <f>IF(OR($D379="",$G379=""),"",ROUND($G379+N($H379)-((N($I379)+N($J379))/MAX(0.0001,IFERROR(IF(INDEX('Productos de barra'!$F$2:$F$151,MATCH($D379,'Productos de barra'!$A$2:$A$151,0))="",1,INDEX('Productos de barra'!$F$2:$F$151,MATCH($D379,'Productos de barra'!$A$2:$A$151,0))),1))+N($K379)),2))</f>
        <v/>
      </c>
      <c r="M379" s="24" t="n"/>
      <c r="N379" s="25">
        <f>IF(OR($L379="",$M379=""),"",ROUND($M379-$L379,2))</f>
        <v/>
      </c>
      <c r="O379" s="23">
        <f>IF($N379="","",IF(ABS($N379)&lt;=IFERROR(IF(INDEX('Productos de barra'!$G$2:$G$151,MATCH($D379,'Productos de barra'!$A$2:$A$151,0))="",Configuración!$C$3,INDEX('Productos de barra'!$G$2:$G$151,MATCH($D379,'Productos de barra'!$A$2:$A$151,0))),Configuración!$C$3)*((N($I379)+N($J379))/MAX(0.0001,IFERROR(IF(INDEX('Productos de barra'!$F$2:$F$151,MATCH($D379,'Productos de barra'!$A$2:$A$151,0))="",1,INDEX('Productos de barra'!$F$2:$F$151,MATCH($D379,'Productos de barra'!$A$2:$A$151,0))),1))+N($K379))+0.001,"OK",IF($N379&lt;0,"Falta: investigar","Sobra: revisar carga")))</f>
        <v/>
      </c>
      <c r="P379" s="26">
        <f>IF($N379="","",IFERROR(IF(INDEX('Productos de barra'!$H$2:$H$151,MATCH($D379,'Productos de barra'!$A$2:$A$151,0))="","",$N379*INDEX('Productos de barra'!$H$2:$H$151,MATCH($D379,'Productos de barra'!$A$2:$A$151,0))),""))</f>
        <v/>
      </c>
      <c r="Q379" s="18" t="n"/>
      <c r="R379" s="23">
        <f>IF(OR($A379="",$A379&lt;&gt;'Resumen del turno'!$C$3,$B379&lt;&gt;'Resumen del turno'!$C$4,$O379="",$O379="OK"),"",COUNTIFS($A$2:$A379,$A379,$B$2:$B379,$B379,$O$2:$O379,"Falta*")+COUNTIFS($A$2:$A379,$A379,$B$2:$B379,$B379,$O$2:$O379,"Sobra*"))</f>
        <v/>
      </c>
    </row>
    <row r="380">
      <c r="A380" s="22" t="n"/>
      <c r="B380" s="18" t="n"/>
      <c r="C380" s="18" t="n"/>
      <c r="D380" s="18" t="n"/>
      <c r="E380" s="23">
        <f>IF($D380="","",IFERROR(INDEX('Productos de barra'!$B$2:$B$151,MATCH($D380,'Productos de barra'!$A$2:$A$151,0)),"Código no cargado"))</f>
        <v/>
      </c>
      <c r="F380" s="23">
        <f>IF($D380="","",IFERROR(INDEX('Productos de barra'!$D$2:$D$151,MATCH($D380,'Productos de barra'!$A$2:$A$151,0)),""))</f>
        <v/>
      </c>
      <c r="G380" s="24" t="n"/>
      <c r="H380" s="24" t="n"/>
      <c r="I380" s="24" t="n"/>
      <c r="J380" s="24" t="n"/>
      <c r="K380" s="24" t="n"/>
      <c r="L380" s="25">
        <f>IF(OR($D380="",$G380=""),"",ROUND($G380+N($H380)-((N($I380)+N($J380))/MAX(0.0001,IFERROR(IF(INDEX('Productos de barra'!$F$2:$F$151,MATCH($D380,'Productos de barra'!$A$2:$A$151,0))="",1,INDEX('Productos de barra'!$F$2:$F$151,MATCH($D380,'Productos de barra'!$A$2:$A$151,0))),1))+N($K380)),2))</f>
        <v/>
      </c>
      <c r="M380" s="24" t="n"/>
      <c r="N380" s="25">
        <f>IF(OR($L380="",$M380=""),"",ROUND($M380-$L380,2))</f>
        <v/>
      </c>
      <c r="O380" s="23">
        <f>IF($N380="","",IF(ABS($N380)&lt;=IFERROR(IF(INDEX('Productos de barra'!$G$2:$G$151,MATCH($D380,'Productos de barra'!$A$2:$A$151,0))="",Configuración!$C$3,INDEX('Productos de barra'!$G$2:$G$151,MATCH($D380,'Productos de barra'!$A$2:$A$151,0))),Configuración!$C$3)*((N($I380)+N($J380))/MAX(0.0001,IFERROR(IF(INDEX('Productos de barra'!$F$2:$F$151,MATCH($D380,'Productos de barra'!$A$2:$A$151,0))="",1,INDEX('Productos de barra'!$F$2:$F$151,MATCH($D380,'Productos de barra'!$A$2:$A$151,0))),1))+N($K380))+0.001,"OK",IF($N380&lt;0,"Falta: investigar","Sobra: revisar carga")))</f>
        <v/>
      </c>
      <c r="P380" s="26">
        <f>IF($N380="","",IFERROR(IF(INDEX('Productos de barra'!$H$2:$H$151,MATCH($D380,'Productos de barra'!$A$2:$A$151,0))="","",$N380*INDEX('Productos de barra'!$H$2:$H$151,MATCH($D380,'Productos de barra'!$A$2:$A$151,0))),""))</f>
        <v/>
      </c>
      <c r="Q380" s="18" t="n"/>
      <c r="R380" s="23">
        <f>IF(OR($A380="",$A380&lt;&gt;'Resumen del turno'!$C$3,$B380&lt;&gt;'Resumen del turno'!$C$4,$O380="",$O380="OK"),"",COUNTIFS($A$2:$A380,$A380,$B$2:$B380,$B380,$O$2:$O380,"Falta*")+COUNTIFS($A$2:$A380,$A380,$B$2:$B380,$B380,$O$2:$O380,"Sobra*"))</f>
        <v/>
      </c>
    </row>
    <row r="381">
      <c r="A381" s="22" t="n"/>
      <c r="B381" s="18" t="n"/>
      <c r="C381" s="18" t="n"/>
      <c r="D381" s="18" t="n"/>
      <c r="E381" s="23">
        <f>IF($D381="","",IFERROR(INDEX('Productos de barra'!$B$2:$B$151,MATCH($D381,'Productos de barra'!$A$2:$A$151,0)),"Código no cargado"))</f>
        <v/>
      </c>
      <c r="F381" s="23">
        <f>IF($D381="","",IFERROR(INDEX('Productos de barra'!$D$2:$D$151,MATCH($D381,'Productos de barra'!$A$2:$A$151,0)),""))</f>
        <v/>
      </c>
      <c r="G381" s="24" t="n"/>
      <c r="H381" s="24" t="n"/>
      <c r="I381" s="24" t="n"/>
      <c r="J381" s="24" t="n"/>
      <c r="K381" s="24" t="n"/>
      <c r="L381" s="25">
        <f>IF(OR($D381="",$G381=""),"",ROUND($G381+N($H381)-((N($I381)+N($J381))/MAX(0.0001,IFERROR(IF(INDEX('Productos de barra'!$F$2:$F$151,MATCH($D381,'Productos de barra'!$A$2:$A$151,0))="",1,INDEX('Productos de barra'!$F$2:$F$151,MATCH($D381,'Productos de barra'!$A$2:$A$151,0))),1))+N($K381)),2))</f>
        <v/>
      </c>
      <c r="M381" s="24" t="n"/>
      <c r="N381" s="25">
        <f>IF(OR($L381="",$M381=""),"",ROUND($M381-$L381,2))</f>
        <v/>
      </c>
      <c r="O381" s="23">
        <f>IF($N381="","",IF(ABS($N381)&lt;=IFERROR(IF(INDEX('Productos de barra'!$G$2:$G$151,MATCH($D381,'Productos de barra'!$A$2:$A$151,0))="",Configuración!$C$3,INDEX('Productos de barra'!$G$2:$G$151,MATCH($D381,'Productos de barra'!$A$2:$A$151,0))),Configuración!$C$3)*((N($I381)+N($J381))/MAX(0.0001,IFERROR(IF(INDEX('Productos de barra'!$F$2:$F$151,MATCH($D381,'Productos de barra'!$A$2:$A$151,0))="",1,INDEX('Productos de barra'!$F$2:$F$151,MATCH($D381,'Productos de barra'!$A$2:$A$151,0))),1))+N($K381))+0.001,"OK",IF($N381&lt;0,"Falta: investigar","Sobra: revisar carga")))</f>
        <v/>
      </c>
      <c r="P381" s="26">
        <f>IF($N381="","",IFERROR(IF(INDEX('Productos de barra'!$H$2:$H$151,MATCH($D381,'Productos de barra'!$A$2:$A$151,0))="","",$N381*INDEX('Productos de barra'!$H$2:$H$151,MATCH($D381,'Productos de barra'!$A$2:$A$151,0))),""))</f>
        <v/>
      </c>
      <c r="Q381" s="18" t="n"/>
      <c r="R381" s="23">
        <f>IF(OR($A381="",$A381&lt;&gt;'Resumen del turno'!$C$3,$B381&lt;&gt;'Resumen del turno'!$C$4,$O381="",$O381="OK"),"",COUNTIFS($A$2:$A381,$A381,$B$2:$B381,$B381,$O$2:$O381,"Falta*")+COUNTIFS($A$2:$A381,$A381,$B$2:$B381,$B381,$O$2:$O381,"Sobra*"))</f>
        <v/>
      </c>
    </row>
    <row r="382">
      <c r="A382" s="22" t="n"/>
      <c r="B382" s="18" t="n"/>
      <c r="C382" s="18" t="n"/>
      <c r="D382" s="18" t="n"/>
      <c r="E382" s="23">
        <f>IF($D382="","",IFERROR(INDEX('Productos de barra'!$B$2:$B$151,MATCH($D382,'Productos de barra'!$A$2:$A$151,0)),"Código no cargado"))</f>
        <v/>
      </c>
      <c r="F382" s="23">
        <f>IF($D382="","",IFERROR(INDEX('Productos de barra'!$D$2:$D$151,MATCH($D382,'Productos de barra'!$A$2:$A$151,0)),""))</f>
        <v/>
      </c>
      <c r="G382" s="24" t="n"/>
      <c r="H382" s="24" t="n"/>
      <c r="I382" s="24" t="n"/>
      <c r="J382" s="24" t="n"/>
      <c r="K382" s="24" t="n"/>
      <c r="L382" s="25">
        <f>IF(OR($D382="",$G382=""),"",ROUND($G382+N($H382)-((N($I382)+N($J382))/MAX(0.0001,IFERROR(IF(INDEX('Productos de barra'!$F$2:$F$151,MATCH($D382,'Productos de barra'!$A$2:$A$151,0))="",1,INDEX('Productos de barra'!$F$2:$F$151,MATCH($D382,'Productos de barra'!$A$2:$A$151,0))),1))+N($K382)),2))</f>
        <v/>
      </c>
      <c r="M382" s="24" t="n"/>
      <c r="N382" s="25">
        <f>IF(OR($L382="",$M382=""),"",ROUND($M382-$L382,2))</f>
        <v/>
      </c>
      <c r="O382" s="23">
        <f>IF($N382="","",IF(ABS($N382)&lt;=IFERROR(IF(INDEX('Productos de barra'!$G$2:$G$151,MATCH($D382,'Productos de barra'!$A$2:$A$151,0))="",Configuración!$C$3,INDEX('Productos de barra'!$G$2:$G$151,MATCH($D382,'Productos de barra'!$A$2:$A$151,0))),Configuración!$C$3)*((N($I382)+N($J382))/MAX(0.0001,IFERROR(IF(INDEX('Productos de barra'!$F$2:$F$151,MATCH($D382,'Productos de barra'!$A$2:$A$151,0))="",1,INDEX('Productos de barra'!$F$2:$F$151,MATCH($D382,'Productos de barra'!$A$2:$A$151,0))),1))+N($K382))+0.001,"OK",IF($N382&lt;0,"Falta: investigar","Sobra: revisar carga")))</f>
        <v/>
      </c>
      <c r="P382" s="26">
        <f>IF($N382="","",IFERROR(IF(INDEX('Productos de barra'!$H$2:$H$151,MATCH($D382,'Productos de barra'!$A$2:$A$151,0))="","",$N382*INDEX('Productos de barra'!$H$2:$H$151,MATCH($D382,'Productos de barra'!$A$2:$A$151,0))),""))</f>
        <v/>
      </c>
      <c r="Q382" s="18" t="n"/>
      <c r="R382" s="23">
        <f>IF(OR($A382="",$A382&lt;&gt;'Resumen del turno'!$C$3,$B382&lt;&gt;'Resumen del turno'!$C$4,$O382="",$O382="OK"),"",COUNTIFS($A$2:$A382,$A382,$B$2:$B382,$B382,$O$2:$O382,"Falta*")+COUNTIFS($A$2:$A382,$A382,$B$2:$B382,$B382,$O$2:$O382,"Sobra*"))</f>
        <v/>
      </c>
    </row>
    <row r="383">
      <c r="A383" s="22" t="n"/>
      <c r="B383" s="18" t="n"/>
      <c r="C383" s="18" t="n"/>
      <c r="D383" s="18" t="n"/>
      <c r="E383" s="23">
        <f>IF($D383="","",IFERROR(INDEX('Productos de barra'!$B$2:$B$151,MATCH($D383,'Productos de barra'!$A$2:$A$151,0)),"Código no cargado"))</f>
        <v/>
      </c>
      <c r="F383" s="23">
        <f>IF($D383="","",IFERROR(INDEX('Productos de barra'!$D$2:$D$151,MATCH($D383,'Productos de barra'!$A$2:$A$151,0)),""))</f>
        <v/>
      </c>
      <c r="G383" s="24" t="n"/>
      <c r="H383" s="24" t="n"/>
      <c r="I383" s="24" t="n"/>
      <c r="J383" s="24" t="n"/>
      <c r="K383" s="24" t="n"/>
      <c r="L383" s="25">
        <f>IF(OR($D383="",$G383=""),"",ROUND($G383+N($H383)-((N($I383)+N($J383))/MAX(0.0001,IFERROR(IF(INDEX('Productos de barra'!$F$2:$F$151,MATCH($D383,'Productos de barra'!$A$2:$A$151,0))="",1,INDEX('Productos de barra'!$F$2:$F$151,MATCH($D383,'Productos de barra'!$A$2:$A$151,0))),1))+N($K383)),2))</f>
        <v/>
      </c>
      <c r="M383" s="24" t="n"/>
      <c r="N383" s="25">
        <f>IF(OR($L383="",$M383=""),"",ROUND($M383-$L383,2))</f>
        <v/>
      </c>
      <c r="O383" s="23">
        <f>IF($N383="","",IF(ABS($N383)&lt;=IFERROR(IF(INDEX('Productos de barra'!$G$2:$G$151,MATCH($D383,'Productos de barra'!$A$2:$A$151,0))="",Configuración!$C$3,INDEX('Productos de barra'!$G$2:$G$151,MATCH($D383,'Productos de barra'!$A$2:$A$151,0))),Configuración!$C$3)*((N($I383)+N($J383))/MAX(0.0001,IFERROR(IF(INDEX('Productos de barra'!$F$2:$F$151,MATCH($D383,'Productos de barra'!$A$2:$A$151,0))="",1,INDEX('Productos de barra'!$F$2:$F$151,MATCH($D383,'Productos de barra'!$A$2:$A$151,0))),1))+N($K383))+0.001,"OK",IF($N383&lt;0,"Falta: investigar","Sobra: revisar carga")))</f>
        <v/>
      </c>
      <c r="P383" s="26">
        <f>IF($N383="","",IFERROR(IF(INDEX('Productos de barra'!$H$2:$H$151,MATCH($D383,'Productos de barra'!$A$2:$A$151,0))="","",$N383*INDEX('Productos de barra'!$H$2:$H$151,MATCH($D383,'Productos de barra'!$A$2:$A$151,0))),""))</f>
        <v/>
      </c>
      <c r="Q383" s="18" t="n"/>
      <c r="R383" s="23">
        <f>IF(OR($A383="",$A383&lt;&gt;'Resumen del turno'!$C$3,$B383&lt;&gt;'Resumen del turno'!$C$4,$O383="",$O383="OK"),"",COUNTIFS($A$2:$A383,$A383,$B$2:$B383,$B383,$O$2:$O383,"Falta*")+COUNTIFS($A$2:$A383,$A383,$B$2:$B383,$B383,$O$2:$O383,"Sobra*"))</f>
        <v/>
      </c>
    </row>
    <row r="384">
      <c r="A384" s="22" t="n"/>
      <c r="B384" s="18" t="n"/>
      <c r="C384" s="18" t="n"/>
      <c r="D384" s="18" t="n"/>
      <c r="E384" s="23">
        <f>IF($D384="","",IFERROR(INDEX('Productos de barra'!$B$2:$B$151,MATCH($D384,'Productos de barra'!$A$2:$A$151,0)),"Código no cargado"))</f>
        <v/>
      </c>
      <c r="F384" s="23">
        <f>IF($D384="","",IFERROR(INDEX('Productos de barra'!$D$2:$D$151,MATCH($D384,'Productos de barra'!$A$2:$A$151,0)),""))</f>
        <v/>
      </c>
      <c r="G384" s="24" t="n"/>
      <c r="H384" s="24" t="n"/>
      <c r="I384" s="24" t="n"/>
      <c r="J384" s="24" t="n"/>
      <c r="K384" s="24" t="n"/>
      <c r="L384" s="25">
        <f>IF(OR($D384="",$G384=""),"",ROUND($G384+N($H384)-((N($I384)+N($J384))/MAX(0.0001,IFERROR(IF(INDEX('Productos de barra'!$F$2:$F$151,MATCH($D384,'Productos de barra'!$A$2:$A$151,0))="",1,INDEX('Productos de barra'!$F$2:$F$151,MATCH($D384,'Productos de barra'!$A$2:$A$151,0))),1))+N($K384)),2))</f>
        <v/>
      </c>
      <c r="M384" s="24" t="n"/>
      <c r="N384" s="25">
        <f>IF(OR($L384="",$M384=""),"",ROUND($M384-$L384,2))</f>
        <v/>
      </c>
      <c r="O384" s="23">
        <f>IF($N384="","",IF(ABS($N384)&lt;=IFERROR(IF(INDEX('Productos de barra'!$G$2:$G$151,MATCH($D384,'Productos de barra'!$A$2:$A$151,0))="",Configuración!$C$3,INDEX('Productos de barra'!$G$2:$G$151,MATCH($D384,'Productos de barra'!$A$2:$A$151,0))),Configuración!$C$3)*((N($I384)+N($J384))/MAX(0.0001,IFERROR(IF(INDEX('Productos de barra'!$F$2:$F$151,MATCH($D384,'Productos de barra'!$A$2:$A$151,0))="",1,INDEX('Productos de barra'!$F$2:$F$151,MATCH($D384,'Productos de barra'!$A$2:$A$151,0))),1))+N($K384))+0.001,"OK",IF($N384&lt;0,"Falta: investigar","Sobra: revisar carga")))</f>
        <v/>
      </c>
      <c r="P384" s="26">
        <f>IF($N384="","",IFERROR(IF(INDEX('Productos de barra'!$H$2:$H$151,MATCH($D384,'Productos de barra'!$A$2:$A$151,0))="","",$N384*INDEX('Productos de barra'!$H$2:$H$151,MATCH($D384,'Productos de barra'!$A$2:$A$151,0))),""))</f>
        <v/>
      </c>
      <c r="Q384" s="18" t="n"/>
      <c r="R384" s="23">
        <f>IF(OR($A384="",$A384&lt;&gt;'Resumen del turno'!$C$3,$B384&lt;&gt;'Resumen del turno'!$C$4,$O384="",$O384="OK"),"",COUNTIFS($A$2:$A384,$A384,$B$2:$B384,$B384,$O$2:$O384,"Falta*")+COUNTIFS($A$2:$A384,$A384,$B$2:$B384,$B384,$O$2:$O384,"Sobra*"))</f>
        <v/>
      </c>
    </row>
    <row r="385">
      <c r="A385" s="22" t="n"/>
      <c r="B385" s="18" t="n"/>
      <c r="C385" s="18" t="n"/>
      <c r="D385" s="18" t="n"/>
      <c r="E385" s="23">
        <f>IF($D385="","",IFERROR(INDEX('Productos de barra'!$B$2:$B$151,MATCH($D385,'Productos de barra'!$A$2:$A$151,0)),"Código no cargado"))</f>
        <v/>
      </c>
      <c r="F385" s="23">
        <f>IF($D385="","",IFERROR(INDEX('Productos de barra'!$D$2:$D$151,MATCH($D385,'Productos de barra'!$A$2:$A$151,0)),""))</f>
        <v/>
      </c>
      <c r="G385" s="24" t="n"/>
      <c r="H385" s="24" t="n"/>
      <c r="I385" s="24" t="n"/>
      <c r="J385" s="24" t="n"/>
      <c r="K385" s="24" t="n"/>
      <c r="L385" s="25">
        <f>IF(OR($D385="",$G385=""),"",ROUND($G385+N($H385)-((N($I385)+N($J385))/MAX(0.0001,IFERROR(IF(INDEX('Productos de barra'!$F$2:$F$151,MATCH($D385,'Productos de barra'!$A$2:$A$151,0))="",1,INDEX('Productos de barra'!$F$2:$F$151,MATCH($D385,'Productos de barra'!$A$2:$A$151,0))),1))+N($K385)),2))</f>
        <v/>
      </c>
      <c r="M385" s="24" t="n"/>
      <c r="N385" s="25">
        <f>IF(OR($L385="",$M385=""),"",ROUND($M385-$L385,2))</f>
        <v/>
      </c>
      <c r="O385" s="23">
        <f>IF($N385="","",IF(ABS($N385)&lt;=IFERROR(IF(INDEX('Productos de barra'!$G$2:$G$151,MATCH($D385,'Productos de barra'!$A$2:$A$151,0))="",Configuración!$C$3,INDEX('Productos de barra'!$G$2:$G$151,MATCH($D385,'Productos de barra'!$A$2:$A$151,0))),Configuración!$C$3)*((N($I385)+N($J385))/MAX(0.0001,IFERROR(IF(INDEX('Productos de barra'!$F$2:$F$151,MATCH($D385,'Productos de barra'!$A$2:$A$151,0))="",1,INDEX('Productos de barra'!$F$2:$F$151,MATCH($D385,'Productos de barra'!$A$2:$A$151,0))),1))+N($K385))+0.001,"OK",IF($N385&lt;0,"Falta: investigar","Sobra: revisar carga")))</f>
        <v/>
      </c>
      <c r="P385" s="26">
        <f>IF($N385="","",IFERROR(IF(INDEX('Productos de barra'!$H$2:$H$151,MATCH($D385,'Productos de barra'!$A$2:$A$151,0))="","",$N385*INDEX('Productos de barra'!$H$2:$H$151,MATCH($D385,'Productos de barra'!$A$2:$A$151,0))),""))</f>
        <v/>
      </c>
      <c r="Q385" s="18" t="n"/>
      <c r="R385" s="23">
        <f>IF(OR($A385="",$A385&lt;&gt;'Resumen del turno'!$C$3,$B385&lt;&gt;'Resumen del turno'!$C$4,$O385="",$O385="OK"),"",COUNTIFS($A$2:$A385,$A385,$B$2:$B385,$B385,$O$2:$O385,"Falta*")+COUNTIFS($A$2:$A385,$A385,$B$2:$B385,$B385,$O$2:$O385,"Sobra*"))</f>
        <v/>
      </c>
    </row>
    <row r="386">
      <c r="A386" s="22" t="n"/>
      <c r="B386" s="18" t="n"/>
      <c r="C386" s="18" t="n"/>
      <c r="D386" s="18" t="n"/>
      <c r="E386" s="23">
        <f>IF($D386="","",IFERROR(INDEX('Productos de barra'!$B$2:$B$151,MATCH($D386,'Productos de barra'!$A$2:$A$151,0)),"Código no cargado"))</f>
        <v/>
      </c>
      <c r="F386" s="23">
        <f>IF($D386="","",IFERROR(INDEX('Productos de barra'!$D$2:$D$151,MATCH($D386,'Productos de barra'!$A$2:$A$151,0)),""))</f>
        <v/>
      </c>
      <c r="G386" s="24" t="n"/>
      <c r="H386" s="24" t="n"/>
      <c r="I386" s="24" t="n"/>
      <c r="J386" s="24" t="n"/>
      <c r="K386" s="24" t="n"/>
      <c r="L386" s="25">
        <f>IF(OR($D386="",$G386=""),"",ROUND($G386+N($H386)-((N($I386)+N($J386))/MAX(0.0001,IFERROR(IF(INDEX('Productos de barra'!$F$2:$F$151,MATCH($D386,'Productos de barra'!$A$2:$A$151,0))="",1,INDEX('Productos de barra'!$F$2:$F$151,MATCH($D386,'Productos de barra'!$A$2:$A$151,0))),1))+N($K386)),2))</f>
        <v/>
      </c>
      <c r="M386" s="24" t="n"/>
      <c r="N386" s="25">
        <f>IF(OR($L386="",$M386=""),"",ROUND($M386-$L386,2))</f>
        <v/>
      </c>
      <c r="O386" s="23">
        <f>IF($N386="","",IF(ABS($N386)&lt;=IFERROR(IF(INDEX('Productos de barra'!$G$2:$G$151,MATCH($D386,'Productos de barra'!$A$2:$A$151,0))="",Configuración!$C$3,INDEX('Productos de barra'!$G$2:$G$151,MATCH($D386,'Productos de barra'!$A$2:$A$151,0))),Configuración!$C$3)*((N($I386)+N($J386))/MAX(0.0001,IFERROR(IF(INDEX('Productos de barra'!$F$2:$F$151,MATCH($D386,'Productos de barra'!$A$2:$A$151,0))="",1,INDEX('Productos de barra'!$F$2:$F$151,MATCH($D386,'Productos de barra'!$A$2:$A$151,0))),1))+N($K386))+0.001,"OK",IF($N386&lt;0,"Falta: investigar","Sobra: revisar carga")))</f>
        <v/>
      </c>
      <c r="P386" s="26">
        <f>IF($N386="","",IFERROR(IF(INDEX('Productos de barra'!$H$2:$H$151,MATCH($D386,'Productos de barra'!$A$2:$A$151,0))="","",$N386*INDEX('Productos de barra'!$H$2:$H$151,MATCH($D386,'Productos de barra'!$A$2:$A$151,0))),""))</f>
        <v/>
      </c>
      <c r="Q386" s="18" t="n"/>
      <c r="R386" s="23">
        <f>IF(OR($A386="",$A386&lt;&gt;'Resumen del turno'!$C$3,$B386&lt;&gt;'Resumen del turno'!$C$4,$O386="",$O386="OK"),"",COUNTIFS($A$2:$A386,$A386,$B$2:$B386,$B386,$O$2:$O386,"Falta*")+COUNTIFS($A$2:$A386,$A386,$B$2:$B386,$B386,$O$2:$O386,"Sobra*"))</f>
        <v/>
      </c>
    </row>
    <row r="387">
      <c r="A387" s="22" t="n"/>
      <c r="B387" s="18" t="n"/>
      <c r="C387" s="18" t="n"/>
      <c r="D387" s="18" t="n"/>
      <c r="E387" s="23">
        <f>IF($D387="","",IFERROR(INDEX('Productos de barra'!$B$2:$B$151,MATCH($D387,'Productos de barra'!$A$2:$A$151,0)),"Código no cargado"))</f>
        <v/>
      </c>
      <c r="F387" s="23">
        <f>IF($D387="","",IFERROR(INDEX('Productos de barra'!$D$2:$D$151,MATCH($D387,'Productos de barra'!$A$2:$A$151,0)),""))</f>
        <v/>
      </c>
      <c r="G387" s="24" t="n"/>
      <c r="H387" s="24" t="n"/>
      <c r="I387" s="24" t="n"/>
      <c r="J387" s="24" t="n"/>
      <c r="K387" s="24" t="n"/>
      <c r="L387" s="25">
        <f>IF(OR($D387="",$G387=""),"",ROUND($G387+N($H387)-((N($I387)+N($J387))/MAX(0.0001,IFERROR(IF(INDEX('Productos de barra'!$F$2:$F$151,MATCH($D387,'Productos de barra'!$A$2:$A$151,0))="",1,INDEX('Productos de barra'!$F$2:$F$151,MATCH($D387,'Productos de barra'!$A$2:$A$151,0))),1))+N($K387)),2))</f>
        <v/>
      </c>
      <c r="M387" s="24" t="n"/>
      <c r="N387" s="25">
        <f>IF(OR($L387="",$M387=""),"",ROUND($M387-$L387,2))</f>
        <v/>
      </c>
      <c r="O387" s="23">
        <f>IF($N387="","",IF(ABS($N387)&lt;=IFERROR(IF(INDEX('Productos de barra'!$G$2:$G$151,MATCH($D387,'Productos de barra'!$A$2:$A$151,0))="",Configuración!$C$3,INDEX('Productos de barra'!$G$2:$G$151,MATCH($D387,'Productos de barra'!$A$2:$A$151,0))),Configuración!$C$3)*((N($I387)+N($J387))/MAX(0.0001,IFERROR(IF(INDEX('Productos de barra'!$F$2:$F$151,MATCH($D387,'Productos de barra'!$A$2:$A$151,0))="",1,INDEX('Productos de barra'!$F$2:$F$151,MATCH($D387,'Productos de barra'!$A$2:$A$151,0))),1))+N($K387))+0.001,"OK",IF($N387&lt;0,"Falta: investigar","Sobra: revisar carga")))</f>
        <v/>
      </c>
      <c r="P387" s="26">
        <f>IF($N387="","",IFERROR(IF(INDEX('Productos de barra'!$H$2:$H$151,MATCH($D387,'Productos de barra'!$A$2:$A$151,0))="","",$N387*INDEX('Productos de barra'!$H$2:$H$151,MATCH($D387,'Productos de barra'!$A$2:$A$151,0))),""))</f>
        <v/>
      </c>
      <c r="Q387" s="18" t="n"/>
      <c r="R387" s="23">
        <f>IF(OR($A387="",$A387&lt;&gt;'Resumen del turno'!$C$3,$B387&lt;&gt;'Resumen del turno'!$C$4,$O387="",$O387="OK"),"",COUNTIFS($A$2:$A387,$A387,$B$2:$B387,$B387,$O$2:$O387,"Falta*")+COUNTIFS($A$2:$A387,$A387,$B$2:$B387,$B387,$O$2:$O387,"Sobra*"))</f>
        <v/>
      </c>
    </row>
    <row r="388">
      <c r="A388" s="22" t="n"/>
      <c r="B388" s="18" t="n"/>
      <c r="C388" s="18" t="n"/>
      <c r="D388" s="18" t="n"/>
      <c r="E388" s="23">
        <f>IF($D388="","",IFERROR(INDEX('Productos de barra'!$B$2:$B$151,MATCH($D388,'Productos de barra'!$A$2:$A$151,0)),"Código no cargado"))</f>
        <v/>
      </c>
      <c r="F388" s="23">
        <f>IF($D388="","",IFERROR(INDEX('Productos de barra'!$D$2:$D$151,MATCH($D388,'Productos de barra'!$A$2:$A$151,0)),""))</f>
        <v/>
      </c>
      <c r="G388" s="24" t="n"/>
      <c r="H388" s="24" t="n"/>
      <c r="I388" s="24" t="n"/>
      <c r="J388" s="24" t="n"/>
      <c r="K388" s="24" t="n"/>
      <c r="L388" s="25">
        <f>IF(OR($D388="",$G388=""),"",ROUND($G388+N($H388)-((N($I388)+N($J388))/MAX(0.0001,IFERROR(IF(INDEX('Productos de barra'!$F$2:$F$151,MATCH($D388,'Productos de barra'!$A$2:$A$151,0))="",1,INDEX('Productos de barra'!$F$2:$F$151,MATCH($D388,'Productos de barra'!$A$2:$A$151,0))),1))+N($K388)),2))</f>
        <v/>
      </c>
      <c r="M388" s="24" t="n"/>
      <c r="N388" s="25">
        <f>IF(OR($L388="",$M388=""),"",ROUND($M388-$L388,2))</f>
        <v/>
      </c>
      <c r="O388" s="23">
        <f>IF($N388="","",IF(ABS($N388)&lt;=IFERROR(IF(INDEX('Productos de barra'!$G$2:$G$151,MATCH($D388,'Productos de barra'!$A$2:$A$151,0))="",Configuración!$C$3,INDEX('Productos de barra'!$G$2:$G$151,MATCH($D388,'Productos de barra'!$A$2:$A$151,0))),Configuración!$C$3)*((N($I388)+N($J388))/MAX(0.0001,IFERROR(IF(INDEX('Productos de barra'!$F$2:$F$151,MATCH($D388,'Productos de barra'!$A$2:$A$151,0))="",1,INDEX('Productos de barra'!$F$2:$F$151,MATCH($D388,'Productos de barra'!$A$2:$A$151,0))),1))+N($K388))+0.001,"OK",IF($N388&lt;0,"Falta: investigar","Sobra: revisar carga")))</f>
        <v/>
      </c>
      <c r="P388" s="26">
        <f>IF($N388="","",IFERROR(IF(INDEX('Productos de barra'!$H$2:$H$151,MATCH($D388,'Productos de barra'!$A$2:$A$151,0))="","",$N388*INDEX('Productos de barra'!$H$2:$H$151,MATCH($D388,'Productos de barra'!$A$2:$A$151,0))),""))</f>
        <v/>
      </c>
      <c r="Q388" s="18" t="n"/>
      <c r="R388" s="23">
        <f>IF(OR($A388="",$A388&lt;&gt;'Resumen del turno'!$C$3,$B388&lt;&gt;'Resumen del turno'!$C$4,$O388="",$O388="OK"),"",COUNTIFS($A$2:$A388,$A388,$B$2:$B388,$B388,$O$2:$O388,"Falta*")+COUNTIFS($A$2:$A388,$A388,$B$2:$B388,$B388,$O$2:$O388,"Sobra*"))</f>
        <v/>
      </c>
    </row>
    <row r="389">
      <c r="A389" s="22" t="n"/>
      <c r="B389" s="18" t="n"/>
      <c r="C389" s="18" t="n"/>
      <c r="D389" s="18" t="n"/>
      <c r="E389" s="23">
        <f>IF($D389="","",IFERROR(INDEX('Productos de barra'!$B$2:$B$151,MATCH($D389,'Productos de barra'!$A$2:$A$151,0)),"Código no cargado"))</f>
        <v/>
      </c>
      <c r="F389" s="23">
        <f>IF($D389="","",IFERROR(INDEX('Productos de barra'!$D$2:$D$151,MATCH($D389,'Productos de barra'!$A$2:$A$151,0)),""))</f>
        <v/>
      </c>
      <c r="G389" s="24" t="n"/>
      <c r="H389" s="24" t="n"/>
      <c r="I389" s="24" t="n"/>
      <c r="J389" s="24" t="n"/>
      <c r="K389" s="24" t="n"/>
      <c r="L389" s="25">
        <f>IF(OR($D389="",$G389=""),"",ROUND($G389+N($H389)-((N($I389)+N($J389))/MAX(0.0001,IFERROR(IF(INDEX('Productos de barra'!$F$2:$F$151,MATCH($D389,'Productos de barra'!$A$2:$A$151,0))="",1,INDEX('Productos de barra'!$F$2:$F$151,MATCH($D389,'Productos de barra'!$A$2:$A$151,0))),1))+N($K389)),2))</f>
        <v/>
      </c>
      <c r="M389" s="24" t="n"/>
      <c r="N389" s="25">
        <f>IF(OR($L389="",$M389=""),"",ROUND($M389-$L389,2))</f>
        <v/>
      </c>
      <c r="O389" s="23">
        <f>IF($N389="","",IF(ABS($N389)&lt;=IFERROR(IF(INDEX('Productos de barra'!$G$2:$G$151,MATCH($D389,'Productos de barra'!$A$2:$A$151,0))="",Configuración!$C$3,INDEX('Productos de barra'!$G$2:$G$151,MATCH($D389,'Productos de barra'!$A$2:$A$151,0))),Configuración!$C$3)*((N($I389)+N($J389))/MAX(0.0001,IFERROR(IF(INDEX('Productos de barra'!$F$2:$F$151,MATCH($D389,'Productos de barra'!$A$2:$A$151,0))="",1,INDEX('Productos de barra'!$F$2:$F$151,MATCH($D389,'Productos de barra'!$A$2:$A$151,0))),1))+N($K389))+0.001,"OK",IF($N389&lt;0,"Falta: investigar","Sobra: revisar carga")))</f>
        <v/>
      </c>
      <c r="P389" s="26">
        <f>IF($N389="","",IFERROR(IF(INDEX('Productos de barra'!$H$2:$H$151,MATCH($D389,'Productos de barra'!$A$2:$A$151,0))="","",$N389*INDEX('Productos de barra'!$H$2:$H$151,MATCH($D389,'Productos de barra'!$A$2:$A$151,0))),""))</f>
        <v/>
      </c>
      <c r="Q389" s="18" t="n"/>
      <c r="R389" s="23">
        <f>IF(OR($A389="",$A389&lt;&gt;'Resumen del turno'!$C$3,$B389&lt;&gt;'Resumen del turno'!$C$4,$O389="",$O389="OK"),"",COUNTIFS($A$2:$A389,$A389,$B$2:$B389,$B389,$O$2:$O389,"Falta*")+COUNTIFS($A$2:$A389,$A389,$B$2:$B389,$B389,$O$2:$O389,"Sobra*"))</f>
        <v/>
      </c>
    </row>
    <row r="390">
      <c r="A390" s="22" t="n"/>
      <c r="B390" s="18" t="n"/>
      <c r="C390" s="18" t="n"/>
      <c r="D390" s="18" t="n"/>
      <c r="E390" s="23">
        <f>IF($D390="","",IFERROR(INDEX('Productos de barra'!$B$2:$B$151,MATCH($D390,'Productos de barra'!$A$2:$A$151,0)),"Código no cargado"))</f>
        <v/>
      </c>
      <c r="F390" s="23">
        <f>IF($D390="","",IFERROR(INDEX('Productos de barra'!$D$2:$D$151,MATCH($D390,'Productos de barra'!$A$2:$A$151,0)),""))</f>
        <v/>
      </c>
      <c r="G390" s="24" t="n"/>
      <c r="H390" s="24" t="n"/>
      <c r="I390" s="24" t="n"/>
      <c r="J390" s="24" t="n"/>
      <c r="K390" s="24" t="n"/>
      <c r="L390" s="25">
        <f>IF(OR($D390="",$G390=""),"",ROUND($G390+N($H390)-((N($I390)+N($J390))/MAX(0.0001,IFERROR(IF(INDEX('Productos de barra'!$F$2:$F$151,MATCH($D390,'Productos de barra'!$A$2:$A$151,0))="",1,INDEX('Productos de barra'!$F$2:$F$151,MATCH($D390,'Productos de barra'!$A$2:$A$151,0))),1))+N($K390)),2))</f>
        <v/>
      </c>
      <c r="M390" s="24" t="n"/>
      <c r="N390" s="25">
        <f>IF(OR($L390="",$M390=""),"",ROUND($M390-$L390,2))</f>
        <v/>
      </c>
      <c r="O390" s="23">
        <f>IF($N390="","",IF(ABS($N390)&lt;=IFERROR(IF(INDEX('Productos de barra'!$G$2:$G$151,MATCH($D390,'Productos de barra'!$A$2:$A$151,0))="",Configuración!$C$3,INDEX('Productos de barra'!$G$2:$G$151,MATCH($D390,'Productos de barra'!$A$2:$A$151,0))),Configuración!$C$3)*((N($I390)+N($J390))/MAX(0.0001,IFERROR(IF(INDEX('Productos de barra'!$F$2:$F$151,MATCH($D390,'Productos de barra'!$A$2:$A$151,0))="",1,INDEX('Productos de barra'!$F$2:$F$151,MATCH($D390,'Productos de barra'!$A$2:$A$151,0))),1))+N($K390))+0.001,"OK",IF($N390&lt;0,"Falta: investigar","Sobra: revisar carga")))</f>
        <v/>
      </c>
      <c r="P390" s="26">
        <f>IF($N390="","",IFERROR(IF(INDEX('Productos de barra'!$H$2:$H$151,MATCH($D390,'Productos de barra'!$A$2:$A$151,0))="","",$N390*INDEX('Productos de barra'!$H$2:$H$151,MATCH($D390,'Productos de barra'!$A$2:$A$151,0))),""))</f>
        <v/>
      </c>
      <c r="Q390" s="18" t="n"/>
      <c r="R390" s="23">
        <f>IF(OR($A390="",$A390&lt;&gt;'Resumen del turno'!$C$3,$B390&lt;&gt;'Resumen del turno'!$C$4,$O390="",$O390="OK"),"",COUNTIFS($A$2:$A390,$A390,$B$2:$B390,$B390,$O$2:$O390,"Falta*")+COUNTIFS($A$2:$A390,$A390,$B$2:$B390,$B390,$O$2:$O390,"Sobra*"))</f>
        <v/>
      </c>
    </row>
    <row r="391">
      <c r="A391" s="22" t="n"/>
      <c r="B391" s="18" t="n"/>
      <c r="C391" s="18" t="n"/>
      <c r="D391" s="18" t="n"/>
      <c r="E391" s="23">
        <f>IF($D391="","",IFERROR(INDEX('Productos de barra'!$B$2:$B$151,MATCH($D391,'Productos de barra'!$A$2:$A$151,0)),"Código no cargado"))</f>
        <v/>
      </c>
      <c r="F391" s="23">
        <f>IF($D391="","",IFERROR(INDEX('Productos de barra'!$D$2:$D$151,MATCH($D391,'Productos de barra'!$A$2:$A$151,0)),""))</f>
        <v/>
      </c>
      <c r="G391" s="24" t="n"/>
      <c r="H391" s="24" t="n"/>
      <c r="I391" s="24" t="n"/>
      <c r="J391" s="24" t="n"/>
      <c r="K391" s="24" t="n"/>
      <c r="L391" s="25">
        <f>IF(OR($D391="",$G391=""),"",ROUND($G391+N($H391)-((N($I391)+N($J391))/MAX(0.0001,IFERROR(IF(INDEX('Productos de barra'!$F$2:$F$151,MATCH($D391,'Productos de barra'!$A$2:$A$151,0))="",1,INDEX('Productos de barra'!$F$2:$F$151,MATCH($D391,'Productos de barra'!$A$2:$A$151,0))),1))+N($K391)),2))</f>
        <v/>
      </c>
      <c r="M391" s="24" t="n"/>
      <c r="N391" s="25">
        <f>IF(OR($L391="",$M391=""),"",ROUND($M391-$L391,2))</f>
        <v/>
      </c>
      <c r="O391" s="23">
        <f>IF($N391="","",IF(ABS($N391)&lt;=IFERROR(IF(INDEX('Productos de barra'!$G$2:$G$151,MATCH($D391,'Productos de barra'!$A$2:$A$151,0))="",Configuración!$C$3,INDEX('Productos de barra'!$G$2:$G$151,MATCH($D391,'Productos de barra'!$A$2:$A$151,0))),Configuración!$C$3)*((N($I391)+N($J391))/MAX(0.0001,IFERROR(IF(INDEX('Productos de barra'!$F$2:$F$151,MATCH($D391,'Productos de barra'!$A$2:$A$151,0))="",1,INDEX('Productos de barra'!$F$2:$F$151,MATCH($D391,'Productos de barra'!$A$2:$A$151,0))),1))+N($K391))+0.001,"OK",IF($N391&lt;0,"Falta: investigar","Sobra: revisar carga")))</f>
        <v/>
      </c>
      <c r="P391" s="26">
        <f>IF($N391="","",IFERROR(IF(INDEX('Productos de barra'!$H$2:$H$151,MATCH($D391,'Productos de barra'!$A$2:$A$151,0))="","",$N391*INDEX('Productos de barra'!$H$2:$H$151,MATCH($D391,'Productos de barra'!$A$2:$A$151,0))),""))</f>
        <v/>
      </c>
      <c r="Q391" s="18" t="n"/>
      <c r="R391" s="23">
        <f>IF(OR($A391="",$A391&lt;&gt;'Resumen del turno'!$C$3,$B391&lt;&gt;'Resumen del turno'!$C$4,$O391="",$O391="OK"),"",COUNTIFS($A$2:$A391,$A391,$B$2:$B391,$B391,$O$2:$O391,"Falta*")+COUNTIFS($A$2:$A391,$A391,$B$2:$B391,$B391,$O$2:$O391,"Sobra*"))</f>
        <v/>
      </c>
    </row>
    <row r="392">
      <c r="A392" s="22" t="n"/>
      <c r="B392" s="18" t="n"/>
      <c r="C392" s="18" t="n"/>
      <c r="D392" s="18" t="n"/>
      <c r="E392" s="23">
        <f>IF($D392="","",IFERROR(INDEX('Productos de barra'!$B$2:$B$151,MATCH($D392,'Productos de barra'!$A$2:$A$151,0)),"Código no cargado"))</f>
        <v/>
      </c>
      <c r="F392" s="23">
        <f>IF($D392="","",IFERROR(INDEX('Productos de barra'!$D$2:$D$151,MATCH($D392,'Productos de barra'!$A$2:$A$151,0)),""))</f>
        <v/>
      </c>
      <c r="G392" s="24" t="n"/>
      <c r="H392" s="24" t="n"/>
      <c r="I392" s="24" t="n"/>
      <c r="J392" s="24" t="n"/>
      <c r="K392" s="24" t="n"/>
      <c r="L392" s="25">
        <f>IF(OR($D392="",$G392=""),"",ROUND($G392+N($H392)-((N($I392)+N($J392))/MAX(0.0001,IFERROR(IF(INDEX('Productos de barra'!$F$2:$F$151,MATCH($D392,'Productos de barra'!$A$2:$A$151,0))="",1,INDEX('Productos de barra'!$F$2:$F$151,MATCH($D392,'Productos de barra'!$A$2:$A$151,0))),1))+N($K392)),2))</f>
        <v/>
      </c>
      <c r="M392" s="24" t="n"/>
      <c r="N392" s="25">
        <f>IF(OR($L392="",$M392=""),"",ROUND($M392-$L392,2))</f>
        <v/>
      </c>
      <c r="O392" s="23">
        <f>IF($N392="","",IF(ABS($N392)&lt;=IFERROR(IF(INDEX('Productos de barra'!$G$2:$G$151,MATCH($D392,'Productos de barra'!$A$2:$A$151,0))="",Configuración!$C$3,INDEX('Productos de barra'!$G$2:$G$151,MATCH($D392,'Productos de barra'!$A$2:$A$151,0))),Configuración!$C$3)*((N($I392)+N($J392))/MAX(0.0001,IFERROR(IF(INDEX('Productos de barra'!$F$2:$F$151,MATCH($D392,'Productos de barra'!$A$2:$A$151,0))="",1,INDEX('Productos de barra'!$F$2:$F$151,MATCH($D392,'Productos de barra'!$A$2:$A$151,0))),1))+N($K392))+0.001,"OK",IF($N392&lt;0,"Falta: investigar","Sobra: revisar carga")))</f>
        <v/>
      </c>
      <c r="P392" s="26">
        <f>IF($N392="","",IFERROR(IF(INDEX('Productos de barra'!$H$2:$H$151,MATCH($D392,'Productos de barra'!$A$2:$A$151,0))="","",$N392*INDEX('Productos de barra'!$H$2:$H$151,MATCH($D392,'Productos de barra'!$A$2:$A$151,0))),""))</f>
        <v/>
      </c>
      <c r="Q392" s="18" t="n"/>
      <c r="R392" s="23">
        <f>IF(OR($A392="",$A392&lt;&gt;'Resumen del turno'!$C$3,$B392&lt;&gt;'Resumen del turno'!$C$4,$O392="",$O392="OK"),"",COUNTIFS($A$2:$A392,$A392,$B$2:$B392,$B392,$O$2:$O392,"Falta*")+COUNTIFS($A$2:$A392,$A392,$B$2:$B392,$B392,$O$2:$O392,"Sobra*"))</f>
        <v/>
      </c>
    </row>
    <row r="393">
      <c r="A393" s="22" t="n"/>
      <c r="B393" s="18" t="n"/>
      <c r="C393" s="18" t="n"/>
      <c r="D393" s="18" t="n"/>
      <c r="E393" s="23">
        <f>IF($D393="","",IFERROR(INDEX('Productos de barra'!$B$2:$B$151,MATCH($D393,'Productos de barra'!$A$2:$A$151,0)),"Código no cargado"))</f>
        <v/>
      </c>
      <c r="F393" s="23">
        <f>IF($D393="","",IFERROR(INDEX('Productos de barra'!$D$2:$D$151,MATCH($D393,'Productos de barra'!$A$2:$A$151,0)),""))</f>
        <v/>
      </c>
      <c r="G393" s="24" t="n"/>
      <c r="H393" s="24" t="n"/>
      <c r="I393" s="24" t="n"/>
      <c r="J393" s="24" t="n"/>
      <c r="K393" s="24" t="n"/>
      <c r="L393" s="25">
        <f>IF(OR($D393="",$G393=""),"",ROUND($G393+N($H393)-((N($I393)+N($J393))/MAX(0.0001,IFERROR(IF(INDEX('Productos de barra'!$F$2:$F$151,MATCH($D393,'Productos de barra'!$A$2:$A$151,0))="",1,INDEX('Productos de barra'!$F$2:$F$151,MATCH($D393,'Productos de barra'!$A$2:$A$151,0))),1))+N($K393)),2))</f>
        <v/>
      </c>
      <c r="M393" s="24" t="n"/>
      <c r="N393" s="25">
        <f>IF(OR($L393="",$M393=""),"",ROUND($M393-$L393,2))</f>
        <v/>
      </c>
      <c r="O393" s="23">
        <f>IF($N393="","",IF(ABS($N393)&lt;=IFERROR(IF(INDEX('Productos de barra'!$G$2:$G$151,MATCH($D393,'Productos de barra'!$A$2:$A$151,0))="",Configuración!$C$3,INDEX('Productos de barra'!$G$2:$G$151,MATCH($D393,'Productos de barra'!$A$2:$A$151,0))),Configuración!$C$3)*((N($I393)+N($J393))/MAX(0.0001,IFERROR(IF(INDEX('Productos de barra'!$F$2:$F$151,MATCH($D393,'Productos de barra'!$A$2:$A$151,0))="",1,INDEX('Productos de barra'!$F$2:$F$151,MATCH($D393,'Productos de barra'!$A$2:$A$151,0))),1))+N($K393))+0.001,"OK",IF($N393&lt;0,"Falta: investigar","Sobra: revisar carga")))</f>
        <v/>
      </c>
      <c r="P393" s="26">
        <f>IF($N393="","",IFERROR(IF(INDEX('Productos de barra'!$H$2:$H$151,MATCH($D393,'Productos de barra'!$A$2:$A$151,0))="","",$N393*INDEX('Productos de barra'!$H$2:$H$151,MATCH($D393,'Productos de barra'!$A$2:$A$151,0))),""))</f>
        <v/>
      </c>
      <c r="Q393" s="18" t="n"/>
      <c r="R393" s="23">
        <f>IF(OR($A393="",$A393&lt;&gt;'Resumen del turno'!$C$3,$B393&lt;&gt;'Resumen del turno'!$C$4,$O393="",$O393="OK"),"",COUNTIFS($A$2:$A393,$A393,$B$2:$B393,$B393,$O$2:$O393,"Falta*")+COUNTIFS($A$2:$A393,$A393,$B$2:$B393,$B393,$O$2:$O393,"Sobra*"))</f>
        <v/>
      </c>
    </row>
    <row r="394">
      <c r="A394" s="22" t="n"/>
      <c r="B394" s="18" t="n"/>
      <c r="C394" s="18" t="n"/>
      <c r="D394" s="18" t="n"/>
      <c r="E394" s="23">
        <f>IF($D394="","",IFERROR(INDEX('Productos de barra'!$B$2:$B$151,MATCH($D394,'Productos de barra'!$A$2:$A$151,0)),"Código no cargado"))</f>
        <v/>
      </c>
      <c r="F394" s="23">
        <f>IF($D394="","",IFERROR(INDEX('Productos de barra'!$D$2:$D$151,MATCH($D394,'Productos de barra'!$A$2:$A$151,0)),""))</f>
        <v/>
      </c>
      <c r="G394" s="24" t="n"/>
      <c r="H394" s="24" t="n"/>
      <c r="I394" s="24" t="n"/>
      <c r="J394" s="24" t="n"/>
      <c r="K394" s="24" t="n"/>
      <c r="L394" s="25">
        <f>IF(OR($D394="",$G394=""),"",ROUND($G394+N($H394)-((N($I394)+N($J394))/MAX(0.0001,IFERROR(IF(INDEX('Productos de barra'!$F$2:$F$151,MATCH($D394,'Productos de barra'!$A$2:$A$151,0))="",1,INDEX('Productos de barra'!$F$2:$F$151,MATCH($D394,'Productos de barra'!$A$2:$A$151,0))),1))+N($K394)),2))</f>
        <v/>
      </c>
      <c r="M394" s="24" t="n"/>
      <c r="N394" s="25">
        <f>IF(OR($L394="",$M394=""),"",ROUND($M394-$L394,2))</f>
        <v/>
      </c>
      <c r="O394" s="23">
        <f>IF($N394="","",IF(ABS($N394)&lt;=IFERROR(IF(INDEX('Productos de barra'!$G$2:$G$151,MATCH($D394,'Productos de barra'!$A$2:$A$151,0))="",Configuración!$C$3,INDEX('Productos de barra'!$G$2:$G$151,MATCH($D394,'Productos de barra'!$A$2:$A$151,0))),Configuración!$C$3)*((N($I394)+N($J394))/MAX(0.0001,IFERROR(IF(INDEX('Productos de barra'!$F$2:$F$151,MATCH($D394,'Productos de barra'!$A$2:$A$151,0))="",1,INDEX('Productos de barra'!$F$2:$F$151,MATCH($D394,'Productos de barra'!$A$2:$A$151,0))),1))+N($K394))+0.001,"OK",IF($N394&lt;0,"Falta: investigar","Sobra: revisar carga")))</f>
        <v/>
      </c>
      <c r="P394" s="26">
        <f>IF($N394="","",IFERROR(IF(INDEX('Productos de barra'!$H$2:$H$151,MATCH($D394,'Productos de barra'!$A$2:$A$151,0))="","",$N394*INDEX('Productos de barra'!$H$2:$H$151,MATCH($D394,'Productos de barra'!$A$2:$A$151,0))),""))</f>
        <v/>
      </c>
      <c r="Q394" s="18" t="n"/>
      <c r="R394" s="23">
        <f>IF(OR($A394="",$A394&lt;&gt;'Resumen del turno'!$C$3,$B394&lt;&gt;'Resumen del turno'!$C$4,$O394="",$O394="OK"),"",COUNTIFS($A$2:$A394,$A394,$B$2:$B394,$B394,$O$2:$O394,"Falta*")+COUNTIFS($A$2:$A394,$A394,$B$2:$B394,$B394,$O$2:$O394,"Sobra*"))</f>
        <v/>
      </c>
    </row>
    <row r="395">
      <c r="A395" s="22" t="n"/>
      <c r="B395" s="18" t="n"/>
      <c r="C395" s="18" t="n"/>
      <c r="D395" s="18" t="n"/>
      <c r="E395" s="23">
        <f>IF($D395="","",IFERROR(INDEX('Productos de barra'!$B$2:$B$151,MATCH($D395,'Productos de barra'!$A$2:$A$151,0)),"Código no cargado"))</f>
        <v/>
      </c>
      <c r="F395" s="23">
        <f>IF($D395="","",IFERROR(INDEX('Productos de barra'!$D$2:$D$151,MATCH($D395,'Productos de barra'!$A$2:$A$151,0)),""))</f>
        <v/>
      </c>
      <c r="G395" s="24" t="n"/>
      <c r="H395" s="24" t="n"/>
      <c r="I395" s="24" t="n"/>
      <c r="J395" s="24" t="n"/>
      <c r="K395" s="24" t="n"/>
      <c r="L395" s="25">
        <f>IF(OR($D395="",$G395=""),"",ROUND($G395+N($H395)-((N($I395)+N($J395))/MAX(0.0001,IFERROR(IF(INDEX('Productos de barra'!$F$2:$F$151,MATCH($D395,'Productos de barra'!$A$2:$A$151,0))="",1,INDEX('Productos de barra'!$F$2:$F$151,MATCH($D395,'Productos de barra'!$A$2:$A$151,0))),1))+N($K395)),2))</f>
        <v/>
      </c>
      <c r="M395" s="24" t="n"/>
      <c r="N395" s="25">
        <f>IF(OR($L395="",$M395=""),"",ROUND($M395-$L395,2))</f>
        <v/>
      </c>
      <c r="O395" s="23">
        <f>IF($N395="","",IF(ABS($N395)&lt;=IFERROR(IF(INDEX('Productos de barra'!$G$2:$G$151,MATCH($D395,'Productos de barra'!$A$2:$A$151,0))="",Configuración!$C$3,INDEX('Productos de barra'!$G$2:$G$151,MATCH($D395,'Productos de barra'!$A$2:$A$151,0))),Configuración!$C$3)*((N($I395)+N($J395))/MAX(0.0001,IFERROR(IF(INDEX('Productos de barra'!$F$2:$F$151,MATCH($D395,'Productos de barra'!$A$2:$A$151,0))="",1,INDEX('Productos de barra'!$F$2:$F$151,MATCH($D395,'Productos de barra'!$A$2:$A$151,0))),1))+N($K395))+0.001,"OK",IF($N395&lt;0,"Falta: investigar","Sobra: revisar carga")))</f>
        <v/>
      </c>
      <c r="P395" s="26">
        <f>IF($N395="","",IFERROR(IF(INDEX('Productos de barra'!$H$2:$H$151,MATCH($D395,'Productos de barra'!$A$2:$A$151,0))="","",$N395*INDEX('Productos de barra'!$H$2:$H$151,MATCH($D395,'Productos de barra'!$A$2:$A$151,0))),""))</f>
        <v/>
      </c>
      <c r="Q395" s="18" t="n"/>
      <c r="R395" s="23">
        <f>IF(OR($A395="",$A395&lt;&gt;'Resumen del turno'!$C$3,$B395&lt;&gt;'Resumen del turno'!$C$4,$O395="",$O395="OK"),"",COUNTIFS($A$2:$A395,$A395,$B$2:$B395,$B395,$O$2:$O395,"Falta*")+COUNTIFS($A$2:$A395,$A395,$B$2:$B395,$B395,$O$2:$O395,"Sobra*"))</f>
        <v/>
      </c>
    </row>
    <row r="396">
      <c r="A396" s="22" t="n"/>
      <c r="B396" s="18" t="n"/>
      <c r="C396" s="18" t="n"/>
      <c r="D396" s="18" t="n"/>
      <c r="E396" s="23">
        <f>IF($D396="","",IFERROR(INDEX('Productos de barra'!$B$2:$B$151,MATCH($D396,'Productos de barra'!$A$2:$A$151,0)),"Código no cargado"))</f>
        <v/>
      </c>
      <c r="F396" s="23">
        <f>IF($D396="","",IFERROR(INDEX('Productos de barra'!$D$2:$D$151,MATCH($D396,'Productos de barra'!$A$2:$A$151,0)),""))</f>
        <v/>
      </c>
      <c r="G396" s="24" t="n"/>
      <c r="H396" s="24" t="n"/>
      <c r="I396" s="24" t="n"/>
      <c r="J396" s="24" t="n"/>
      <c r="K396" s="24" t="n"/>
      <c r="L396" s="25">
        <f>IF(OR($D396="",$G396=""),"",ROUND($G396+N($H396)-((N($I396)+N($J396))/MAX(0.0001,IFERROR(IF(INDEX('Productos de barra'!$F$2:$F$151,MATCH($D396,'Productos de barra'!$A$2:$A$151,0))="",1,INDEX('Productos de barra'!$F$2:$F$151,MATCH($D396,'Productos de barra'!$A$2:$A$151,0))),1))+N($K396)),2))</f>
        <v/>
      </c>
      <c r="M396" s="24" t="n"/>
      <c r="N396" s="25">
        <f>IF(OR($L396="",$M396=""),"",ROUND($M396-$L396,2))</f>
        <v/>
      </c>
      <c r="O396" s="23">
        <f>IF($N396="","",IF(ABS($N396)&lt;=IFERROR(IF(INDEX('Productos de barra'!$G$2:$G$151,MATCH($D396,'Productos de barra'!$A$2:$A$151,0))="",Configuración!$C$3,INDEX('Productos de barra'!$G$2:$G$151,MATCH($D396,'Productos de barra'!$A$2:$A$151,0))),Configuración!$C$3)*((N($I396)+N($J396))/MAX(0.0001,IFERROR(IF(INDEX('Productos de barra'!$F$2:$F$151,MATCH($D396,'Productos de barra'!$A$2:$A$151,0))="",1,INDEX('Productos de barra'!$F$2:$F$151,MATCH($D396,'Productos de barra'!$A$2:$A$151,0))),1))+N($K396))+0.001,"OK",IF($N396&lt;0,"Falta: investigar","Sobra: revisar carga")))</f>
        <v/>
      </c>
      <c r="P396" s="26">
        <f>IF($N396="","",IFERROR(IF(INDEX('Productos de barra'!$H$2:$H$151,MATCH($D396,'Productos de barra'!$A$2:$A$151,0))="","",$N396*INDEX('Productos de barra'!$H$2:$H$151,MATCH($D396,'Productos de barra'!$A$2:$A$151,0))),""))</f>
        <v/>
      </c>
      <c r="Q396" s="18" t="n"/>
      <c r="R396" s="23">
        <f>IF(OR($A396="",$A396&lt;&gt;'Resumen del turno'!$C$3,$B396&lt;&gt;'Resumen del turno'!$C$4,$O396="",$O396="OK"),"",COUNTIFS($A$2:$A396,$A396,$B$2:$B396,$B396,$O$2:$O396,"Falta*")+COUNTIFS($A$2:$A396,$A396,$B$2:$B396,$B396,$O$2:$O396,"Sobra*"))</f>
        <v/>
      </c>
    </row>
    <row r="397">
      <c r="A397" s="22" t="n"/>
      <c r="B397" s="18" t="n"/>
      <c r="C397" s="18" t="n"/>
      <c r="D397" s="18" t="n"/>
      <c r="E397" s="23">
        <f>IF($D397="","",IFERROR(INDEX('Productos de barra'!$B$2:$B$151,MATCH($D397,'Productos de barra'!$A$2:$A$151,0)),"Código no cargado"))</f>
        <v/>
      </c>
      <c r="F397" s="23">
        <f>IF($D397="","",IFERROR(INDEX('Productos de barra'!$D$2:$D$151,MATCH($D397,'Productos de barra'!$A$2:$A$151,0)),""))</f>
        <v/>
      </c>
      <c r="G397" s="24" t="n"/>
      <c r="H397" s="24" t="n"/>
      <c r="I397" s="24" t="n"/>
      <c r="J397" s="24" t="n"/>
      <c r="K397" s="24" t="n"/>
      <c r="L397" s="25">
        <f>IF(OR($D397="",$G397=""),"",ROUND($G397+N($H397)-((N($I397)+N($J397))/MAX(0.0001,IFERROR(IF(INDEX('Productos de barra'!$F$2:$F$151,MATCH($D397,'Productos de barra'!$A$2:$A$151,0))="",1,INDEX('Productos de barra'!$F$2:$F$151,MATCH($D397,'Productos de barra'!$A$2:$A$151,0))),1))+N($K397)),2))</f>
        <v/>
      </c>
      <c r="M397" s="24" t="n"/>
      <c r="N397" s="25">
        <f>IF(OR($L397="",$M397=""),"",ROUND($M397-$L397,2))</f>
        <v/>
      </c>
      <c r="O397" s="23">
        <f>IF($N397="","",IF(ABS($N397)&lt;=IFERROR(IF(INDEX('Productos de barra'!$G$2:$G$151,MATCH($D397,'Productos de barra'!$A$2:$A$151,0))="",Configuración!$C$3,INDEX('Productos de barra'!$G$2:$G$151,MATCH($D397,'Productos de barra'!$A$2:$A$151,0))),Configuración!$C$3)*((N($I397)+N($J397))/MAX(0.0001,IFERROR(IF(INDEX('Productos de barra'!$F$2:$F$151,MATCH($D397,'Productos de barra'!$A$2:$A$151,0))="",1,INDEX('Productos de barra'!$F$2:$F$151,MATCH($D397,'Productos de barra'!$A$2:$A$151,0))),1))+N($K397))+0.001,"OK",IF($N397&lt;0,"Falta: investigar","Sobra: revisar carga")))</f>
        <v/>
      </c>
      <c r="P397" s="26">
        <f>IF($N397="","",IFERROR(IF(INDEX('Productos de barra'!$H$2:$H$151,MATCH($D397,'Productos de barra'!$A$2:$A$151,0))="","",$N397*INDEX('Productos de barra'!$H$2:$H$151,MATCH($D397,'Productos de barra'!$A$2:$A$151,0))),""))</f>
        <v/>
      </c>
      <c r="Q397" s="18" t="n"/>
      <c r="R397" s="23">
        <f>IF(OR($A397="",$A397&lt;&gt;'Resumen del turno'!$C$3,$B397&lt;&gt;'Resumen del turno'!$C$4,$O397="",$O397="OK"),"",COUNTIFS($A$2:$A397,$A397,$B$2:$B397,$B397,$O$2:$O397,"Falta*")+COUNTIFS($A$2:$A397,$A397,$B$2:$B397,$B397,$O$2:$O397,"Sobra*"))</f>
        <v/>
      </c>
    </row>
    <row r="398">
      <c r="A398" s="22" t="n"/>
      <c r="B398" s="18" t="n"/>
      <c r="C398" s="18" t="n"/>
      <c r="D398" s="18" t="n"/>
      <c r="E398" s="23">
        <f>IF($D398="","",IFERROR(INDEX('Productos de barra'!$B$2:$B$151,MATCH($D398,'Productos de barra'!$A$2:$A$151,0)),"Código no cargado"))</f>
        <v/>
      </c>
      <c r="F398" s="23">
        <f>IF($D398="","",IFERROR(INDEX('Productos de barra'!$D$2:$D$151,MATCH($D398,'Productos de barra'!$A$2:$A$151,0)),""))</f>
        <v/>
      </c>
      <c r="G398" s="24" t="n"/>
      <c r="H398" s="24" t="n"/>
      <c r="I398" s="24" t="n"/>
      <c r="J398" s="24" t="n"/>
      <c r="K398" s="24" t="n"/>
      <c r="L398" s="25">
        <f>IF(OR($D398="",$G398=""),"",ROUND($G398+N($H398)-((N($I398)+N($J398))/MAX(0.0001,IFERROR(IF(INDEX('Productos de barra'!$F$2:$F$151,MATCH($D398,'Productos de barra'!$A$2:$A$151,0))="",1,INDEX('Productos de barra'!$F$2:$F$151,MATCH($D398,'Productos de barra'!$A$2:$A$151,0))),1))+N($K398)),2))</f>
        <v/>
      </c>
      <c r="M398" s="24" t="n"/>
      <c r="N398" s="25">
        <f>IF(OR($L398="",$M398=""),"",ROUND($M398-$L398,2))</f>
        <v/>
      </c>
      <c r="O398" s="23">
        <f>IF($N398="","",IF(ABS($N398)&lt;=IFERROR(IF(INDEX('Productos de barra'!$G$2:$G$151,MATCH($D398,'Productos de barra'!$A$2:$A$151,0))="",Configuración!$C$3,INDEX('Productos de barra'!$G$2:$G$151,MATCH($D398,'Productos de barra'!$A$2:$A$151,0))),Configuración!$C$3)*((N($I398)+N($J398))/MAX(0.0001,IFERROR(IF(INDEX('Productos de barra'!$F$2:$F$151,MATCH($D398,'Productos de barra'!$A$2:$A$151,0))="",1,INDEX('Productos de barra'!$F$2:$F$151,MATCH($D398,'Productos de barra'!$A$2:$A$151,0))),1))+N($K398))+0.001,"OK",IF($N398&lt;0,"Falta: investigar","Sobra: revisar carga")))</f>
        <v/>
      </c>
      <c r="P398" s="26">
        <f>IF($N398="","",IFERROR(IF(INDEX('Productos de barra'!$H$2:$H$151,MATCH($D398,'Productos de barra'!$A$2:$A$151,0))="","",$N398*INDEX('Productos de barra'!$H$2:$H$151,MATCH($D398,'Productos de barra'!$A$2:$A$151,0))),""))</f>
        <v/>
      </c>
      <c r="Q398" s="18" t="n"/>
      <c r="R398" s="23">
        <f>IF(OR($A398="",$A398&lt;&gt;'Resumen del turno'!$C$3,$B398&lt;&gt;'Resumen del turno'!$C$4,$O398="",$O398="OK"),"",COUNTIFS($A$2:$A398,$A398,$B$2:$B398,$B398,$O$2:$O398,"Falta*")+COUNTIFS($A$2:$A398,$A398,$B$2:$B398,$B398,$O$2:$O398,"Sobra*"))</f>
        <v/>
      </c>
    </row>
    <row r="399">
      <c r="A399" s="22" t="n"/>
      <c r="B399" s="18" t="n"/>
      <c r="C399" s="18" t="n"/>
      <c r="D399" s="18" t="n"/>
      <c r="E399" s="23">
        <f>IF($D399="","",IFERROR(INDEX('Productos de barra'!$B$2:$B$151,MATCH($D399,'Productos de barra'!$A$2:$A$151,0)),"Código no cargado"))</f>
        <v/>
      </c>
      <c r="F399" s="23">
        <f>IF($D399="","",IFERROR(INDEX('Productos de barra'!$D$2:$D$151,MATCH($D399,'Productos de barra'!$A$2:$A$151,0)),""))</f>
        <v/>
      </c>
      <c r="G399" s="24" t="n"/>
      <c r="H399" s="24" t="n"/>
      <c r="I399" s="24" t="n"/>
      <c r="J399" s="24" t="n"/>
      <c r="K399" s="24" t="n"/>
      <c r="L399" s="25">
        <f>IF(OR($D399="",$G399=""),"",ROUND($G399+N($H399)-((N($I399)+N($J399))/MAX(0.0001,IFERROR(IF(INDEX('Productos de barra'!$F$2:$F$151,MATCH($D399,'Productos de barra'!$A$2:$A$151,0))="",1,INDEX('Productos de barra'!$F$2:$F$151,MATCH($D399,'Productos de barra'!$A$2:$A$151,0))),1))+N($K399)),2))</f>
        <v/>
      </c>
      <c r="M399" s="24" t="n"/>
      <c r="N399" s="25">
        <f>IF(OR($L399="",$M399=""),"",ROUND($M399-$L399,2))</f>
        <v/>
      </c>
      <c r="O399" s="23">
        <f>IF($N399="","",IF(ABS($N399)&lt;=IFERROR(IF(INDEX('Productos de barra'!$G$2:$G$151,MATCH($D399,'Productos de barra'!$A$2:$A$151,0))="",Configuración!$C$3,INDEX('Productos de barra'!$G$2:$G$151,MATCH($D399,'Productos de barra'!$A$2:$A$151,0))),Configuración!$C$3)*((N($I399)+N($J399))/MAX(0.0001,IFERROR(IF(INDEX('Productos de barra'!$F$2:$F$151,MATCH($D399,'Productos de barra'!$A$2:$A$151,0))="",1,INDEX('Productos de barra'!$F$2:$F$151,MATCH($D399,'Productos de barra'!$A$2:$A$151,0))),1))+N($K399))+0.001,"OK",IF($N399&lt;0,"Falta: investigar","Sobra: revisar carga")))</f>
        <v/>
      </c>
      <c r="P399" s="26">
        <f>IF($N399="","",IFERROR(IF(INDEX('Productos de barra'!$H$2:$H$151,MATCH($D399,'Productos de barra'!$A$2:$A$151,0))="","",$N399*INDEX('Productos de barra'!$H$2:$H$151,MATCH($D399,'Productos de barra'!$A$2:$A$151,0))),""))</f>
        <v/>
      </c>
      <c r="Q399" s="18" t="n"/>
      <c r="R399" s="23">
        <f>IF(OR($A399="",$A399&lt;&gt;'Resumen del turno'!$C$3,$B399&lt;&gt;'Resumen del turno'!$C$4,$O399="",$O399="OK"),"",COUNTIFS($A$2:$A399,$A399,$B$2:$B399,$B399,$O$2:$O399,"Falta*")+COUNTIFS($A$2:$A399,$A399,$B$2:$B399,$B399,$O$2:$O399,"Sobra*"))</f>
        <v/>
      </c>
    </row>
    <row r="400">
      <c r="A400" s="22" t="n"/>
      <c r="B400" s="18" t="n"/>
      <c r="C400" s="18" t="n"/>
      <c r="D400" s="18" t="n"/>
      <c r="E400" s="23">
        <f>IF($D400="","",IFERROR(INDEX('Productos de barra'!$B$2:$B$151,MATCH($D400,'Productos de barra'!$A$2:$A$151,0)),"Código no cargado"))</f>
        <v/>
      </c>
      <c r="F400" s="23">
        <f>IF($D400="","",IFERROR(INDEX('Productos de barra'!$D$2:$D$151,MATCH($D400,'Productos de barra'!$A$2:$A$151,0)),""))</f>
        <v/>
      </c>
      <c r="G400" s="24" t="n"/>
      <c r="H400" s="24" t="n"/>
      <c r="I400" s="24" t="n"/>
      <c r="J400" s="24" t="n"/>
      <c r="K400" s="24" t="n"/>
      <c r="L400" s="25">
        <f>IF(OR($D400="",$G400=""),"",ROUND($G400+N($H400)-((N($I400)+N($J400))/MAX(0.0001,IFERROR(IF(INDEX('Productos de barra'!$F$2:$F$151,MATCH($D400,'Productos de barra'!$A$2:$A$151,0))="",1,INDEX('Productos de barra'!$F$2:$F$151,MATCH($D400,'Productos de barra'!$A$2:$A$151,0))),1))+N($K400)),2))</f>
        <v/>
      </c>
      <c r="M400" s="24" t="n"/>
      <c r="N400" s="25">
        <f>IF(OR($L400="",$M400=""),"",ROUND($M400-$L400,2))</f>
        <v/>
      </c>
      <c r="O400" s="23">
        <f>IF($N400="","",IF(ABS($N400)&lt;=IFERROR(IF(INDEX('Productos de barra'!$G$2:$G$151,MATCH($D400,'Productos de barra'!$A$2:$A$151,0))="",Configuración!$C$3,INDEX('Productos de barra'!$G$2:$G$151,MATCH($D400,'Productos de barra'!$A$2:$A$151,0))),Configuración!$C$3)*((N($I400)+N($J400))/MAX(0.0001,IFERROR(IF(INDEX('Productos de barra'!$F$2:$F$151,MATCH($D400,'Productos de barra'!$A$2:$A$151,0))="",1,INDEX('Productos de barra'!$F$2:$F$151,MATCH($D400,'Productos de barra'!$A$2:$A$151,0))),1))+N($K400))+0.001,"OK",IF($N400&lt;0,"Falta: investigar","Sobra: revisar carga")))</f>
        <v/>
      </c>
      <c r="P400" s="26">
        <f>IF($N400="","",IFERROR(IF(INDEX('Productos de barra'!$H$2:$H$151,MATCH($D400,'Productos de barra'!$A$2:$A$151,0))="","",$N400*INDEX('Productos de barra'!$H$2:$H$151,MATCH($D400,'Productos de barra'!$A$2:$A$151,0))),""))</f>
        <v/>
      </c>
      <c r="Q400" s="18" t="n"/>
      <c r="R400" s="23">
        <f>IF(OR($A400="",$A400&lt;&gt;'Resumen del turno'!$C$3,$B400&lt;&gt;'Resumen del turno'!$C$4,$O400="",$O400="OK"),"",COUNTIFS($A$2:$A400,$A400,$B$2:$B400,$B400,$O$2:$O400,"Falta*")+COUNTIFS($A$2:$A400,$A400,$B$2:$B400,$B400,$O$2:$O400,"Sobra*"))</f>
        <v/>
      </c>
    </row>
    <row r="401">
      <c r="A401" s="22" t="n"/>
      <c r="B401" s="18" t="n"/>
      <c r="C401" s="18" t="n"/>
      <c r="D401" s="18" t="n"/>
      <c r="E401" s="23">
        <f>IF($D401="","",IFERROR(INDEX('Productos de barra'!$B$2:$B$151,MATCH($D401,'Productos de barra'!$A$2:$A$151,0)),"Código no cargado"))</f>
        <v/>
      </c>
      <c r="F401" s="23">
        <f>IF($D401="","",IFERROR(INDEX('Productos de barra'!$D$2:$D$151,MATCH($D401,'Productos de barra'!$A$2:$A$151,0)),""))</f>
        <v/>
      </c>
      <c r="G401" s="24" t="n"/>
      <c r="H401" s="24" t="n"/>
      <c r="I401" s="24" t="n"/>
      <c r="J401" s="24" t="n"/>
      <c r="K401" s="24" t="n"/>
      <c r="L401" s="25">
        <f>IF(OR($D401="",$G401=""),"",ROUND($G401+N($H401)-((N($I401)+N($J401))/MAX(0.0001,IFERROR(IF(INDEX('Productos de barra'!$F$2:$F$151,MATCH($D401,'Productos de barra'!$A$2:$A$151,0))="",1,INDEX('Productos de barra'!$F$2:$F$151,MATCH($D401,'Productos de barra'!$A$2:$A$151,0))),1))+N($K401)),2))</f>
        <v/>
      </c>
      <c r="M401" s="24" t="n"/>
      <c r="N401" s="25">
        <f>IF(OR($L401="",$M401=""),"",ROUND($M401-$L401,2))</f>
        <v/>
      </c>
      <c r="O401" s="23">
        <f>IF($N401="","",IF(ABS($N401)&lt;=IFERROR(IF(INDEX('Productos de barra'!$G$2:$G$151,MATCH($D401,'Productos de barra'!$A$2:$A$151,0))="",Configuración!$C$3,INDEX('Productos de barra'!$G$2:$G$151,MATCH($D401,'Productos de barra'!$A$2:$A$151,0))),Configuración!$C$3)*((N($I401)+N($J401))/MAX(0.0001,IFERROR(IF(INDEX('Productos de barra'!$F$2:$F$151,MATCH($D401,'Productos de barra'!$A$2:$A$151,0))="",1,INDEX('Productos de barra'!$F$2:$F$151,MATCH($D401,'Productos de barra'!$A$2:$A$151,0))),1))+N($K401))+0.001,"OK",IF($N401&lt;0,"Falta: investigar","Sobra: revisar carga")))</f>
        <v/>
      </c>
      <c r="P401" s="26">
        <f>IF($N401="","",IFERROR(IF(INDEX('Productos de barra'!$H$2:$H$151,MATCH($D401,'Productos de barra'!$A$2:$A$151,0))="","",$N401*INDEX('Productos de barra'!$H$2:$H$151,MATCH($D401,'Productos de barra'!$A$2:$A$151,0))),""))</f>
        <v/>
      </c>
      <c r="Q401" s="18" t="n"/>
      <c r="R401" s="23">
        <f>IF(OR($A401="",$A401&lt;&gt;'Resumen del turno'!$C$3,$B401&lt;&gt;'Resumen del turno'!$C$4,$O401="",$O401="OK"),"",COUNTIFS($A$2:$A401,$A401,$B$2:$B401,$B401,$O$2:$O401,"Falta*")+COUNTIFS($A$2:$A401,$A401,$B$2:$B401,$B401,$O$2:$O401,"Sobra*"))</f>
        <v/>
      </c>
    </row>
    <row r="402">
      <c r="A402" s="22" t="n"/>
      <c r="B402" s="18" t="n"/>
      <c r="C402" s="18" t="n"/>
      <c r="D402" s="18" t="n"/>
      <c r="E402" s="23">
        <f>IF($D402="","",IFERROR(INDEX('Productos de barra'!$B$2:$B$151,MATCH($D402,'Productos de barra'!$A$2:$A$151,0)),"Código no cargado"))</f>
        <v/>
      </c>
      <c r="F402" s="23">
        <f>IF($D402="","",IFERROR(INDEX('Productos de barra'!$D$2:$D$151,MATCH($D402,'Productos de barra'!$A$2:$A$151,0)),""))</f>
        <v/>
      </c>
      <c r="G402" s="24" t="n"/>
      <c r="H402" s="24" t="n"/>
      <c r="I402" s="24" t="n"/>
      <c r="J402" s="24" t="n"/>
      <c r="K402" s="24" t="n"/>
      <c r="L402" s="25">
        <f>IF(OR($D402="",$G402=""),"",ROUND($G402+N($H402)-((N($I402)+N($J402))/MAX(0.0001,IFERROR(IF(INDEX('Productos de barra'!$F$2:$F$151,MATCH($D402,'Productos de barra'!$A$2:$A$151,0))="",1,INDEX('Productos de barra'!$F$2:$F$151,MATCH($D402,'Productos de barra'!$A$2:$A$151,0))),1))+N($K402)),2))</f>
        <v/>
      </c>
      <c r="M402" s="24" t="n"/>
      <c r="N402" s="25">
        <f>IF(OR($L402="",$M402=""),"",ROUND($M402-$L402,2))</f>
        <v/>
      </c>
      <c r="O402" s="23">
        <f>IF($N402="","",IF(ABS($N402)&lt;=IFERROR(IF(INDEX('Productos de barra'!$G$2:$G$151,MATCH($D402,'Productos de barra'!$A$2:$A$151,0))="",Configuración!$C$3,INDEX('Productos de barra'!$G$2:$G$151,MATCH($D402,'Productos de barra'!$A$2:$A$151,0))),Configuración!$C$3)*((N($I402)+N($J402))/MAX(0.0001,IFERROR(IF(INDEX('Productos de barra'!$F$2:$F$151,MATCH($D402,'Productos de barra'!$A$2:$A$151,0))="",1,INDEX('Productos de barra'!$F$2:$F$151,MATCH($D402,'Productos de barra'!$A$2:$A$151,0))),1))+N($K402))+0.001,"OK",IF($N402&lt;0,"Falta: investigar","Sobra: revisar carga")))</f>
        <v/>
      </c>
      <c r="P402" s="26">
        <f>IF($N402="","",IFERROR(IF(INDEX('Productos de barra'!$H$2:$H$151,MATCH($D402,'Productos de barra'!$A$2:$A$151,0))="","",$N402*INDEX('Productos de barra'!$H$2:$H$151,MATCH($D402,'Productos de barra'!$A$2:$A$151,0))),""))</f>
        <v/>
      </c>
      <c r="Q402" s="18" t="n"/>
      <c r="R402" s="23">
        <f>IF(OR($A402="",$A402&lt;&gt;'Resumen del turno'!$C$3,$B402&lt;&gt;'Resumen del turno'!$C$4,$O402="",$O402="OK"),"",COUNTIFS($A$2:$A402,$A402,$B$2:$B402,$B402,$O$2:$O402,"Falta*")+COUNTIFS($A$2:$A402,$A402,$B$2:$B402,$B402,$O$2:$O402,"Sobra*"))</f>
        <v/>
      </c>
    </row>
    <row r="403">
      <c r="A403" s="22" t="n"/>
      <c r="B403" s="18" t="n"/>
      <c r="C403" s="18" t="n"/>
      <c r="D403" s="18" t="n"/>
      <c r="E403" s="23">
        <f>IF($D403="","",IFERROR(INDEX('Productos de barra'!$B$2:$B$151,MATCH($D403,'Productos de barra'!$A$2:$A$151,0)),"Código no cargado"))</f>
        <v/>
      </c>
      <c r="F403" s="23">
        <f>IF($D403="","",IFERROR(INDEX('Productos de barra'!$D$2:$D$151,MATCH($D403,'Productos de barra'!$A$2:$A$151,0)),""))</f>
        <v/>
      </c>
      <c r="G403" s="24" t="n"/>
      <c r="H403" s="24" t="n"/>
      <c r="I403" s="24" t="n"/>
      <c r="J403" s="24" t="n"/>
      <c r="K403" s="24" t="n"/>
      <c r="L403" s="25">
        <f>IF(OR($D403="",$G403=""),"",ROUND($G403+N($H403)-((N($I403)+N($J403))/MAX(0.0001,IFERROR(IF(INDEX('Productos de barra'!$F$2:$F$151,MATCH($D403,'Productos de barra'!$A$2:$A$151,0))="",1,INDEX('Productos de barra'!$F$2:$F$151,MATCH($D403,'Productos de barra'!$A$2:$A$151,0))),1))+N($K403)),2))</f>
        <v/>
      </c>
      <c r="M403" s="24" t="n"/>
      <c r="N403" s="25">
        <f>IF(OR($L403="",$M403=""),"",ROUND($M403-$L403,2))</f>
        <v/>
      </c>
      <c r="O403" s="23">
        <f>IF($N403="","",IF(ABS($N403)&lt;=IFERROR(IF(INDEX('Productos de barra'!$G$2:$G$151,MATCH($D403,'Productos de barra'!$A$2:$A$151,0))="",Configuración!$C$3,INDEX('Productos de barra'!$G$2:$G$151,MATCH($D403,'Productos de barra'!$A$2:$A$151,0))),Configuración!$C$3)*((N($I403)+N($J403))/MAX(0.0001,IFERROR(IF(INDEX('Productos de barra'!$F$2:$F$151,MATCH($D403,'Productos de barra'!$A$2:$A$151,0))="",1,INDEX('Productos de barra'!$F$2:$F$151,MATCH($D403,'Productos de barra'!$A$2:$A$151,0))),1))+N($K403))+0.001,"OK",IF($N403&lt;0,"Falta: investigar","Sobra: revisar carga")))</f>
        <v/>
      </c>
      <c r="P403" s="26">
        <f>IF($N403="","",IFERROR(IF(INDEX('Productos de barra'!$H$2:$H$151,MATCH($D403,'Productos de barra'!$A$2:$A$151,0))="","",$N403*INDEX('Productos de barra'!$H$2:$H$151,MATCH($D403,'Productos de barra'!$A$2:$A$151,0))),""))</f>
        <v/>
      </c>
      <c r="Q403" s="18" t="n"/>
      <c r="R403" s="23">
        <f>IF(OR($A403="",$A403&lt;&gt;'Resumen del turno'!$C$3,$B403&lt;&gt;'Resumen del turno'!$C$4,$O403="",$O403="OK"),"",COUNTIFS($A$2:$A403,$A403,$B$2:$B403,$B403,$O$2:$O403,"Falta*")+COUNTIFS($A$2:$A403,$A403,$B$2:$B403,$B403,$O$2:$O403,"Sobra*"))</f>
        <v/>
      </c>
    </row>
    <row r="404">
      <c r="A404" s="22" t="n"/>
      <c r="B404" s="18" t="n"/>
      <c r="C404" s="18" t="n"/>
      <c r="D404" s="18" t="n"/>
      <c r="E404" s="23">
        <f>IF($D404="","",IFERROR(INDEX('Productos de barra'!$B$2:$B$151,MATCH($D404,'Productos de barra'!$A$2:$A$151,0)),"Código no cargado"))</f>
        <v/>
      </c>
      <c r="F404" s="23">
        <f>IF($D404="","",IFERROR(INDEX('Productos de barra'!$D$2:$D$151,MATCH($D404,'Productos de barra'!$A$2:$A$151,0)),""))</f>
        <v/>
      </c>
      <c r="G404" s="24" t="n"/>
      <c r="H404" s="24" t="n"/>
      <c r="I404" s="24" t="n"/>
      <c r="J404" s="24" t="n"/>
      <c r="K404" s="24" t="n"/>
      <c r="L404" s="25">
        <f>IF(OR($D404="",$G404=""),"",ROUND($G404+N($H404)-((N($I404)+N($J404))/MAX(0.0001,IFERROR(IF(INDEX('Productos de barra'!$F$2:$F$151,MATCH($D404,'Productos de barra'!$A$2:$A$151,0))="",1,INDEX('Productos de barra'!$F$2:$F$151,MATCH($D404,'Productos de barra'!$A$2:$A$151,0))),1))+N($K404)),2))</f>
        <v/>
      </c>
      <c r="M404" s="24" t="n"/>
      <c r="N404" s="25">
        <f>IF(OR($L404="",$M404=""),"",ROUND($M404-$L404,2))</f>
        <v/>
      </c>
      <c r="O404" s="23">
        <f>IF($N404="","",IF(ABS($N404)&lt;=IFERROR(IF(INDEX('Productos de barra'!$G$2:$G$151,MATCH($D404,'Productos de barra'!$A$2:$A$151,0))="",Configuración!$C$3,INDEX('Productos de barra'!$G$2:$G$151,MATCH($D404,'Productos de barra'!$A$2:$A$151,0))),Configuración!$C$3)*((N($I404)+N($J404))/MAX(0.0001,IFERROR(IF(INDEX('Productos de barra'!$F$2:$F$151,MATCH($D404,'Productos de barra'!$A$2:$A$151,0))="",1,INDEX('Productos de barra'!$F$2:$F$151,MATCH($D404,'Productos de barra'!$A$2:$A$151,0))),1))+N($K404))+0.001,"OK",IF($N404&lt;0,"Falta: investigar","Sobra: revisar carga")))</f>
        <v/>
      </c>
      <c r="P404" s="26">
        <f>IF($N404="","",IFERROR(IF(INDEX('Productos de barra'!$H$2:$H$151,MATCH($D404,'Productos de barra'!$A$2:$A$151,0))="","",$N404*INDEX('Productos de barra'!$H$2:$H$151,MATCH($D404,'Productos de barra'!$A$2:$A$151,0))),""))</f>
        <v/>
      </c>
      <c r="Q404" s="18" t="n"/>
      <c r="R404" s="23">
        <f>IF(OR($A404="",$A404&lt;&gt;'Resumen del turno'!$C$3,$B404&lt;&gt;'Resumen del turno'!$C$4,$O404="",$O404="OK"),"",COUNTIFS($A$2:$A404,$A404,$B$2:$B404,$B404,$O$2:$O404,"Falta*")+COUNTIFS($A$2:$A404,$A404,$B$2:$B404,$B404,$O$2:$O404,"Sobra*"))</f>
        <v/>
      </c>
    </row>
    <row r="405">
      <c r="A405" s="22" t="n"/>
      <c r="B405" s="18" t="n"/>
      <c r="C405" s="18" t="n"/>
      <c r="D405" s="18" t="n"/>
      <c r="E405" s="23">
        <f>IF($D405="","",IFERROR(INDEX('Productos de barra'!$B$2:$B$151,MATCH($D405,'Productos de barra'!$A$2:$A$151,0)),"Código no cargado"))</f>
        <v/>
      </c>
      <c r="F405" s="23">
        <f>IF($D405="","",IFERROR(INDEX('Productos de barra'!$D$2:$D$151,MATCH($D405,'Productos de barra'!$A$2:$A$151,0)),""))</f>
        <v/>
      </c>
      <c r="G405" s="24" t="n"/>
      <c r="H405" s="24" t="n"/>
      <c r="I405" s="24" t="n"/>
      <c r="J405" s="24" t="n"/>
      <c r="K405" s="24" t="n"/>
      <c r="L405" s="25">
        <f>IF(OR($D405="",$G405=""),"",ROUND($G405+N($H405)-((N($I405)+N($J405))/MAX(0.0001,IFERROR(IF(INDEX('Productos de barra'!$F$2:$F$151,MATCH($D405,'Productos de barra'!$A$2:$A$151,0))="",1,INDEX('Productos de barra'!$F$2:$F$151,MATCH($D405,'Productos de barra'!$A$2:$A$151,0))),1))+N($K405)),2))</f>
        <v/>
      </c>
      <c r="M405" s="24" t="n"/>
      <c r="N405" s="25">
        <f>IF(OR($L405="",$M405=""),"",ROUND($M405-$L405,2))</f>
        <v/>
      </c>
      <c r="O405" s="23">
        <f>IF($N405="","",IF(ABS($N405)&lt;=IFERROR(IF(INDEX('Productos de barra'!$G$2:$G$151,MATCH($D405,'Productos de barra'!$A$2:$A$151,0))="",Configuración!$C$3,INDEX('Productos de barra'!$G$2:$G$151,MATCH($D405,'Productos de barra'!$A$2:$A$151,0))),Configuración!$C$3)*((N($I405)+N($J405))/MAX(0.0001,IFERROR(IF(INDEX('Productos de barra'!$F$2:$F$151,MATCH($D405,'Productos de barra'!$A$2:$A$151,0))="",1,INDEX('Productos de barra'!$F$2:$F$151,MATCH($D405,'Productos de barra'!$A$2:$A$151,0))),1))+N($K405))+0.001,"OK",IF($N405&lt;0,"Falta: investigar","Sobra: revisar carga")))</f>
        <v/>
      </c>
      <c r="P405" s="26">
        <f>IF($N405="","",IFERROR(IF(INDEX('Productos de barra'!$H$2:$H$151,MATCH($D405,'Productos de barra'!$A$2:$A$151,0))="","",$N405*INDEX('Productos de barra'!$H$2:$H$151,MATCH($D405,'Productos de barra'!$A$2:$A$151,0))),""))</f>
        <v/>
      </c>
      <c r="Q405" s="18" t="n"/>
      <c r="R405" s="23">
        <f>IF(OR($A405="",$A405&lt;&gt;'Resumen del turno'!$C$3,$B405&lt;&gt;'Resumen del turno'!$C$4,$O405="",$O405="OK"),"",COUNTIFS($A$2:$A405,$A405,$B$2:$B405,$B405,$O$2:$O405,"Falta*")+COUNTIFS($A$2:$A405,$A405,$B$2:$B405,$B405,$O$2:$O405,"Sobra*"))</f>
        <v/>
      </c>
    </row>
    <row r="406">
      <c r="A406" s="22" t="n"/>
      <c r="B406" s="18" t="n"/>
      <c r="C406" s="18" t="n"/>
      <c r="D406" s="18" t="n"/>
      <c r="E406" s="23">
        <f>IF($D406="","",IFERROR(INDEX('Productos de barra'!$B$2:$B$151,MATCH($D406,'Productos de barra'!$A$2:$A$151,0)),"Código no cargado"))</f>
        <v/>
      </c>
      <c r="F406" s="23">
        <f>IF($D406="","",IFERROR(INDEX('Productos de barra'!$D$2:$D$151,MATCH($D406,'Productos de barra'!$A$2:$A$151,0)),""))</f>
        <v/>
      </c>
      <c r="G406" s="24" t="n"/>
      <c r="H406" s="24" t="n"/>
      <c r="I406" s="24" t="n"/>
      <c r="J406" s="24" t="n"/>
      <c r="K406" s="24" t="n"/>
      <c r="L406" s="25">
        <f>IF(OR($D406="",$G406=""),"",ROUND($G406+N($H406)-((N($I406)+N($J406))/MAX(0.0001,IFERROR(IF(INDEX('Productos de barra'!$F$2:$F$151,MATCH($D406,'Productos de barra'!$A$2:$A$151,0))="",1,INDEX('Productos de barra'!$F$2:$F$151,MATCH($D406,'Productos de barra'!$A$2:$A$151,0))),1))+N($K406)),2))</f>
        <v/>
      </c>
      <c r="M406" s="24" t="n"/>
      <c r="N406" s="25">
        <f>IF(OR($L406="",$M406=""),"",ROUND($M406-$L406,2))</f>
        <v/>
      </c>
      <c r="O406" s="23">
        <f>IF($N406="","",IF(ABS($N406)&lt;=IFERROR(IF(INDEX('Productos de barra'!$G$2:$G$151,MATCH($D406,'Productos de barra'!$A$2:$A$151,0))="",Configuración!$C$3,INDEX('Productos de barra'!$G$2:$G$151,MATCH($D406,'Productos de barra'!$A$2:$A$151,0))),Configuración!$C$3)*((N($I406)+N($J406))/MAX(0.0001,IFERROR(IF(INDEX('Productos de barra'!$F$2:$F$151,MATCH($D406,'Productos de barra'!$A$2:$A$151,0))="",1,INDEX('Productos de barra'!$F$2:$F$151,MATCH($D406,'Productos de barra'!$A$2:$A$151,0))),1))+N($K406))+0.001,"OK",IF($N406&lt;0,"Falta: investigar","Sobra: revisar carga")))</f>
        <v/>
      </c>
      <c r="P406" s="26">
        <f>IF($N406="","",IFERROR(IF(INDEX('Productos de barra'!$H$2:$H$151,MATCH($D406,'Productos de barra'!$A$2:$A$151,0))="","",$N406*INDEX('Productos de barra'!$H$2:$H$151,MATCH($D406,'Productos de barra'!$A$2:$A$151,0))),""))</f>
        <v/>
      </c>
      <c r="Q406" s="18" t="n"/>
      <c r="R406" s="23">
        <f>IF(OR($A406="",$A406&lt;&gt;'Resumen del turno'!$C$3,$B406&lt;&gt;'Resumen del turno'!$C$4,$O406="",$O406="OK"),"",COUNTIFS($A$2:$A406,$A406,$B$2:$B406,$B406,$O$2:$O406,"Falta*")+COUNTIFS($A$2:$A406,$A406,$B$2:$B406,$B406,$O$2:$O406,"Sobra*"))</f>
        <v/>
      </c>
    </row>
    <row r="407">
      <c r="A407" s="22" t="n"/>
      <c r="B407" s="18" t="n"/>
      <c r="C407" s="18" t="n"/>
      <c r="D407" s="18" t="n"/>
      <c r="E407" s="23">
        <f>IF($D407="","",IFERROR(INDEX('Productos de barra'!$B$2:$B$151,MATCH($D407,'Productos de barra'!$A$2:$A$151,0)),"Código no cargado"))</f>
        <v/>
      </c>
      <c r="F407" s="23">
        <f>IF($D407="","",IFERROR(INDEX('Productos de barra'!$D$2:$D$151,MATCH($D407,'Productos de barra'!$A$2:$A$151,0)),""))</f>
        <v/>
      </c>
      <c r="G407" s="24" t="n"/>
      <c r="H407" s="24" t="n"/>
      <c r="I407" s="24" t="n"/>
      <c r="J407" s="24" t="n"/>
      <c r="K407" s="24" t="n"/>
      <c r="L407" s="25">
        <f>IF(OR($D407="",$G407=""),"",ROUND($G407+N($H407)-((N($I407)+N($J407))/MAX(0.0001,IFERROR(IF(INDEX('Productos de barra'!$F$2:$F$151,MATCH($D407,'Productos de barra'!$A$2:$A$151,0))="",1,INDEX('Productos de barra'!$F$2:$F$151,MATCH($D407,'Productos de barra'!$A$2:$A$151,0))),1))+N($K407)),2))</f>
        <v/>
      </c>
      <c r="M407" s="24" t="n"/>
      <c r="N407" s="25">
        <f>IF(OR($L407="",$M407=""),"",ROUND($M407-$L407,2))</f>
        <v/>
      </c>
      <c r="O407" s="23">
        <f>IF($N407="","",IF(ABS($N407)&lt;=IFERROR(IF(INDEX('Productos de barra'!$G$2:$G$151,MATCH($D407,'Productos de barra'!$A$2:$A$151,0))="",Configuración!$C$3,INDEX('Productos de barra'!$G$2:$G$151,MATCH($D407,'Productos de barra'!$A$2:$A$151,0))),Configuración!$C$3)*((N($I407)+N($J407))/MAX(0.0001,IFERROR(IF(INDEX('Productos de barra'!$F$2:$F$151,MATCH($D407,'Productos de barra'!$A$2:$A$151,0))="",1,INDEX('Productos de barra'!$F$2:$F$151,MATCH($D407,'Productos de barra'!$A$2:$A$151,0))),1))+N($K407))+0.001,"OK",IF($N407&lt;0,"Falta: investigar","Sobra: revisar carga")))</f>
        <v/>
      </c>
      <c r="P407" s="26">
        <f>IF($N407="","",IFERROR(IF(INDEX('Productos de barra'!$H$2:$H$151,MATCH($D407,'Productos de barra'!$A$2:$A$151,0))="","",$N407*INDEX('Productos de barra'!$H$2:$H$151,MATCH($D407,'Productos de barra'!$A$2:$A$151,0))),""))</f>
        <v/>
      </c>
      <c r="Q407" s="18" t="n"/>
      <c r="R407" s="23">
        <f>IF(OR($A407="",$A407&lt;&gt;'Resumen del turno'!$C$3,$B407&lt;&gt;'Resumen del turno'!$C$4,$O407="",$O407="OK"),"",COUNTIFS($A$2:$A407,$A407,$B$2:$B407,$B407,$O$2:$O407,"Falta*")+COUNTIFS($A$2:$A407,$A407,$B$2:$B407,$B407,$O$2:$O407,"Sobra*"))</f>
        <v/>
      </c>
    </row>
    <row r="408">
      <c r="A408" s="22" t="n"/>
      <c r="B408" s="18" t="n"/>
      <c r="C408" s="18" t="n"/>
      <c r="D408" s="18" t="n"/>
      <c r="E408" s="23">
        <f>IF($D408="","",IFERROR(INDEX('Productos de barra'!$B$2:$B$151,MATCH($D408,'Productos de barra'!$A$2:$A$151,0)),"Código no cargado"))</f>
        <v/>
      </c>
      <c r="F408" s="23">
        <f>IF($D408="","",IFERROR(INDEX('Productos de barra'!$D$2:$D$151,MATCH($D408,'Productos de barra'!$A$2:$A$151,0)),""))</f>
        <v/>
      </c>
      <c r="G408" s="24" t="n"/>
      <c r="H408" s="24" t="n"/>
      <c r="I408" s="24" t="n"/>
      <c r="J408" s="24" t="n"/>
      <c r="K408" s="24" t="n"/>
      <c r="L408" s="25">
        <f>IF(OR($D408="",$G408=""),"",ROUND($G408+N($H408)-((N($I408)+N($J408))/MAX(0.0001,IFERROR(IF(INDEX('Productos de barra'!$F$2:$F$151,MATCH($D408,'Productos de barra'!$A$2:$A$151,0))="",1,INDEX('Productos de barra'!$F$2:$F$151,MATCH($D408,'Productos de barra'!$A$2:$A$151,0))),1))+N($K408)),2))</f>
        <v/>
      </c>
      <c r="M408" s="24" t="n"/>
      <c r="N408" s="25">
        <f>IF(OR($L408="",$M408=""),"",ROUND($M408-$L408,2))</f>
        <v/>
      </c>
      <c r="O408" s="23">
        <f>IF($N408="","",IF(ABS($N408)&lt;=IFERROR(IF(INDEX('Productos de barra'!$G$2:$G$151,MATCH($D408,'Productos de barra'!$A$2:$A$151,0))="",Configuración!$C$3,INDEX('Productos de barra'!$G$2:$G$151,MATCH($D408,'Productos de barra'!$A$2:$A$151,0))),Configuración!$C$3)*((N($I408)+N($J408))/MAX(0.0001,IFERROR(IF(INDEX('Productos de barra'!$F$2:$F$151,MATCH($D408,'Productos de barra'!$A$2:$A$151,0))="",1,INDEX('Productos de barra'!$F$2:$F$151,MATCH($D408,'Productos de barra'!$A$2:$A$151,0))),1))+N($K408))+0.001,"OK",IF($N408&lt;0,"Falta: investigar","Sobra: revisar carga")))</f>
        <v/>
      </c>
      <c r="P408" s="26">
        <f>IF($N408="","",IFERROR(IF(INDEX('Productos de barra'!$H$2:$H$151,MATCH($D408,'Productos de barra'!$A$2:$A$151,0))="","",$N408*INDEX('Productos de barra'!$H$2:$H$151,MATCH($D408,'Productos de barra'!$A$2:$A$151,0))),""))</f>
        <v/>
      </c>
      <c r="Q408" s="18" t="n"/>
      <c r="R408" s="23">
        <f>IF(OR($A408="",$A408&lt;&gt;'Resumen del turno'!$C$3,$B408&lt;&gt;'Resumen del turno'!$C$4,$O408="",$O408="OK"),"",COUNTIFS($A$2:$A408,$A408,$B$2:$B408,$B408,$O$2:$O408,"Falta*")+COUNTIFS($A$2:$A408,$A408,$B$2:$B408,$B408,$O$2:$O408,"Sobra*"))</f>
        <v/>
      </c>
    </row>
    <row r="409">
      <c r="A409" s="22" t="n"/>
      <c r="B409" s="18" t="n"/>
      <c r="C409" s="18" t="n"/>
      <c r="D409" s="18" t="n"/>
      <c r="E409" s="23">
        <f>IF($D409="","",IFERROR(INDEX('Productos de barra'!$B$2:$B$151,MATCH($D409,'Productos de barra'!$A$2:$A$151,0)),"Código no cargado"))</f>
        <v/>
      </c>
      <c r="F409" s="23">
        <f>IF($D409="","",IFERROR(INDEX('Productos de barra'!$D$2:$D$151,MATCH($D409,'Productos de barra'!$A$2:$A$151,0)),""))</f>
        <v/>
      </c>
      <c r="G409" s="24" t="n"/>
      <c r="H409" s="24" t="n"/>
      <c r="I409" s="24" t="n"/>
      <c r="J409" s="24" t="n"/>
      <c r="K409" s="24" t="n"/>
      <c r="L409" s="25">
        <f>IF(OR($D409="",$G409=""),"",ROUND($G409+N($H409)-((N($I409)+N($J409))/MAX(0.0001,IFERROR(IF(INDEX('Productos de barra'!$F$2:$F$151,MATCH($D409,'Productos de barra'!$A$2:$A$151,0))="",1,INDEX('Productos de barra'!$F$2:$F$151,MATCH($D409,'Productos de barra'!$A$2:$A$151,0))),1))+N($K409)),2))</f>
        <v/>
      </c>
      <c r="M409" s="24" t="n"/>
      <c r="N409" s="25">
        <f>IF(OR($L409="",$M409=""),"",ROUND($M409-$L409,2))</f>
        <v/>
      </c>
      <c r="O409" s="23">
        <f>IF($N409="","",IF(ABS($N409)&lt;=IFERROR(IF(INDEX('Productos de barra'!$G$2:$G$151,MATCH($D409,'Productos de barra'!$A$2:$A$151,0))="",Configuración!$C$3,INDEX('Productos de barra'!$G$2:$G$151,MATCH($D409,'Productos de barra'!$A$2:$A$151,0))),Configuración!$C$3)*((N($I409)+N($J409))/MAX(0.0001,IFERROR(IF(INDEX('Productos de barra'!$F$2:$F$151,MATCH($D409,'Productos de barra'!$A$2:$A$151,0))="",1,INDEX('Productos de barra'!$F$2:$F$151,MATCH($D409,'Productos de barra'!$A$2:$A$151,0))),1))+N($K409))+0.001,"OK",IF($N409&lt;0,"Falta: investigar","Sobra: revisar carga")))</f>
        <v/>
      </c>
      <c r="P409" s="26">
        <f>IF($N409="","",IFERROR(IF(INDEX('Productos de barra'!$H$2:$H$151,MATCH($D409,'Productos de barra'!$A$2:$A$151,0))="","",$N409*INDEX('Productos de barra'!$H$2:$H$151,MATCH($D409,'Productos de barra'!$A$2:$A$151,0))),""))</f>
        <v/>
      </c>
      <c r="Q409" s="18" t="n"/>
      <c r="R409" s="23">
        <f>IF(OR($A409="",$A409&lt;&gt;'Resumen del turno'!$C$3,$B409&lt;&gt;'Resumen del turno'!$C$4,$O409="",$O409="OK"),"",COUNTIFS($A$2:$A409,$A409,$B$2:$B409,$B409,$O$2:$O409,"Falta*")+COUNTIFS($A$2:$A409,$A409,$B$2:$B409,$B409,$O$2:$O409,"Sobra*"))</f>
        <v/>
      </c>
    </row>
    <row r="410">
      <c r="A410" s="22" t="n"/>
      <c r="B410" s="18" t="n"/>
      <c r="C410" s="18" t="n"/>
      <c r="D410" s="18" t="n"/>
      <c r="E410" s="23">
        <f>IF($D410="","",IFERROR(INDEX('Productos de barra'!$B$2:$B$151,MATCH($D410,'Productos de barra'!$A$2:$A$151,0)),"Código no cargado"))</f>
        <v/>
      </c>
      <c r="F410" s="23">
        <f>IF($D410="","",IFERROR(INDEX('Productos de barra'!$D$2:$D$151,MATCH($D410,'Productos de barra'!$A$2:$A$151,0)),""))</f>
        <v/>
      </c>
      <c r="G410" s="24" t="n"/>
      <c r="H410" s="24" t="n"/>
      <c r="I410" s="24" t="n"/>
      <c r="J410" s="24" t="n"/>
      <c r="K410" s="24" t="n"/>
      <c r="L410" s="25">
        <f>IF(OR($D410="",$G410=""),"",ROUND($G410+N($H410)-((N($I410)+N($J410))/MAX(0.0001,IFERROR(IF(INDEX('Productos de barra'!$F$2:$F$151,MATCH($D410,'Productos de barra'!$A$2:$A$151,0))="",1,INDEX('Productos de barra'!$F$2:$F$151,MATCH($D410,'Productos de barra'!$A$2:$A$151,0))),1))+N($K410)),2))</f>
        <v/>
      </c>
      <c r="M410" s="24" t="n"/>
      <c r="N410" s="25">
        <f>IF(OR($L410="",$M410=""),"",ROUND($M410-$L410,2))</f>
        <v/>
      </c>
      <c r="O410" s="23">
        <f>IF($N410="","",IF(ABS($N410)&lt;=IFERROR(IF(INDEX('Productos de barra'!$G$2:$G$151,MATCH($D410,'Productos de barra'!$A$2:$A$151,0))="",Configuración!$C$3,INDEX('Productos de barra'!$G$2:$G$151,MATCH($D410,'Productos de barra'!$A$2:$A$151,0))),Configuración!$C$3)*((N($I410)+N($J410))/MAX(0.0001,IFERROR(IF(INDEX('Productos de barra'!$F$2:$F$151,MATCH($D410,'Productos de barra'!$A$2:$A$151,0))="",1,INDEX('Productos de barra'!$F$2:$F$151,MATCH($D410,'Productos de barra'!$A$2:$A$151,0))),1))+N($K410))+0.001,"OK",IF($N410&lt;0,"Falta: investigar","Sobra: revisar carga")))</f>
        <v/>
      </c>
      <c r="P410" s="26">
        <f>IF($N410="","",IFERROR(IF(INDEX('Productos de barra'!$H$2:$H$151,MATCH($D410,'Productos de barra'!$A$2:$A$151,0))="","",$N410*INDEX('Productos de barra'!$H$2:$H$151,MATCH($D410,'Productos de barra'!$A$2:$A$151,0))),""))</f>
        <v/>
      </c>
      <c r="Q410" s="18" t="n"/>
      <c r="R410" s="23">
        <f>IF(OR($A410="",$A410&lt;&gt;'Resumen del turno'!$C$3,$B410&lt;&gt;'Resumen del turno'!$C$4,$O410="",$O410="OK"),"",COUNTIFS($A$2:$A410,$A410,$B$2:$B410,$B410,$O$2:$O410,"Falta*")+COUNTIFS($A$2:$A410,$A410,$B$2:$B410,$B410,$O$2:$O410,"Sobra*"))</f>
        <v/>
      </c>
    </row>
    <row r="411">
      <c r="A411" s="22" t="n"/>
      <c r="B411" s="18" t="n"/>
      <c r="C411" s="18" t="n"/>
      <c r="D411" s="18" t="n"/>
      <c r="E411" s="23">
        <f>IF($D411="","",IFERROR(INDEX('Productos de barra'!$B$2:$B$151,MATCH($D411,'Productos de barra'!$A$2:$A$151,0)),"Código no cargado"))</f>
        <v/>
      </c>
      <c r="F411" s="23">
        <f>IF($D411="","",IFERROR(INDEX('Productos de barra'!$D$2:$D$151,MATCH($D411,'Productos de barra'!$A$2:$A$151,0)),""))</f>
        <v/>
      </c>
      <c r="G411" s="24" t="n"/>
      <c r="H411" s="24" t="n"/>
      <c r="I411" s="24" t="n"/>
      <c r="J411" s="24" t="n"/>
      <c r="K411" s="24" t="n"/>
      <c r="L411" s="25">
        <f>IF(OR($D411="",$G411=""),"",ROUND($G411+N($H411)-((N($I411)+N($J411))/MAX(0.0001,IFERROR(IF(INDEX('Productos de barra'!$F$2:$F$151,MATCH($D411,'Productos de barra'!$A$2:$A$151,0))="",1,INDEX('Productos de barra'!$F$2:$F$151,MATCH($D411,'Productos de barra'!$A$2:$A$151,0))),1))+N($K411)),2))</f>
        <v/>
      </c>
      <c r="M411" s="24" t="n"/>
      <c r="N411" s="25">
        <f>IF(OR($L411="",$M411=""),"",ROUND($M411-$L411,2))</f>
        <v/>
      </c>
      <c r="O411" s="23">
        <f>IF($N411="","",IF(ABS($N411)&lt;=IFERROR(IF(INDEX('Productos de barra'!$G$2:$G$151,MATCH($D411,'Productos de barra'!$A$2:$A$151,0))="",Configuración!$C$3,INDEX('Productos de barra'!$G$2:$G$151,MATCH($D411,'Productos de barra'!$A$2:$A$151,0))),Configuración!$C$3)*((N($I411)+N($J411))/MAX(0.0001,IFERROR(IF(INDEX('Productos de barra'!$F$2:$F$151,MATCH($D411,'Productos de barra'!$A$2:$A$151,0))="",1,INDEX('Productos de barra'!$F$2:$F$151,MATCH($D411,'Productos de barra'!$A$2:$A$151,0))),1))+N($K411))+0.001,"OK",IF($N411&lt;0,"Falta: investigar","Sobra: revisar carga")))</f>
        <v/>
      </c>
      <c r="P411" s="26">
        <f>IF($N411="","",IFERROR(IF(INDEX('Productos de barra'!$H$2:$H$151,MATCH($D411,'Productos de barra'!$A$2:$A$151,0))="","",$N411*INDEX('Productos de barra'!$H$2:$H$151,MATCH($D411,'Productos de barra'!$A$2:$A$151,0))),""))</f>
        <v/>
      </c>
      <c r="Q411" s="18" t="n"/>
      <c r="R411" s="23">
        <f>IF(OR($A411="",$A411&lt;&gt;'Resumen del turno'!$C$3,$B411&lt;&gt;'Resumen del turno'!$C$4,$O411="",$O411="OK"),"",COUNTIFS($A$2:$A411,$A411,$B$2:$B411,$B411,$O$2:$O411,"Falta*")+COUNTIFS($A$2:$A411,$A411,$B$2:$B411,$B411,$O$2:$O411,"Sobra*"))</f>
        <v/>
      </c>
    </row>
    <row r="412">
      <c r="A412" s="22" t="n"/>
      <c r="B412" s="18" t="n"/>
      <c r="C412" s="18" t="n"/>
      <c r="D412" s="18" t="n"/>
      <c r="E412" s="23">
        <f>IF($D412="","",IFERROR(INDEX('Productos de barra'!$B$2:$B$151,MATCH($D412,'Productos de barra'!$A$2:$A$151,0)),"Código no cargado"))</f>
        <v/>
      </c>
      <c r="F412" s="23">
        <f>IF($D412="","",IFERROR(INDEX('Productos de barra'!$D$2:$D$151,MATCH($D412,'Productos de barra'!$A$2:$A$151,0)),""))</f>
        <v/>
      </c>
      <c r="G412" s="24" t="n"/>
      <c r="H412" s="24" t="n"/>
      <c r="I412" s="24" t="n"/>
      <c r="J412" s="24" t="n"/>
      <c r="K412" s="24" t="n"/>
      <c r="L412" s="25">
        <f>IF(OR($D412="",$G412=""),"",ROUND($G412+N($H412)-((N($I412)+N($J412))/MAX(0.0001,IFERROR(IF(INDEX('Productos de barra'!$F$2:$F$151,MATCH($D412,'Productos de barra'!$A$2:$A$151,0))="",1,INDEX('Productos de barra'!$F$2:$F$151,MATCH($D412,'Productos de barra'!$A$2:$A$151,0))),1))+N($K412)),2))</f>
        <v/>
      </c>
      <c r="M412" s="24" t="n"/>
      <c r="N412" s="25">
        <f>IF(OR($L412="",$M412=""),"",ROUND($M412-$L412,2))</f>
        <v/>
      </c>
      <c r="O412" s="23">
        <f>IF($N412="","",IF(ABS($N412)&lt;=IFERROR(IF(INDEX('Productos de barra'!$G$2:$G$151,MATCH($D412,'Productos de barra'!$A$2:$A$151,0))="",Configuración!$C$3,INDEX('Productos de barra'!$G$2:$G$151,MATCH($D412,'Productos de barra'!$A$2:$A$151,0))),Configuración!$C$3)*((N($I412)+N($J412))/MAX(0.0001,IFERROR(IF(INDEX('Productos de barra'!$F$2:$F$151,MATCH($D412,'Productos de barra'!$A$2:$A$151,0))="",1,INDEX('Productos de barra'!$F$2:$F$151,MATCH($D412,'Productos de barra'!$A$2:$A$151,0))),1))+N($K412))+0.001,"OK",IF($N412&lt;0,"Falta: investigar","Sobra: revisar carga")))</f>
        <v/>
      </c>
      <c r="P412" s="26">
        <f>IF($N412="","",IFERROR(IF(INDEX('Productos de barra'!$H$2:$H$151,MATCH($D412,'Productos de barra'!$A$2:$A$151,0))="","",$N412*INDEX('Productos de barra'!$H$2:$H$151,MATCH($D412,'Productos de barra'!$A$2:$A$151,0))),""))</f>
        <v/>
      </c>
      <c r="Q412" s="18" t="n"/>
      <c r="R412" s="23">
        <f>IF(OR($A412="",$A412&lt;&gt;'Resumen del turno'!$C$3,$B412&lt;&gt;'Resumen del turno'!$C$4,$O412="",$O412="OK"),"",COUNTIFS($A$2:$A412,$A412,$B$2:$B412,$B412,$O$2:$O412,"Falta*")+COUNTIFS($A$2:$A412,$A412,$B$2:$B412,$B412,$O$2:$O412,"Sobra*"))</f>
        <v/>
      </c>
    </row>
    <row r="413">
      <c r="A413" s="22" t="n"/>
      <c r="B413" s="18" t="n"/>
      <c r="C413" s="18" t="n"/>
      <c r="D413" s="18" t="n"/>
      <c r="E413" s="23">
        <f>IF($D413="","",IFERROR(INDEX('Productos de barra'!$B$2:$B$151,MATCH($D413,'Productos de barra'!$A$2:$A$151,0)),"Código no cargado"))</f>
        <v/>
      </c>
      <c r="F413" s="23">
        <f>IF($D413="","",IFERROR(INDEX('Productos de barra'!$D$2:$D$151,MATCH($D413,'Productos de barra'!$A$2:$A$151,0)),""))</f>
        <v/>
      </c>
      <c r="G413" s="24" t="n"/>
      <c r="H413" s="24" t="n"/>
      <c r="I413" s="24" t="n"/>
      <c r="J413" s="24" t="n"/>
      <c r="K413" s="24" t="n"/>
      <c r="L413" s="25">
        <f>IF(OR($D413="",$G413=""),"",ROUND($G413+N($H413)-((N($I413)+N($J413))/MAX(0.0001,IFERROR(IF(INDEX('Productos de barra'!$F$2:$F$151,MATCH($D413,'Productos de barra'!$A$2:$A$151,0))="",1,INDEX('Productos de barra'!$F$2:$F$151,MATCH($D413,'Productos de barra'!$A$2:$A$151,0))),1))+N($K413)),2))</f>
        <v/>
      </c>
      <c r="M413" s="24" t="n"/>
      <c r="N413" s="25">
        <f>IF(OR($L413="",$M413=""),"",ROUND($M413-$L413,2))</f>
        <v/>
      </c>
      <c r="O413" s="23">
        <f>IF($N413="","",IF(ABS($N413)&lt;=IFERROR(IF(INDEX('Productos de barra'!$G$2:$G$151,MATCH($D413,'Productos de barra'!$A$2:$A$151,0))="",Configuración!$C$3,INDEX('Productos de barra'!$G$2:$G$151,MATCH($D413,'Productos de barra'!$A$2:$A$151,0))),Configuración!$C$3)*((N($I413)+N($J413))/MAX(0.0001,IFERROR(IF(INDEX('Productos de barra'!$F$2:$F$151,MATCH($D413,'Productos de barra'!$A$2:$A$151,0))="",1,INDEX('Productos de barra'!$F$2:$F$151,MATCH($D413,'Productos de barra'!$A$2:$A$151,0))),1))+N($K413))+0.001,"OK",IF($N413&lt;0,"Falta: investigar","Sobra: revisar carga")))</f>
        <v/>
      </c>
      <c r="P413" s="26">
        <f>IF($N413="","",IFERROR(IF(INDEX('Productos de barra'!$H$2:$H$151,MATCH($D413,'Productos de barra'!$A$2:$A$151,0))="","",$N413*INDEX('Productos de barra'!$H$2:$H$151,MATCH($D413,'Productos de barra'!$A$2:$A$151,0))),""))</f>
        <v/>
      </c>
      <c r="Q413" s="18" t="n"/>
      <c r="R413" s="23">
        <f>IF(OR($A413="",$A413&lt;&gt;'Resumen del turno'!$C$3,$B413&lt;&gt;'Resumen del turno'!$C$4,$O413="",$O413="OK"),"",COUNTIFS($A$2:$A413,$A413,$B$2:$B413,$B413,$O$2:$O413,"Falta*")+COUNTIFS($A$2:$A413,$A413,$B$2:$B413,$B413,$O$2:$O413,"Sobra*"))</f>
        <v/>
      </c>
    </row>
    <row r="414">
      <c r="A414" s="22" t="n"/>
      <c r="B414" s="18" t="n"/>
      <c r="C414" s="18" t="n"/>
      <c r="D414" s="18" t="n"/>
      <c r="E414" s="23">
        <f>IF($D414="","",IFERROR(INDEX('Productos de barra'!$B$2:$B$151,MATCH($D414,'Productos de barra'!$A$2:$A$151,0)),"Código no cargado"))</f>
        <v/>
      </c>
      <c r="F414" s="23">
        <f>IF($D414="","",IFERROR(INDEX('Productos de barra'!$D$2:$D$151,MATCH($D414,'Productos de barra'!$A$2:$A$151,0)),""))</f>
        <v/>
      </c>
      <c r="G414" s="24" t="n"/>
      <c r="H414" s="24" t="n"/>
      <c r="I414" s="24" t="n"/>
      <c r="J414" s="24" t="n"/>
      <c r="K414" s="24" t="n"/>
      <c r="L414" s="25">
        <f>IF(OR($D414="",$G414=""),"",ROUND($G414+N($H414)-((N($I414)+N($J414))/MAX(0.0001,IFERROR(IF(INDEX('Productos de barra'!$F$2:$F$151,MATCH($D414,'Productos de barra'!$A$2:$A$151,0))="",1,INDEX('Productos de barra'!$F$2:$F$151,MATCH($D414,'Productos de barra'!$A$2:$A$151,0))),1))+N($K414)),2))</f>
        <v/>
      </c>
      <c r="M414" s="24" t="n"/>
      <c r="N414" s="25">
        <f>IF(OR($L414="",$M414=""),"",ROUND($M414-$L414,2))</f>
        <v/>
      </c>
      <c r="O414" s="23">
        <f>IF($N414="","",IF(ABS($N414)&lt;=IFERROR(IF(INDEX('Productos de barra'!$G$2:$G$151,MATCH($D414,'Productos de barra'!$A$2:$A$151,0))="",Configuración!$C$3,INDEX('Productos de barra'!$G$2:$G$151,MATCH($D414,'Productos de barra'!$A$2:$A$151,0))),Configuración!$C$3)*((N($I414)+N($J414))/MAX(0.0001,IFERROR(IF(INDEX('Productos de barra'!$F$2:$F$151,MATCH($D414,'Productos de barra'!$A$2:$A$151,0))="",1,INDEX('Productos de barra'!$F$2:$F$151,MATCH($D414,'Productos de barra'!$A$2:$A$151,0))),1))+N($K414))+0.001,"OK",IF($N414&lt;0,"Falta: investigar","Sobra: revisar carga")))</f>
        <v/>
      </c>
      <c r="P414" s="26">
        <f>IF($N414="","",IFERROR(IF(INDEX('Productos de barra'!$H$2:$H$151,MATCH($D414,'Productos de barra'!$A$2:$A$151,0))="","",$N414*INDEX('Productos de barra'!$H$2:$H$151,MATCH($D414,'Productos de barra'!$A$2:$A$151,0))),""))</f>
        <v/>
      </c>
      <c r="Q414" s="18" t="n"/>
      <c r="R414" s="23">
        <f>IF(OR($A414="",$A414&lt;&gt;'Resumen del turno'!$C$3,$B414&lt;&gt;'Resumen del turno'!$C$4,$O414="",$O414="OK"),"",COUNTIFS($A$2:$A414,$A414,$B$2:$B414,$B414,$O$2:$O414,"Falta*")+COUNTIFS($A$2:$A414,$A414,$B$2:$B414,$B414,$O$2:$O414,"Sobra*"))</f>
        <v/>
      </c>
    </row>
    <row r="415">
      <c r="A415" s="22" t="n"/>
      <c r="B415" s="18" t="n"/>
      <c r="C415" s="18" t="n"/>
      <c r="D415" s="18" t="n"/>
      <c r="E415" s="23">
        <f>IF($D415="","",IFERROR(INDEX('Productos de barra'!$B$2:$B$151,MATCH($D415,'Productos de barra'!$A$2:$A$151,0)),"Código no cargado"))</f>
        <v/>
      </c>
      <c r="F415" s="23">
        <f>IF($D415="","",IFERROR(INDEX('Productos de barra'!$D$2:$D$151,MATCH($D415,'Productos de barra'!$A$2:$A$151,0)),""))</f>
        <v/>
      </c>
      <c r="G415" s="24" t="n"/>
      <c r="H415" s="24" t="n"/>
      <c r="I415" s="24" t="n"/>
      <c r="J415" s="24" t="n"/>
      <c r="K415" s="24" t="n"/>
      <c r="L415" s="25">
        <f>IF(OR($D415="",$G415=""),"",ROUND($G415+N($H415)-((N($I415)+N($J415))/MAX(0.0001,IFERROR(IF(INDEX('Productos de barra'!$F$2:$F$151,MATCH($D415,'Productos de barra'!$A$2:$A$151,0))="",1,INDEX('Productos de barra'!$F$2:$F$151,MATCH($D415,'Productos de barra'!$A$2:$A$151,0))),1))+N($K415)),2))</f>
        <v/>
      </c>
      <c r="M415" s="24" t="n"/>
      <c r="N415" s="25">
        <f>IF(OR($L415="",$M415=""),"",ROUND($M415-$L415,2))</f>
        <v/>
      </c>
      <c r="O415" s="23">
        <f>IF($N415="","",IF(ABS($N415)&lt;=IFERROR(IF(INDEX('Productos de barra'!$G$2:$G$151,MATCH($D415,'Productos de barra'!$A$2:$A$151,0))="",Configuración!$C$3,INDEX('Productos de barra'!$G$2:$G$151,MATCH($D415,'Productos de barra'!$A$2:$A$151,0))),Configuración!$C$3)*((N($I415)+N($J415))/MAX(0.0001,IFERROR(IF(INDEX('Productos de barra'!$F$2:$F$151,MATCH($D415,'Productos de barra'!$A$2:$A$151,0))="",1,INDEX('Productos de barra'!$F$2:$F$151,MATCH($D415,'Productos de barra'!$A$2:$A$151,0))),1))+N($K415))+0.001,"OK",IF($N415&lt;0,"Falta: investigar","Sobra: revisar carga")))</f>
        <v/>
      </c>
      <c r="P415" s="26">
        <f>IF($N415="","",IFERROR(IF(INDEX('Productos de barra'!$H$2:$H$151,MATCH($D415,'Productos de barra'!$A$2:$A$151,0))="","",$N415*INDEX('Productos de barra'!$H$2:$H$151,MATCH($D415,'Productos de barra'!$A$2:$A$151,0))),""))</f>
        <v/>
      </c>
      <c r="Q415" s="18" t="n"/>
      <c r="R415" s="23">
        <f>IF(OR($A415="",$A415&lt;&gt;'Resumen del turno'!$C$3,$B415&lt;&gt;'Resumen del turno'!$C$4,$O415="",$O415="OK"),"",COUNTIFS($A$2:$A415,$A415,$B$2:$B415,$B415,$O$2:$O415,"Falta*")+COUNTIFS($A$2:$A415,$A415,$B$2:$B415,$B415,$O$2:$O415,"Sobra*"))</f>
        <v/>
      </c>
    </row>
    <row r="416">
      <c r="A416" s="22" t="n"/>
      <c r="B416" s="18" t="n"/>
      <c r="C416" s="18" t="n"/>
      <c r="D416" s="18" t="n"/>
      <c r="E416" s="23">
        <f>IF($D416="","",IFERROR(INDEX('Productos de barra'!$B$2:$B$151,MATCH($D416,'Productos de barra'!$A$2:$A$151,0)),"Código no cargado"))</f>
        <v/>
      </c>
      <c r="F416" s="23">
        <f>IF($D416="","",IFERROR(INDEX('Productos de barra'!$D$2:$D$151,MATCH($D416,'Productos de barra'!$A$2:$A$151,0)),""))</f>
        <v/>
      </c>
      <c r="G416" s="24" t="n"/>
      <c r="H416" s="24" t="n"/>
      <c r="I416" s="24" t="n"/>
      <c r="J416" s="24" t="n"/>
      <c r="K416" s="24" t="n"/>
      <c r="L416" s="25">
        <f>IF(OR($D416="",$G416=""),"",ROUND($G416+N($H416)-((N($I416)+N($J416))/MAX(0.0001,IFERROR(IF(INDEX('Productos de barra'!$F$2:$F$151,MATCH($D416,'Productos de barra'!$A$2:$A$151,0))="",1,INDEX('Productos de barra'!$F$2:$F$151,MATCH($D416,'Productos de barra'!$A$2:$A$151,0))),1))+N($K416)),2))</f>
        <v/>
      </c>
      <c r="M416" s="24" t="n"/>
      <c r="N416" s="25">
        <f>IF(OR($L416="",$M416=""),"",ROUND($M416-$L416,2))</f>
        <v/>
      </c>
      <c r="O416" s="23">
        <f>IF($N416="","",IF(ABS($N416)&lt;=IFERROR(IF(INDEX('Productos de barra'!$G$2:$G$151,MATCH($D416,'Productos de barra'!$A$2:$A$151,0))="",Configuración!$C$3,INDEX('Productos de barra'!$G$2:$G$151,MATCH($D416,'Productos de barra'!$A$2:$A$151,0))),Configuración!$C$3)*((N($I416)+N($J416))/MAX(0.0001,IFERROR(IF(INDEX('Productos de barra'!$F$2:$F$151,MATCH($D416,'Productos de barra'!$A$2:$A$151,0))="",1,INDEX('Productos de barra'!$F$2:$F$151,MATCH($D416,'Productos de barra'!$A$2:$A$151,0))),1))+N($K416))+0.001,"OK",IF($N416&lt;0,"Falta: investigar","Sobra: revisar carga")))</f>
        <v/>
      </c>
      <c r="P416" s="26">
        <f>IF($N416="","",IFERROR(IF(INDEX('Productos de barra'!$H$2:$H$151,MATCH($D416,'Productos de barra'!$A$2:$A$151,0))="","",$N416*INDEX('Productos de barra'!$H$2:$H$151,MATCH($D416,'Productos de barra'!$A$2:$A$151,0))),""))</f>
        <v/>
      </c>
      <c r="Q416" s="18" t="n"/>
      <c r="R416" s="23">
        <f>IF(OR($A416="",$A416&lt;&gt;'Resumen del turno'!$C$3,$B416&lt;&gt;'Resumen del turno'!$C$4,$O416="",$O416="OK"),"",COUNTIFS($A$2:$A416,$A416,$B$2:$B416,$B416,$O$2:$O416,"Falta*")+COUNTIFS($A$2:$A416,$A416,$B$2:$B416,$B416,$O$2:$O416,"Sobra*"))</f>
        <v/>
      </c>
    </row>
    <row r="417">
      <c r="A417" s="22" t="n"/>
      <c r="B417" s="18" t="n"/>
      <c r="C417" s="18" t="n"/>
      <c r="D417" s="18" t="n"/>
      <c r="E417" s="23">
        <f>IF($D417="","",IFERROR(INDEX('Productos de barra'!$B$2:$B$151,MATCH($D417,'Productos de barra'!$A$2:$A$151,0)),"Código no cargado"))</f>
        <v/>
      </c>
      <c r="F417" s="23">
        <f>IF($D417="","",IFERROR(INDEX('Productos de barra'!$D$2:$D$151,MATCH($D417,'Productos de barra'!$A$2:$A$151,0)),""))</f>
        <v/>
      </c>
      <c r="G417" s="24" t="n"/>
      <c r="H417" s="24" t="n"/>
      <c r="I417" s="24" t="n"/>
      <c r="J417" s="24" t="n"/>
      <c r="K417" s="24" t="n"/>
      <c r="L417" s="25">
        <f>IF(OR($D417="",$G417=""),"",ROUND($G417+N($H417)-((N($I417)+N($J417))/MAX(0.0001,IFERROR(IF(INDEX('Productos de barra'!$F$2:$F$151,MATCH($D417,'Productos de barra'!$A$2:$A$151,0))="",1,INDEX('Productos de barra'!$F$2:$F$151,MATCH($D417,'Productos de barra'!$A$2:$A$151,0))),1))+N($K417)),2))</f>
        <v/>
      </c>
      <c r="M417" s="24" t="n"/>
      <c r="N417" s="25">
        <f>IF(OR($L417="",$M417=""),"",ROUND($M417-$L417,2))</f>
        <v/>
      </c>
      <c r="O417" s="23">
        <f>IF($N417="","",IF(ABS($N417)&lt;=IFERROR(IF(INDEX('Productos de barra'!$G$2:$G$151,MATCH($D417,'Productos de barra'!$A$2:$A$151,0))="",Configuración!$C$3,INDEX('Productos de barra'!$G$2:$G$151,MATCH($D417,'Productos de barra'!$A$2:$A$151,0))),Configuración!$C$3)*((N($I417)+N($J417))/MAX(0.0001,IFERROR(IF(INDEX('Productos de barra'!$F$2:$F$151,MATCH($D417,'Productos de barra'!$A$2:$A$151,0))="",1,INDEX('Productos de barra'!$F$2:$F$151,MATCH($D417,'Productos de barra'!$A$2:$A$151,0))),1))+N($K417))+0.001,"OK",IF($N417&lt;0,"Falta: investigar","Sobra: revisar carga")))</f>
        <v/>
      </c>
      <c r="P417" s="26">
        <f>IF($N417="","",IFERROR(IF(INDEX('Productos de barra'!$H$2:$H$151,MATCH($D417,'Productos de barra'!$A$2:$A$151,0))="","",$N417*INDEX('Productos de barra'!$H$2:$H$151,MATCH($D417,'Productos de barra'!$A$2:$A$151,0))),""))</f>
        <v/>
      </c>
      <c r="Q417" s="18" t="n"/>
      <c r="R417" s="23">
        <f>IF(OR($A417="",$A417&lt;&gt;'Resumen del turno'!$C$3,$B417&lt;&gt;'Resumen del turno'!$C$4,$O417="",$O417="OK"),"",COUNTIFS($A$2:$A417,$A417,$B$2:$B417,$B417,$O$2:$O417,"Falta*")+COUNTIFS($A$2:$A417,$A417,$B$2:$B417,$B417,$O$2:$O417,"Sobra*"))</f>
        <v/>
      </c>
    </row>
    <row r="418">
      <c r="A418" s="22" t="n"/>
      <c r="B418" s="18" t="n"/>
      <c r="C418" s="18" t="n"/>
      <c r="D418" s="18" t="n"/>
      <c r="E418" s="23">
        <f>IF($D418="","",IFERROR(INDEX('Productos de barra'!$B$2:$B$151,MATCH($D418,'Productos de barra'!$A$2:$A$151,0)),"Código no cargado"))</f>
        <v/>
      </c>
      <c r="F418" s="23">
        <f>IF($D418="","",IFERROR(INDEX('Productos de barra'!$D$2:$D$151,MATCH($D418,'Productos de barra'!$A$2:$A$151,0)),""))</f>
        <v/>
      </c>
      <c r="G418" s="24" t="n"/>
      <c r="H418" s="24" t="n"/>
      <c r="I418" s="24" t="n"/>
      <c r="J418" s="24" t="n"/>
      <c r="K418" s="24" t="n"/>
      <c r="L418" s="25">
        <f>IF(OR($D418="",$G418=""),"",ROUND($G418+N($H418)-((N($I418)+N($J418))/MAX(0.0001,IFERROR(IF(INDEX('Productos de barra'!$F$2:$F$151,MATCH($D418,'Productos de barra'!$A$2:$A$151,0))="",1,INDEX('Productos de barra'!$F$2:$F$151,MATCH($D418,'Productos de barra'!$A$2:$A$151,0))),1))+N($K418)),2))</f>
        <v/>
      </c>
      <c r="M418" s="24" t="n"/>
      <c r="N418" s="25">
        <f>IF(OR($L418="",$M418=""),"",ROUND($M418-$L418,2))</f>
        <v/>
      </c>
      <c r="O418" s="23">
        <f>IF($N418="","",IF(ABS($N418)&lt;=IFERROR(IF(INDEX('Productos de barra'!$G$2:$G$151,MATCH($D418,'Productos de barra'!$A$2:$A$151,0))="",Configuración!$C$3,INDEX('Productos de barra'!$G$2:$G$151,MATCH($D418,'Productos de barra'!$A$2:$A$151,0))),Configuración!$C$3)*((N($I418)+N($J418))/MAX(0.0001,IFERROR(IF(INDEX('Productos de barra'!$F$2:$F$151,MATCH($D418,'Productos de barra'!$A$2:$A$151,0))="",1,INDEX('Productos de barra'!$F$2:$F$151,MATCH($D418,'Productos de barra'!$A$2:$A$151,0))),1))+N($K418))+0.001,"OK",IF($N418&lt;0,"Falta: investigar","Sobra: revisar carga")))</f>
        <v/>
      </c>
      <c r="P418" s="26">
        <f>IF($N418="","",IFERROR(IF(INDEX('Productos de barra'!$H$2:$H$151,MATCH($D418,'Productos de barra'!$A$2:$A$151,0))="","",$N418*INDEX('Productos de barra'!$H$2:$H$151,MATCH($D418,'Productos de barra'!$A$2:$A$151,0))),""))</f>
        <v/>
      </c>
      <c r="Q418" s="18" t="n"/>
      <c r="R418" s="23">
        <f>IF(OR($A418="",$A418&lt;&gt;'Resumen del turno'!$C$3,$B418&lt;&gt;'Resumen del turno'!$C$4,$O418="",$O418="OK"),"",COUNTIFS($A$2:$A418,$A418,$B$2:$B418,$B418,$O$2:$O418,"Falta*")+COUNTIFS($A$2:$A418,$A418,$B$2:$B418,$B418,$O$2:$O418,"Sobra*"))</f>
        <v/>
      </c>
    </row>
    <row r="419">
      <c r="A419" s="22" t="n"/>
      <c r="B419" s="18" t="n"/>
      <c r="C419" s="18" t="n"/>
      <c r="D419" s="18" t="n"/>
      <c r="E419" s="23">
        <f>IF($D419="","",IFERROR(INDEX('Productos de barra'!$B$2:$B$151,MATCH($D419,'Productos de barra'!$A$2:$A$151,0)),"Código no cargado"))</f>
        <v/>
      </c>
      <c r="F419" s="23">
        <f>IF($D419="","",IFERROR(INDEX('Productos de barra'!$D$2:$D$151,MATCH($D419,'Productos de barra'!$A$2:$A$151,0)),""))</f>
        <v/>
      </c>
      <c r="G419" s="24" t="n"/>
      <c r="H419" s="24" t="n"/>
      <c r="I419" s="24" t="n"/>
      <c r="J419" s="24" t="n"/>
      <c r="K419" s="24" t="n"/>
      <c r="L419" s="25">
        <f>IF(OR($D419="",$G419=""),"",ROUND($G419+N($H419)-((N($I419)+N($J419))/MAX(0.0001,IFERROR(IF(INDEX('Productos de barra'!$F$2:$F$151,MATCH($D419,'Productos de barra'!$A$2:$A$151,0))="",1,INDEX('Productos de barra'!$F$2:$F$151,MATCH($D419,'Productos de barra'!$A$2:$A$151,0))),1))+N($K419)),2))</f>
        <v/>
      </c>
      <c r="M419" s="24" t="n"/>
      <c r="N419" s="25">
        <f>IF(OR($L419="",$M419=""),"",ROUND($M419-$L419,2))</f>
        <v/>
      </c>
      <c r="O419" s="23">
        <f>IF($N419="","",IF(ABS($N419)&lt;=IFERROR(IF(INDEX('Productos de barra'!$G$2:$G$151,MATCH($D419,'Productos de barra'!$A$2:$A$151,0))="",Configuración!$C$3,INDEX('Productos de barra'!$G$2:$G$151,MATCH($D419,'Productos de barra'!$A$2:$A$151,0))),Configuración!$C$3)*((N($I419)+N($J419))/MAX(0.0001,IFERROR(IF(INDEX('Productos de barra'!$F$2:$F$151,MATCH($D419,'Productos de barra'!$A$2:$A$151,0))="",1,INDEX('Productos de barra'!$F$2:$F$151,MATCH($D419,'Productos de barra'!$A$2:$A$151,0))),1))+N($K419))+0.001,"OK",IF($N419&lt;0,"Falta: investigar","Sobra: revisar carga")))</f>
        <v/>
      </c>
      <c r="P419" s="26">
        <f>IF($N419="","",IFERROR(IF(INDEX('Productos de barra'!$H$2:$H$151,MATCH($D419,'Productos de barra'!$A$2:$A$151,0))="","",$N419*INDEX('Productos de barra'!$H$2:$H$151,MATCH($D419,'Productos de barra'!$A$2:$A$151,0))),""))</f>
        <v/>
      </c>
      <c r="Q419" s="18" t="n"/>
      <c r="R419" s="23">
        <f>IF(OR($A419="",$A419&lt;&gt;'Resumen del turno'!$C$3,$B419&lt;&gt;'Resumen del turno'!$C$4,$O419="",$O419="OK"),"",COUNTIFS($A$2:$A419,$A419,$B$2:$B419,$B419,$O$2:$O419,"Falta*")+COUNTIFS($A$2:$A419,$A419,$B$2:$B419,$B419,$O$2:$O419,"Sobra*"))</f>
        <v/>
      </c>
    </row>
    <row r="420">
      <c r="A420" s="22" t="n"/>
      <c r="B420" s="18" t="n"/>
      <c r="C420" s="18" t="n"/>
      <c r="D420" s="18" t="n"/>
      <c r="E420" s="23">
        <f>IF($D420="","",IFERROR(INDEX('Productos de barra'!$B$2:$B$151,MATCH($D420,'Productos de barra'!$A$2:$A$151,0)),"Código no cargado"))</f>
        <v/>
      </c>
      <c r="F420" s="23">
        <f>IF($D420="","",IFERROR(INDEX('Productos de barra'!$D$2:$D$151,MATCH($D420,'Productos de barra'!$A$2:$A$151,0)),""))</f>
        <v/>
      </c>
      <c r="G420" s="24" t="n"/>
      <c r="H420" s="24" t="n"/>
      <c r="I420" s="24" t="n"/>
      <c r="J420" s="24" t="n"/>
      <c r="K420" s="24" t="n"/>
      <c r="L420" s="25">
        <f>IF(OR($D420="",$G420=""),"",ROUND($G420+N($H420)-((N($I420)+N($J420))/MAX(0.0001,IFERROR(IF(INDEX('Productos de barra'!$F$2:$F$151,MATCH($D420,'Productos de barra'!$A$2:$A$151,0))="",1,INDEX('Productos de barra'!$F$2:$F$151,MATCH($D420,'Productos de barra'!$A$2:$A$151,0))),1))+N($K420)),2))</f>
        <v/>
      </c>
      <c r="M420" s="24" t="n"/>
      <c r="N420" s="25">
        <f>IF(OR($L420="",$M420=""),"",ROUND($M420-$L420,2))</f>
        <v/>
      </c>
      <c r="O420" s="23">
        <f>IF($N420="","",IF(ABS($N420)&lt;=IFERROR(IF(INDEX('Productos de barra'!$G$2:$G$151,MATCH($D420,'Productos de barra'!$A$2:$A$151,0))="",Configuración!$C$3,INDEX('Productos de barra'!$G$2:$G$151,MATCH($D420,'Productos de barra'!$A$2:$A$151,0))),Configuración!$C$3)*((N($I420)+N($J420))/MAX(0.0001,IFERROR(IF(INDEX('Productos de barra'!$F$2:$F$151,MATCH($D420,'Productos de barra'!$A$2:$A$151,0))="",1,INDEX('Productos de barra'!$F$2:$F$151,MATCH($D420,'Productos de barra'!$A$2:$A$151,0))),1))+N($K420))+0.001,"OK",IF($N420&lt;0,"Falta: investigar","Sobra: revisar carga")))</f>
        <v/>
      </c>
      <c r="P420" s="26">
        <f>IF($N420="","",IFERROR(IF(INDEX('Productos de barra'!$H$2:$H$151,MATCH($D420,'Productos de barra'!$A$2:$A$151,0))="","",$N420*INDEX('Productos de barra'!$H$2:$H$151,MATCH($D420,'Productos de barra'!$A$2:$A$151,0))),""))</f>
        <v/>
      </c>
      <c r="Q420" s="18" t="n"/>
      <c r="R420" s="23">
        <f>IF(OR($A420="",$A420&lt;&gt;'Resumen del turno'!$C$3,$B420&lt;&gt;'Resumen del turno'!$C$4,$O420="",$O420="OK"),"",COUNTIFS($A$2:$A420,$A420,$B$2:$B420,$B420,$O$2:$O420,"Falta*")+COUNTIFS($A$2:$A420,$A420,$B$2:$B420,$B420,$O$2:$O420,"Sobra*"))</f>
        <v/>
      </c>
    </row>
    <row r="421">
      <c r="A421" s="22" t="n"/>
      <c r="B421" s="18" t="n"/>
      <c r="C421" s="18" t="n"/>
      <c r="D421" s="18" t="n"/>
      <c r="E421" s="23">
        <f>IF($D421="","",IFERROR(INDEX('Productos de barra'!$B$2:$B$151,MATCH($D421,'Productos de barra'!$A$2:$A$151,0)),"Código no cargado"))</f>
        <v/>
      </c>
      <c r="F421" s="23">
        <f>IF($D421="","",IFERROR(INDEX('Productos de barra'!$D$2:$D$151,MATCH($D421,'Productos de barra'!$A$2:$A$151,0)),""))</f>
        <v/>
      </c>
      <c r="G421" s="24" t="n"/>
      <c r="H421" s="24" t="n"/>
      <c r="I421" s="24" t="n"/>
      <c r="J421" s="24" t="n"/>
      <c r="K421" s="24" t="n"/>
      <c r="L421" s="25">
        <f>IF(OR($D421="",$G421=""),"",ROUND($G421+N($H421)-((N($I421)+N($J421))/MAX(0.0001,IFERROR(IF(INDEX('Productos de barra'!$F$2:$F$151,MATCH($D421,'Productos de barra'!$A$2:$A$151,0))="",1,INDEX('Productos de barra'!$F$2:$F$151,MATCH($D421,'Productos de barra'!$A$2:$A$151,0))),1))+N($K421)),2))</f>
        <v/>
      </c>
      <c r="M421" s="24" t="n"/>
      <c r="N421" s="25">
        <f>IF(OR($L421="",$M421=""),"",ROUND($M421-$L421,2))</f>
        <v/>
      </c>
      <c r="O421" s="23">
        <f>IF($N421="","",IF(ABS($N421)&lt;=IFERROR(IF(INDEX('Productos de barra'!$G$2:$G$151,MATCH($D421,'Productos de barra'!$A$2:$A$151,0))="",Configuración!$C$3,INDEX('Productos de barra'!$G$2:$G$151,MATCH($D421,'Productos de barra'!$A$2:$A$151,0))),Configuración!$C$3)*((N($I421)+N($J421))/MAX(0.0001,IFERROR(IF(INDEX('Productos de barra'!$F$2:$F$151,MATCH($D421,'Productos de barra'!$A$2:$A$151,0))="",1,INDEX('Productos de barra'!$F$2:$F$151,MATCH($D421,'Productos de barra'!$A$2:$A$151,0))),1))+N($K421))+0.001,"OK",IF($N421&lt;0,"Falta: investigar","Sobra: revisar carga")))</f>
        <v/>
      </c>
      <c r="P421" s="26">
        <f>IF($N421="","",IFERROR(IF(INDEX('Productos de barra'!$H$2:$H$151,MATCH($D421,'Productos de barra'!$A$2:$A$151,0))="","",$N421*INDEX('Productos de barra'!$H$2:$H$151,MATCH($D421,'Productos de barra'!$A$2:$A$151,0))),""))</f>
        <v/>
      </c>
      <c r="Q421" s="18" t="n"/>
      <c r="R421" s="23">
        <f>IF(OR($A421="",$A421&lt;&gt;'Resumen del turno'!$C$3,$B421&lt;&gt;'Resumen del turno'!$C$4,$O421="",$O421="OK"),"",COUNTIFS($A$2:$A421,$A421,$B$2:$B421,$B421,$O$2:$O421,"Falta*")+COUNTIFS($A$2:$A421,$A421,$B$2:$B421,$B421,$O$2:$O421,"Sobra*"))</f>
        <v/>
      </c>
    </row>
    <row r="422">
      <c r="A422" s="22" t="n"/>
      <c r="B422" s="18" t="n"/>
      <c r="C422" s="18" t="n"/>
      <c r="D422" s="18" t="n"/>
      <c r="E422" s="23">
        <f>IF($D422="","",IFERROR(INDEX('Productos de barra'!$B$2:$B$151,MATCH($D422,'Productos de barra'!$A$2:$A$151,0)),"Código no cargado"))</f>
        <v/>
      </c>
      <c r="F422" s="23">
        <f>IF($D422="","",IFERROR(INDEX('Productos de barra'!$D$2:$D$151,MATCH($D422,'Productos de barra'!$A$2:$A$151,0)),""))</f>
        <v/>
      </c>
      <c r="G422" s="24" t="n"/>
      <c r="H422" s="24" t="n"/>
      <c r="I422" s="24" t="n"/>
      <c r="J422" s="24" t="n"/>
      <c r="K422" s="24" t="n"/>
      <c r="L422" s="25">
        <f>IF(OR($D422="",$G422=""),"",ROUND($G422+N($H422)-((N($I422)+N($J422))/MAX(0.0001,IFERROR(IF(INDEX('Productos de barra'!$F$2:$F$151,MATCH($D422,'Productos de barra'!$A$2:$A$151,0))="",1,INDEX('Productos de barra'!$F$2:$F$151,MATCH($D422,'Productos de barra'!$A$2:$A$151,0))),1))+N($K422)),2))</f>
        <v/>
      </c>
      <c r="M422" s="24" t="n"/>
      <c r="N422" s="25">
        <f>IF(OR($L422="",$M422=""),"",ROUND($M422-$L422,2))</f>
        <v/>
      </c>
      <c r="O422" s="23">
        <f>IF($N422="","",IF(ABS($N422)&lt;=IFERROR(IF(INDEX('Productos de barra'!$G$2:$G$151,MATCH($D422,'Productos de barra'!$A$2:$A$151,0))="",Configuración!$C$3,INDEX('Productos de barra'!$G$2:$G$151,MATCH($D422,'Productos de barra'!$A$2:$A$151,0))),Configuración!$C$3)*((N($I422)+N($J422))/MAX(0.0001,IFERROR(IF(INDEX('Productos de barra'!$F$2:$F$151,MATCH($D422,'Productos de barra'!$A$2:$A$151,0))="",1,INDEX('Productos de barra'!$F$2:$F$151,MATCH($D422,'Productos de barra'!$A$2:$A$151,0))),1))+N($K422))+0.001,"OK",IF($N422&lt;0,"Falta: investigar","Sobra: revisar carga")))</f>
        <v/>
      </c>
      <c r="P422" s="26">
        <f>IF($N422="","",IFERROR(IF(INDEX('Productos de barra'!$H$2:$H$151,MATCH($D422,'Productos de barra'!$A$2:$A$151,0))="","",$N422*INDEX('Productos de barra'!$H$2:$H$151,MATCH($D422,'Productos de barra'!$A$2:$A$151,0))),""))</f>
        <v/>
      </c>
      <c r="Q422" s="18" t="n"/>
      <c r="R422" s="23">
        <f>IF(OR($A422="",$A422&lt;&gt;'Resumen del turno'!$C$3,$B422&lt;&gt;'Resumen del turno'!$C$4,$O422="",$O422="OK"),"",COUNTIFS($A$2:$A422,$A422,$B$2:$B422,$B422,$O$2:$O422,"Falta*")+COUNTIFS($A$2:$A422,$A422,$B$2:$B422,$B422,$O$2:$O422,"Sobra*"))</f>
        <v/>
      </c>
    </row>
    <row r="423">
      <c r="A423" s="22" t="n"/>
      <c r="B423" s="18" t="n"/>
      <c r="C423" s="18" t="n"/>
      <c r="D423" s="18" t="n"/>
      <c r="E423" s="23">
        <f>IF($D423="","",IFERROR(INDEX('Productos de barra'!$B$2:$B$151,MATCH($D423,'Productos de barra'!$A$2:$A$151,0)),"Código no cargado"))</f>
        <v/>
      </c>
      <c r="F423" s="23">
        <f>IF($D423="","",IFERROR(INDEX('Productos de barra'!$D$2:$D$151,MATCH($D423,'Productos de barra'!$A$2:$A$151,0)),""))</f>
        <v/>
      </c>
      <c r="G423" s="24" t="n"/>
      <c r="H423" s="24" t="n"/>
      <c r="I423" s="24" t="n"/>
      <c r="J423" s="24" t="n"/>
      <c r="K423" s="24" t="n"/>
      <c r="L423" s="25">
        <f>IF(OR($D423="",$G423=""),"",ROUND($G423+N($H423)-((N($I423)+N($J423))/MAX(0.0001,IFERROR(IF(INDEX('Productos de barra'!$F$2:$F$151,MATCH($D423,'Productos de barra'!$A$2:$A$151,0))="",1,INDEX('Productos de barra'!$F$2:$F$151,MATCH($D423,'Productos de barra'!$A$2:$A$151,0))),1))+N($K423)),2))</f>
        <v/>
      </c>
      <c r="M423" s="24" t="n"/>
      <c r="N423" s="25">
        <f>IF(OR($L423="",$M423=""),"",ROUND($M423-$L423,2))</f>
        <v/>
      </c>
      <c r="O423" s="23">
        <f>IF($N423="","",IF(ABS($N423)&lt;=IFERROR(IF(INDEX('Productos de barra'!$G$2:$G$151,MATCH($D423,'Productos de barra'!$A$2:$A$151,0))="",Configuración!$C$3,INDEX('Productos de barra'!$G$2:$G$151,MATCH($D423,'Productos de barra'!$A$2:$A$151,0))),Configuración!$C$3)*((N($I423)+N($J423))/MAX(0.0001,IFERROR(IF(INDEX('Productos de barra'!$F$2:$F$151,MATCH($D423,'Productos de barra'!$A$2:$A$151,0))="",1,INDEX('Productos de barra'!$F$2:$F$151,MATCH($D423,'Productos de barra'!$A$2:$A$151,0))),1))+N($K423))+0.001,"OK",IF($N423&lt;0,"Falta: investigar","Sobra: revisar carga")))</f>
        <v/>
      </c>
      <c r="P423" s="26">
        <f>IF($N423="","",IFERROR(IF(INDEX('Productos de barra'!$H$2:$H$151,MATCH($D423,'Productos de barra'!$A$2:$A$151,0))="","",$N423*INDEX('Productos de barra'!$H$2:$H$151,MATCH($D423,'Productos de barra'!$A$2:$A$151,0))),""))</f>
        <v/>
      </c>
      <c r="Q423" s="18" t="n"/>
      <c r="R423" s="23">
        <f>IF(OR($A423="",$A423&lt;&gt;'Resumen del turno'!$C$3,$B423&lt;&gt;'Resumen del turno'!$C$4,$O423="",$O423="OK"),"",COUNTIFS($A$2:$A423,$A423,$B$2:$B423,$B423,$O$2:$O423,"Falta*")+COUNTIFS($A$2:$A423,$A423,$B$2:$B423,$B423,$O$2:$O423,"Sobra*"))</f>
        <v/>
      </c>
    </row>
    <row r="424">
      <c r="A424" s="22" t="n"/>
      <c r="B424" s="18" t="n"/>
      <c r="C424" s="18" t="n"/>
      <c r="D424" s="18" t="n"/>
      <c r="E424" s="23">
        <f>IF($D424="","",IFERROR(INDEX('Productos de barra'!$B$2:$B$151,MATCH($D424,'Productos de barra'!$A$2:$A$151,0)),"Código no cargado"))</f>
        <v/>
      </c>
      <c r="F424" s="23">
        <f>IF($D424="","",IFERROR(INDEX('Productos de barra'!$D$2:$D$151,MATCH($D424,'Productos de barra'!$A$2:$A$151,0)),""))</f>
        <v/>
      </c>
      <c r="G424" s="24" t="n"/>
      <c r="H424" s="24" t="n"/>
      <c r="I424" s="24" t="n"/>
      <c r="J424" s="24" t="n"/>
      <c r="K424" s="24" t="n"/>
      <c r="L424" s="25">
        <f>IF(OR($D424="",$G424=""),"",ROUND($G424+N($H424)-((N($I424)+N($J424))/MAX(0.0001,IFERROR(IF(INDEX('Productos de barra'!$F$2:$F$151,MATCH($D424,'Productos de barra'!$A$2:$A$151,0))="",1,INDEX('Productos de barra'!$F$2:$F$151,MATCH($D424,'Productos de barra'!$A$2:$A$151,0))),1))+N($K424)),2))</f>
        <v/>
      </c>
      <c r="M424" s="24" t="n"/>
      <c r="N424" s="25">
        <f>IF(OR($L424="",$M424=""),"",ROUND($M424-$L424,2))</f>
        <v/>
      </c>
      <c r="O424" s="23">
        <f>IF($N424="","",IF(ABS($N424)&lt;=IFERROR(IF(INDEX('Productos de barra'!$G$2:$G$151,MATCH($D424,'Productos de barra'!$A$2:$A$151,0))="",Configuración!$C$3,INDEX('Productos de barra'!$G$2:$G$151,MATCH($D424,'Productos de barra'!$A$2:$A$151,0))),Configuración!$C$3)*((N($I424)+N($J424))/MAX(0.0001,IFERROR(IF(INDEX('Productos de barra'!$F$2:$F$151,MATCH($D424,'Productos de barra'!$A$2:$A$151,0))="",1,INDEX('Productos de barra'!$F$2:$F$151,MATCH($D424,'Productos de barra'!$A$2:$A$151,0))),1))+N($K424))+0.001,"OK",IF($N424&lt;0,"Falta: investigar","Sobra: revisar carga")))</f>
        <v/>
      </c>
      <c r="P424" s="26">
        <f>IF($N424="","",IFERROR(IF(INDEX('Productos de barra'!$H$2:$H$151,MATCH($D424,'Productos de barra'!$A$2:$A$151,0))="","",$N424*INDEX('Productos de barra'!$H$2:$H$151,MATCH($D424,'Productos de barra'!$A$2:$A$151,0))),""))</f>
        <v/>
      </c>
      <c r="Q424" s="18" t="n"/>
      <c r="R424" s="23">
        <f>IF(OR($A424="",$A424&lt;&gt;'Resumen del turno'!$C$3,$B424&lt;&gt;'Resumen del turno'!$C$4,$O424="",$O424="OK"),"",COUNTIFS($A$2:$A424,$A424,$B$2:$B424,$B424,$O$2:$O424,"Falta*")+COUNTIFS($A$2:$A424,$A424,$B$2:$B424,$B424,$O$2:$O424,"Sobra*"))</f>
        <v/>
      </c>
    </row>
    <row r="425">
      <c r="A425" s="22" t="n"/>
      <c r="B425" s="18" t="n"/>
      <c r="C425" s="18" t="n"/>
      <c r="D425" s="18" t="n"/>
      <c r="E425" s="23">
        <f>IF($D425="","",IFERROR(INDEX('Productos de barra'!$B$2:$B$151,MATCH($D425,'Productos de barra'!$A$2:$A$151,0)),"Código no cargado"))</f>
        <v/>
      </c>
      <c r="F425" s="23">
        <f>IF($D425="","",IFERROR(INDEX('Productos de barra'!$D$2:$D$151,MATCH($D425,'Productos de barra'!$A$2:$A$151,0)),""))</f>
        <v/>
      </c>
      <c r="G425" s="24" t="n"/>
      <c r="H425" s="24" t="n"/>
      <c r="I425" s="24" t="n"/>
      <c r="J425" s="24" t="n"/>
      <c r="K425" s="24" t="n"/>
      <c r="L425" s="25">
        <f>IF(OR($D425="",$G425=""),"",ROUND($G425+N($H425)-((N($I425)+N($J425))/MAX(0.0001,IFERROR(IF(INDEX('Productos de barra'!$F$2:$F$151,MATCH($D425,'Productos de barra'!$A$2:$A$151,0))="",1,INDEX('Productos de barra'!$F$2:$F$151,MATCH($D425,'Productos de barra'!$A$2:$A$151,0))),1))+N($K425)),2))</f>
        <v/>
      </c>
      <c r="M425" s="24" t="n"/>
      <c r="N425" s="25">
        <f>IF(OR($L425="",$M425=""),"",ROUND($M425-$L425,2))</f>
        <v/>
      </c>
      <c r="O425" s="23">
        <f>IF($N425="","",IF(ABS($N425)&lt;=IFERROR(IF(INDEX('Productos de barra'!$G$2:$G$151,MATCH($D425,'Productos de barra'!$A$2:$A$151,0))="",Configuración!$C$3,INDEX('Productos de barra'!$G$2:$G$151,MATCH($D425,'Productos de barra'!$A$2:$A$151,0))),Configuración!$C$3)*((N($I425)+N($J425))/MAX(0.0001,IFERROR(IF(INDEX('Productos de barra'!$F$2:$F$151,MATCH($D425,'Productos de barra'!$A$2:$A$151,0))="",1,INDEX('Productos de barra'!$F$2:$F$151,MATCH($D425,'Productos de barra'!$A$2:$A$151,0))),1))+N($K425))+0.001,"OK",IF($N425&lt;0,"Falta: investigar","Sobra: revisar carga")))</f>
        <v/>
      </c>
      <c r="P425" s="26">
        <f>IF($N425="","",IFERROR(IF(INDEX('Productos de barra'!$H$2:$H$151,MATCH($D425,'Productos de barra'!$A$2:$A$151,0))="","",$N425*INDEX('Productos de barra'!$H$2:$H$151,MATCH($D425,'Productos de barra'!$A$2:$A$151,0))),""))</f>
        <v/>
      </c>
      <c r="Q425" s="18" t="n"/>
      <c r="R425" s="23">
        <f>IF(OR($A425="",$A425&lt;&gt;'Resumen del turno'!$C$3,$B425&lt;&gt;'Resumen del turno'!$C$4,$O425="",$O425="OK"),"",COUNTIFS($A$2:$A425,$A425,$B$2:$B425,$B425,$O$2:$O425,"Falta*")+COUNTIFS($A$2:$A425,$A425,$B$2:$B425,$B425,$O$2:$O425,"Sobra*"))</f>
        <v/>
      </c>
    </row>
    <row r="426">
      <c r="A426" s="22" t="n"/>
      <c r="B426" s="18" t="n"/>
      <c r="C426" s="18" t="n"/>
      <c r="D426" s="18" t="n"/>
      <c r="E426" s="23">
        <f>IF($D426="","",IFERROR(INDEX('Productos de barra'!$B$2:$B$151,MATCH($D426,'Productos de barra'!$A$2:$A$151,0)),"Código no cargado"))</f>
        <v/>
      </c>
      <c r="F426" s="23">
        <f>IF($D426="","",IFERROR(INDEX('Productos de barra'!$D$2:$D$151,MATCH($D426,'Productos de barra'!$A$2:$A$151,0)),""))</f>
        <v/>
      </c>
      <c r="G426" s="24" t="n"/>
      <c r="H426" s="24" t="n"/>
      <c r="I426" s="24" t="n"/>
      <c r="J426" s="24" t="n"/>
      <c r="K426" s="24" t="n"/>
      <c r="L426" s="25">
        <f>IF(OR($D426="",$G426=""),"",ROUND($G426+N($H426)-((N($I426)+N($J426))/MAX(0.0001,IFERROR(IF(INDEX('Productos de barra'!$F$2:$F$151,MATCH($D426,'Productos de barra'!$A$2:$A$151,0))="",1,INDEX('Productos de barra'!$F$2:$F$151,MATCH($D426,'Productos de barra'!$A$2:$A$151,0))),1))+N($K426)),2))</f>
        <v/>
      </c>
      <c r="M426" s="24" t="n"/>
      <c r="N426" s="25">
        <f>IF(OR($L426="",$M426=""),"",ROUND($M426-$L426,2))</f>
        <v/>
      </c>
      <c r="O426" s="23">
        <f>IF($N426="","",IF(ABS($N426)&lt;=IFERROR(IF(INDEX('Productos de barra'!$G$2:$G$151,MATCH($D426,'Productos de barra'!$A$2:$A$151,0))="",Configuración!$C$3,INDEX('Productos de barra'!$G$2:$G$151,MATCH($D426,'Productos de barra'!$A$2:$A$151,0))),Configuración!$C$3)*((N($I426)+N($J426))/MAX(0.0001,IFERROR(IF(INDEX('Productos de barra'!$F$2:$F$151,MATCH($D426,'Productos de barra'!$A$2:$A$151,0))="",1,INDEX('Productos de barra'!$F$2:$F$151,MATCH($D426,'Productos de barra'!$A$2:$A$151,0))),1))+N($K426))+0.001,"OK",IF($N426&lt;0,"Falta: investigar","Sobra: revisar carga")))</f>
        <v/>
      </c>
      <c r="P426" s="26">
        <f>IF($N426="","",IFERROR(IF(INDEX('Productos de barra'!$H$2:$H$151,MATCH($D426,'Productos de barra'!$A$2:$A$151,0))="","",$N426*INDEX('Productos de barra'!$H$2:$H$151,MATCH($D426,'Productos de barra'!$A$2:$A$151,0))),""))</f>
        <v/>
      </c>
      <c r="Q426" s="18" t="n"/>
      <c r="R426" s="23">
        <f>IF(OR($A426="",$A426&lt;&gt;'Resumen del turno'!$C$3,$B426&lt;&gt;'Resumen del turno'!$C$4,$O426="",$O426="OK"),"",COUNTIFS($A$2:$A426,$A426,$B$2:$B426,$B426,$O$2:$O426,"Falta*")+COUNTIFS($A$2:$A426,$A426,$B$2:$B426,$B426,$O$2:$O426,"Sobra*"))</f>
        <v/>
      </c>
    </row>
    <row r="427">
      <c r="A427" s="22" t="n"/>
      <c r="B427" s="18" t="n"/>
      <c r="C427" s="18" t="n"/>
      <c r="D427" s="18" t="n"/>
      <c r="E427" s="23">
        <f>IF($D427="","",IFERROR(INDEX('Productos de barra'!$B$2:$B$151,MATCH($D427,'Productos de barra'!$A$2:$A$151,0)),"Código no cargado"))</f>
        <v/>
      </c>
      <c r="F427" s="23">
        <f>IF($D427="","",IFERROR(INDEX('Productos de barra'!$D$2:$D$151,MATCH($D427,'Productos de barra'!$A$2:$A$151,0)),""))</f>
        <v/>
      </c>
      <c r="G427" s="24" t="n"/>
      <c r="H427" s="24" t="n"/>
      <c r="I427" s="24" t="n"/>
      <c r="J427" s="24" t="n"/>
      <c r="K427" s="24" t="n"/>
      <c r="L427" s="25">
        <f>IF(OR($D427="",$G427=""),"",ROUND($G427+N($H427)-((N($I427)+N($J427))/MAX(0.0001,IFERROR(IF(INDEX('Productos de barra'!$F$2:$F$151,MATCH($D427,'Productos de barra'!$A$2:$A$151,0))="",1,INDEX('Productos de barra'!$F$2:$F$151,MATCH($D427,'Productos de barra'!$A$2:$A$151,0))),1))+N($K427)),2))</f>
        <v/>
      </c>
      <c r="M427" s="24" t="n"/>
      <c r="N427" s="25">
        <f>IF(OR($L427="",$M427=""),"",ROUND($M427-$L427,2))</f>
        <v/>
      </c>
      <c r="O427" s="23">
        <f>IF($N427="","",IF(ABS($N427)&lt;=IFERROR(IF(INDEX('Productos de barra'!$G$2:$G$151,MATCH($D427,'Productos de barra'!$A$2:$A$151,0))="",Configuración!$C$3,INDEX('Productos de barra'!$G$2:$G$151,MATCH($D427,'Productos de barra'!$A$2:$A$151,0))),Configuración!$C$3)*((N($I427)+N($J427))/MAX(0.0001,IFERROR(IF(INDEX('Productos de barra'!$F$2:$F$151,MATCH($D427,'Productos de barra'!$A$2:$A$151,0))="",1,INDEX('Productos de barra'!$F$2:$F$151,MATCH($D427,'Productos de barra'!$A$2:$A$151,0))),1))+N($K427))+0.001,"OK",IF($N427&lt;0,"Falta: investigar","Sobra: revisar carga")))</f>
        <v/>
      </c>
      <c r="P427" s="26">
        <f>IF($N427="","",IFERROR(IF(INDEX('Productos de barra'!$H$2:$H$151,MATCH($D427,'Productos de barra'!$A$2:$A$151,0))="","",$N427*INDEX('Productos de barra'!$H$2:$H$151,MATCH($D427,'Productos de barra'!$A$2:$A$151,0))),""))</f>
        <v/>
      </c>
      <c r="Q427" s="18" t="n"/>
      <c r="R427" s="23">
        <f>IF(OR($A427="",$A427&lt;&gt;'Resumen del turno'!$C$3,$B427&lt;&gt;'Resumen del turno'!$C$4,$O427="",$O427="OK"),"",COUNTIFS($A$2:$A427,$A427,$B$2:$B427,$B427,$O$2:$O427,"Falta*")+COUNTIFS($A$2:$A427,$A427,$B$2:$B427,$B427,$O$2:$O427,"Sobra*"))</f>
        <v/>
      </c>
    </row>
    <row r="428">
      <c r="A428" s="22" t="n"/>
      <c r="B428" s="18" t="n"/>
      <c r="C428" s="18" t="n"/>
      <c r="D428" s="18" t="n"/>
      <c r="E428" s="23">
        <f>IF($D428="","",IFERROR(INDEX('Productos de barra'!$B$2:$B$151,MATCH($D428,'Productos de barra'!$A$2:$A$151,0)),"Código no cargado"))</f>
        <v/>
      </c>
      <c r="F428" s="23">
        <f>IF($D428="","",IFERROR(INDEX('Productos de barra'!$D$2:$D$151,MATCH($D428,'Productos de barra'!$A$2:$A$151,0)),""))</f>
        <v/>
      </c>
      <c r="G428" s="24" t="n"/>
      <c r="H428" s="24" t="n"/>
      <c r="I428" s="24" t="n"/>
      <c r="J428" s="24" t="n"/>
      <c r="K428" s="24" t="n"/>
      <c r="L428" s="25">
        <f>IF(OR($D428="",$G428=""),"",ROUND($G428+N($H428)-((N($I428)+N($J428))/MAX(0.0001,IFERROR(IF(INDEX('Productos de barra'!$F$2:$F$151,MATCH($D428,'Productos de barra'!$A$2:$A$151,0))="",1,INDEX('Productos de barra'!$F$2:$F$151,MATCH($D428,'Productos de barra'!$A$2:$A$151,0))),1))+N($K428)),2))</f>
        <v/>
      </c>
      <c r="M428" s="24" t="n"/>
      <c r="N428" s="25">
        <f>IF(OR($L428="",$M428=""),"",ROUND($M428-$L428,2))</f>
        <v/>
      </c>
      <c r="O428" s="23">
        <f>IF($N428="","",IF(ABS($N428)&lt;=IFERROR(IF(INDEX('Productos de barra'!$G$2:$G$151,MATCH($D428,'Productos de barra'!$A$2:$A$151,0))="",Configuración!$C$3,INDEX('Productos de barra'!$G$2:$G$151,MATCH($D428,'Productos de barra'!$A$2:$A$151,0))),Configuración!$C$3)*((N($I428)+N($J428))/MAX(0.0001,IFERROR(IF(INDEX('Productos de barra'!$F$2:$F$151,MATCH($D428,'Productos de barra'!$A$2:$A$151,0))="",1,INDEX('Productos de barra'!$F$2:$F$151,MATCH($D428,'Productos de barra'!$A$2:$A$151,0))),1))+N($K428))+0.001,"OK",IF($N428&lt;0,"Falta: investigar","Sobra: revisar carga")))</f>
        <v/>
      </c>
      <c r="P428" s="26">
        <f>IF($N428="","",IFERROR(IF(INDEX('Productos de barra'!$H$2:$H$151,MATCH($D428,'Productos de barra'!$A$2:$A$151,0))="","",$N428*INDEX('Productos de barra'!$H$2:$H$151,MATCH($D428,'Productos de barra'!$A$2:$A$151,0))),""))</f>
        <v/>
      </c>
      <c r="Q428" s="18" t="n"/>
      <c r="R428" s="23">
        <f>IF(OR($A428="",$A428&lt;&gt;'Resumen del turno'!$C$3,$B428&lt;&gt;'Resumen del turno'!$C$4,$O428="",$O428="OK"),"",COUNTIFS($A$2:$A428,$A428,$B$2:$B428,$B428,$O$2:$O428,"Falta*")+COUNTIFS($A$2:$A428,$A428,$B$2:$B428,$B428,$O$2:$O428,"Sobra*"))</f>
        <v/>
      </c>
    </row>
    <row r="429">
      <c r="A429" s="22" t="n"/>
      <c r="B429" s="18" t="n"/>
      <c r="C429" s="18" t="n"/>
      <c r="D429" s="18" t="n"/>
      <c r="E429" s="23">
        <f>IF($D429="","",IFERROR(INDEX('Productos de barra'!$B$2:$B$151,MATCH($D429,'Productos de barra'!$A$2:$A$151,0)),"Código no cargado"))</f>
        <v/>
      </c>
      <c r="F429" s="23">
        <f>IF($D429="","",IFERROR(INDEX('Productos de barra'!$D$2:$D$151,MATCH($D429,'Productos de barra'!$A$2:$A$151,0)),""))</f>
        <v/>
      </c>
      <c r="G429" s="24" t="n"/>
      <c r="H429" s="24" t="n"/>
      <c r="I429" s="24" t="n"/>
      <c r="J429" s="24" t="n"/>
      <c r="K429" s="24" t="n"/>
      <c r="L429" s="25">
        <f>IF(OR($D429="",$G429=""),"",ROUND($G429+N($H429)-((N($I429)+N($J429))/MAX(0.0001,IFERROR(IF(INDEX('Productos de barra'!$F$2:$F$151,MATCH($D429,'Productos de barra'!$A$2:$A$151,0))="",1,INDEX('Productos de barra'!$F$2:$F$151,MATCH($D429,'Productos de barra'!$A$2:$A$151,0))),1))+N($K429)),2))</f>
        <v/>
      </c>
      <c r="M429" s="24" t="n"/>
      <c r="N429" s="25">
        <f>IF(OR($L429="",$M429=""),"",ROUND($M429-$L429,2))</f>
        <v/>
      </c>
      <c r="O429" s="23">
        <f>IF($N429="","",IF(ABS($N429)&lt;=IFERROR(IF(INDEX('Productos de barra'!$G$2:$G$151,MATCH($D429,'Productos de barra'!$A$2:$A$151,0))="",Configuración!$C$3,INDEX('Productos de barra'!$G$2:$G$151,MATCH($D429,'Productos de barra'!$A$2:$A$151,0))),Configuración!$C$3)*((N($I429)+N($J429))/MAX(0.0001,IFERROR(IF(INDEX('Productos de barra'!$F$2:$F$151,MATCH($D429,'Productos de barra'!$A$2:$A$151,0))="",1,INDEX('Productos de barra'!$F$2:$F$151,MATCH($D429,'Productos de barra'!$A$2:$A$151,0))),1))+N($K429))+0.001,"OK",IF($N429&lt;0,"Falta: investigar","Sobra: revisar carga")))</f>
        <v/>
      </c>
      <c r="P429" s="26">
        <f>IF($N429="","",IFERROR(IF(INDEX('Productos de barra'!$H$2:$H$151,MATCH($D429,'Productos de barra'!$A$2:$A$151,0))="","",$N429*INDEX('Productos de barra'!$H$2:$H$151,MATCH($D429,'Productos de barra'!$A$2:$A$151,0))),""))</f>
        <v/>
      </c>
      <c r="Q429" s="18" t="n"/>
      <c r="R429" s="23">
        <f>IF(OR($A429="",$A429&lt;&gt;'Resumen del turno'!$C$3,$B429&lt;&gt;'Resumen del turno'!$C$4,$O429="",$O429="OK"),"",COUNTIFS($A$2:$A429,$A429,$B$2:$B429,$B429,$O$2:$O429,"Falta*")+COUNTIFS($A$2:$A429,$A429,$B$2:$B429,$B429,$O$2:$O429,"Sobra*"))</f>
        <v/>
      </c>
    </row>
    <row r="430">
      <c r="A430" s="22" t="n"/>
      <c r="B430" s="18" t="n"/>
      <c r="C430" s="18" t="n"/>
      <c r="D430" s="18" t="n"/>
      <c r="E430" s="23">
        <f>IF($D430="","",IFERROR(INDEX('Productos de barra'!$B$2:$B$151,MATCH($D430,'Productos de barra'!$A$2:$A$151,0)),"Código no cargado"))</f>
        <v/>
      </c>
      <c r="F430" s="23">
        <f>IF($D430="","",IFERROR(INDEX('Productos de barra'!$D$2:$D$151,MATCH($D430,'Productos de barra'!$A$2:$A$151,0)),""))</f>
        <v/>
      </c>
      <c r="G430" s="24" t="n"/>
      <c r="H430" s="24" t="n"/>
      <c r="I430" s="24" t="n"/>
      <c r="J430" s="24" t="n"/>
      <c r="K430" s="24" t="n"/>
      <c r="L430" s="25">
        <f>IF(OR($D430="",$G430=""),"",ROUND($G430+N($H430)-((N($I430)+N($J430))/MAX(0.0001,IFERROR(IF(INDEX('Productos de barra'!$F$2:$F$151,MATCH($D430,'Productos de barra'!$A$2:$A$151,0))="",1,INDEX('Productos de barra'!$F$2:$F$151,MATCH($D430,'Productos de barra'!$A$2:$A$151,0))),1))+N($K430)),2))</f>
        <v/>
      </c>
      <c r="M430" s="24" t="n"/>
      <c r="N430" s="25">
        <f>IF(OR($L430="",$M430=""),"",ROUND($M430-$L430,2))</f>
        <v/>
      </c>
      <c r="O430" s="23">
        <f>IF($N430="","",IF(ABS($N430)&lt;=IFERROR(IF(INDEX('Productos de barra'!$G$2:$G$151,MATCH($D430,'Productos de barra'!$A$2:$A$151,0))="",Configuración!$C$3,INDEX('Productos de barra'!$G$2:$G$151,MATCH($D430,'Productos de barra'!$A$2:$A$151,0))),Configuración!$C$3)*((N($I430)+N($J430))/MAX(0.0001,IFERROR(IF(INDEX('Productos de barra'!$F$2:$F$151,MATCH($D430,'Productos de barra'!$A$2:$A$151,0))="",1,INDEX('Productos de barra'!$F$2:$F$151,MATCH($D430,'Productos de barra'!$A$2:$A$151,0))),1))+N($K430))+0.001,"OK",IF($N430&lt;0,"Falta: investigar","Sobra: revisar carga")))</f>
        <v/>
      </c>
      <c r="P430" s="26">
        <f>IF($N430="","",IFERROR(IF(INDEX('Productos de barra'!$H$2:$H$151,MATCH($D430,'Productos de barra'!$A$2:$A$151,0))="","",$N430*INDEX('Productos de barra'!$H$2:$H$151,MATCH($D430,'Productos de barra'!$A$2:$A$151,0))),""))</f>
        <v/>
      </c>
      <c r="Q430" s="18" t="n"/>
      <c r="R430" s="23">
        <f>IF(OR($A430="",$A430&lt;&gt;'Resumen del turno'!$C$3,$B430&lt;&gt;'Resumen del turno'!$C$4,$O430="",$O430="OK"),"",COUNTIFS($A$2:$A430,$A430,$B$2:$B430,$B430,$O$2:$O430,"Falta*")+COUNTIFS($A$2:$A430,$A430,$B$2:$B430,$B430,$O$2:$O430,"Sobra*"))</f>
        <v/>
      </c>
    </row>
    <row r="431">
      <c r="A431" s="22" t="n"/>
      <c r="B431" s="18" t="n"/>
      <c r="C431" s="18" t="n"/>
      <c r="D431" s="18" t="n"/>
      <c r="E431" s="23">
        <f>IF($D431="","",IFERROR(INDEX('Productos de barra'!$B$2:$B$151,MATCH($D431,'Productos de barra'!$A$2:$A$151,0)),"Código no cargado"))</f>
        <v/>
      </c>
      <c r="F431" s="23">
        <f>IF($D431="","",IFERROR(INDEX('Productos de barra'!$D$2:$D$151,MATCH($D431,'Productos de barra'!$A$2:$A$151,0)),""))</f>
        <v/>
      </c>
      <c r="G431" s="24" t="n"/>
      <c r="H431" s="24" t="n"/>
      <c r="I431" s="24" t="n"/>
      <c r="J431" s="24" t="n"/>
      <c r="K431" s="24" t="n"/>
      <c r="L431" s="25">
        <f>IF(OR($D431="",$G431=""),"",ROUND($G431+N($H431)-((N($I431)+N($J431))/MAX(0.0001,IFERROR(IF(INDEX('Productos de barra'!$F$2:$F$151,MATCH($D431,'Productos de barra'!$A$2:$A$151,0))="",1,INDEX('Productos de barra'!$F$2:$F$151,MATCH($D431,'Productos de barra'!$A$2:$A$151,0))),1))+N($K431)),2))</f>
        <v/>
      </c>
      <c r="M431" s="24" t="n"/>
      <c r="N431" s="25">
        <f>IF(OR($L431="",$M431=""),"",ROUND($M431-$L431,2))</f>
        <v/>
      </c>
      <c r="O431" s="23">
        <f>IF($N431="","",IF(ABS($N431)&lt;=IFERROR(IF(INDEX('Productos de barra'!$G$2:$G$151,MATCH($D431,'Productos de barra'!$A$2:$A$151,0))="",Configuración!$C$3,INDEX('Productos de barra'!$G$2:$G$151,MATCH($D431,'Productos de barra'!$A$2:$A$151,0))),Configuración!$C$3)*((N($I431)+N($J431))/MAX(0.0001,IFERROR(IF(INDEX('Productos de barra'!$F$2:$F$151,MATCH($D431,'Productos de barra'!$A$2:$A$151,0))="",1,INDEX('Productos de barra'!$F$2:$F$151,MATCH($D431,'Productos de barra'!$A$2:$A$151,0))),1))+N($K431))+0.001,"OK",IF($N431&lt;0,"Falta: investigar","Sobra: revisar carga")))</f>
        <v/>
      </c>
      <c r="P431" s="26">
        <f>IF($N431="","",IFERROR(IF(INDEX('Productos de barra'!$H$2:$H$151,MATCH($D431,'Productos de barra'!$A$2:$A$151,0))="","",$N431*INDEX('Productos de barra'!$H$2:$H$151,MATCH($D431,'Productos de barra'!$A$2:$A$151,0))),""))</f>
        <v/>
      </c>
      <c r="Q431" s="18" t="n"/>
      <c r="R431" s="23">
        <f>IF(OR($A431="",$A431&lt;&gt;'Resumen del turno'!$C$3,$B431&lt;&gt;'Resumen del turno'!$C$4,$O431="",$O431="OK"),"",COUNTIFS($A$2:$A431,$A431,$B$2:$B431,$B431,$O$2:$O431,"Falta*")+COUNTIFS($A$2:$A431,$A431,$B$2:$B431,$B431,$O$2:$O431,"Sobra*"))</f>
        <v/>
      </c>
    </row>
    <row r="432">
      <c r="A432" s="22" t="n"/>
      <c r="B432" s="18" t="n"/>
      <c r="C432" s="18" t="n"/>
      <c r="D432" s="18" t="n"/>
      <c r="E432" s="23">
        <f>IF($D432="","",IFERROR(INDEX('Productos de barra'!$B$2:$B$151,MATCH($D432,'Productos de barra'!$A$2:$A$151,0)),"Código no cargado"))</f>
        <v/>
      </c>
      <c r="F432" s="23">
        <f>IF($D432="","",IFERROR(INDEX('Productos de barra'!$D$2:$D$151,MATCH($D432,'Productos de barra'!$A$2:$A$151,0)),""))</f>
        <v/>
      </c>
      <c r="G432" s="24" t="n"/>
      <c r="H432" s="24" t="n"/>
      <c r="I432" s="24" t="n"/>
      <c r="J432" s="24" t="n"/>
      <c r="K432" s="24" t="n"/>
      <c r="L432" s="25">
        <f>IF(OR($D432="",$G432=""),"",ROUND($G432+N($H432)-((N($I432)+N($J432))/MAX(0.0001,IFERROR(IF(INDEX('Productos de barra'!$F$2:$F$151,MATCH($D432,'Productos de barra'!$A$2:$A$151,0))="",1,INDEX('Productos de barra'!$F$2:$F$151,MATCH($D432,'Productos de barra'!$A$2:$A$151,0))),1))+N($K432)),2))</f>
        <v/>
      </c>
      <c r="M432" s="24" t="n"/>
      <c r="N432" s="25">
        <f>IF(OR($L432="",$M432=""),"",ROUND($M432-$L432,2))</f>
        <v/>
      </c>
      <c r="O432" s="23">
        <f>IF($N432="","",IF(ABS($N432)&lt;=IFERROR(IF(INDEX('Productos de barra'!$G$2:$G$151,MATCH($D432,'Productos de barra'!$A$2:$A$151,0))="",Configuración!$C$3,INDEX('Productos de barra'!$G$2:$G$151,MATCH($D432,'Productos de barra'!$A$2:$A$151,0))),Configuración!$C$3)*((N($I432)+N($J432))/MAX(0.0001,IFERROR(IF(INDEX('Productos de barra'!$F$2:$F$151,MATCH($D432,'Productos de barra'!$A$2:$A$151,0))="",1,INDEX('Productos de barra'!$F$2:$F$151,MATCH($D432,'Productos de barra'!$A$2:$A$151,0))),1))+N($K432))+0.001,"OK",IF($N432&lt;0,"Falta: investigar","Sobra: revisar carga")))</f>
        <v/>
      </c>
      <c r="P432" s="26">
        <f>IF($N432="","",IFERROR(IF(INDEX('Productos de barra'!$H$2:$H$151,MATCH($D432,'Productos de barra'!$A$2:$A$151,0))="","",$N432*INDEX('Productos de barra'!$H$2:$H$151,MATCH($D432,'Productos de barra'!$A$2:$A$151,0))),""))</f>
        <v/>
      </c>
      <c r="Q432" s="18" t="n"/>
      <c r="R432" s="23">
        <f>IF(OR($A432="",$A432&lt;&gt;'Resumen del turno'!$C$3,$B432&lt;&gt;'Resumen del turno'!$C$4,$O432="",$O432="OK"),"",COUNTIFS($A$2:$A432,$A432,$B$2:$B432,$B432,$O$2:$O432,"Falta*")+COUNTIFS($A$2:$A432,$A432,$B$2:$B432,$B432,$O$2:$O432,"Sobra*"))</f>
        <v/>
      </c>
    </row>
    <row r="433">
      <c r="A433" s="22" t="n"/>
      <c r="B433" s="18" t="n"/>
      <c r="C433" s="18" t="n"/>
      <c r="D433" s="18" t="n"/>
      <c r="E433" s="23">
        <f>IF($D433="","",IFERROR(INDEX('Productos de barra'!$B$2:$B$151,MATCH($D433,'Productos de barra'!$A$2:$A$151,0)),"Código no cargado"))</f>
        <v/>
      </c>
      <c r="F433" s="23">
        <f>IF($D433="","",IFERROR(INDEX('Productos de barra'!$D$2:$D$151,MATCH($D433,'Productos de barra'!$A$2:$A$151,0)),""))</f>
        <v/>
      </c>
      <c r="G433" s="24" t="n"/>
      <c r="H433" s="24" t="n"/>
      <c r="I433" s="24" t="n"/>
      <c r="J433" s="24" t="n"/>
      <c r="K433" s="24" t="n"/>
      <c r="L433" s="25">
        <f>IF(OR($D433="",$G433=""),"",ROUND($G433+N($H433)-((N($I433)+N($J433))/MAX(0.0001,IFERROR(IF(INDEX('Productos de barra'!$F$2:$F$151,MATCH($D433,'Productos de barra'!$A$2:$A$151,0))="",1,INDEX('Productos de barra'!$F$2:$F$151,MATCH($D433,'Productos de barra'!$A$2:$A$151,0))),1))+N($K433)),2))</f>
        <v/>
      </c>
      <c r="M433" s="24" t="n"/>
      <c r="N433" s="25">
        <f>IF(OR($L433="",$M433=""),"",ROUND($M433-$L433,2))</f>
        <v/>
      </c>
      <c r="O433" s="23">
        <f>IF($N433="","",IF(ABS($N433)&lt;=IFERROR(IF(INDEX('Productos de barra'!$G$2:$G$151,MATCH($D433,'Productos de barra'!$A$2:$A$151,0))="",Configuración!$C$3,INDEX('Productos de barra'!$G$2:$G$151,MATCH($D433,'Productos de barra'!$A$2:$A$151,0))),Configuración!$C$3)*((N($I433)+N($J433))/MAX(0.0001,IFERROR(IF(INDEX('Productos de barra'!$F$2:$F$151,MATCH($D433,'Productos de barra'!$A$2:$A$151,0))="",1,INDEX('Productos de barra'!$F$2:$F$151,MATCH($D433,'Productos de barra'!$A$2:$A$151,0))),1))+N($K433))+0.001,"OK",IF($N433&lt;0,"Falta: investigar","Sobra: revisar carga")))</f>
        <v/>
      </c>
      <c r="P433" s="26">
        <f>IF($N433="","",IFERROR(IF(INDEX('Productos de barra'!$H$2:$H$151,MATCH($D433,'Productos de barra'!$A$2:$A$151,0))="","",$N433*INDEX('Productos de barra'!$H$2:$H$151,MATCH($D433,'Productos de barra'!$A$2:$A$151,0))),""))</f>
        <v/>
      </c>
      <c r="Q433" s="18" t="n"/>
      <c r="R433" s="23">
        <f>IF(OR($A433="",$A433&lt;&gt;'Resumen del turno'!$C$3,$B433&lt;&gt;'Resumen del turno'!$C$4,$O433="",$O433="OK"),"",COUNTIFS($A$2:$A433,$A433,$B$2:$B433,$B433,$O$2:$O433,"Falta*")+COUNTIFS($A$2:$A433,$A433,$B$2:$B433,$B433,$O$2:$O433,"Sobra*"))</f>
        <v/>
      </c>
    </row>
    <row r="434">
      <c r="A434" s="22" t="n"/>
      <c r="B434" s="18" t="n"/>
      <c r="C434" s="18" t="n"/>
      <c r="D434" s="18" t="n"/>
      <c r="E434" s="23">
        <f>IF($D434="","",IFERROR(INDEX('Productos de barra'!$B$2:$B$151,MATCH($D434,'Productos de barra'!$A$2:$A$151,0)),"Código no cargado"))</f>
        <v/>
      </c>
      <c r="F434" s="23">
        <f>IF($D434="","",IFERROR(INDEX('Productos de barra'!$D$2:$D$151,MATCH($D434,'Productos de barra'!$A$2:$A$151,0)),""))</f>
        <v/>
      </c>
      <c r="G434" s="24" t="n"/>
      <c r="H434" s="24" t="n"/>
      <c r="I434" s="24" t="n"/>
      <c r="J434" s="24" t="n"/>
      <c r="K434" s="24" t="n"/>
      <c r="L434" s="25">
        <f>IF(OR($D434="",$G434=""),"",ROUND($G434+N($H434)-((N($I434)+N($J434))/MAX(0.0001,IFERROR(IF(INDEX('Productos de barra'!$F$2:$F$151,MATCH($D434,'Productos de barra'!$A$2:$A$151,0))="",1,INDEX('Productos de barra'!$F$2:$F$151,MATCH($D434,'Productos de barra'!$A$2:$A$151,0))),1))+N($K434)),2))</f>
        <v/>
      </c>
      <c r="M434" s="24" t="n"/>
      <c r="N434" s="25">
        <f>IF(OR($L434="",$M434=""),"",ROUND($M434-$L434,2))</f>
        <v/>
      </c>
      <c r="O434" s="23">
        <f>IF($N434="","",IF(ABS($N434)&lt;=IFERROR(IF(INDEX('Productos de barra'!$G$2:$G$151,MATCH($D434,'Productos de barra'!$A$2:$A$151,0))="",Configuración!$C$3,INDEX('Productos de barra'!$G$2:$G$151,MATCH($D434,'Productos de barra'!$A$2:$A$151,0))),Configuración!$C$3)*((N($I434)+N($J434))/MAX(0.0001,IFERROR(IF(INDEX('Productos de barra'!$F$2:$F$151,MATCH($D434,'Productos de barra'!$A$2:$A$151,0))="",1,INDEX('Productos de barra'!$F$2:$F$151,MATCH($D434,'Productos de barra'!$A$2:$A$151,0))),1))+N($K434))+0.001,"OK",IF($N434&lt;0,"Falta: investigar","Sobra: revisar carga")))</f>
        <v/>
      </c>
      <c r="P434" s="26">
        <f>IF($N434="","",IFERROR(IF(INDEX('Productos de barra'!$H$2:$H$151,MATCH($D434,'Productos de barra'!$A$2:$A$151,0))="","",$N434*INDEX('Productos de barra'!$H$2:$H$151,MATCH($D434,'Productos de barra'!$A$2:$A$151,0))),""))</f>
        <v/>
      </c>
      <c r="Q434" s="18" t="n"/>
      <c r="R434" s="23">
        <f>IF(OR($A434="",$A434&lt;&gt;'Resumen del turno'!$C$3,$B434&lt;&gt;'Resumen del turno'!$C$4,$O434="",$O434="OK"),"",COUNTIFS($A$2:$A434,$A434,$B$2:$B434,$B434,$O$2:$O434,"Falta*")+COUNTIFS($A$2:$A434,$A434,$B$2:$B434,$B434,$O$2:$O434,"Sobra*"))</f>
        <v/>
      </c>
    </row>
    <row r="435">
      <c r="A435" s="22" t="n"/>
      <c r="B435" s="18" t="n"/>
      <c r="C435" s="18" t="n"/>
      <c r="D435" s="18" t="n"/>
      <c r="E435" s="23">
        <f>IF($D435="","",IFERROR(INDEX('Productos de barra'!$B$2:$B$151,MATCH($D435,'Productos de barra'!$A$2:$A$151,0)),"Código no cargado"))</f>
        <v/>
      </c>
      <c r="F435" s="23">
        <f>IF($D435="","",IFERROR(INDEX('Productos de barra'!$D$2:$D$151,MATCH($D435,'Productos de barra'!$A$2:$A$151,0)),""))</f>
        <v/>
      </c>
      <c r="G435" s="24" t="n"/>
      <c r="H435" s="24" t="n"/>
      <c r="I435" s="24" t="n"/>
      <c r="J435" s="24" t="n"/>
      <c r="K435" s="24" t="n"/>
      <c r="L435" s="25">
        <f>IF(OR($D435="",$G435=""),"",ROUND($G435+N($H435)-((N($I435)+N($J435))/MAX(0.0001,IFERROR(IF(INDEX('Productos de barra'!$F$2:$F$151,MATCH($D435,'Productos de barra'!$A$2:$A$151,0))="",1,INDEX('Productos de barra'!$F$2:$F$151,MATCH($D435,'Productos de barra'!$A$2:$A$151,0))),1))+N($K435)),2))</f>
        <v/>
      </c>
      <c r="M435" s="24" t="n"/>
      <c r="N435" s="25">
        <f>IF(OR($L435="",$M435=""),"",ROUND($M435-$L435,2))</f>
        <v/>
      </c>
      <c r="O435" s="23">
        <f>IF($N435="","",IF(ABS($N435)&lt;=IFERROR(IF(INDEX('Productos de barra'!$G$2:$G$151,MATCH($D435,'Productos de barra'!$A$2:$A$151,0))="",Configuración!$C$3,INDEX('Productos de barra'!$G$2:$G$151,MATCH($D435,'Productos de barra'!$A$2:$A$151,0))),Configuración!$C$3)*((N($I435)+N($J435))/MAX(0.0001,IFERROR(IF(INDEX('Productos de barra'!$F$2:$F$151,MATCH($D435,'Productos de barra'!$A$2:$A$151,0))="",1,INDEX('Productos de barra'!$F$2:$F$151,MATCH($D435,'Productos de barra'!$A$2:$A$151,0))),1))+N($K435))+0.001,"OK",IF($N435&lt;0,"Falta: investigar","Sobra: revisar carga")))</f>
        <v/>
      </c>
      <c r="P435" s="26">
        <f>IF($N435="","",IFERROR(IF(INDEX('Productos de barra'!$H$2:$H$151,MATCH($D435,'Productos de barra'!$A$2:$A$151,0))="","",$N435*INDEX('Productos de barra'!$H$2:$H$151,MATCH($D435,'Productos de barra'!$A$2:$A$151,0))),""))</f>
        <v/>
      </c>
      <c r="Q435" s="18" t="n"/>
      <c r="R435" s="23">
        <f>IF(OR($A435="",$A435&lt;&gt;'Resumen del turno'!$C$3,$B435&lt;&gt;'Resumen del turno'!$C$4,$O435="",$O435="OK"),"",COUNTIFS($A$2:$A435,$A435,$B$2:$B435,$B435,$O$2:$O435,"Falta*")+COUNTIFS($A$2:$A435,$A435,$B$2:$B435,$B435,$O$2:$O435,"Sobra*"))</f>
        <v/>
      </c>
    </row>
    <row r="436">
      <c r="A436" s="22" t="n"/>
      <c r="B436" s="18" t="n"/>
      <c r="C436" s="18" t="n"/>
      <c r="D436" s="18" t="n"/>
      <c r="E436" s="23">
        <f>IF($D436="","",IFERROR(INDEX('Productos de barra'!$B$2:$B$151,MATCH($D436,'Productos de barra'!$A$2:$A$151,0)),"Código no cargado"))</f>
        <v/>
      </c>
      <c r="F436" s="23">
        <f>IF($D436="","",IFERROR(INDEX('Productos de barra'!$D$2:$D$151,MATCH($D436,'Productos de barra'!$A$2:$A$151,0)),""))</f>
        <v/>
      </c>
      <c r="G436" s="24" t="n"/>
      <c r="H436" s="24" t="n"/>
      <c r="I436" s="24" t="n"/>
      <c r="J436" s="24" t="n"/>
      <c r="K436" s="24" t="n"/>
      <c r="L436" s="25">
        <f>IF(OR($D436="",$G436=""),"",ROUND($G436+N($H436)-((N($I436)+N($J436))/MAX(0.0001,IFERROR(IF(INDEX('Productos de barra'!$F$2:$F$151,MATCH($D436,'Productos de barra'!$A$2:$A$151,0))="",1,INDEX('Productos de barra'!$F$2:$F$151,MATCH($D436,'Productos de barra'!$A$2:$A$151,0))),1))+N($K436)),2))</f>
        <v/>
      </c>
      <c r="M436" s="24" t="n"/>
      <c r="N436" s="25">
        <f>IF(OR($L436="",$M436=""),"",ROUND($M436-$L436,2))</f>
        <v/>
      </c>
      <c r="O436" s="23">
        <f>IF($N436="","",IF(ABS($N436)&lt;=IFERROR(IF(INDEX('Productos de barra'!$G$2:$G$151,MATCH($D436,'Productos de barra'!$A$2:$A$151,0))="",Configuración!$C$3,INDEX('Productos de barra'!$G$2:$G$151,MATCH($D436,'Productos de barra'!$A$2:$A$151,0))),Configuración!$C$3)*((N($I436)+N($J436))/MAX(0.0001,IFERROR(IF(INDEX('Productos de barra'!$F$2:$F$151,MATCH($D436,'Productos de barra'!$A$2:$A$151,0))="",1,INDEX('Productos de barra'!$F$2:$F$151,MATCH($D436,'Productos de barra'!$A$2:$A$151,0))),1))+N($K436))+0.001,"OK",IF($N436&lt;0,"Falta: investigar","Sobra: revisar carga")))</f>
        <v/>
      </c>
      <c r="P436" s="26">
        <f>IF($N436="","",IFERROR(IF(INDEX('Productos de barra'!$H$2:$H$151,MATCH($D436,'Productos de barra'!$A$2:$A$151,0))="","",$N436*INDEX('Productos de barra'!$H$2:$H$151,MATCH($D436,'Productos de barra'!$A$2:$A$151,0))),""))</f>
        <v/>
      </c>
      <c r="Q436" s="18" t="n"/>
      <c r="R436" s="23">
        <f>IF(OR($A436="",$A436&lt;&gt;'Resumen del turno'!$C$3,$B436&lt;&gt;'Resumen del turno'!$C$4,$O436="",$O436="OK"),"",COUNTIFS($A$2:$A436,$A436,$B$2:$B436,$B436,$O$2:$O436,"Falta*")+COUNTIFS($A$2:$A436,$A436,$B$2:$B436,$B436,$O$2:$O436,"Sobra*"))</f>
        <v/>
      </c>
    </row>
    <row r="437">
      <c r="A437" s="22" t="n"/>
      <c r="B437" s="18" t="n"/>
      <c r="C437" s="18" t="n"/>
      <c r="D437" s="18" t="n"/>
      <c r="E437" s="23">
        <f>IF($D437="","",IFERROR(INDEX('Productos de barra'!$B$2:$B$151,MATCH($D437,'Productos de barra'!$A$2:$A$151,0)),"Código no cargado"))</f>
        <v/>
      </c>
      <c r="F437" s="23">
        <f>IF($D437="","",IFERROR(INDEX('Productos de barra'!$D$2:$D$151,MATCH($D437,'Productos de barra'!$A$2:$A$151,0)),""))</f>
        <v/>
      </c>
      <c r="G437" s="24" t="n"/>
      <c r="H437" s="24" t="n"/>
      <c r="I437" s="24" t="n"/>
      <c r="J437" s="24" t="n"/>
      <c r="K437" s="24" t="n"/>
      <c r="L437" s="25">
        <f>IF(OR($D437="",$G437=""),"",ROUND($G437+N($H437)-((N($I437)+N($J437))/MAX(0.0001,IFERROR(IF(INDEX('Productos de barra'!$F$2:$F$151,MATCH($D437,'Productos de barra'!$A$2:$A$151,0))="",1,INDEX('Productos de barra'!$F$2:$F$151,MATCH($D437,'Productos de barra'!$A$2:$A$151,0))),1))+N($K437)),2))</f>
        <v/>
      </c>
      <c r="M437" s="24" t="n"/>
      <c r="N437" s="25">
        <f>IF(OR($L437="",$M437=""),"",ROUND($M437-$L437,2))</f>
        <v/>
      </c>
      <c r="O437" s="23">
        <f>IF($N437="","",IF(ABS($N437)&lt;=IFERROR(IF(INDEX('Productos de barra'!$G$2:$G$151,MATCH($D437,'Productos de barra'!$A$2:$A$151,0))="",Configuración!$C$3,INDEX('Productos de barra'!$G$2:$G$151,MATCH($D437,'Productos de barra'!$A$2:$A$151,0))),Configuración!$C$3)*((N($I437)+N($J437))/MAX(0.0001,IFERROR(IF(INDEX('Productos de barra'!$F$2:$F$151,MATCH($D437,'Productos de barra'!$A$2:$A$151,0))="",1,INDEX('Productos de barra'!$F$2:$F$151,MATCH($D437,'Productos de barra'!$A$2:$A$151,0))),1))+N($K437))+0.001,"OK",IF($N437&lt;0,"Falta: investigar","Sobra: revisar carga")))</f>
        <v/>
      </c>
      <c r="P437" s="26">
        <f>IF($N437="","",IFERROR(IF(INDEX('Productos de barra'!$H$2:$H$151,MATCH($D437,'Productos de barra'!$A$2:$A$151,0))="","",$N437*INDEX('Productos de barra'!$H$2:$H$151,MATCH($D437,'Productos de barra'!$A$2:$A$151,0))),""))</f>
        <v/>
      </c>
      <c r="Q437" s="18" t="n"/>
      <c r="R437" s="23">
        <f>IF(OR($A437="",$A437&lt;&gt;'Resumen del turno'!$C$3,$B437&lt;&gt;'Resumen del turno'!$C$4,$O437="",$O437="OK"),"",COUNTIFS($A$2:$A437,$A437,$B$2:$B437,$B437,$O$2:$O437,"Falta*")+COUNTIFS($A$2:$A437,$A437,$B$2:$B437,$B437,$O$2:$O437,"Sobra*"))</f>
        <v/>
      </c>
    </row>
    <row r="438">
      <c r="A438" s="22" t="n"/>
      <c r="B438" s="18" t="n"/>
      <c r="C438" s="18" t="n"/>
      <c r="D438" s="18" t="n"/>
      <c r="E438" s="23">
        <f>IF($D438="","",IFERROR(INDEX('Productos de barra'!$B$2:$B$151,MATCH($D438,'Productos de barra'!$A$2:$A$151,0)),"Código no cargado"))</f>
        <v/>
      </c>
      <c r="F438" s="23">
        <f>IF($D438="","",IFERROR(INDEX('Productos de barra'!$D$2:$D$151,MATCH($D438,'Productos de barra'!$A$2:$A$151,0)),""))</f>
        <v/>
      </c>
      <c r="G438" s="24" t="n"/>
      <c r="H438" s="24" t="n"/>
      <c r="I438" s="24" t="n"/>
      <c r="J438" s="24" t="n"/>
      <c r="K438" s="24" t="n"/>
      <c r="L438" s="25">
        <f>IF(OR($D438="",$G438=""),"",ROUND($G438+N($H438)-((N($I438)+N($J438))/MAX(0.0001,IFERROR(IF(INDEX('Productos de barra'!$F$2:$F$151,MATCH($D438,'Productos de barra'!$A$2:$A$151,0))="",1,INDEX('Productos de barra'!$F$2:$F$151,MATCH($D438,'Productos de barra'!$A$2:$A$151,0))),1))+N($K438)),2))</f>
        <v/>
      </c>
      <c r="M438" s="24" t="n"/>
      <c r="N438" s="25">
        <f>IF(OR($L438="",$M438=""),"",ROUND($M438-$L438,2))</f>
        <v/>
      </c>
      <c r="O438" s="23">
        <f>IF($N438="","",IF(ABS($N438)&lt;=IFERROR(IF(INDEX('Productos de barra'!$G$2:$G$151,MATCH($D438,'Productos de barra'!$A$2:$A$151,0))="",Configuración!$C$3,INDEX('Productos de barra'!$G$2:$G$151,MATCH($D438,'Productos de barra'!$A$2:$A$151,0))),Configuración!$C$3)*((N($I438)+N($J438))/MAX(0.0001,IFERROR(IF(INDEX('Productos de barra'!$F$2:$F$151,MATCH($D438,'Productos de barra'!$A$2:$A$151,0))="",1,INDEX('Productos de barra'!$F$2:$F$151,MATCH($D438,'Productos de barra'!$A$2:$A$151,0))),1))+N($K438))+0.001,"OK",IF($N438&lt;0,"Falta: investigar","Sobra: revisar carga")))</f>
        <v/>
      </c>
      <c r="P438" s="26">
        <f>IF($N438="","",IFERROR(IF(INDEX('Productos de barra'!$H$2:$H$151,MATCH($D438,'Productos de barra'!$A$2:$A$151,0))="","",$N438*INDEX('Productos de barra'!$H$2:$H$151,MATCH($D438,'Productos de barra'!$A$2:$A$151,0))),""))</f>
        <v/>
      </c>
      <c r="Q438" s="18" t="n"/>
      <c r="R438" s="23">
        <f>IF(OR($A438="",$A438&lt;&gt;'Resumen del turno'!$C$3,$B438&lt;&gt;'Resumen del turno'!$C$4,$O438="",$O438="OK"),"",COUNTIFS($A$2:$A438,$A438,$B$2:$B438,$B438,$O$2:$O438,"Falta*")+COUNTIFS($A$2:$A438,$A438,$B$2:$B438,$B438,$O$2:$O438,"Sobra*"))</f>
        <v/>
      </c>
    </row>
    <row r="439">
      <c r="A439" s="22" t="n"/>
      <c r="B439" s="18" t="n"/>
      <c r="C439" s="18" t="n"/>
      <c r="D439" s="18" t="n"/>
      <c r="E439" s="23">
        <f>IF($D439="","",IFERROR(INDEX('Productos de barra'!$B$2:$B$151,MATCH($D439,'Productos de barra'!$A$2:$A$151,0)),"Código no cargado"))</f>
        <v/>
      </c>
      <c r="F439" s="23">
        <f>IF($D439="","",IFERROR(INDEX('Productos de barra'!$D$2:$D$151,MATCH($D439,'Productos de barra'!$A$2:$A$151,0)),""))</f>
        <v/>
      </c>
      <c r="G439" s="24" t="n"/>
      <c r="H439" s="24" t="n"/>
      <c r="I439" s="24" t="n"/>
      <c r="J439" s="24" t="n"/>
      <c r="K439" s="24" t="n"/>
      <c r="L439" s="25">
        <f>IF(OR($D439="",$G439=""),"",ROUND($G439+N($H439)-((N($I439)+N($J439))/MAX(0.0001,IFERROR(IF(INDEX('Productos de barra'!$F$2:$F$151,MATCH($D439,'Productos de barra'!$A$2:$A$151,0))="",1,INDEX('Productos de barra'!$F$2:$F$151,MATCH($D439,'Productos de barra'!$A$2:$A$151,0))),1))+N($K439)),2))</f>
        <v/>
      </c>
      <c r="M439" s="24" t="n"/>
      <c r="N439" s="25">
        <f>IF(OR($L439="",$M439=""),"",ROUND($M439-$L439,2))</f>
        <v/>
      </c>
      <c r="O439" s="23">
        <f>IF($N439="","",IF(ABS($N439)&lt;=IFERROR(IF(INDEX('Productos de barra'!$G$2:$G$151,MATCH($D439,'Productos de barra'!$A$2:$A$151,0))="",Configuración!$C$3,INDEX('Productos de barra'!$G$2:$G$151,MATCH($D439,'Productos de barra'!$A$2:$A$151,0))),Configuración!$C$3)*((N($I439)+N($J439))/MAX(0.0001,IFERROR(IF(INDEX('Productos de barra'!$F$2:$F$151,MATCH($D439,'Productos de barra'!$A$2:$A$151,0))="",1,INDEX('Productos de barra'!$F$2:$F$151,MATCH($D439,'Productos de barra'!$A$2:$A$151,0))),1))+N($K439))+0.001,"OK",IF($N439&lt;0,"Falta: investigar","Sobra: revisar carga")))</f>
        <v/>
      </c>
      <c r="P439" s="26">
        <f>IF($N439="","",IFERROR(IF(INDEX('Productos de barra'!$H$2:$H$151,MATCH($D439,'Productos de barra'!$A$2:$A$151,0))="","",$N439*INDEX('Productos de barra'!$H$2:$H$151,MATCH($D439,'Productos de barra'!$A$2:$A$151,0))),""))</f>
        <v/>
      </c>
      <c r="Q439" s="18" t="n"/>
      <c r="R439" s="23">
        <f>IF(OR($A439="",$A439&lt;&gt;'Resumen del turno'!$C$3,$B439&lt;&gt;'Resumen del turno'!$C$4,$O439="",$O439="OK"),"",COUNTIFS($A$2:$A439,$A439,$B$2:$B439,$B439,$O$2:$O439,"Falta*")+COUNTIFS($A$2:$A439,$A439,$B$2:$B439,$B439,$O$2:$O439,"Sobra*"))</f>
        <v/>
      </c>
    </row>
    <row r="440">
      <c r="A440" s="22" t="n"/>
      <c r="B440" s="18" t="n"/>
      <c r="C440" s="18" t="n"/>
      <c r="D440" s="18" t="n"/>
      <c r="E440" s="23">
        <f>IF($D440="","",IFERROR(INDEX('Productos de barra'!$B$2:$B$151,MATCH($D440,'Productos de barra'!$A$2:$A$151,0)),"Código no cargado"))</f>
        <v/>
      </c>
      <c r="F440" s="23">
        <f>IF($D440="","",IFERROR(INDEX('Productos de barra'!$D$2:$D$151,MATCH($D440,'Productos de barra'!$A$2:$A$151,0)),""))</f>
        <v/>
      </c>
      <c r="G440" s="24" t="n"/>
      <c r="H440" s="24" t="n"/>
      <c r="I440" s="24" t="n"/>
      <c r="J440" s="24" t="n"/>
      <c r="K440" s="24" t="n"/>
      <c r="L440" s="25">
        <f>IF(OR($D440="",$G440=""),"",ROUND($G440+N($H440)-((N($I440)+N($J440))/MAX(0.0001,IFERROR(IF(INDEX('Productos de barra'!$F$2:$F$151,MATCH($D440,'Productos de barra'!$A$2:$A$151,0))="",1,INDEX('Productos de barra'!$F$2:$F$151,MATCH($D440,'Productos de barra'!$A$2:$A$151,0))),1))+N($K440)),2))</f>
        <v/>
      </c>
      <c r="M440" s="24" t="n"/>
      <c r="N440" s="25">
        <f>IF(OR($L440="",$M440=""),"",ROUND($M440-$L440,2))</f>
        <v/>
      </c>
      <c r="O440" s="23">
        <f>IF($N440="","",IF(ABS($N440)&lt;=IFERROR(IF(INDEX('Productos de barra'!$G$2:$G$151,MATCH($D440,'Productos de barra'!$A$2:$A$151,0))="",Configuración!$C$3,INDEX('Productos de barra'!$G$2:$G$151,MATCH($D440,'Productos de barra'!$A$2:$A$151,0))),Configuración!$C$3)*((N($I440)+N($J440))/MAX(0.0001,IFERROR(IF(INDEX('Productos de barra'!$F$2:$F$151,MATCH($D440,'Productos de barra'!$A$2:$A$151,0))="",1,INDEX('Productos de barra'!$F$2:$F$151,MATCH($D440,'Productos de barra'!$A$2:$A$151,0))),1))+N($K440))+0.001,"OK",IF($N440&lt;0,"Falta: investigar","Sobra: revisar carga")))</f>
        <v/>
      </c>
      <c r="P440" s="26">
        <f>IF($N440="","",IFERROR(IF(INDEX('Productos de barra'!$H$2:$H$151,MATCH($D440,'Productos de barra'!$A$2:$A$151,0))="","",$N440*INDEX('Productos de barra'!$H$2:$H$151,MATCH($D440,'Productos de barra'!$A$2:$A$151,0))),""))</f>
        <v/>
      </c>
      <c r="Q440" s="18" t="n"/>
      <c r="R440" s="23">
        <f>IF(OR($A440="",$A440&lt;&gt;'Resumen del turno'!$C$3,$B440&lt;&gt;'Resumen del turno'!$C$4,$O440="",$O440="OK"),"",COUNTIFS($A$2:$A440,$A440,$B$2:$B440,$B440,$O$2:$O440,"Falta*")+COUNTIFS($A$2:$A440,$A440,$B$2:$B440,$B440,$O$2:$O440,"Sobra*"))</f>
        <v/>
      </c>
    </row>
    <row r="441">
      <c r="A441" s="22" t="n"/>
      <c r="B441" s="18" t="n"/>
      <c r="C441" s="18" t="n"/>
      <c r="D441" s="18" t="n"/>
      <c r="E441" s="23">
        <f>IF($D441="","",IFERROR(INDEX('Productos de barra'!$B$2:$B$151,MATCH($D441,'Productos de barra'!$A$2:$A$151,0)),"Código no cargado"))</f>
        <v/>
      </c>
      <c r="F441" s="23">
        <f>IF($D441="","",IFERROR(INDEX('Productos de barra'!$D$2:$D$151,MATCH($D441,'Productos de barra'!$A$2:$A$151,0)),""))</f>
        <v/>
      </c>
      <c r="G441" s="24" t="n"/>
      <c r="H441" s="24" t="n"/>
      <c r="I441" s="24" t="n"/>
      <c r="J441" s="24" t="n"/>
      <c r="K441" s="24" t="n"/>
      <c r="L441" s="25">
        <f>IF(OR($D441="",$G441=""),"",ROUND($G441+N($H441)-((N($I441)+N($J441))/MAX(0.0001,IFERROR(IF(INDEX('Productos de barra'!$F$2:$F$151,MATCH($D441,'Productos de barra'!$A$2:$A$151,0))="",1,INDEX('Productos de barra'!$F$2:$F$151,MATCH($D441,'Productos de barra'!$A$2:$A$151,0))),1))+N($K441)),2))</f>
        <v/>
      </c>
      <c r="M441" s="24" t="n"/>
      <c r="N441" s="25">
        <f>IF(OR($L441="",$M441=""),"",ROUND($M441-$L441,2))</f>
        <v/>
      </c>
      <c r="O441" s="23">
        <f>IF($N441="","",IF(ABS($N441)&lt;=IFERROR(IF(INDEX('Productos de barra'!$G$2:$G$151,MATCH($D441,'Productos de barra'!$A$2:$A$151,0))="",Configuración!$C$3,INDEX('Productos de barra'!$G$2:$G$151,MATCH($D441,'Productos de barra'!$A$2:$A$151,0))),Configuración!$C$3)*((N($I441)+N($J441))/MAX(0.0001,IFERROR(IF(INDEX('Productos de barra'!$F$2:$F$151,MATCH($D441,'Productos de barra'!$A$2:$A$151,0))="",1,INDEX('Productos de barra'!$F$2:$F$151,MATCH($D441,'Productos de barra'!$A$2:$A$151,0))),1))+N($K441))+0.001,"OK",IF($N441&lt;0,"Falta: investigar","Sobra: revisar carga")))</f>
        <v/>
      </c>
      <c r="P441" s="26">
        <f>IF($N441="","",IFERROR(IF(INDEX('Productos de barra'!$H$2:$H$151,MATCH($D441,'Productos de barra'!$A$2:$A$151,0))="","",$N441*INDEX('Productos de barra'!$H$2:$H$151,MATCH($D441,'Productos de barra'!$A$2:$A$151,0))),""))</f>
        <v/>
      </c>
      <c r="Q441" s="18" t="n"/>
      <c r="R441" s="23">
        <f>IF(OR($A441="",$A441&lt;&gt;'Resumen del turno'!$C$3,$B441&lt;&gt;'Resumen del turno'!$C$4,$O441="",$O441="OK"),"",COUNTIFS($A$2:$A441,$A441,$B$2:$B441,$B441,$O$2:$O441,"Falta*")+COUNTIFS($A$2:$A441,$A441,$B$2:$B441,$B441,$O$2:$O441,"Sobra*"))</f>
        <v/>
      </c>
    </row>
    <row r="442">
      <c r="A442" s="22" t="n"/>
      <c r="B442" s="18" t="n"/>
      <c r="C442" s="18" t="n"/>
      <c r="D442" s="18" t="n"/>
      <c r="E442" s="23">
        <f>IF($D442="","",IFERROR(INDEX('Productos de barra'!$B$2:$B$151,MATCH($D442,'Productos de barra'!$A$2:$A$151,0)),"Código no cargado"))</f>
        <v/>
      </c>
      <c r="F442" s="23">
        <f>IF($D442="","",IFERROR(INDEX('Productos de barra'!$D$2:$D$151,MATCH($D442,'Productos de barra'!$A$2:$A$151,0)),""))</f>
        <v/>
      </c>
      <c r="G442" s="24" t="n"/>
      <c r="H442" s="24" t="n"/>
      <c r="I442" s="24" t="n"/>
      <c r="J442" s="24" t="n"/>
      <c r="K442" s="24" t="n"/>
      <c r="L442" s="25">
        <f>IF(OR($D442="",$G442=""),"",ROUND($G442+N($H442)-((N($I442)+N($J442))/MAX(0.0001,IFERROR(IF(INDEX('Productos de barra'!$F$2:$F$151,MATCH($D442,'Productos de barra'!$A$2:$A$151,0))="",1,INDEX('Productos de barra'!$F$2:$F$151,MATCH($D442,'Productos de barra'!$A$2:$A$151,0))),1))+N($K442)),2))</f>
        <v/>
      </c>
      <c r="M442" s="24" t="n"/>
      <c r="N442" s="25">
        <f>IF(OR($L442="",$M442=""),"",ROUND($M442-$L442,2))</f>
        <v/>
      </c>
      <c r="O442" s="23">
        <f>IF($N442="","",IF(ABS($N442)&lt;=IFERROR(IF(INDEX('Productos de barra'!$G$2:$G$151,MATCH($D442,'Productos de barra'!$A$2:$A$151,0))="",Configuración!$C$3,INDEX('Productos de barra'!$G$2:$G$151,MATCH($D442,'Productos de barra'!$A$2:$A$151,0))),Configuración!$C$3)*((N($I442)+N($J442))/MAX(0.0001,IFERROR(IF(INDEX('Productos de barra'!$F$2:$F$151,MATCH($D442,'Productos de barra'!$A$2:$A$151,0))="",1,INDEX('Productos de barra'!$F$2:$F$151,MATCH($D442,'Productos de barra'!$A$2:$A$151,0))),1))+N($K442))+0.001,"OK",IF($N442&lt;0,"Falta: investigar","Sobra: revisar carga")))</f>
        <v/>
      </c>
      <c r="P442" s="26">
        <f>IF($N442="","",IFERROR(IF(INDEX('Productos de barra'!$H$2:$H$151,MATCH($D442,'Productos de barra'!$A$2:$A$151,0))="","",$N442*INDEX('Productos de barra'!$H$2:$H$151,MATCH($D442,'Productos de barra'!$A$2:$A$151,0))),""))</f>
        <v/>
      </c>
      <c r="Q442" s="18" t="n"/>
      <c r="R442" s="23">
        <f>IF(OR($A442="",$A442&lt;&gt;'Resumen del turno'!$C$3,$B442&lt;&gt;'Resumen del turno'!$C$4,$O442="",$O442="OK"),"",COUNTIFS($A$2:$A442,$A442,$B$2:$B442,$B442,$O$2:$O442,"Falta*")+COUNTIFS($A$2:$A442,$A442,$B$2:$B442,$B442,$O$2:$O442,"Sobra*"))</f>
        <v/>
      </c>
    </row>
    <row r="443">
      <c r="A443" s="22" t="n"/>
      <c r="B443" s="18" t="n"/>
      <c r="C443" s="18" t="n"/>
      <c r="D443" s="18" t="n"/>
      <c r="E443" s="23">
        <f>IF($D443="","",IFERROR(INDEX('Productos de barra'!$B$2:$B$151,MATCH($D443,'Productos de barra'!$A$2:$A$151,0)),"Código no cargado"))</f>
        <v/>
      </c>
      <c r="F443" s="23">
        <f>IF($D443="","",IFERROR(INDEX('Productos de barra'!$D$2:$D$151,MATCH($D443,'Productos de barra'!$A$2:$A$151,0)),""))</f>
        <v/>
      </c>
      <c r="G443" s="24" t="n"/>
      <c r="H443" s="24" t="n"/>
      <c r="I443" s="24" t="n"/>
      <c r="J443" s="24" t="n"/>
      <c r="K443" s="24" t="n"/>
      <c r="L443" s="25">
        <f>IF(OR($D443="",$G443=""),"",ROUND($G443+N($H443)-((N($I443)+N($J443))/MAX(0.0001,IFERROR(IF(INDEX('Productos de barra'!$F$2:$F$151,MATCH($D443,'Productos de barra'!$A$2:$A$151,0))="",1,INDEX('Productos de barra'!$F$2:$F$151,MATCH($D443,'Productos de barra'!$A$2:$A$151,0))),1))+N($K443)),2))</f>
        <v/>
      </c>
      <c r="M443" s="24" t="n"/>
      <c r="N443" s="25">
        <f>IF(OR($L443="",$M443=""),"",ROUND($M443-$L443,2))</f>
        <v/>
      </c>
      <c r="O443" s="23">
        <f>IF($N443="","",IF(ABS($N443)&lt;=IFERROR(IF(INDEX('Productos de barra'!$G$2:$G$151,MATCH($D443,'Productos de barra'!$A$2:$A$151,0))="",Configuración!$C$3,INDEX('Productos de barra'!$G$2:$G$151,MATCH($D443,'Productos de barra'!$A$2:$A$151,0))),Configuración!$C$3)*((N($I443)+N($J443))/MAX(0.0001,IFERROR(IF(INDEX('Productos de barra'!$F$2:$F$151,MATCH($D443,'Productos de barra'!$A$2:$A$151,0))="",1,INDEX('Productos de barra'!$F$2:$F$151,MATCH($D443,'Productos de barra'!$A$2:$A$151,0))),1))+N($K443))+0.001,"OK",IF($N443&lt;0,"Falta: investigar","Sobra: revisar carga")))</f>
        <v/>
      </c>
      <c r="P443" s="26">
        <f>IF($N443="","",IFERROR(IF(INDEX('Productos de barra'!$H$2:$H$151,MATCH($D443,'Productos de barra'!$A$2:$A$151,0))="","",$N443*INDEX('Productos de barra'!$H$2:$H$151,MATCH($D443,'Productos de barra'!$A$2:$A$151,0))),""))</f>
        <v/>
      </c>
      <c r="Q443" s="18" t="n"/>
      <c r="R443" s="23">
        <f>IF(OR($A443="",$A443&lt;&gt;'Resumen del turno'!$C$3,$B443&lt;&gt;'Resumen del turno'!$C$4,$O443="",$O443="OK"),"",COUNTIFS($A$2:$A443,$A443,$B$2:$B443,$B443,$O$2:$O443,"Falta*")+COUNTIFS($A$2:$A443,$A443,$B$2:$B443,$B443,$O$2:$O443,"Sobra*"))</f>
        <v/>
      </c>
    </row>
    <row r="444">
      <c r="A444" s="22" t="n"/>
      <c r="B444" s="18" t="n"/>
      <c r="C444" s="18" t="n"/>
      <c r="D444" s="18" t="n"/>
      <c r="E444" s="23">
        <f>IF($D444="","",IFERROR(INDEX('Productos de barra'!$B$2:$B$151,MATCH($D444,'Productos de barra'!$A$2:$A$151,0)),"Código no cargado"))</f>
        <v/>
      </c>
      <c r="F444" s="23">
        <f>IF($D444="","",IFERROR(INDEX('Productos de barra'!$D$2:$D$151,MATCH($D444,'Productos de barra'!$A$2:$A$151,0)),""))</f>
        <v/>
      </c>
      <c r="G444" s="24" t="n"/>
      <c r="H444" s="24" t="n"/>
      <c r="I444" s="24" t="n"/>
      <c r="J444" s="24" t="n"/>
      <c r="K444" s="24" t="n"/>
      <c r="L444" s="25">
        <f>IF(OR($D444="",$G444=""),"",ROUND($G444+N($H444)-((N($I444)+N($J444))/MAX(0.0001,IFERROR(IF(INDEX('Productos de barra'!$F$2:$F$151,MATCH($D444,'Productos de barra'!$A$2:$A$151,0))="",1,INDEX('Productos de barra'!$F$2:$F$151,MATCH($D444,'Productos de barra'!$A$2:$A$151,0))),1))+N($K444)),2))</f>
        <v/>
      </c>
      <c r="M444" s="24" t="n"/>
      <c r="N444" s="25">
        <f>IF(OR($L444="",$M444=""),"",ROUND($M444-$L444,2))</f>
        <v/>
      </c>
      <c r="O444" s="23">
        <f>IF($N444="","",IF(ABS($N444)&lt;=IFERROR(IF(INDEX('Productos de barra'!$G$2:$G$151,MATCH($D444,'Productos de barra'!$A$2:$A$151,0))="",Configuración!$C$3,INDEX('Productos de barra'!$G$2:$G$151,MATCH($D444,'Productos de barra'!$A$2:$A$151,0))),Configuración!$C$3)*((N($I444)+N($J444))/MAX(0.0001,IFERROR(IF(INDEX('Productos de barra'!$F$2:$F$151,MATCH($D444,'Productos de barra'!$A$2:$A$151,0))="",1,INDEX('Productos de barra'!$F$2:$F$151,MATCH($D444,'Productos de barra'!$A$2:$A$151,0))),1))+N($K444))+0.001,"OK",IF($N444&lt;0,"Falta: investigar","Sobra: revisar carga")))</f>
        <v/>
      </c>
      <c r="P444" s="26">
        <f>IF($N444="","",IFERROR(IF(INDEX('Productos de barra'!$H$2:$H$151,MATCH($D444,'Productos de barra'!$A$2:$A$151,0))="","",$N444*INDEX('Productos de barra'!$H$2:$H$151,MATCH($D444,'Productos de barra'!$A$2:$A$151,0))),""))</f>
        <v/>
      </c>
      <c r="Q444" s="18" t="n"/>
      <c r="R444" s="23">
        <f>IF(OR($A444="",$A444&lt;&gt;'Resumen del turno'!$C$3,$B444&lt;&gt;'Resumen del turno'!$C$4,$O444="",$O444="OK"),"",COUNTIFS($A$2:$A444,$A444,$B$2:$B444,$B444,$O$2:$O444,"Falta*")+COUNTIFS($A$2:$A444,$A444,$B$2:$B444,$B444,$O$2:$O444,"Sobra*"))</f>
        <v/>
      </c>
    </row>
    <row r="445">
      <c r="A445" s="22" t="n"/>
      <c r="B445" s="18" t="n"/>
      <c r="C445" s="18" t="n"/>
      <c r="D445" s="18" t="n"/>
      <c r="E445" s="23">
        <f>IF($D445="","",IFERROR(INDEX('Productos de barra'!$B$2:$B$151,MATCH($D445,'Productos de barra'!$A$2:$A$151,0)),"Código no cargado"))</f>
        <v/>
      </c>
      <c r="F445" s="23">
        <f>IF($D445="","",IFERROR(INDEX('Productos de barra'!$D$2:$D$151,MATCH($D445,'Productos de barra'!$A$2:$A$151,0)),""))</f>
        <v/>
      </c>
      <c r="G445" s="24" t="n"/>
      <c r="H445" s="24" t="n"/>
      <c r="I445" s="24" t="n"/>
      <c r="J445" s="24" t="n"/>
      <c r="K445" s="24" t="n"/>
      <c r="L445" s="25">
        <f>IF(OR($D445="",$G445=""),"",ROUND($G445+N($H445)-((N($I445)+N($J445))/MAX(0.0001,IFERROR(IF(INDEX('Productos de barra'!$F$2:$F$151,MATCH($D445,'Productos de barra'!$A$2:$A$151,0))="",1,INDEX('Productos de barra'!$F$2:$F$151,MATCH($D445,'Productos de barra'!$A$2:$A$151,0))),1))+N($K445)),2))</f>
        <v/>
      </c>
      <c r="M445" s="24" t="n"/>
      <c r="N445" s="25">
        <f>IF(OR($L445="",$M445=""),"",ROUND($M445-$L445,2))</f>
        <v/>
      </c>
      <c r="O445" s="23">
        <f>IF($N445="","",IF(ABS($N445)&lt;=IFERROR(IF(INDEX('Productos de barra'!$G$2:$G$151,MATCH($D445,'Productos de barra'!$A$2:$A$151,0))="",Configuración!$C$3,INDEX('Productos de barra'!$G$2:$G$151,MATCH($D445,'Productos de barra'!$A$2:$A$151,0))),Configuración!$C$3)*((N($I445)+N($J445))/MAX(0.0001,IFERROR(IF(INDEX('Productos de barra'!$F$2:$F$151,MATCH($D445,'Productos de barra'!$A$2:$A$151,0))="",1,INDEX('Productos de barra'!$F$2:$F$151,MATCH($D445,'Productos de barra'!$A$2:$A$151,0))),1))+N($K445))+0.001,"OK",IF($N445&lt;0,"Falta: investigar","Sobra: revisar carga")))</f>
        <v/>
      </c>
      <c r="P445" s="26">
        <f>IF($N445="","",IFERROR(IF(INDEX('Productos de barra'!$H$2:$H$151,MATCH($D445,'Productos de barra'!$A$2:$A$151,0))="","",$N445*INDEX('Productos de barra'!$H$2:$H$151,MATCH($D445,'Productos de barra'!$A$2:$A$151,0))),""))</f>
        <v/>
      </c>
      <c r="Q445" s="18" t="n"/>
      <c r="R445" s="23">
        <f>IF(OR($A445="",$A445&lt;&gt;'Resumen del turno'!$C$3,$B445&lt;&gt;'Resumen del turno'!$C$4,$O445="",$O445="OK"),"",COUNTIFS($A$2:$A445,$A445,$B$2:$B445,$B445,$O$2:$O445,"Falta*")+COUNTIFS($A$2:$A445,$A445,$B$2:$B445,$B445,$O$2:$O445,"Sobra*"))</f>
        <v/>
      </c>
    </row>
    <row r="446">
      <c r="A446" s="22" t="n"/>
      <c r="B446" s="18" t="n"/>
      <c r="C446" s="18" t="n"/>
      <c r="D446" s="18" t="n"/>
      <c r="E446" s="23">
        <f>IF($D446="","",IFERROR(INDEX('Productos de barra'!$B$2:$B$151,MATCH($D446,'Productos de barra'!$A$2:$A$151,0)),"Código no cargado"))</f>
        <v/>
      </c>
      <c r="F446" s="23">
        <f>IF($D446="","",IFERROR(INDEX('Productos de barra'!$D$2:$D$151,MATCH($D446,'Productos de barra'!$A$2:$A$151,0)),""))</f>
        <v/>
      </c>
      <c r="G446" s="24" t="n"/>
      <c r="H446" s="24" t="n"/>
      <c r="I446" s="24" t="n"/>
      <c r="J446" s="24" t="n"/>
      <c r="K446" s="24" t="n"/>
      <c r="L446" s="25">
        <f>IF(OR($D446="",$G446=""),"",ROUND($G446+N($H446)-((N($I446)+N($J446))/MAX(0.0001,IFERROR(IF(INDEX('Productos de barra'!$F$2:$F$151,MATCH($D446,'Productos de barra'!$A$2:$A$151,0))="",1,INDEX('Productos de barra'!$F$2:$F$151,MATCH($D446,'Productos de barra'!$A$2:$A$151,0))),1))+N($K446)),2))</f>
        <v/>
      </c>
      <c r="M446" s="24" t="n"/>
      <c r="N446" s="25">
        <f>IF(OR($L446="",$M446=""),"",ROUND($M446-$L446,2))</f>
        <v/>
      </c>
      <c r="O446" s="23">
        <f>IF($N446="","",IF(ABS($N446)&lt;=IFERROR(IF(INDEX('Productos de barra'!$G$2:$G$151,MATCH($D446,'Productos de barra'!$A$2:$A$151,0))="",Configuración!$C$3,INDEX('Productos de barra'!$G$2:$G$151,MATCH($D446,'Productos de barra'!$A$2:$A$151,0))),Configuración!$C$3)*((N($I446)+N($J446))/MAX(0.0001,IFERROR(IF(INDEX('Productos de barra'!$F$2:$F$151,MATCH($D446,'Productos de barra'!$A$2:$A$151,0))="",1,INDEX('Productos de barra'!$F$2:$F$151,MATCH($D446,'Productos de barra'!$A$2:$A$151,0))),1))+N($K446))+0.001,"OK",IF($N446&lt;0,"Falta: investigar","Sobra: revisar carga")))</f>
        <v/>
      </c>
      <c r="P446" s="26">
        <f>IF($N446="","",IFERROR(IF(INDEX('Productos de barra'!$H$2:$H$151,MATCH($D446,'Productos de barra'!$A$2:$A$151,0))="","",$N446*INDEX('Productos de barra'!$H$2:$H$151,MATCH($D446,'Productos de barra'!$A$2:$A$151,0))),""))</f>
        <v/>
      </c>
      <c r="Q446" s="18" t="n"/>
      <c r="R446" s="23">
        <f>IF(OR($A446="",$A446&lt;&gt;'Resumen del turno'!$C$3,$B446&lt;&gt;'Resumen del turno'!$C$4,$O446="",$O446="OK"),"",COUNTIFS($A$2:$A446,$A446,$B$2:$B446,$B446,$O$2:$O446,"Falta*")+COUNTIFS($A$2:$A446,$A446,$B$2:$B446,$B446,$O$2:$O446,"Sobra*"))</f>
        <v/>
      </c>
    </row>
    <row r="447">
      <c r="A447" s="22" t="n"/>
      <c r="B447" s="18" t="n"/>
      <c r="C447" s="18" t="n"/>
      <c r="D447" s="18" t="n"/>
      <c r="E447" s="23">
        <f>IF($D447="","",IFERROR(INDEX('Productos de barra'!$B$2:$B$151,MATCH($D447,'Productos de barra'!$A$2:$A$151,0)),"Código no cargado"))</f>
        <v/>
      </c>
      <c r="F447" s="23">
        <f>IF($D447="","",IFERROR(INDEX('Productos de barra'!$D$2:$D$151,MATCH($D447,'Productos de barra'!$A$2:$A$151,0)),""))</f>
        <v/>
      </c>
      <c r="G447" s="24" t="n"/>
      <c r="H447" s="24" t="n"/>
      <c r="I447" s="24" t="n"/>
      <c r="J447" s="24" t="n"/>
      <c r="K447" s="24" t="n"/>
      <c r="L447" s="25">
        <f>IF(OR($D447="",$G447=""),"",ROUND($G447+N($H447)-((N($I447)+N($J447))/MAX(0.0001,IFERROR(IF(INDEX('Productos de barra'!$F$2:$F$151,MATCH($D447,'Productos de barra'!$A$2:$A$151,0))="",1,INDEX('Productos de barra'!$F$2:$F$151,MATCH($D447,'Productos de barra'!$A$2:$A$151,0))),1))+N($K447)),2))</f>
        <v/>
      </c>
      <c r="M447" s="24" t="n"/>
      <c r="N447" s="25">
        <f>IF(OR($L447="",$M447=""),"",ROUND($M447-$L447,2))</f>
        <v/>
      </c>
      <c r="O447" s="23">
        <f>IF($N447="","",IF(ABS($N447)&lt;=IFERROR(IF(INDEX('Productos de barra'!$G$2:$G$151,MATCH($D447,'Productos de barra'!$A$2:$A$151,0))="",Configuración!$C$3,INDEX('Productos de barra'!$G$2:$G$151,MATCH($D447,'Productos de barra'!$A$2:$A$151,0))),Configuración!$C$3)*((N($I447)+N($J447))/MAX(0.0001,IFERROR(IF(INDEX('Productos de barra'!$F$2:$F$151,MATCH($D447,'Productos de barra'!$A$2:$A$151,0))="",1,INDEX('Productos de barra'!$F$2:$F$151,MATCH($D447,'Productos de barra'!$A$2:$A$151,0))),1))+N($K447))+0.001,"OK",IF($N447&lt;0,"Falta: investigar","Sobra: revisar carga")))</f>
        <v/>
      </c>
      <c r="P447" s="26">
        <f>IF($N447="","",IFERROR(IF(INDEX('Productos de barra'!$H$2:$H$151,MATCH($D447,'Productos de barra'!$A$2:$A$151,0))="","",$N447*INDEX('Productos de barra'!$H$2:$H$151,MATCH($D447,'Productos de barra'!$A$2:$A$151,0))),""))</f>
        <v/>
      </c>
      <c r="Q447" s="18" t="n"/>
      <c r="R447" s="23">
        <f>IF(OR($A447="",$A447&lt;&gt;'Resumen del turno'!$C$3,$B447&lt;&gt;'Resumen del turno'!$C$4,$O447="",$O447="OK"),"",COUNTIFS($A$2:$A447,$A447,$B$2:$B447,$B447,$O$2:$O447,"Falta*")+COUNTIFS($A$2:$A447,$A447,$B$2:$B447,$B447,$O$2:$O447,"Sobra*"))</f>
        <v/>
      </c>
    </row>
    <row r="448">
      <c r="A448" s="22" t="n"/>
      <c r="B448" s="18" t="n"/>
      <c r="C448" s="18" t="n"/>
      <c r="D448" s="18" t="n"/>
      <c r="E448" s="23">
        <f>IF($D448="","",IFERROR(INDEX('Productos de barra'!$B$2:$B$151,MATCH($D448,'Productos de barra'!$A$2:$A$151,0)),"Código no cargado"))</f>
        <v/>
      </c>
      <c r="F448" s="23">
        <f>IF($D448="","",IFERROR(INDEX('Productos de barra'!$D$2:$D$151,MATCH($D448,'Productos de barra'!$A$2:$A$151,0)),""))</f>
        <v/>
      </c>
      <c r="G448" s="24" t="n"/>
      <c r="H448" s="24" t="n"/>
      <c r="I448" s="24" t="n"/>
      <c r="J448" s="24" t="n"/>
      <c r="K448" s="24" t="n"/>
      <c r="L448" s="25">
        <f>IF(OR($D448="",$G448=""),"",ROUND($G448+N($H448)-((N($I448)+N($J448))/MAX(0.0001,IFERROR(IF(INDEX('Productos de barra'!$F$2:$F$151,MATCH($D448,'Productos de barra'!$A$2:$A$151,0))="",1,INDEX('Productos de barra'!$F$2:$F$151,MATCH($D448,'Productos de barra'!$A$2:$A$151,0))),1))+N($K448)),2))</f>
        <v/>
      </c>
      <c r="M448" s="24" t="n"/>
      <c r="N448" s="25">
        <f>IF(OR($L448="",$M448=""),"",ROUND($M448-$L448,2))</f>
        <v/>
      </c>
      <c r="O448" s="23">
        <f>IF($N448="","",IF(ABS($N448)&lt;=IFERROR(IF(INDEX('Productos de barra'!$G$2:$G$151,MATCH($D448,'Productos de barra'!$A$2:$A$151,0))="",Configuración!$C$3,INDEX('Productos de barra'!$G$2:$G$151,MATCH($D448,'Productos de barra'!$A$2:$A$151,0))),Configuración!$C$3)*((N($I448)+N($J448))/MAX(0.0001,IFERROR(IF(INDEX('Productos de barra'!$F$2:$F$151,MATCH($D448,'Productos de barra'!$A$2:$A$151,0))="",1,INDEX('Productos de barra'!$F$2:$F$151,MATCH($D448,'Productos de barra'!$A$2:$A$151,0))),1))+N($K448))+0.001,"OK",IF($N448&lt;0,"Falta: investigar","Sobra: revisar carga")))</f>
        <v/>
      </c>
      <c r="P448" s="26">
        <f>IF($N448="","",IFERROR(IF(INDEX('Productos de barra'!$H$2:$H$151,MATCH($D448,'Productos de barra'!$A$2:$A$151,0))="","",$N448*INDEX('Productos de barra'!$H$2:$H$151,MATCH($D448,'Productos de barra'!$A$2:$A$151,0))),""))</f>
        <v/>
      </c>
      <c r="Q448" s="18" t="n"/>
      <c r="R448" s="23">
        <f>IF(OR($A448="",$A448&lt;&gt;'Resumen del turno'!$C$3,$B448&lt;&gt;'Resumen del turno'!$C$4,$O448="",$O448="OK"),"",COUNTIFS($A$2:$A448,$A448,$B$2:$B448,$B448,$O$2:$O448,"Falta*")+COUNTIFS($A$2:$A448,$A448,$B$2:$B448,$B448,$O$2:$O448,"Sobra*"))</f>
        <v/>
      </c>
    </row>
    <row r="449">
      <c r="A449" s="22" t="n"/>
      <c r="B449" s="18" t="n"/>
      <c r="C449" s="18" t="n"/>
      <c r="D449" s="18" t="n"/>
      <c r="E449" s="23">
        <f>IF($D449="","",IFERROR(INDEX('Productos de barra'!$B$2:$B$151,MATCH($D449,'Productos de barra'!$A$2:$A$151,0)),"Código no cargado"))</f>
        <v/>
      </c>
      <c r="F449" s="23">
        <f>IF($D449="","",IFERROR(INDEX('Productos de barra'!$D$2:$D$151,MATCH($D449,'Productos de barra'!$A$2:$A$151,0)),""))</f>
        <v/>
      </c>
      <c r="G449" s="24" t="n"/>
      <c r="H449" s="24" t="n"/>
      <c r="I449" s="24" t="n"/>
      <c r="J449" s="24" t="n"/>
      <c r="K449" s="24" t="n"/>
      <c r="L449" s="25">
        <f>IF(OR($D449="",$G449=""),"",ROUND($G449+N($H449)-((N($I449)+N($J449))/MAX(0.0001,IFERROR(IF(INDEX('Productos de barra'!$F$2:$F$151,MATCH($D449,'Productos de barra'!$A$2:$A$151,0))="",1,INDEX('Productos de barra'!$F$2:$F$151,MATCH($D449,'Productos de barra'!$A$2:$A$151,0))),1))+N($K449)),2))</f>
        <v/>
      </c>
      <c r="M449" s="24" t="n"/>
      <c r="N449" s="25">
        <f>IF(OR($L449="",$M449=""),"",ROUND($M449-$L449,2))</f>
        <v/>
      </c>
      <c r="O449" s="23">
        <f>IF($N449="","",IF(ABS($N449)&lt;=IFERROR(IF(INDEX('Productos de barra'!$G$2:$G$151,MATCH($D449,'Productos de barra'!$A$2:$A$151,0))="",Configuración!$C$3,INDEX('Productos de barra'!$G$2:$G$151,MATCH($D449,'Productos de barra'!$A$2:$A$151,0))),Configuración!$C$3)*((N($I449)+N($J449))/MAX(0.0001,IFERROR(IF(INDEX('Productos de barra'!$F$2:$F$151,MATCH($D449,'Productos de barra'!$A$2:$A$151,0))="",1,INDEX('Productos de barra'!$F$2:$F$151,MATCH($D449,'Productos de barra'!$A$2:$A$151,0))),1))+N($K449))+0.001,"OK",IF($N449&lt;0,"Falta: investigar","Sobra: revisar carga")))</f>
        <v/>
      </c>
      <c r="P449" s="26">
        <f>IF($N449="","",IFERROR(IF(INDEX('Productos de barra'!$H$2:$H$151,MATCH($D449,'Productos de barra'!$A$2:$A$151,0))="","",$N449*INDEX('Productos de barra'!$H$2:$H$151,MATCH($D449,'Productos de barra'!$A$2:$A$151,0))),""))</f>
        <v/>
      </c>
      <c r="Q449" s="18" t="n"/>
      <c r="R449" s="23">
        <f>IF(OR($A449="",$A449&lt;&gt;'Resumen del turno'!$C$3,$B449&lt;&gt;'Resumen del turno'!$C$4,$O449="",$O449="OK"),"",COUNTIFS($A$2:$A449,$A449,$B$2:$B449,$B449,$O$2:$O449,"Falta*")+COUNTIFS($A$2:$A449,$A449,$B$2:$B449,$B449,$O$2:$O449,"Sobra*"))</f>
        <v/>
      </c>
    </row>
    <row r="450">
      <c r="A450" s="22" t="n"/>
      <c r="B450" s="18" t="n"/>
      <c r="C450" s="18" t="n"/>
      <c r="D450" s="18" t="n"/>
      <c r="E450" s="23">
        <f>IF($D450="","",IFERROR(INDEX('Productos de barra'!$B$2:$B$151,MATCH($D450,'Productos de barra'!$A$2:$A$151,0)),"Código no cargado"))</f>
        <v/>
      </c>
      <c r="F450" s="23">
        <f>IF($D450="","",IFERROR(INDEX('Productos de barra'!$D$2:$D$151,MATCH($D450,'Productos de barra'!$A$2:$A$151,0)),""))</f>
        <v/>
      </c>
      <c r="G450" s="24" t="n"/>
      <c r="H450" s="24" t="n"/>
      <c r="I450" s="24" t="n"/>
      <c r="J450" s="24" t="n"/>
      <c r="K450" s="24" t="n"/>
      <c r="L450" s="25">
        <f>IF(OR($D450="",$G450=""),"",ROUND($G450+N($H450)-((N($I450)+N($J450))/MAX(0.0001,IFERROR(IF(INDEX('Productos de barra'!$F$2:$F$151,MATCH($D450,'Productos de barra'!$A$2:$A$151,0))="",1,INDEX('Productos de barra'!$F$2:$F$151,MATCH($D450,'Productos de barra'!$A$2:$A$151,0))),1))+N($K450)),2))</f>
        <v/>
      </c>
      <c r="M450" s="24" t="n"/>
      <c r="N450" s="25">
        <f>IF(OR($L450="",$M450=""),"",ROUND($M450-$L450,2))</f>
        <v/>
      </c>
      <c r="O450" s="23">
        <f>IF($N450="","",IF(ABS($N450)&lt;=IFERROR(IF(INDEX('Productos de barra'!$G$2:$G$151,MATCH($D450,'Productos de barra'!$A$2:$A$151,0))="",Configuración!$C$3,INDEX('Productos de barra'!$G$2:$G$151,MATCH($D450,'Productos de barra'!$A$2:$A$151,0))),Configuración!$C$3)*((N($I450)+N($J450))/MAX(0.0001,IFERROR(IF(INDEX('Productos de barra'!$F$2:$F$151,MATCH($D450,'Productos de barra'!$A$2:$A$151,0))="",1,INDEX('Productos de barra'!$F$2:$F$151,MATCH($D450,'Productos de barra'!$A$2:$A$151,0))),1))+N($K450))+0.001,"OK",IF($N450&lt;0,"Falta: investigar","Sobra: revisar carga")))</f>
        <v/>
      </c>
      <c r="P450" s="26">
        <f>IF($N450="","",IFERROR(IF(INDEX('Productos de barra'!$H$2:$H$151,MATCH($D450,'Productos de barra'!$A$2:$A$151,0))="","",$N450*INDEX('Productos de barra'!$H$2:$H$151,MATCH($D450,'Productos de barra'!$A$2:$A$151,0))),""))</f>
        <v/>
      </c>
      <c r="Q450" s="18" t="n"/>
      <c r="R450" s="23">
        <f>IF(OR($A450="",$A450&lt;&gt;'Resumen del turno'!$C$3,$B450&lt;&gt;'Resumen del turno'!$C$4,$O450="",$O450="OK"),"",COUNTIFS($A$2:$A450,$A450,$B$2:$B450,$B450,$O$2:$O450,"Falta*")+COUNTIFS($A$2:$A450,$A450,$B$2:$B450,$B450,$O$2:$O450,"Sobra*"))</f>
        <v/>
      </c>
    </row>
    <row r="451">
      <c r="A451" s="22" t="n"/>
      <c r="B451" s="18" t="n"/>
      <c r="C451" s="18" t="n"/>
      <c r="D451" s="18" t="n"/>
      <c r="E451" s="23">
        <f>IF($D451="","",IFERROR(INDEX('Productos de barra'!$B$2:$B$151,MATCH($D451,'Productos de barra'!$A$2:$A$151,0)),"Código no cargado"))</f>
        <v/>
      </c>
      <c r="F451" s="23">
        <f>IF($D451="","",IFERROR(INDEX('Productos de barra'!$D$2:$D$151,MATCH($D451,'Productos de barra'!$A$2:$A$151,0)),""))</f>
        <v/>
      </c>
      <c r="G451" s="24" t="n"/>
      <c r="H451" s="24" t="n"/>
      <c r="I451" s="24" t="n"/>
      <c r="J451" s="24" t="n"/>
      <c r="K451" s="24" t="n"/>
      <c r="L451" s="25">
        <f>IF(OR($D451="",$G451=""),"",ROUND($G451+N($H451)-((N($I451)+N($J451))/MAX(0.0001,IFERROR(IF(INDEX('Productos de barra'!$F$2:$F$151,MATCH($D451,'Productos de barra'!$A$2:$A$151,0))="",1,INDEX('Productos de barra'!$F$2:$F$151,MATCH($D451,'Productos de barra'!$A$2:$A$151,0))),1))+N($K451)),2))</f>
        <v/>
      </c>
      <c r="M451" s="24" t="n"/>
      <c r="N451" s="25">
        <f>IF(OR($L451="",$M451=""),"",ROUND($M451-$L451,2))</f>
        <v/>
      </c>
      <c r="O451" s="23">
        <f>IF($N451="","",IF(ABS($N451)&lt;=IFERROR(IF(INDEX('Productos de barra'!$G$2:$G$151,MATCH($D451,'Productos de barra'!$A$2:$A$151,0))="",Configuración!$C$3,INDEX('Productos de barra'!$G$2:$G$151,MATCH($D451,'Productos de barra'!$A$2:$A$151,0))),Configuración!$C$3)*((N($I451)+N($J451))/MAX(0.0001,IFERROR(IF(INDEX('Productos de barra'!$F$2:$F$151,MATCH($D451,'Productos de barra'!$A$2:$A$151,0))="",1,INDEX('Productos de barra'!$F$2:$F$151,MATCH($D451,'Productos de barra'!$A$2:$A$151,0))),1))+N($K451))+0.001,"OK",IF($N451&lt;0,"Falta: investigar","Sobra: revisar carga")))</f>
        <v/>
      </c>
      <c r="P451" s="26">
        <f>IF($N451="","",IFERROR(IF(INDEX('Productos de barra'!$H$2:$H$151,MATCH($D451,'Productos de barra'!$A$2:$A$151,0))="","",$N451*INDEX('Productos de barra'!$H$2:$H$151,MATCH($D451,'Productos de barra'!$A$2:$A$151,0))),""))</f>
        <v/>
      </c>
      <c r="Q451" s="18" t="n"/>
      <c r="R451" s="23">
        <f>IF(OR($A451="",$A451&lt;&gt;'Resumen del turno'!$C$3,$B451&lt;&gt;'Resumen del turno'!$C$4,$O451="",$O451="OK"),"",COUNTIFS($A$2:$A451,$A451,$B$2:$B451,$B451,$O$2:$O451,"Falta*")+COUNTIFS($A$2:$A451,$A451,$B$2:$B451,$B451,$O$2:$O451,"Sobra*"))</f>
        <v/>
      </c>
    </row>
    <row r="452">
      <c r="A452" s="22" t="n"/>
      <c r="B452" s="18" t="n"/>
      <c r="C452" s="18" t="n"/>
      <c r="D452" s="18" t="n"/>
      <c r="E452" s="23">
        <f>IF($D452="","",IFERROR(INDEX('Productos de barra'!$B$2:$B$151,MATCH($D452,'Productos de barra'!$A$2:$A$151,0)),"Código no cargado"))</f>
        <v/>
      </c>
      <c r="F452" s="23">
        <f>IF($D452="","",IFERROR(INDEX('Productos de barra'!$D$2:$D$151,MATCH($D452,'Productos de barra'!$A$2:$A$151,0)),""))</f>
        <v/>
      </c>
      <c r="G452" s="24" t="n"/>
      <c r="H452" s="24" t="n"/>
      <c r="I452" s="24" t="n"/>
      <c r="J452" s="24" t="n"/>
      <c r="K452" s="24" t="n"/>
      <c r="L452" s="25">
        <f>IF(OR($D452="",$G452=""),"",ROUND($G452+N($H452)-((N($I452)+N($J452))/MAX(0.0001,IFERROR(IF(INDEX('Productos de barra'!$F$2:$F$151,MATCH($D452,'Productos de barra'!$A$2:$A$151,0))="",1,INDEX('Productos de barra'!$F$2:$F$151,MATCH($D452,'Productos de barra'!$A$2:$A$151,0))),1))+N($K452)),2))</f>
        <v/>
      </c>
      <c r="M452" s="24" t="n"/>
      <c r="N452" s="25">
        <f>IF(OR($L452="",$M452=""),"",ROUND($M452-$L452,2))</f>
        <v/>
      </c>
      <c r="O452" s="23">
        <f>IF($N452="","",IF(ABS($N452)&lt;=IFERROR(IF(INDEX('Productos de barra'!$G$2:$G$151,MATCH($D452,'Productos de barra'!$A$2:$A$151,0))="",Configuración!$C$3,INDEX('Productos de barra'!$G$2:$G$151,MATCH($D452,'Productos de barra'!$A$2:$A$151,0))),Configuración!$C$3)*((N($I452)+N($J452))/MAX(0.0001,IFERROR(IF(INDEX('Productos de barra'!$F$2:$F$151,MATCH($D452,'Productos de barra'!$A$2:$A$151,0))="",1,INDEX('Productos de barra'!$F$2:$F$151,MATCH($D452,'Productos de barra'!$A$2:$A$151,0))),1))+N($K452))+0.001,"OK",IF($N452&lt;0,"Falta: investigar","Sobra: revisar carga")))</f>
        <v/>
      </c>
      <c r="P452" s="26">
        <f>IF($N452="","",IFERROR(IF(INDEX('Productos de barra'!$H$2:$H$151,MATCH($D452,'Productos de barra'!$A$2:$A$151,0))="","",$N452*INDEX('Productos de barra'!$H$2:$H$151,MATCH($D452,'Productos de barra'!$A$2:$A$151,0))),""))</f>
        <v/>
      </c>
      <c r="Q452" s="18" t="n"/>
      <c r="R452" s="23">
        <f>IF(OR($A452="",$A452&lt;&gt;'Resumen del turno'!$C$3,$B452&lt;&gt;'Resumen del turno'!$C$4,$O452="",$O452="OK"),"",COUNTIFS($A$2:$A452,$A452,$B$2:$B452,$B452,$O$2:$O452,"Falta*")+COUNTIFS($A$2:$A452,$A452,$B$2:$B452,$B452,$O$2:$O452,"Sobra*"))</f>
        <v/>
      </c>
    </row>
    <row r="453">
      <c r="A453" s="22" t="n"/>
      <c r="B453" s="18" t="n"/>
      <c r="C453" s="18" t="n"/>
      <c r="D453" s="18" t="n"/>
      <c r="E453" s="23">
        <f>IF($D453="","",IFERROR(INDEX('Productos de barra'!$B$2:$B$151,MATCH($D453,'Productos de barra'!$A$2:$A$151,0)),"Código no cargado"))</f>
        <v/>
      </c>
      <c r="F453" s="23">
        <f>IF($D453="","",IFERROR(INDEX('Productos de barra'!$D$2:$D$151,MATCH($D453,'Productos de barra'!$A$2:$A$151,0)),""))</f>
        <v/>
      </c>
      <c r="G453" s="24" t="n"/>
      <c r="H453" s="24" t="n"/>
      <c r="I453" s="24" t="n"/>
      <c r="J453" s="24" t="n"/>
      <c r="K453" s="24" t="n"/>
      <c r="L453" s="25">
        <f>IF(OR($D453="",$G453=""),"",ROUND($G453+N($H453)-((N($I453)+N($J453))/MAX(0.0001,IFERROR(IF(INDEX('Productos de barra'!$F$2:$F$151,MATCH($D453,'Productos de barra'!$A$2:$A$151,0))="",1,INDEX('Productos de barra'!$F$2:$F$151,MATCH($D453,'Productos de barra'!$A$2:$A$151,0))),1))+N($K453)),2))</f>
        <v/>
      </c>
      <c r="M453" s="24" t="n"/>
      <c r="N453" s="25">
        <f>IF(OR($L453="",$M453=""),"",ROUND($M453-$L453,2))</f>
        <v/>
      </c>
      <c r="O453" s="23">
        <f>IF($N453="","",IF(ABS($N453)&lt;=IFERROR(IF(INDEX('Productos de barra'!$G$2:$G$151,MATCH($D453,'Productos de barra'!$A$2:$A$151,0))="",Configuración!$C$3,INDEX('Productos de barra'!$G$2:$G$151,MATCH($D453,'Productos de barra'!$A$2:$A$151,0))),Configuración!$C$3)*((N($I453)+N($J453))/MAX(0.0001,IFERROR(IF(INDEX('Productos de barra'!$F$2:$F$151,MATCH($D453,'Productos de barra'!$A$2:$A$151,0))="",1,INDEX('Productos de barra'!$F$2:$F$151,MATCH($D453,'Productos de barra'!$A$2:$A$151,0))),1))+N($K453))+0.001,"OK",IF($N453&lt;0,"Falta: investigar","Sobra: revisar carga")))</f>
        <v/>
      </c>
      <c r="P453" s="26">
        <f>IF($N453="","",IFERROR(IF(INDEX('Productos de barra'!$H$2:$H$151,MATCH($D453,'Productos de barra'!$A$2:$A$151,0))="","",$N453*INDEX('Productos de barra'!$H$2:$H$151,MATCH($D453,'Productos de barra'!$A$2:$A$151,0))),""))</f>
        <v/>
      </c>
      <c r="Q453" s="18" t="n"/>
      <c r="R453" s="23">
        <f>IF(OR($A453="",$A453&lt;&gt;'Resumen del turno'!$C$3,$B453&lt;&gt;'Resumen del turno'!$C$4,$O453="",$O453="OK"),"",COUNTIFS($A$2:$A453,$A453,$B$2:$B453,$B453,$O$2:$O453,"Falta*")+COUNTIFS($A$2:$A453,$A453,$B$2:$B453,$B453,$O$2:$O453,"Sobra*"))</f>
        <v/>
      </c>
    </row>
    <row r="454">
      <c r="A454" s="22" t="n"/>
      <c r="B454" s="18" t="n"/>
      <c r="C454" s="18" t="n"/>
      <c r="D454" s="18" t="n"/>
      <c r="E454" s="23">
        <f>IF($D454="","",IFERROR(INDEX('Productos de barra'!$B$2:$B$151,MATCH($D454,'Productos de barra'!$A$2:$A$151,0)),"Código no cargado"))</f>
        <v/>
      </c>
      <c r="F454" s="23">
        <f>IF($D454="","",IFERROR(INDEX('Productos de barra'!$D$2:$D$151,MATCH($D454,'Productos de barra'!$A$2:$A$151,0)),""))</f>
        <v/>
      </c>
      <c r="G454" s="24" t="n"/>
      <c r="H454" s="24" t="n"/>
      <c r="I454" s="24" t="n"/>
      <c r="J454" s="24" t="n"/>
      <c r="K454" s="24" t="n"/>
      <c r="L454" s="25">
        <f>IF(OR($D454="",$G454=""),"",ROUND($G454+N($H454)-((N($I454)+N($J454))/MAX(0.0001,IFERROR(IF(INDEX('Productos de barra'!$F$2:$F$151,MATCH($D454,'Productos de barra'!$A$2:$A$151,0))="",1,INDEX('Productos de barra'!$F$2:$F$151,MATCH($D454,'Productos de barra'!$A$2:$A$151,0))),1))+N($K454)),2))</f>
        <v/>
      </c>
      <c r="M454" s="24" t="n"/>
      <c r="N454" s="25">
        <f>IF(OR($L454="",$M454=""),"",ROUND($M454-$L454,2))</f>
        <v/>
      </c>
      <c r="O454" s="23">
        <f>IF($N454="","",IF(ABS($N454)&lt;=IFERROR(IF(INDEX('Productos de barra'!$G$2:$G$151,MATCH($D454,'Productos de barra'!$A$2:$A$151,0))="",Configuración!$C$3,INDEX('Productos de barra'!$G$2:$G$151,MATCH($D454,'Productos de barra'!$A$2:$A$151,0))),Configuración!$C$3)*((N($I454)+N($J454))/MAX(0.0001,IFERROR(IF(INDEX('Productos de barra'!$F$2:$F$151,MATCH($D454,'Productos de barra'!$A$2:$A$151,0))="",1,INDEX('Productos de barra'!$F$2:$F$151,MATCH($D454,'Productos de barra'!$A$2:$A$151,0))),1))+N($K454))+0.001,"OK",IF($N454&lt;0,"Falta: investigar","Sobra: revisar carga")))</f>
        <v/>
      </c>
      <c r="P454" s="26">
        <f>IF($N454="","",IFERROR(IF(INDEX('Productos de barra'!$H$2:$H$151,MATCH($D454,'Productos de barra'!$A$2:$A$151,0))="","",$N454*INDEX('Productos de barra'!$H$2:$H$151,MATCH($D454,'Productos de barra'!$A$2:$A$151,0))),""))</f>
        <v/>
      </c>
      <c r="Q454" s="18" t="n"/>
      <c r="R454" s="23">
        <f>IF(OR($A454="",$A454&lt;&gt;'Resumen del turno'!$C$3,$B454&lt;&gt;'Resumen del turno'!$C$4,$O454="",$O454="OK"),"",COUNTIFS($A$2:$A454,$A454,$B$2:$B454,$B454,$O$2:$O454,"Falta*")+COUNTIFS($A$2:$A454,$A454,$B$2:$B454,$B454,$O$2:$O454,"Sobra*"))</f>
        <v/>
      </c>
    </row>
    <row r="455">
      <c r="A455" s="22" t="n"/>
      <c r="B455" s="18" t="n"/>
      <c r="C455" s="18" t="n"/>
      <c r="D455" s="18" t="n"/>
      <c r="E455" s="23">
        <f>IF($D455="","",IFERROR(INDEX('Productos de barra'!$B$2:$B$151,MATCH($D455,'Productos de barra'!$A$2:$A$151,0)),"Código no cargado"))</f>
        <v/>
      </c>
      <c r="F455" s="23">
        <f>IF($D455="","",IFERROR(INDEX('Productos de barra'!$D$2:$D$151,MATCH($D455,'Productos de barra'!$A$2:$A$151,0)),""))</f>
        <v/>
      </c>
      <c r="G455" s="24" t="n"/>
      <c r="H455" s="24" t="n"/>
      <c r="I455" s="24" t="n"/>
      <c r="J455" s="24" t="n"/>
      <c r="K455" s="24" t="n"/>
      <c r="L455" s="25">
        <f>IF(OR($D455="",$G455=""),"",ROUND($G455+N($H455)-((N($I455)+N($J455))/MAX(0.0001,IFERROR(IF(INDEX('Productos de barra'!$F$2:$F$151,MATCH($D455,'Productos de barra'!$A$2:$A$151,0))="",1,INDEX('Productos de barra'!$F$2:$F$151,MATCH($D455,'Productos de barra'!$A$2:$A$151,0))),1))+N($K455)),2))</f>
        <v/>
      </c>
      <c r="M455" s="24" t="n"/>
      <c r="N455" s="25">
        <f>IF(OR($L455="",$M455=""),"",ROUND($M455-$L455,2))</f>
        <v/>
      </c>
      <c r="O455" s="23">
        <f>IF($N455="","",IF(ABS($N455)&lt;=IFERROR(IF(INDEX('Productos de barra'!$G$2:$G$151,MATCH($D455,'Productos de barra'!$A$2:$A$151,0))="",Configuración!$C$3,INDEX('Productos de barra'!$G$2:$G$151,MATCH($D455,'Productos de barra'!$A$2:$A$151,0))),Configuración!$C$3)*((N($I455)+N($J455))/MAX(0.0001,IFERROR(IF(INDEX('Productos de barra'!$F$2:$F$151,MATCH($D455,'Productos de barra'!$A$2:$A$151,0))="",1,INDEX('Productos de barra'!$F$2:$F$151,MATCH($D455,'Productos de barra'!$A$2:$A$151,0))),1))+N($K455))+0.001,"OK",IF($N455&lt;0,"Falta: investigar","Sobra: revisar carga")))</f>
        <v/>
      </c>
      <c r="P455" s="26">
        <f>IF($N455="","",IFERROR(IF(INDEX('Productos de barra'!$H$2:$H$151,MATCH($D455,'Productos de barra'!$A$2:$A$151,0))="","",$N455*INDEX('Productos de barra'!$H$2:$H$151,MATCH($D455,'Productos de barra'!$A$2:$A$151,0))),""))</f>
        <v/>
      </c>
      <c r="Q455" s="18" t="n"/>
      <c r="R455" s="23">
        <f>IF(OR($A455="",$A455&lt;&gt;'Resumen del turno'!$C$3,$B455&lt;&gt;'Resumen del turno'!$C$4,$O455="",$O455="OK"),"",COUNTIFS($A$2:$A455,$A455,$B$2:$B455,$B455,$O$2:$O455,"Falta*")+COUNTIFS($A$2:$A455,$A455,$B$2:$B455,$B455,$O$2:$O455,"Sobra*"))</f>
        <v/>
      </c>
    </row>
    <row r="456">
      <c r="A456" s="22" t="n"/>
      <c r="B456" s="18" t="n"/>
      <c r="C456" s="18" t="n"/>
      <c r="D456" s="18" t="n"/>
      <c r="E456" s="23">
        <f>IF($D456="","",IFERROR(INDEX('Productos de barra'!$B$2:$B$151,MATCH($D456,'Productos de barra'!$A$2:$A$151,0)),"Código no cargado"))</f>
        <v/>
      </c>
      <c r="F456" s="23">
        <f>IF($D456="","",IFERROR(INDEX('Productos de barra'!$D$2:$D$151,MATCH($D456,'Productos de barra'!$A$2:$A$151,0)),""))</f>
        <v/>
      </c>
      <c r="G456" s="24" t="n"/>
      <c r="H456" s="24" t="n"/>
      <c r="I456" s="24" t="n"/>
      <c r="J456" s="24" t="n"/>
      <c r="K456" s="24" t="n"/>
      <c r="L456" s="25">
        <f>IF(OR($D456="",$G456=""),"",ROUND($G456+N($H456)-((N($I456)+N($J456))/MAX(0.0001,IFERROR(IF(INDEX('Productos de barra'!$F$2:$F$151,MATCH($D456,'Productos de barra'!$A$2:$A$151,0))="",1,INDEX('Productos de barra'!$F$2:$F$151,MATCH($D456,'Productos de barra'!$A$2:$A$151,0))),1))+N($K456)),2))</f>
        <v/>
      </c>
      <c r="M456" s="24" t="n"/>
      <c r="N456" s="25">
        <f>IF(OR($L456="",$M456=""),"",ROUND($M456-$L456,2))</f>
        <v/>
      </c>
      <c r="O456" s="23">
        <f>IF($N456="","",IF(ABS($N456)&lt;=IFERROR(IF(INDEX('Productos de barra'!$G$2:$G$151,MATCH($D456,'Productos de barra'!$A$2:$A$151,0))="",Configuración!$C$3,INDEX('Productos de barra'!$G$2:$G$151,MATCH($D456,'Productos de barra'!$A$2:$A$151,0))),Configuración!$C$3)*((N($I456)+N($J456))/MAX(0.0001,IFERROR(IF(INDEX('Productos de barra'!$F$2:$F$151,MATCH($D456,'Productos de barra'!$A$2:$A$151,0))="",1,INDEX('Productos de barra'!$F$2:$F$151,MATCH($D456,'Productos de barra'!$A$2:$A$151,0))),1))+N($K456))+0.001,"OK",IF($N456&lt;0,"Falta: investigar","Sobra: revisar carga")))</f>
        <v/>
      </c>
      <c r="P456" s="26">
        <f>IF($N456="","",IFERROR(IF(INDEX('Productos de barra'!$H$2:$H$151,MATCH($D456,'Productos de barra'!$A$2:$A$151,0))="","",$N456*INDEX('Productos de barra'!$H$2:$H$151,MATCH($D456,'Productos de barra'!$A$2:$A$151,0))),""))</f>
        <v/>
      </c>
      <c r="Q456" s="18" t="n"/>
      <c r="R456" s="23">
        <f>IF(OR($A456="",$A456&lt;&gt;'Resumen del turno'!$C$3,$B456&lt;&gt;'Resumen del turno'!$C$4,$O456="",$O456="OK"),"",COUNTIFS($A$2:$A456,$A456,$B$2:$B456,$B456,$O$2:$O456,"Falta*")+COUNTIFS($A$2:$A456,$A456,$B$2:$B456,$B456,$O$2:$O456,"Sobra*"))</f>
        <v/>
      </c>
    </row>
    <row r="457">
      <c r="A457" s="22" t="n"/>
      <c r="B457" s="18" t="n"/>
      <c r="C457" s="18" t="n"/>
      <c r="D457" s="18" t="n"/>
      <c r="E457" s="23">
        <f>IF($D457="","",IFERROR(INDEX('Productos de barra'!$B$2:$B$151,MATCH($D457,'Productos de barra'!$A$2:$A$151,0)),"Código no cargado"))</f>
        <v/>
      </c>
      <c r="F457" s="23">
        <f>IF($D457="","",IFERROR(INDEX('Productos de barra'!$D$2:$D$151,MATCH($D457,'Productos de barra'!$A$2:$A$151,0)),""))</f>
        <v/>
      </c>
      <c r="G457" s="24" t="n"/>
      <c r="H457" s="24" t="n"/>
      <c r="I457" s="24" t="n"/>
      <c r="J457" s="24" t="n"/>
      <c r="K457" s="24" t="n"/>
      <c r="L457" s="25">
        <f>IF(OR($D457="",$G457=""),"",ROUND($G457+N($H457)-((N($I457)+N($J457))/MAX(0.0001,IFERROR(IF(INDEX('Productos de barra'!$F$2:$F$151,MATCH($D457,'Productos de barra'!$A$2:$A$151,0))="",1,INDEX('Productos de barra'!$F$2:$F$151,MATCH($D457,'Productos de barra'!$A$2:$A$151,0))),1))+N($K457)),2))</f>
        <v/>
      </c>
      <c r="M457" s="24" t="n"/>
      <c r="N457" s="25">
        <f>IF(OR($L457="",$M457=""),"",ROUND($M457-$L457,2))</f>
        <v/>
      </c>
      <c r="O457" s="23">
        <f>IF($N457="","",IF(ABS($N457)&lt;=IFERROR(IF(INDEX('Productos de barra'!$G$2:$G$151,MATCH($D457,'Productos de barra'!$A$2:$A$151,0))="",Configuración!$C$3,INDEX('Productos de barra'!$G$2:$G$151,MATCH($D457,'Productos de barra'!$A$2:$A$151,0))),Configuración!$C$3)*((N($I457)+N($J457))/MAX(0.0001,IFERROR(IF(INDEX('Productos de barra'!$F$2:$F$151,MATCH($D457,'Productos de barra'!$A$2:$A$151,0))="",1,INDEX('Productos de barra'!$F$2:$F$151,MATCH($D457,'Productos de barra'!$A$2:$A$151,0))),1))+N($K457))+0.001,"OK",IF($N457&lt;0,"Falta: investigar","Sobra: revisar carga")))</f>
        <v/>
      </c>
      <c r="P457" s="26">
        <f>IF($N457="","",IFERROR(IF(INDEX('Productos de barra'!$H$2:$H$151,MATCH($D457,'Productos de barra'!$A$2:$A$151,0))="","",$N457*INDEX('Productos de barra'!$H$2:$H$151,MATCH($D457,'Productos de barra'!$A$2:$A$151,0))),""))</f>
        <v/>
      </c>
      <c r="Q457" s="18" t="n"/>
      <c r="R457" s="23">
        <f>IF(OR($A457="",$A457&lt;&gt;'Resumen del turno'!$C$3,$B457&lt;&gt;'Resumen del turno'!$C$4,$O457="",$O457="OK"),"",COUNTIFS($A$2:$A457,$A457,$B$2:$B457,$B457,$O$2:$O457,"Falta*")+COUNTIFS($A$2:$A457,$A457,$B$2:$B457,$B457,$O$2:$O457,"Sobra*"))</f>
        <v/>
      </c>
    </row>
    <row r="458">
      <c r="A458" s="22" t="n"/>
      <c r="B458" s="18" t="n"/>
      <c r="C458" s="18" t="n"/>
      <c r="D458" s="18" t="n"/>
      <c r="E458" s="23">
        <f>IF($D458="","",IFERROR(INDEX('Productos de barra'!$B$2:$B$151,MATCH($D458,'Productos de barra'!$A$2:$A$151,0)),"Código no cargado"))</f>
        <v/>
      </c>
      <c r="F458" s="23">
        <f>IF($D458="","",IFERROR(INDEX('Productos de barra'!$D$2:$D$151,MATCH($D458,'Productos de barra'!$A$2:$A$151,0)),""))</f>
        <v/>
      </c>
      <c r="G458" s="24" t="n"/>
      <c r="H458" s="24" t="n"/>
      <c r="I458" s="24" t="n"/>
      <c r="J458" s="24" t="n"/>
      <c r="K458" s="24" t="n"/>
      <c r="L458" s="25">
        <f>IF(OR($D458="",$G458=""),"",ROUND($G458+N($H458)-((N($I458)+N($J458))/MAX(0.0001,IFERROR(IF(INDEX('Productos de barra'!$F$2:$F$151,MATCH($D458,'Productos de barra'!$A$2:$A$151,0))="",1,INDEX('Productos de barra'!$F$2:$F$151,MATCH($D458,'Productos de barra'!$A$2:$A$151,0))),1))+N($K458)),2))</f>
        <v/>
      </c>
      <c r="M458" s="24" t="n"/>
      <c r="N458" s="25">
        <f>IF(OR($L458="",$M458=""),"",ROUND($M458-$L458,2))</f>
        <v/>
      </c>
      <c r="O458" s="23">
        <f>IF($N458="","",IF(ABS($N458)&lt;=IFERROR(IF(INDEX('Productos de barra'!$G$2:$G$151,MATCH($D458,'Productos de barra'!$A$2:$A$151,0))="",Configuración!$C$3,INDEX('Productos de barra'!$G$2:$G$151,MATCH($D458,'Productos de barra'!$A$2:$A$151,0))),Configuración!$C$3)*((N($I458)+N($J458))/MAX(0.0001,IFERROR(IF(INDEX('Productos de barra'!$F$2:$F$151,MATCH($D458,'Productos de barra'!$A$2:$A$151,0))="",1,INDEX('Productos de barra'!$F$2:$F$151,MATCH($D458,'Productos de barra'!$A$2:$A$151,0))),1))+N($K458))+0.001,"OK",IF($N458&lt;0,"Falta: investigar","Sobra: revisar carga")))</f>
        <v/>
      </c>
      <c r="P458" s="26">
        <f>IF($N458="","",IFERROR(IF(INDEX('Productos de barra'!$H$2:$H$151,MATCH($D458,'Productos de barra'!$A$2:$A$151,0))="","",$N458*INDEX('Productos de barra'!$H$2:$H$151,MATCH($D458,'Productos de barra'!$A$2:$A$151,0))),""))</f>
        <v/>
      </c>
      <c r="Q458" s="18" t="n"/>
      <c r="R458" s="23">
        <f>IF(OR($A458="",$A458&lt;&gt;'Resumen del turno'!$C$3,$B458&lt;&gt;'Resumen del turno'!$C$4,$O458="",$O458="OK"),"",COUNTIFS($A$2:$A458,$A458,$B$2:$B458,$B458,$O$2:$O458,"Falta*")+COUNTIFS($A$2:$A458,$A458,$B$2:$B458,$B458,$O$2:$O458,"Sobra*"))</f>
        <v/>
      </c>
    </row>
    <row r="459">
      <c r="A459" s="22" t="n"/>
      <c r="B459" s="18" t="n"/>
      <c r="C459" s="18" t="n"/>
      <c r="D459" s="18" t="n"/>
      <c r="E459" s="23">
        <f>IF($D459="","",IFERROR(INDEX('Productos de barra'!$B$2:$B$151,MATCH($D459,'Productos de barra'!$A$2:$A$151,0)),"Código no cargado"))</f>
        <v/>
      </c>
      <c r="F459" s="23">
        <f>IF($D459="","",IFERROR(INDEX('Productos de barra'!$D$2:$D$151,MATCH($D459,'Productos de barra'!$A$2:$A$151,0)),""))</f>
        <v/>
      </c>
      <c r="G459" s="24" t="n"/>
      <c r="H459" s="24" t="n"/>
      <c r="I459" s="24" t="n"/>
      <c r="J459" s="24" t="n"/>
      <c r="K459" s="24" t="n"/>
      <c r="L459" s="25">
        <f>IF(OR($D459="",$G459=""),"",ROUND($G459+N($H459)-((N($I459)+N($J459))/MAX(0.0001,IFERROR(IF(INDEX('Productos de barra'!$F$2:$F$151,MATCH($D459,'Productos de barra'!$A$2:$A$151,0))="",1,INDEX('Productos de barra'!$F$2:$F$151,MATCH($D459,'Productos de barra'!$A$2:$A$151,0))),1))+N($K459)),2))</f>
        <v/>
      </c>
      <c r="M459" s="24" t="n"/>
      <c r="N459" s="25">
        <f>IF(OR($L459="",$M459=""),"",ROUND($M459-$L459,2))</f>
        <v/>
      </c>
      <c r="O459" s="23">
        <f>IF($N459="","",IF(ABS($N459)&lt;=IFERROR(IF(INDEX('Productos de barra'!$G$2:$G$151,MATCH($D459,'Productos de barra'!$A$2:$A$151,0))="",Configuración!$C$3,INDEX('Productos de barra'!$G$2:$G$151,MATCH($D459,'Productos de barra'!$A$2:$A$151,0))),Configuración!$C$3)*((N($I459)+N($J459))/MAX(0.0001,IFERROR(IF(INDEX('Productos de barra'!$F$2:$F$151,MATCH($D459,'Productos de barra'!$A$2:$A$151,0))="",1,INDEX('Productos de barra'!$F$2:$F$151,MATCH($D459,'Productos de barra'!$A$2:$A$151,0))),1))+N($K459))+0.001,"OK",IF($N459&lt;0,"Falta: investigar","Sobra: revisar carga")))</f>
        <v/>
      </c>
      <c r="P459" s="26">
        <f>IF($N459="","",IFERROR(IF(INDEX('Productos de barra'!$H$2:$H$151,MATCH($D459,'Productos de barra'!$A$2:$A$151,0))="","",$N459*INDEX('Productos de barra'!$H$2:$H$151,MATCH($D459,'Productos de barra'!$A$2:$A$151,0))),""))</f>
        <v/>
      </c>
      <c r="Q459" s="18" t="n"/>
      <c r="R459" s="23">
        <f>IF(OR($A459="",$A459&lt;&gt;'Resumen del turno'!$C$3,$B459&lt;&gt;'Resumen del turno'!$C$4,$O459="",$O459="OK"),"",COUNTIFS($A$2:$A459,$A459,$B$2:$B459,$B459,$O$2:$O459,"Falta*")+COUNTIFS($A$2:$A459,$A459,$B$2:$B459,$B459,$O$2:$O459,"Sobra*"))</f>
        <v/>
      </c>
    </row>
    <row r="460">
      <c r="A460" s="22" t="n"/>
      <c r="B460" s="18" t="n"/>
      <c r="C460" s="18" t="n"/>
      <c r="D460" s="18" t="n"/>
      <c r="E460" s="23">
        <f>IF($D460="","",IFERROR(INDEX('Productos de barra'!$B$2:$B$151,MATCH($D460,'Productos de barra'!$A$2:$A$151,0)),"Código no cargado"))</f>
        <v/>
      </c>
      <c r="F460" s="23">
        <f>IF($D460="","",IFERROR(INDEX('Productos de barra'!$D$2:$D$151,MATCH($D460,'Productos de barra'!$A$2:$A$151,0)),""))</f>
        <v/>
      </c>
      <c r="G460" s="24" t="n"/>
      <c r="H460" s="24" t="n"/>
      <c r="I460" s="24" t="n"/>
      <c r="J460" s="24" t="n"/>
      <c r="K460" s="24" t="n"/>
      <c r="L460" s="25">
        <f>IF(OR($D460="",$G460=""),"",ROUND($G460+N($H460)-((N($I460)+N($J460))/MAX(0.0001,IFERROR(IF(INDEX('Productos de barra'!$F$2:$F$151,MATCH($D460,'Productos de barra'!$A$2:$A$151,0))="",1,INDEX('Productos de barra'!$F$2:$F$151,MATCH($D460,'Productos de barra'!$A$2:$A$151,0))),1))+N($K460)),2))</f>
        <v/>
      </c>
      <c r="M460" s="24" t="n"/>
      <c r="N460" s="25">
        <f>IF(OR($L460="",$M460=""),"",ROUND($M460-$L460,2))</f>
        <v/>
      </c>
      <c r="O460" s="23">
        <f>IF($N460="","",IF(ABS($N460)&lt;=IFERROR(IF(INDEX('Productos de barra'!$G$2:$G$151,MATCH($D460,'Productos de barra'!$A$2:$A$151,0))="",Configuración!$C$3,INDEX('Productos de barra'!$G$2:$G$151,MATCH($D460,'Productos de barra'!$A$2:$A$151,0))),Configuración!$C$3)*((N($I460)+N($J460))/MAX(0.0001,IFERROR(IF(INDEX('Productos de barra'!$F$2:$F$151,MATCH($D460,'Productos de barra'!$A$2:$A$151,0))="",1,INDEX('Productos de barra'!$F$2:$F$151,MATCH($D460,'Productos de barra'!$A$2:$A$151,0))),1))+N($K460))+0.001,"OK",IF($N460&lt;0,"Falta: investigar","Sobra: revisar carga")))</f>
        <v/>
      </c>
      <c r="P460" s="26">
        <f>IF($N460="","",IFERROR(IF(INDEX('Productos de barra'!$H$2:$H$151,MATCH($D460,'Productos de barra'!$A$2:$A$151,0))="","",$N460*INDEX('Productos de barra'!$H$2:$H$151,MATCH($D460,'Productos de barra'!$A$2:$A$151,0))),""))</f>
        <v/>
      </c>
      <c r="Q460" s="18" t="n"/>
      <c r="R460" s="23">
        <f>IF(OR($A460="",$A460&lt;&gt;'Resumen del turno'!$C$3,$B460&lt;&gt;'Resumen del turno'!$C$4,$O460="",$O460="OK"),"",COUNTIFS($A$2:$A460,$A460,$B$2:$B460,$B460,$O$2:$O460,"Falta*")+COUNTIFS($A$2:$A460,$A460,$B$2:$B460,$B460,$O$2:$O460,"Sobra*"))</f>
        <v/>
      </c>
    </row>
    <row r="461">
      <c r="A461" s="22" t="n"/>
      <c r="B461" s="18" t="n"/>
      <c r="C461" s="18" t="n"/>
      <c r="D461" s="18" t="n"/>
      <c r="E461" s="23">
        <f>IF($D461="","",IFERROR(INDEX('Productos de barra'!$B$2:$B$151,MATCH($D461,'Productos de barra'!$A$2:$A$151,0)),"Código no cargado"))</f>
        <v/>
      </c>
      <c r="F461" s="23">
        <f>IF($D461="","",IFERROR(INDEX('Productos de barra'!$D$2:$D$151,MATCH($D461,'Productos de barra'!$A$2:$A$151,0)),""))</f>
        <v/>
      </c>
      <c r="G461" s="24" t="n"/>
      <c r="H461" s="24" t="n"/>
      <c r="I461" s="24" t="n"/>
      <c r="J461" s="24" t="n"/>
      <c r="K461" s="24" t="n"/>
      <c r="L461" s="25">
        <f>IF(OR($D461="",$G461=""),"",ROUND($G461+N($H461)-((N($I461)+N($J461))/MAX(0.0001,IFERROR(IF(INDEX('Productos de barra'!$F$2:$F$151,MATCH($D461,'Productos de barra'!$A$2:$A$151,0))="",1,INDEX('Productos de barra'!$F$2:$F$151,MATCH($D461,'Productos de barra'!$A$2:$A$151,0))),1))+N($K461)),2))</f>
        <v/>
      </c>
      <c r="M461" s="24" t="n"/>
      <c r="N461" s="25">
        <f>IF(OR($L461="",$M461=""),"",ROUND($M461-$L461,2))</f>
        <v/>
      </c>
      <c r="O461" s="23">
        <f>IF($N461="","",IF(ABS($N461)&lt;=IFERROR(IF(INDEX('Productos de barra'!$G$2:$G$151,MATCH($D461,'Productos de barra'!$A$2:$A$151,0))="",Configuración!$C$3,INDEX('Productos de barra'!$G$2:$G$151,MATCH($D461,'Productos de barra'!$A$2:$A$151,0))),Configuración!$C$3)*((N($I461)+N($J461))/MAX(0.0001,IFERROR(IF(INDEX('Productos de barra'!$F$2:$F$151,MATCH($D461,'Productos de barra'!$A$2:$A$151,0))="",1,INDEX('Productos de barra'!$F$2:$F$151,MATCH($D461,'Productos de barra'!$A$2:$A$151,0))),1))+N($K461))+0.001,"OK",IF($N461&lt;0,"Falta: investigar","Sobra: revisar carga")))</f>
        <v/>
      </c>
      <c r="P461" s="26">
        <f>IF($N461="","",IFERROR(IF(INDEX('Productos de barra'!$H$2:$H$151,MATCH($D461,'Productos de barra'!$A$2:$A$151,0))="","",$N461*INDEX('Productos de barra'!$H$2:$H$151,MATCH($D461,'Productos de barra'!$A$2:$A$151,0))),""))</f>
        <v/>
      </c>
      <c r="Q461" s="18" t="n"/>
      <c r="R461" s="23">
        <f>IF(OR($A461="",$A461&lt;&gt;'Resumen del turno'!$C$3,$B461&lt;&gt;'Resumen del turno'!$C$4,$O461="",$O461="OK"),"",COUNTIFS($A$2:$A461,$A461,$B$2:$B461,$B461,$O$2:$O461,"Falta*")+COUNTIFS($A$2:$A461,$A461,$B$2:$B461,$B461,$O$2:$O461,"Sobra*"))</f>
        <v/>
      </c>
    </row>
    <row r="462">
      <c r="A462" s="22" t="n"/>
      <c r="B462" s="18" t="n"/>
      <c r="C462" s="18" t="n"/>
      <c r="D462" s="18" t="n"/>
      <c r="E462" s="23">
        <f>IF($D462="","",IFERROR(INDEX('Productos de barra'!$B$2:$B$151,MATCH($D462,'Productos de barra'!$A$2:$A$151,0)),"Código no cargado"))</f>
        <v/>
      </c>
      <c r="F462" s="23">
        <f>IF($D462="","",IFERROR(INDEX('Productos de barra'!$D$2:$D$151,MATCH($D462,'Productos de barra'!$A$2:$A$151,0)),""))</f>
        <v/>
      </c>
      <c r="G462" s="24" t="n"/>
      <c r="H462" s="24" t="n"/>
      <c r="I462" s="24" t="n"/>
      <c r="J462" s="24" t="n"/>
      <c r="K462" s="24" t="n"/>
      <c r="L462" s="25">
        <f>IF(OR($D462="",$G462=""),"",ROUND($G462+N($H462)-((N($I462)+N($J462))/MAX(0.0001,IFERROR(IF(INDEX('Productos de barra'!$F$2:$F$151,MATCH($D462,'Productos de barra'!$A$2:$A$151,0))="",1,INDEX('Productos de barra'!$F$2:$F$151,MATCH($D462,'Productos de barra'!$A$2:$A$151,0))),1))+N($K462)),2))</f>
        <v/>
      </c>
      <c r="M462" s="24" t="n"/>
      <c r="N462" s="25">
        <f>IF(OR($L462="",$M462=""),"",ROUND($M462-$L462,2))</f>
        <v/>
      </c>
      <c r="O462" s="23">
        <f>IF($N462="","",IF(ABS($N462)&lt;=IFERROR(IF(INDEX('Productos de barra'!$G$2:$G$151,MATCH($D462,'Productos de barra'!$A$2:$A$151,0))="",Configuración!$C$3,INDEX('Productos de barra'!$G$2:$G$151,MATCH($D462,'Productos de barra'!$A$2:$A$151,0))),Configuración!$C$3)*((N($I462)+N($J462))/MAX(0.0001,IFERROR(IF(INDEX('Productos de barra'!$F$2:$F$151,MATCH($D462,'Productos de barra'!$A$2:$A$151,0))="",1,INDEX('Productos de barra'!$F$2:$F$151,MATCH($D462,'Productos de barra'!$A$2:$A$151,0))),1))+N($K462))+0.001,"OK",IF($N462&lt;0,"Falta: investigar","Sobra: revisar carga")))</f>
        <v/>
      </c>
      <c r="P462" s="26">
        <f>IF($N462="","",IFERROR(IF(INDEX('Productos de barra'!$H$2:$H$151,MATCH($D462,'Productos de barra'!$A$2:$A$151,0))="","",$N462*INDEX('Productos de barra'!$H$2:$H$151,MATCH($D462,'Productos de barra'!$A$2:$A$151,0))),""))</f>
        <v/>
      </c>
      <c r="Q462" s="18" t="n"/>
      <c r="R462" s="23">
        <f>IF(OR($A462="",$A462&lt;&gt;'Resumen del turno'!$C$3,$B462&lt;&gt;'Resumen del turno'!$C$4,$O462="",$O462="OK"),"",COUNTIFS($A$2:$A462,$A462,$B$2:$B462,$B462,$O$2:$O462,"Falta*")+COUNTIFS($A$2:$A462,$A462,$B$2:$B462,$B462,$O$2:$O462,"Sobra*"))</f>
        <v/>
      </c>
    </row>
    <row r="463">
      <c r="A463" s="22" t="n"/>
      <c r="B463" s="18" t="n"/>
      <c r="C463" s="18" t="n"/>
      <c r="D463" s="18" t="n"/>
      <c r="E463" s="23">
        <f>IF($D463="","",IFERROR(INDEX('Productos de barra'!$B$2:$B$151,MATCH($D463,'Productos de barra'!$A$2:$A$151,0)),"Código no cargado"))</f>
        <v/>
      </c>
      <c r="F463" s="23">
        <f>IF($D463="","",IFERROR(INDEX('Productos de barra'!$D$2:$D$151,MATCH($D463,'Productos de barra'!$A$2:$A$151,0)),""))</f>
        <v/>
      </c>
      <c r="G463" s="24" t="n"/>
      <c r="H463" s="24" t="n"/>
      <c r="I463" s="24" t="n"/>
      <c r="J463" s="24" t="n"/>
      <c r="K463" s="24" t="n"/>
      <c r="L463" s="25">
        <f>IF(OR($D463="",$G463=""),"",ROUND($G463+N($H463)-((N($I463)+N($J463))/MAX(0.0001,IFERROR(IF(INDEX('Productos de barra'!$F$2:$F$151,MATCH($D463,'Productos de barra'!$A$2:$A$151,0))="",1,INDEX('Productos de barra'!$F$2:$F$151,MATCH($D463,'Productos de barra'!$A$2:$A$151,0))),1))+N($K463)),2))</f>
        <v/>
      </c>
      <c r="M463" s="24" t="n"/>
      <c r="N463" s="25">
        <f>IF(OR($L463="",$M463=""),"",ROUND($M463-$L463,2))</f>
        <v/>
      </c>
      <c r="O463" s="23">
        <f>IF($N463="","",IF(ABS($N463)&lt;=IFERROR(IF(INDEX('Productos de barra'!$G$2:$G$151,MATCH($D463,'Productos de barra'!$A$2:$A$151,0))="",Configuración!$C$3,INDEX('Productos de barra'!$G$2:$G$151,MATCH($D463,'Productos de barra'!$A$2:$A$151,0))),Configuración!$C$3)*((N($I463)+N($J463))/MAX(0.0001,IFERROR(IF(INDEX('Productos de barra'!$F$2:$F$151,MATCH($D463,'Productos de barra'!$A$2:$A$151,0))="",1,INDEX('Productos de barra'!$F$2:$F$151,MATCH($D463,'Productos de barra'!$A$2:$A$151,0))),1))+N($K463))+0.001,"OK",IF($N463&lt;0,"Falta: investigar","Sobra: revisar carga")))</f>
        <v/>
      </c>
      <c r="P463" s="26">
        <f>IF($N463="","",IFERROR(IF(INDEX('Productos de barra'!$H$2:$H$151,MATCH($D463,'Productos de barra'!$A$2:$A$151,0))="","",$N463*INDEX('Productos de barra'!$H$2:$H$151,MATCH($D463,'Productos de barra'!$A$2:$A$151,0))),""))</f>
        <v/>
      </c>
      <c r="Q463" s="18" t="n"/>
      <c r="R463" s="23">
        <f>IF(OR($A463="",$A463&lt;&gt;'Resumen del turno'!$C$3,$B463&lt;&gt;'Resumen del turno'!$C$4,$O463="",$O463="OK"),"",COUNTIFS($A$2:$A463,$A463,$B$2:$B463,$B463,$O$2:$O463,"Falta*")+COUNTIFS($A$2:$A463,$A463,$B$2:$B463,$B463,$O$2:$O463,"Sobra*"))</f>
        <v/>
      </c>
    </row>
    <row r="464">
      <c r="A464" s="22" t="n"/>
      <c r="B464" s="18" t="n"/>
      <c r="C464" s="18" t="n"/>
      <c r="D464" s="18" t="n"/>
      <c r="E464" s="23">
        <f>IF($D464="","",IFERROR(INDEX('Productos de barra'!$B$2:$B$151,MATCH($D464,'Productos de barra'!$A$2:$A$151,0)),"Código no cargado"))</f>
        <v/>
      </c>
      <c r="F464" s="23">
        <f>IF($D464="","",IFERROR(INDEX('Productos de barra'!$D$2:$D$151,MATCH($D464,'Productos de barra'!$A$2:$A$151,0)),""))</f>
        <v/>
      </c>
      <c r="G464" s="24" t="n"/>
      <c r="H464" s="24" t="n"/>
      <c r="I464" s="24" t="n"/>
      <c r="J464" s="24" t="n"/>
      <c r="K464" s="24" t="n"/>
      <c r="L464" s="25">
        <f>IF(OR($D464="",$G464=""),"",ROUND($G464+N($H464)-((N($I464)+N($J464))/MAX(0.0001,IFERROR(IF(INDEX('Productos de barra'!$F$2:$F$151,MATCH($D464,'Productos de barra'!$A$2:$A$151,0))="",1,INDEX('Productos de barra'!$F$2:$F$151,MATCH($D464,'Productos de barra'!$A$2:$A$151,0))),1))+N($K464)),2))</f>
        <v/>
      </c>
      <c r="M464" s="24" t="n"/>
      <c r="N464" s="25">
        <f>IF(OR($L464="",$M464=""),"",ROUND($M464-$L464,2))</f>
        <v/>
      </c>
      <c r="O464" s="23">
        <f>IF($N464="","",IF(ABS($N464)&lt;=IFERROR(IF(INDEX('Productos de barra'!$G$2:$G$151,MATCH($D464,'Productos de barra'!$A$2:$A$151,0))="",Configuración!$C$3,INDEX('Productos de barra'!$G$2:$G$151,MATCH($D464,'Productos de barra'!$A$2:$A$151,0))),Configuración!$C$3)*((N($I464)+N($J464))/MAX(0.0001,IFERROR(IF(INDEX('Productos de barra'!$F$2:$F$151,MATCH($D464,'Productos de barra'!$A$2:$A$151,0))="",1,INDEX('Productos de barra'!$F$2:$F$151,MATCH($D464,'Productos de barra'!$A$2:$A$151,0))),1))+N($K464))+0.001,"OK",IF($N464&lt;0,"Falta: investigar","Sobra: revisar carga")))</f>
        <v/>
      </c>
      <c r="P464" s="26">
        <f>IF($N464="","",IFERROR(IF(INDEX('Productos de barra'!$H$2:$H$151,MATCH($D464,'Productos de barra'!$A$2:$A$151,0))="","",$N464*INDEX('Productos de barra'!$H$2:$H$151,MATCH($D464,'Productos de barra'!$A$2:$A$151,0))),""))</f>
        <v/>
      </c>
      <c r="Q464" s="18" t="n"/>
      <c r="R464" s="23">
        <f>IF(OR($A464="",$A464&lt;&gt;'Resumen del turno'!$C$3,$B464&lt;&gt;'Resumen del turno'!$C$4,$O464="",$O464="OK"),"",COUNTIFS($A$2:$A464,$A464,$B$2:$B464,$B464,$O$2:$O464,"Falta*")+COUNTIFS($A$2:$A464,$A464,$B$2:$B464,$B464,$O$2:$O464,"Sobra*"))</f>
        <v/>
      </c>
    </row>
    <row r="465">
      <c r="A465" s="22" t="n"/>
      <c r="B465" s="18" t="n"/>
      <c r="C465" s="18" t="n"/>
      <c r="D465" s="18" t="n"/>
      <c r="E465" s="23">
        <f>IF($D465="","",IFERROR(INDEX('Productos de barra'!$B$2:$B$151,MATCH($D465,'Productos de barra'!$A$2:$A$151,0)),"Código no cargado"))</f>
        <v/>
      </c>
      <c r="F465" s="23">
        <f>IF($D465="","",IFERROR(INDEX('Productos de barra'!$D$2:$D$151,MATCH($D465,'Productos de barra'!$A$2:$A$151,0)),""))</f>
        <v/>
      </c>
      <c r="G465" s="24" t="n"/>
      <c r="H465" s="24" t="n"/>
      <c r="I465" s="24" t="n"/>
      <c r="J465" s="24" t="n"/>
      <c r="K465" s="24" t="n"/>
      <c r="L465" s="25">
        <f>IF(OR($D465="",$G465=""),"",ROUND($G465+N($H465)-((N($I465)+N($J465))/MAX(0.0001,IFERROR(IF(INDEX('Productos de barra'!$F$2:$F$151,MATCH($D465,'Productos de barra'!$A$2:$A$151,0))="",1,INDEX('Productos de barra'!$F$2:$F$151,MATCH($D465,'Productos de barra'!$A$2:$A$151,0))),1))+N($K465)),2))</f>
        <v/>
      </c>
      <c r="M465" s="24" t="n"/>
      <c r="N465" s="25">
        <f>IF(OR($L465="",$M465=""),"",ROUND($M465-$L465,2))</f>
        <v/>
      </c>
      <c r="O465" s="23">
        <f>IF($N465="","",IF(ABS($N465)&lt;=IFERROR(IF(INDEX('Productos de barra'!$G$2:$G$151,MATCH($D465,'Productos de barra'!$A$2:$A$151,0))="",Configuración!$C$3,INDEX('Productos de barra'!$G$2:$G$151,MATCH($D465,'Productos de barra'!$A$2:$A$151,0))),Configuración!$C$3)*((N($I465)+N($J465))/MAX(0.0001,IFERROR(IF(INDEX('Productos de barra'!$F$2:$F$151,MATCH($D465,'Productos de barra'!$A$2:$A$151,0))="",1,INDEX('Productos de barra'!$F$2:$F$151,MATCH($D465,'Productos de barra'!$A$2:$A$151,0))),1))+N($K465))+0.001,"OK",IF($N465&lt;0,"Falta: investigar","Sobra: revisar carga")))</f>
        <v/>
      </c>
      <c r="P465" s="26">
        <f>IF($N465="","",IFERROR(IF(INDEX('Productos de barra'!$H$2:$H$151,MATCH($D465,'Productos de barra'!$A$2:$A$151,0))="","",$N465*INDEX('Productos de barra'!$H$2:$H$151,MATCH($D465,'Productos de barra'!$A$2:$A$151,0))),""))</f>
        <v/>
      </c>
      <c r="Q465" s="18" t="n"/>
      <c r="R465" s="23">
        <f>IF(OR($A465="",$A465&lt;&gt;'Resumen del turno'!$C$3,$B465&lt;&gt;'Resumen del turno'!$C$4,$O465="",$O465="OK"),"",COUNTIFS($A$2:$A465,$A465,$B$2:$B465,$B465,$O$2:$O465,"Falta*")+COUNTIFS($A$2:$A465,$A465,$B$2:$B465,$B465,$O$2:$O465,"Sobra*"))</f>
        <v/>
      </c>
    </row>
    <row r="466">
      <c r="A466" s="22" t="n"/>
      <c r="B466" s="18" t="n"/>
      <c r="C466" s="18" t="n"/>
      <c r="D466" s="18" t="n"/>
      <c r="E466" s="23">
        <f>IF($D466="","",IFERROR(INDEX('Productos de barra'!$B$2:$B$151,MATCH($D466,'Productos de barra'!$A$2:$A$151,0)),"Código no cargado"))</f>
        <v/>
      </c>
      <c r="F466" s="23">
        <f>IF($D466="","",IFERROR(INDEX('Productos de barra'!$D$2:$D$151,MATCH($D466,'Productos de barra'!$A$2:$A$151,0)),""))</f>
        <v/>
      </c>
      <c r="G466" s="24" t="n"/>
      <c r="H466" s="24" t="n"/>
      <c r="I466" s="24" t="n"/>
      <c r="J466" s="24" t="n"/>
      <c r="K466" s="24" t="n"/>
      <c r="L466" s="25">
        <f>IF(OR($D466="",$G466=""),"",ROUND($G466+N($H466)-((N($I466)+N($J466))/MAX(0.0001,IFERROR(IF(INDEX('Productos de barra'!$F$2:$F$151,MATCH($D466,'Productos de barra'!$A$2:$A$151,0))="",1,INDEX('Productos de barra'!$F$2:$F$151,MATCH($D466,'Productos de barra'!$A$2:$A$151,0))),1))+N($K466)),2))</f>
        <v/>
      </c>
      <c r="M466" s="24" t="n"/>
      <c r="N466" s="25">
        <f>IF(OR($L466="",$M466=""),"",ROUND($M466-$L466,2))</f>
        <v/>
      </c>
      <c r="O466" s="23">
        <f>IF($N466="","",IF(ABS($N466)&lt;=IFERROR(IF(INDEX('Productos de barra'!$G$2:$G$151,MATCH($D466,'Productos de barra'!$A$2:$A$151,0))="",Configuración!$C$3,INDEX('Productos de barra'!$G$2:$G$151,MATCH($D466,'Productos de barra'!$A$2:$A$151,0))),Configuración!$C$3)*((N($I466)+N($J466))/MAX(0.0001,IFERROR(IF(INDEX('Productos de barra'!$F$2:$F$151,MATCH($D466,'Productos de barra'!$A$2:$A$151,0))="",1,INDEX('Productos de barra'!$F$2:$F$151,MATCH($D466,'Productos de barra'!$A$2:$A$151,0))),1))+N($K466))+0.001,"OK",IF($N466&lt;0,"Falta: investigar","Sobra: revisar carga")))</f>
        <v/>
      </c>
      <c r="P466" s="26">
        <f>IF($N466="","",IFERROR(IF(INDEX('Productos de barra'!$H$2:$H$151,MATCH($D466,'Productos de barra'!$A$2:$A$151,0))="","",$N466*INDEX('Productos de barra'!$H$2:$H$151,MATCH($D466,'Productos de barra'!$A$2:$A$151,0))),""))</f>
        <v/>
      </c>
      <c r="Q466" s="18" t="n"/>
      <c r="R466" s="23">
        <f>IF(OR($A466="",$A466&lt;&gt;'Resumen del turno'!$C$3,$B466&lt;&gt;'Resumen del turno'!$C$4,$O466="",$O466="OK"),"",COUNTIFS($A$2:$A466,$A466,$B$2:$B466,$B466,$O$2:$O466,"Falta*")+COUNTIFS($A$2:$A466,$A466,$B$2:$B466,$B466,$O$2:$O466,"Sobra*"))</f>
        <v/>
      </c>
    </row>
    <row r="467">
      <c r="A467" s="22" t="n"/>
      <c r="B467" s="18" t="n"/>
      <c r="C467" s="18" t="n"/>
      <c r="D467" s="18" t="n"/>
      <c r="E467" s="23">
        <f>IF($D467="","",IFERROR(INDEX('Productos de barra'!$B$2:$B$151,MATCH($D467,'Productos de barra'!$A$2:$A$151,0)),"Código no cargado"))</f>
        <v/>
      </c>
      <c r="F467" s="23">
        <f>IF($D467="","",IFERROR(INDEX('Productos de barra'!$D$2:$D$151,MATCH($D467,'Productos de barra'!$A$2:$A$151,0)),""))</f>
        <v/>
      </c>
      <c r="G467" s="24" t="n"/>
      <c r="H467" s="24" t="n"/>
      <c r="I467" s="24" t="n"/>
      <c r="J467" s="24" t="n"/>
      <c r="K467" s="24" t="n"/>
      <c r="L467" s="25">
        <f>IF(OR($D467="",$G467=""),"",ROUND($G467+N($H467)-((N($I467)+N($J467))/MAX(0.0001,IFERROR(IF(INDEX('Productos de barra'!$F$2:$F$151,MATCH($D467,'Productos de barra'!$A$2:$A$151,0))="",1,INDEX('Productos de barra'!$F$2:$F$151,MATCH($D467,'Productos de barra'!$A$2:$A$151,0))),1))+N($K467)),2))</f>
        <v/>
      </c>
      <c r="M467" s="24" t="n"/>
      <c r="N467" s="25">
        <f>IF(OR($L467="",$M467=""),"",ROUND($M467-$L467,2))</f>
        <v/>
      </c>
      <c r="O467" s="23">
        <f>IF($N467="","",IF(ABS($N467)&lt;=IFERROR(IF(INDEX('Productos de barra'!$G$2:$G$151,MATCH($D467,'Productos de barra'!$A$2:$A$151,0))="",Configuración!$C$3,INDEX('Productos de barra'!$G$2:$G$151,MATCH($D467,'Productos de barra'!$A$2:$A$151,0))),Configuración!$C$3)*((N($I467)+N($J467))/MAX(0.0001,IFERROR(IF(INDEX('Productos de barra'!$F$2:$F$151,MATCH($D467,'Productos de barra'!$A$2:$A$151,0))="",1,INDEX('Productos de barra'!$F$2:$F$151,MATCH($D467,'Productos de barra'!$A$2:$A$151,0))),1))+N($K467))+0.001,"OK",IF($N467&lt;0,"Falta: investigar","Sobra: revisar carga")))</f>
        <v/>
      </c>
      <c r="P467" s="26">
        <f>IF($N467="","",IFERROR(IF(INDEX('Productos de barra'!$H$2:$H$151,MATCH($D467,'Productos de barra'!$A$2:$A$151,0))="","",$N467*INDEX('Productos de barra'!$H$2:$H$151,MATCH($D467,'Productos de barra'!$A$2:$A$151,0))),""))</f>
        <v/>
      </c>
      <c r="Q467" s="18" t="n"/>
      <c r="R467" s="23">
        <f>IF(OR($A467="",$A467&lt;&gt;'Resumen del turno'!$C$3,$B467&lt;&gt;'Resumen del turno'!$C$4,$O467="",$O467="OK"),"",COUNTIFS($A$2:$A467,$A467,$B$2:$B467,$B467,$O$2:$O467,"Falta*")+COUNTIFS($A$2:$A467,$A467,$B$2:$B467,$B467,$O$2:$O467,"Sobra*"))</f>
        <v/>
      </c>
    </row>
    <row r="468">
      <c r="A468" s="22" t="n"/>
      <c r="B468" s="18" t="n"/>
      <c r="C468" s="18" t="n"/>
      <c r="D468" s="18" t="n"/>
      <c r="E468" s="23">
        <f>IF($D468="","",IFERROR(INDEX('Productos de barra'!$B$2:$B$151,MATCH($D468,'Productos de barra'!$A$2:$A$151,0)),"Código no cargado"))</f>
        <v/>
      </c>
      <c r="F468" s="23">
        <f>IF($D468="","",IFERROR(INDEX('Productos de barra'!$D$2:$D$151,MATCH($D468,'Productos de barra'!$A$2:$A$151,0)),""))</f>
        <v/>
      </c>
      <c r="G468" s="24" t="n"/>
      <c r="H468" s="24" t="n"/>
      <c r="I468" s="24" t="n"/>
      <c r="J468" s="24" t="n"/>
      <c r="K468" s="24" t="n"/>
      <c r="L468" s="25">
        <f>IF(OR($D468="",$G468=""),"",ROUND($G468+N($H468)-((N($I468)+N($J468))/MAX(0.0001,IFERROR(IF(INDEX('Productos de barra'!$F$2:$F$151,MATCH($D468,'Productos de barra'!$A$2:$A$151,0))="",1,INDEX('Productos de barra'!$F$2:$F$151,MATCH($D468,'Productos de barra'!$A$2:$A$151,0))),1))+N($K468)),2))</f>
        <v/>
      </c>
      <c r="M468" s="24" t="n"/>
      <c r="N468" s="25">
        <f>IF(OR($L468="",$M468=""),"",ROUND($M468-$L468,2))</f>
        <v/>
      </c>
      <c r="O468" s="23">
        <f>IF($N468="","",IF(ABS($N468)&lt;=IFERROR(IF(INDEX('Productos de barra'!$G$2:$G$151,MATCH($D468,'Productos de barra'!$A$2:$A$151,0))="",Configuración!$C$3,INDEX('Productos de barra'!$G$2:$G$151,MATCH($D468,'Productos de barra'!$A$2:$A$151,0))),Configuración!$C$3)*((N($I468)+N($J468))/MAX(0.0001,IFERROR(IF(INDEX('Productos de barra'!$F$2:$F$151,MATCH($D468,'Productos de barra'!$A$2:$A$151,0))="",1,INDEX('Productos de barra'!$F$2:$F$151,MATCH($D468,'Productos de barra'!$A$2:$A$151,0))),1))+N($K468))+0.001,"OK",IF($N468&lt;0,"Falta: investigar","Sobra: revisar carga")))</f>
        <v/>
      </c>
      <c r="P468" s="26">
        <f>IF($N468="","",IFERROR(IF(INDEX('Productos de barra'!$H$2:$H$151,MATCH($D468,'Productos de barra'!$A$2:$A$151,0))="","",$N468*INDEX('Productos de barra'!$H$2:$H$151,MATCH($D468,'Productos de barra'!$A$2:$A$151,0))),""))</f>
        <v/>
      </c>
      <c r="Q468" s="18" t="n"/>
      <c r="R468" s="23">
        <f>IF(OR($A468="",$A468&lt;&gt;'Resumen del turno'!$C$3,$B468&lt;&gt;'Resumen del turno'!$C$4,$O468="",$O468="OK"),"",COUNTIFS($A$2:$A468,$A468,$B$2:$B468,$B468,$O$2:$O468,"Falta*")+COUNTIFS($A$2:$A468,$A468,$B$2:$B468,$B468,$O$2:$O468,"Sobra*"))</f>
        <v/>
      </c>
    </row>
    <row r="469">
      <c r="A469" s="22" t="n"/>
      <c r="B469" s="18" t="n"/>
      <c r="C469" s="18" t="n"/>
      <c r="D469" s="18" t="n"/>
      <c r="E469" s="23">
        <f>IF($D469="","",IFERROR(INDEX('Productos de barra'!$B$2:$B$151,MATCH($D469,'Productos de barra'!$A$2:$A$151,0)),"Código no cargado"))</f>
        <v/>
      </c>
      <c r="F469" s="23">
        <f>IF($D469="","",IFERROR(INDEX('Productos de barra'!$D$2:$D$151,MATCH($D469,'Productos de barra'!$A$2:$A$151,0)),""))</f>
        <v/>
      </c>
      <c r="G469" s="24" t="n"/>
      <c r="H469" s="24" t="n"/>
      <c r="I469" s="24" t="n"/>
      <c r="J469" s="24" t="n"/>
      <c r="K469" s="24" t="n"/>
      <c r="L469" s="25">
        <f>IF(OR($D469="",$G469=""),"",ROUND($G469+N($H469)-((N($I469)+N($J469))/MAX(0.0001,IFERROR(IF(INDEX('Productos de barra'!$F$2:$F$151,MATCH($D469,'Productos de barra'!$A$2:$A$151,0))="",1,INDEX('Productos de barra'!$F$2:$F$151,MATCH($D469,'Productos de barra'!$A$2:$A$151,0))),1))+N($K469)),2))</f>
        <v/>
      </c>
      <c r="M469" s="24" t="n"/>
      <c r="N469" s="25">
        <f>IF(OR($L469="",$M469=""),"",ROUND($M469-$L469,2))</f>
        <v/>
      </c>
      <c r="O469" s="23">
        <f>IF($N469="","",IF(ABS($N469)&lt;=IFERROR(IF(INDEX('Productos de barra'!$G$2:$G$151,MATCH($D469,'Productos de barra'!$A$2:$A$151,0))="",Configuración!$C$3,INDEX('Productos de barra'!$G$2:$G$151,MATCH($D469,'Productos de barra'!$A$2:$A$151,0))),Configuración!$C$3)*((N($I469)+N($J469))/MAX(0.0001,IFERROR(IF(INDEX('Productos de barra'!$F$2:$F$151,MATCH($D469,'Productos de barra'!$A$2:$A$151,0))="",1,INDEX('Productos de barra'!$F$2:$F$151,MATCH($D469,'Productos de barra'!$A$2:$A$151,0))),1))+N($K469))+0.001,"OK",IF($N469&lt;0,"Falta: investigar","Sobra: revisar carga")))</f>
        <v/>
      </c>
      <c r="P469" s="26">
        <f>IF($N469="","",IFERROR(IF(INDEX('Productos de barra'!$H$2:$H$151,MATCH($D469,'Productos de barra'!$A$2:$A$151,0))="","",$N469*INDEX('Productos de barra'!$H$2:$H$151,MATCH($D469,'Productos de barra'!$A$2:$A$151,0))),""))</f>
        <v/>
      </c>
      <c r="Q469" s="18" t="n"/>
      <c r="R469" s="23">
        <f>IF(OR($A469="",$A469&lt;&gt;'Resumen del turno'!$C$3,$B469&lt;&gt;'Resumen del turno'!$C$4,$O469="",$O469="OK"),"",COUNTIFS($A$2:$A469,$A469,$B$2:$B469,$B469,$O$2:$O469,"Falta*")+COUNTIFS($A$2:$A469,$A469,$B$2:$B469,$B469,$O$2:$O469,"Sobra*"))</f>
        <v/>
      </c>
    </row>
    <row r="470">
      <c r="A470" s="22" t="n"/>
      <c r="B470" s="18" t="n"/>
      <c r="C470" s="18" t="n"/>
      <c r="D470" s="18" t="n"/>
      <c r="E470" s="23">
        <f>IF($D470="","",IFERROR(INDEX('Productos de barra'!$B$2:$B$151,MATCH($D470,'Productos de barra'!$A$2:$A$151,0)),"Código no cargado"))</f>
        <v/>
      </c>
      <c r="F470" s="23">
        <f>IF($D470="","",IFERROR(INDEX('Productos de barra'!$D$2:$D$151,MATCH($D470,'Productos de barra'!$A$2:$A$151,0)),""))</f>
        <v/>
      </c>
      <c r="G470" s="24" t="n"/>
      <c r="H470" s="24" t="n"/>
      <c r="I470" s="24" t="n"/>
      <c r="J470" s="24" t="n"/>
      <c r="K470" s="24" t="n"/>
      <c r="L470" s="25">
        <f>IF(OR($D470="",$G470=""),"",ROUND($G470+N($H470)-((N($I470)+N($J470))/MAX(0.0001,IFERROR(IF(INDEX('Productos de barra'!$F$2:$F$151,MATCH($D470,'Productos de barra'!$A$2:$A$151,0))="",1,INDEX('Productos de barra'!$F$2:$F$151,MATCH($D470,'Productos de barra'!$A$2:$A$151,0))),1))+N($K470)),2))</f>
        <v/>
      </c>
      <c r="M470" s="24" t="n"/>
      <c r="N470" s="25">
        <f>IF(OR($L470="",$M470=""),"",ROUND($M470-$L470,2))</f>
        <v/>
      </c>
      <c r="O470" s="23">
        <f>IF($N470="","",IF(ABS($N470)&lt;=IFERROR(IF(INDEX('Productos de barra'!$G$2:$G$151,MATCH($D470,'Productos de barra'!$A$2:$A$151,0))="",Configuración!$C$3,INDEX('Productos de barra'!$G$2:$G$151,MATCH($D470,'Productos de barra'!$A$2:$A$151,0))),Configuración!$C$3)*((N($I470)+N($J470))/MAX(0.0001,IFERROR(IF(INDEX('Productos de barra'!$F$2:$F$151,MATCH($D470,'Productos de barra'!$A$2:$A$151,0))="",1,INDEX('Productos de barra'!$F$2:$F$151,MATCH($D470,'Productos de barra'!$A$2:$A$151,0))),1))+N($K470))+0.001,"OK",IF($N470&lt;0,"Falta: investigar","Sobra: revisar carga")))</f>
        <v/>
      </c>
      <c r="P470" s="26">
        <f>IF($N470="","",IFERROR(IF(INDEX('Productos de barra'!$H$2:$H$151,MATCH($D470,'Productos de barra'!$A$2:$A$151,0))="","",$N470*INDEX('Productos de barra'!$H$2:$H$151,MATCH($D470,'Productos de barra'!$A$2:$A$151,0))),""))</f>
        <v/>
      </c>
      <c r="Q470" s="18" t="n"/>
      <c r="R470" s="23">
        <f>IF(OR($A470="",$A470&lt;&gt;'Resumen del turno'!$C$3,$B470&lt;&gt;'Resumen del turno'!$C$4,$O470="",$O470="OK"),"",COUNTIFS($A$2:$A470,$A470,$B$2:$B470,$B470,$O$2:$O470,"Falta*")+COUNTIFS($A$2:$A470,$A470,$B$2:$B470,$B470,$O$2:$O470,"Sobra*"))</f>
        <v/>
      </c>
    </row>
    <row r="471">
      <c r="A471" s="22" t="n"/>
      <c r="B471" s="18" t="n"/>
      <c r="C471" s="18" t="n"/>
      <c r="D471" s="18" t="n"/>
      <c r="E471" s="23">
        <f>IF($D471="","",IFERROR(INDEX('Productos de barra'!$B$2:$B$151,MATCH($D471,'Productos de barra'!$A$2:$A$151,0)),"Código no cargado"))</f>
        <v/>
      </c>
      <c r="F471" s="23">
        <f>IF($D471="","",IFERROR(INDEX('Productos de barra'!$D$2:$D$151,MATCH($D471,'Productos de barra'!$A$2:$A$151,0)),""))</f>
        <v/>
      </c>
      <c r="G471" s="24" t="n"/>
      <c r="H471" s="24" t="n"/>
      <c r="I471" s="24" t="n"/>
      <c r="J471" s="24" t="n"/>
      <c r="K471" s="24" t="n"/>
      <c r="L471" s="25">
        <f>IF(OR($D471="",$G471=""),"",ROUND($G471+N($H471)-((N($I471)+N($J471))/MAX(0.0001,IFERROR(IF(INDEX('Productos de barra'!$F$2:$F$151,MATCH($D471,'Productos de barra'!$A$2:$A$151,0))="",1,INDEX('Productos de barra'!$F$2:$F$151,MATCH($D471,'Productos de barra'!$A$2:$A$151,0))),1))+N($K471)),2))</f>
        <v/>
      </c>
      <c r="M471" s="24" t="n"/>
      <c r="N471" s="25">
        <f>IF(OR($L471="",$M471=""),"",ROUND($M471-$L471,2))</f>
        <v/>
      </c>
      <c r="O471" s="23">
        <f>IF($N471="","",IF(ABS($N471)&lt;=IFERROR(IF(INDEX('Productos de barra'!$G$2:$G$151,MATCH($D471,'Productos de barra'!$A$2:$A$151,0))="",Configuración!$C$3,INDEX('Productos de barra'!$G$2:$G$151,MATCH($D471,'Productos de barra'!$A$2:$A$151,0))),Configuración!$C$3)*((N($I471)+N($J471))/MAX(0.0001,IFERROR(IF(INDEX('Productos de barra'!$F$2:$F$151,MATCH($D471,'Productos de barra'!$A$2:$A$151,0))="",1,INDEX('Productos de barra'!$F$2:$F$151,MATCH($D471,'Productos de barra'!$A$2:$A$151,0))),1))+N($K471))+0.001,"OK",IF($N471&lt;0,"Falta: investigar","Sobra: revisar carga")))</f>
        <v/>
      </c>
      <c r="P471" s="26">
        <f>IF($N471="","",IFERROR(IF(INDEX('Productos de barra'!$H$2:$H$151,MATCH($D471,'Productos de barra'!$A$2:$A$151,0))="","",$N471*INDEX('Productos de barra'!$H$2:$H$151,MATCH($D471,'Productos de barra'!$A$2:$A$151,0))),""))</f>
        <v/>
      </c>
      <c r="Q471" s="18" t="n"/>
      <c r="R471" s="23">
        <f>IF(OR($A471="",$A471&lt;&gt;'Resumen del turno'!$C$3,$B471&lt;&gt;'Resumen del turno'!$C$4,$O471="",$O471="OK"),"",COUNTIFS($A$2:$A471,$A471,$B$2:$B471,$B471,$O$2:$O471,"Falta*")+COUNTIFS($A$2:$A471,$A471,$B$2:$B471,$B471,$O$2:$O471,"Sobra*"))</f>
        <v/>
      </c>
    </row>
    <row r="472">
      <c r="A472" s="22" t="n"/>
      <c r="B472" s="18" t="n"/>
      <c r="C472" s="18" t="n"/>
      <c r="D472" s="18" t="n"/>
      <c r="E472" s="23">
        <f>IF($D472="","",IFERROR(INDEX('Productos de barra'!$B$2:$B$151,MATCH($D472,'Productos de barra'!$A$2:$A$151,0)),"Código no cargado"))</f>
        <v/>
      </c>
      <c r="F472" s="23">
        <f>IF($D472="","",IFERROR(INDEX('Productos de barra'!$D$2:$D$151,MATCH($D472,'Productos de barra'!$A$2:$A$151,0)),""))</f>
        <v/>
      </c>
      <c r="G472" s="24" t="n"/>
      <c r="H472" s="24" t="n"/>
      <c r="I472" s="24" t="n"/>
      <c r="J472" s="24" t="n"/>
      <c r="K472" s="24" t="n"/>
      <c r="L472" s="25">
        <f>IF(OR($D472="",$G472=""),"",ROUND($G472+N($H472)-((N($I472)+N($J472))/MAX(0.0001,IFERROR(IF(INDEX('Productos de barra'!$F$2:$F$151,MATCH($D472,'Productos de barra'!$A$2:$A$151,0))="",1,INDEX('Productos de barra'!$F$2:$F$151,MATCH($D472,'Productos de barra'!$A$2:$A$151,0))),1))+N($K472)),2))</f>
        <v/>
      </c>
      <c r="M472" s="24" t="n"/>
      <c r="N472" s="25">
        <f>IF(OR($L472="",$M472=""),"",ROUND($M472-$L472,2))</f>
        <v/>
      </c>
      <c r="O472" s="23">
        <f>IF($N472="","",IF(ABS($N472)&lt;=IFERROR(IF(INDEX('Productos de barra'!$G$2:$G$151,MATCH($D472,'Productos de barra'!$A$2:$A$151,0))="",Configuración!$C$3,INDEX('Productos de barra'!$G$2:$G$151,MATCH($D472,'Productos de barra'!$A$2:$A$151,0))),Configuración!$C$3)*((N($I472)+N($J472))/MAX(0.0001,IFERROR(IF(INDEX('Productos de barra'!$F$2:$F$151,MATCH($D472,'Productos de barra'!$A$2:$A$151,0))="",1,INDEX('Productos de barra'!$F$2:$F$151,MATCH($D472,'Productos de barra'!$A$2:$A$151,0))),1))+N($K472))+0.001,"OK",IF($N472&lt;0,"Falta: investigar","Sobra: revisar carga")))</f>
        <v/>
      </c>
      <c r="P472" s="26">
        <f>IF($N472="","",IFERROR(IF(INDEX('Productos de barra'!$H$2:$H$151,MATCH($D472,'Productos de barra'!$A$2:$A$151,0))="","",$N472*INDEX('Productos de barra'!$H$2:$H$151,MATCH($D472,'Productos de barra'!$A$2:$A$151,0))),""))</f>
        <v/>
      </c>
      <c r="Q472" s="18" t="n"/>
      <c r="R472" s="23">
        <f>IF(OR($A472="",$A472&lt;&gt;'Resumen del turno'!$C$3,$B472&lt;&gt;'Resumen del turno'!$C$4,$O472="",$O472="OK"),"",COUNTIFS($A$2:$A472,$A472,$B$2:$B472,$B472,$O$2:$O472,"Falta*")+COUNTIFS($A$2:$A472,$A472,$B$2:$B472,$B472,$O$2:$O472,"Sobra*"))</f>
        <v/>
      </c>
    </row>
    <row r="473">
      <c r="A473" s="22" t="n"/>
      <c r="B473" s="18" t="n"/>
      <c r="C473" s="18" t="n"/>
      <c r="D473" s="18" t="n"/>
      <c r="E473" s="23">
        <f>IF($D473="","",IFERROR(INDEX('Productos de barra'!$B$2:$B$151,MATCH($D473,'Productos de barra'!$A$2:$A$151,0)),"Código no cargado"))</f>
        <v/>
      </c>
      <c r="F473" s="23">
        <f>IF($D473="","",IFERROR(INDEX('Productos de barra'!$D$2:$D$151,MATCH($D473,'Productos de barra'!$A$2:$A$151,0)),""))</f>
        <v/>
      </c>
      <c r="G473" s="24" t="n"/>
      <c r="H473" s="24" t="n"/>
      <c r="I473" s="24" t="n"/>
      <c r="J473" s="24" t="n"/>
      <c r="K473" s="24" t="n"/>
      <c r="L473" s="25">
        <f>IF(OR($D473="",$G473=""),"",ROUND($G473+N($H473)-((N($I473)+N($J473))/MAX(0.0001,IFERROR(IF(INDEX('Productos de barra'!$F$2:$F$151,MATCH($D473,'Productos de barra'!$A$2:$A$151,0))="",1,INDEX('Productos de barra'!$F$2:$F$151,MATCH($D473,'Productos de barra'!$A$2:$A$151,0))),1))+N($K473)),2))</f>
        <v/>
      </c>
      <c r="M473" s="24" t="n"/>
      <c r="N473" s="25">
        <f>IF(OR($L473="",$M473=""),"",ROUND($M473-$L473,2))</f>
        <v/>
      </c>
      <c r="O473" s="23">
        <f>IF($N473="","",IF(ABS($N473)&lt;=IFERROR(IF(INDEX('Productos de barra'!$G$2:$G$151,MATCH($D473,'Productos de barra'!$A$2:$A$151,0))="",Configuración!$C$3,INDEX('Productos de barra'!$G$2:$G$151,MATCH($D473,'Productos de barra'!$A$2:$A$151,0))),Configuración!$C$3)*((N($I473)+N($J473))/MAX(0.0001,IFERROR(IF(INDEX('Productos de barra'!$F$2:$F$151,MATCH($D473,'Productos de barra'!$A$2:$A$151,0))="",1,INDEX('Productos de barra'!$F$2:$F$151,MATCH($D473,'Productos de barra'!$A$2:$A$151,0))),1))+N($K473))+0.001,"OK",IF($N473&lt;0,"Falta: investigar","Sobra: revisar carga")))</f>
        <v/>
      </c>
      <c r="P473" s="26">
        <f>IF($N473="","",IFERROR(IF(INDEX('Productos de barra'!$H$2:$H$151,MATCH($D473,'Productos de barra'!$A$2:$A$151,0))="","",$N473*INDEX('Productos de barra'!$H$2:$H$151,MATCH($D473,'Productos de barra'!$A$2:$A$151,0))),""))</f>
        <v/>
      </c>
      <c r="Q473" s="18" t="n"/>
      <c r="R473" s="23">
        <f>IF(OR($A473="",$A473&lt;&gt;'Resumen del turno'!$C$3,$B473&lt;&gt;'Resumen del turno'!$C$4,$O473="",$O473="OK"),"",COUNTIFS($A$2:$A473,$A473,$B$2:$B473,$B473,$O$2:$O473,"Falta*")+COUNTIFS($A$2:$A473,$A473,$B$2:$B473,$B473,$O$2:$O473,"Sobra*"))</f>
        <v/>
      </c>
    </row>
    <row r="474">
      <c r="A474" s="22" t="n"/>
      <c r="B474" s="18" t="n"/>
      <c r="C474" s="18" t="n"/>
      <c r="D474" s="18" t="n"/>
      <c r="E474" s="23">
        <f>IF($D474="","",IFERROR(INDEX('Productos de barra'!$B$2:$B$151,MATCH($D474,'Productos de barra'!$A$2:$A$151,0)),"Código no cargado"))</f>
        <v/>
      </c>
      <c r="F474" s="23">
        <f>IF($D474="","",IFERROR(INDEX('Productos de barra'!$D$2:$D$151,MATCH($D474,'Productos de barra'!$A$2:$A$151,0)),""))</f>
        <v/>
      </c>
      <c r="G474" s="24" t="n"/>
      <c r="H474" s="24" t="n"/>
      <c r="I474" s="24" t="n"/>
      <c r="J474" s="24" t="n"/>
      <c r="K474" s="24" t="n"/>
      <c r="L474" s="25">
        <f>IF(OR($D474="",$G474=""),"",ROUND($G474+N($H474)-((N($I474)+N($J474))/MAX(0.0001,IFERROR(IF(INDEX('Productos de barra'!$F$2:$F$151,MATCH($D474,'Productos de barra'!$A$2:$A$151,0))="",1,INDEX('Productos de barra'!$F$2:$F$151,MATCH($D474,'Productos de barra'!$A$2:$A$151,0))),1))+N($K474)),2))</f>
        <v/>
      </c>
      <c r="M474" s="24" t="n"/>
      <c r="N474" s="25">
        <f>IF(OR($L474="",$M474=""),"",ROUND($M474-$L474,2))</f>
        <v/>
      </c>
      <c r="O474" s="23">
        <f>IF($N474="","",IF(ABS($N474)&lt;=IFERROR(IF(INDEX('Productos de barra'!$G$2:$G$151,MATCH($D474,'Productos de barra'!$A$2:$A$151,0))="",Configuración!$C$3,INDEX('Productos de barra'!$G$2:$G$151,MATCH($D474,'Productos de barra'!$A$2:$A$151,0))),Configuración!$C$3)*((N($I474)+N($J474))/MAX(0.0001,IFERROR(IF(INDEX('Productos de barra'!$F$2:$F$151,MATCH($D474,'Productos de barra'!$A$2:$A$151,0))="",1,INDEX('Productos de barra'!$F$2:$F$151,MATCH($D474,'Productos de barra'!$A$2:$A$151,0))),1))+N($K474))+0.001,"OK",IF($N474&lt;0,"Falta: investigar","Sobra: revisar carga")))</f>
        <v/>
      </c>
      <c r="P474" s="26">
        <f>IF($N474="","",IFERROR(IF(INDEX('Productos de barra'!$H$2:$H$151,MATCH($D474,'Productos de barra'!$A$2:$A$151,0))="","",$N474*INDEX('Productos de barra'!$H$2:$H$151,MATCH($D474,'Productos de barra'!$A$2:$A$151,0))),""))</f>
        <v/>
      </c>
      <c r="Q474" s="18" t="n"/>
      <c r="R474" s="23">
        <f>IF(OR($A474="",$A474&lt;&gt;'Resumen del turno'!$C$3,$B474&lt;&gt;'Resumen del turno'!$C$4,$O474="",$O474="OK"),"",COUNTIFS($A$2:$A474,$A474,$B$2:$B474,$B474,$O$2:$O474,"Falta*")+COUNTIFS($A$2:$A474,$A474,$B$2:$B474,$B474,$O$2:$O474,"Sobra*"))</f>
        <v/>
      </c>
    </row>
    <row r="475">
      <c r="A475" s="22" t="n"/>
      <c r="B475" s="18" t="n"/>
      <c r="C475" s="18" t="n"/>
      <c r="D475" s="18" t="n"/>
      <c r="E475" s="23">
        <f>IF($D475="","",IFERROR(INDEX('Productos de barra'!$B$2:$B$151,MATCH($D475,'Productos de barra'!$A$2:$A$151,0)),"Código no cargado"))</f>
        <v/>
      </c>
      <c r="F475" s="23">
        <f>IF($D475="","",IFERROR(INDEX('Productos de barra'!$D$2:$D$151,MATCH($D475,'Productos de barra'!$A$2:$A$151,0)),""))</f>
        <v/>
      </c>
      <c r="G475" s="24" t="n"/>
      <c r="H475" s="24" t="n"/>
      <c r="I475" s="24" t="n"/>
      <c r="J475" s="24" t="n"/>
      <c r="K475" s="24" t="n"/>
      <c r="L475" s="25">
        <f>IF(OR($D475="",$G475=""),"",ROUND($G475+N($H475)-((N($I475)+N($J475))/MAX(0.0001,IFERROR(IF(INDEX('Productos de barra'!$F$2:$F$151,MATCH($D475,'Productos de barra'!$A$2:$A$151,0))="",1,INDEX('Productos de barra'!$F$2:$F$151,MATCH($D475,'Productos de barra'!$A$2:$A$151,0))),1))+N($K475)),2))</f>
        <v/>
      </c>
      <c r="M475" s="24" t="n"/>
      <c r="N475" s="25">
        <f>IF(OR($L475="",$M475=""),"",ROUND($M475-$L475,2))</f>
        <v/>
      </c>
      <c r="O475" s="23">
        <f>IF($N475="","",IF(ABS($N475)&lt;=IFERROR(IF(INDEX('Productos de barra'!$G$2:$G$151,MATCH($D475,'Productos de barra'!$A$2:$A$151,0))="",Configuración!$C$3,INDEX('Productos de barra'!$G$2:$G$151,MATCH($D475,'Productos de barra'!$A$2:$A$151,0))),Configuración!$C$3)*((N($I475)+N($J475))/MAX(0.0001,IFERROR(IF(INDEX('Productos de barra'!$F$2:$F$151,MATCH($D475,'Productos de barra'!$A$2:$A$151,0))="",1,INDEX('Productos de barra'!$F$2:$F$151,MATCH($D475,'Productos de barra'!$A$2:$A$151,0))),1))+N($K475))+0.001,"OK",IF($N475&lt;0,"Falta: investigar","Sobra: revisar carga")))</f>
        <v/>
      </c>
      <c r="P475" s="26">
        <f>IF($N475="","",IFERROR(IF(INDEX('Productos de barra'!$H$2:$H$151,MATCH($D475,'Productos de barra'!$A$2:$A$151,0))="","",$N475*INDEX('Productos de barra'!$H$2:$H$151,MATCH($D475,'Productos de barra'!$A$2:$A$151,0))),""))</f>
        <v/>
      </c>
      <c r="Q475" s="18" t="n"/>
      <c r="R475" s="23">
        <f>IF(OR($A475="",$A475&lt;&gt;'Resumen del turno'!$C$3,$B475&lt;&gt;'Resumen del turno'!$C$4,$O475="",$O475="OK"),"",COUNTIFS($A$2:$A475,$A475,$B$2:$B475,$B475,$O$2:$O475,"Falta*")+COUNTIFS($A$2:$A475,$A475,$B$2:$B475,$B475,$O$2:$O475,"Sobra*"))</f>
        <v/>
      </c>
    </row>
    <row r="476">
      <c r="A476" s="22" t="n"/>
      <c r="B476" s="18" t="n"/>
      <c r="C476" s="18" t="n"/>
      <c r="D476" s="18" t="n"/>
      <c r="E476" s="23">
        <f>IF($D476="","",IFERROR(INDEX('Productos de barra'!$B$2:$B$151,MATCH($D476,'Productos de barra'!$A$2:$A$151,0)),"Código no cargado"))</f>
        <v/>
      </c>
      <c r="F476" s="23">
        <f>IF($D476="","",IFERROR(INDEX('Productos de barra'!$D$2:$D$151,MATCH($D476,'Productos de barra'!$A$2:$A$151,0)),""))</f>
        <v/>
      </c>
      <c r="G476" s="24" t="n"/>
      <c r="H476" s="24" t="n"/>
      <c r="I476" s="24" t="n"/>
      <c r="J476" s="24" t="n"/>
      <c r="K476" s="24" t="n"/>
      <c r="L476" s="25">
        <f>IF(OR($D476="",$G476=""),"",ROUND($G476+N($H476)-((N($I476)+N($J476))/MAX(0.0001,IFERROR(IF(INDEX('Productos de barra'!$F$2:$F$151,MATCH($D476,'Productos de barra'!$A$2:$A$151,0))="",1,INDEX('Productos de barra'!$F$2:$F$151,MATCH($D476,'Productos de barra'!$A$2:$A$151,0))),1))+N($K476)),2))</f>
        <v/>
      </c>
      <c r="M476" s="24" t="n"/>
      <c r="N476" s="25">
        <f>IF(OR($L476="",$M476=""),"",ROUND($M476-$L476,2))</f>
        <v/>
      </c>
      <c r="O476" s="23">
        <f>IF($N476="","",IF(ABS($N476)&lt;=IFERROR(IF(INDEX('Productos de barra'!$G$2:$G$151,MATCH($D476,'Productos de barra'!$A$2:$A$151,0))="",Configuración!$C$3,INDEX('Productos de barra'!$G$2:$G$151,MATCH($D476,'Productos de barra'!$A$2:$A$151,0))),Configuración!$C$3)*((N($I476)+N($J476))/MAX(0.0001,IFERROR(IF(INDEX('Productos de barra'!$F$2:$F$151,MATCH($D476,'Productos de barra'!$A$2:$A$151,0))="",1,INDEX('Productos de barra'!$F$2:$F$151,MATCH($D476,'Productos de barra'!$A$2:$A$151,0))),1))+N($K476))+0.001,"OK",IF($N476&lt;0,"Falta: investigar","Sobra: revisar carga")))</f>
        <v/>
      </c>
      <c r="P476" s="26">
        <f>IF($N476="","",IFERROR(IF(INDEX('Productos de barra'!$H$2:$H$151,MATCH($D476,'Productos de barra'!$A$2:$A$151,0))="","",$N476*INDEX('Productos de barra'!$H$2:$H$151,MATCH($D476,'Productos de barra'!$A$2:$A$151,0))),""))</f>
        <v/>
      </c>
      <c r="Q476" s="18" t="n"/>
      <c r="R476" s="23">
        <f>IF(OR($A476="",$A476&lt;&gt;'Resumen del turno'!$C$3,$B476&lt;&gt;'Resumen del turno'!$C$4,$O476="",$O476="OK"),"",COUNTIFS($A$2:$A476,$A476,$B$2:$B476,$B476,$O$2:$O476,"Falta*")+COUNTIFS($A$2:$A476,$A476,$B$2:$B476,$B476,$O$2:$O476,"Sobra*"))</f>
        <v/>
      </c>
    </row>
    <row r="477">
      <c r="A477" s="22" t="n"/>
      <c r="B477" s="18" t="n"/>
      <c r="C477" s="18" t="n"/>
      <c r="D477" s="18" t="n"/>
      <c r="E477" s="23">
        <f>IF($D477="","",IFERROR(INDEX('Productos de barra'!$B$2:$B$151,MATCH($D477,'Productos de barra'!$A$2:$A$151,0)),"Código no cargado"))</f>
        <v/>
      </c>
      <c r="F477" s="23">
        <f>IF($D477="","",IFERROR(INDEX('Productos de barra'!$D$2:$D$151,MATCH($D477,'Productos de barra'!$A$2:$A$151,0)),""))</f>
        <v/>
      </c>
      <c r="G477" s="24" t="n"/>
      <c r="H477" s="24" t="n"/>
      <c r="I477" s="24" t="n"/>
      <c r="J477" s="24" t="n"/>
      <c r="K477" s="24" t="n"/>
      <c r="L477" s="25">
        <f>IF(OR($D477="",$G477=""),"",ROUND($G477+N($H477)-((N($I477)+N($J477))/MAX(0.0001,IFERROR(IF(INDEX('Productos de barra'!$F$2:$F$151,MATCH($D477,'Productos de barra'!$A$2:$A$151,0))="",1,INDEX('Productos de barra'!$F$2:$F$151,MATCH($D477,'Productos de barra'!$A$2:$A$151,0))),1))+N($K477)),2))</f>
        <v/>
      </c>
      <c r="M477" s="24" t="n"/>
      <c r="N477" s="25">
        <f>IF(OR($L477="",$M477=""),"",ROUND($M477-$L477,2))</f>
        <v/>
      </c>
      <c r="O477" s="23">
        <f>IF($N477="","",IF(ABS($N477)&lt;=IFERROR(IF(INDEX('Productos de barra'!$G$2:$G$151,MATCH($D477,'Productos de barra'!$A$2:$A$151,0))="",Configuración!$C$3,INDEX('Productos de barra'!$G$2:$G$151,MATCH($D477,'Productos de barra'!$A$2:$A$151,0))),Configuración!$C$3)*((N($I477)+N($J477))/MAX(0.0001,IFERROR(IF(INDEX('Productos de barra'!$F$2:$F$151,MATCH($D477,'Productos de barra'!$A$2:$A$151,0))="",1,INDEX('Productos de barra'!$F$2:$F$151,MATCH($D477,'Productos de barra'!$A$2:$A$151,0))),1))+N($K477))+0.001,"OK",IF($N477&lt;0,"Falta: investigar","Sobra: revisar carga")))</f>
        <v/>
      </c>
      <c r="P477" s="26">
        <f>IF($N477="","",IFERROR(IF(INDEX('Productos de barra'!$H$2:$H$151,MATCH($D477,'Productos de barra'!$A$2:$A$151,0))="","",$N477*INDEX('Productos de barra'!$H$2:$H$151,MATCH($D477,'Productos de barra'!$A$2:$A$151,0))),""))</f>
        <v/>
      </c>
      <c r="Q477" s="18" t="n"/>
      <c r="R477" s="23">
        <f>IF(OR($A477="",$A477&lt;&gt;'Resumen del turno'!$C$3,$B477&lt;&gt;'Resumen del turno'!$C$4,$O477="",$O477="OK"),"",COUNTIFS($A$2:$A477,$A477,$B$2:$B477,$B477,$O$2:$O477,"Falta*")+COUNTIFS($A$2:$A477,$A477,$B$2:$B477,$B477,$O$2:$O477,"Sobra*"))</f>
        <v/>
      </c>
    </row>
    <row r="478">
      <c r="A478" s="22" t="n"/>
      <c r="B478" s="18" t="n"/>
      <c r="C478" s="18" t="n"/>
      <c r="D478" s="18" t="n"/>
      <c r="E478" s="23">
        <f>IF($D478="","",IFERROR(INDEX('Productos de barra'!$B$2:$B$151,MATCH($D478,'Productos de barra'!$A$2:$A$151,0)),"Código no cargado"))</f>
        <v/>
      </c>
      <c r="F478" s="23">
        <f>IF($D478="","",IFERROR(INDEX('Productos de barra'!$D$2:$D$151,MATCH($D478,'Productos de barra'!$A$2:$A$151,0)),""))</f>
        <v/>
      </c>
      <c r="G478" s="24" t="n"/>
      <c r="H478" s="24" t="n"/>
      <c r="I478" s="24" t="n"/>
      <c r="J478" s="24" t="n"/>
      <c r="K478" s="24" t="n"/>
      <c r="L478" s="25">
        <f>IF(OR($D478="",$G478=""),"",ROUND($G478+N($H478)-((N($I478)+N($J478))/MAX(0.0001,IFERROR(IF(INDEX('Productos de barra'!$F$2:$F$151,MATCH($D478,'Productos de barra'!$A$2:$A$151,0))="",1,INDEX('Productos de barra'!$F$2:$F$151,MATCH($D478,'Productos de barra'!$A$2:$A$151,0))),1))+N($K478)),2))</f>
        <v/>
      </c>
      <c r="M478" s="24" t="n"/>
      <c r="N478" s="25">
        <f>IF(OR($L478="",$M478=""),"",ROUND($M478-$L478,2))</f>
        <v/>
      </c>
      <c r="O478" s="23">
        <f>IF($N478="","",IF(ABS($N478)&lt;=IFERROR(IF(INDEX('Productos de barra'!$G$2:$G$151,MATCH($D478,'Productos de barra'!$A$2:$A$151,0))="",Configuración!$C$3,INDEX('Productos de barra'!$G$2:$G$151,MATCH($D478,'Productos de barra'!$A$2:$A$151,0))),Configuración!$C$3)*((N($I478)+N($J478))/MAX(0.0001,IFERROR(IF(INDEX('Productos de barra'!$F$2:$F$151,MATCH($D478,'Productos de barra'!$A$2:$A$151,0))="",1,INDEX('Productos de barra'!$F$2:$F$151,MATCH($D478,'Productos de barra'!$A$2:$A$151,0))),1))+N($K478))+0.001,"OK",IF($N478&lt;0,"Falta: investigar","Sobra: revisar carga")))</f>
        <v/>
      </c>
      <c r="P478" s="26">
        <f>IF($N478="","",IFERROR(IF(INDEX('Productos de barra'!$H$2:$H$151,MATCH($D478,'Productos de barra'!$A$2:$A$151,0))="","",$N478*INDEX('Productos de barra'!$H$2:$H$151,MATCH($D478,'Productos de barra'!$A$2:$A$151,0))),""))</f>
        <v/>
      </c>
      <c r="Q478" s="18" t="n"/>
      <c r="R478" s="23">
        <f>IF(OR($A478="",$A478&lt;&gt;'Resumen del turno'!$C$3,$B478&lt;&gt;'Resumen del turno'!$C$4,$O478="",$O478="OK"),"",COUNTIFS($A$2:$A478,$A478,$B$2:$B478,$B478,$O$2:$O478,"Falta*")+COUNTIFS($A$2:$A478,$A478,$B$2:$B478,$B478,$O$2:$O478,"Sobra*"))</f>
        <v/>
      </c>
    </row>
    <row r="479">
      <c r="A479" s="22" t="n"/>
      <c r="B479" s="18" t="n"/>
      <c r="C479" s="18" t="n"/>
      <c r="D479" s="18" t="n"/>
      <c r="E479" s="23">
        <f>IF($D479="","",IFERROR(INDEX('Productos de barra'!$B$2:$B$151,MATCH($D479,'Productos de barra'!$A$2:$A$151,0)),"Código no cargado"))</f>
        <v/>
      </c>
      <c r="F479" s="23">
        <f>IF($D479="","",IFERROR(INDEX('Productos de barra'!$D$2:$D$151,MATCH($D479,'Productos de barra'!$A$2:$A$151,0)),""))</f>
        <v/>
      </c>
      <c r="G479" s="24" t="n"/>
      <c r="H479" s="24" t="n"/>
      <c r="I479" s="24" t="n"/>
      <c r="J479" s="24" t="n"/>
      <c r="K479" s="24" t="n"/>
      <c r="L479" s="25">
        <f>IF(OR($D479="",$G479=""),"",ROUND($G479+N($H479)-((N($I479)+N($J479))/MAX(0.0001,IFERROR(IF(INDEX('Productos de barra'!$F$2:$F$151,MATCH($D479,'Productos de barra'!$A$2:$A$151,0))="",1,INDEX('Productos de barra'!$F$2:$F$151,MATCH($D479,'Productos de barra'!$A$2:$A$151,0))),1))+N($K479)),2))</f>
        <v/>
      </c>
      <c r="M479" s="24" t="n"/>
      <c r="N479" s="25">
        <f>IF(OR($L479="",$M479=""),"",ROUND($M479-$L479,2))</f>
        <v/>
      </c>
      <c r="O479" s="23">
        <f>IF($N479="","",IF(ABS($N479)&lt;=IFERROR(IF(INDEX('Productos de barra'!$G$2:$G$151,MATCH($D479,'Productos de barra'!$A$2:$A$151,0))="",Configuración!$C$3,INDEX('Productos de barra'!$G$2:$G$151,MATCH($D479,'Productos de barra'!$A$2:$A$151,0))),Configuración!$C$3)*((N($I479)+N($J479))/MAX(0.0001,IFERROR(IF(INDEX('Productos de barra'!$F$2:$F$151,MATCH($D479,'Productos de barra'!$A$2:$A$151,0))="",1,INDEX('Productos de barra'!$F$2:$F$151,MATCH($D479,'Productos de barra'!$A$2:$A$151,0))),1))+N($K479))+0.001,"OK",IF($N479&lt;0,"Falta: investigar","Sobra: revisar carga")))</f>
        <v/>
      </c>
      <c r="P479" s="26">
        <f>IF($N479="","",IFERROR(IF(INDEX('Productos de barra'!$H$2:$H$151,MATCH($D479,'Productos de barra'!$A$2:$A$151,0))="","",$N479*INDEX('Productos de barra'!$H$2:$H$151,MATCH($D479,'Productos de barra'!$A$2:$A$151,0))),""))</f>
        <v/>
      </c>
      <c r="Q479" s="18" t="n"/>
      <c r="R479" s="23">
        <f>IF(OR($A479="",$A479&lt;&gt;'Resumen del turno'!$C$3,$B479&lt;&gt;'Resumen del turno'!$C$4,$O479="",$O479="OK"),"",COUNTIFS($A$2:$A479,$A479,$B$2:$B479,$B479,$O$2:$O479,"Falta*")+COUNTIFS($A$2:$A479,$A479,$B$2:$B479,$B479,$O$2:$O479,"Sobra*"))</f>
        <v/>
      </c>
    </row>
    <row r="480">
      <c r="A480" s="22" t="n"/>
      <c r="B480" s="18" t="n"/>
      <c r="C480" s="18" t="n"/>
      <c r="D480" s="18" t="n"/>
      <c r="E480" s="23">
        <f>IF($D480="","",IFERROR(INDEX('Productos de barra'!$B$2:$B$151,MATCH($D480,'Productos de barra'!$A$2:$A$151,0)),"Código no cargado"))</f>
        <v/>
      </c>
      <c r="F480" s="23">
        <f>IF($D480="","",IFERROR(INDEX('Productos de barra'!$D$2:$D$151,MATCH($D480,'Productos de barra'!$A$2:$A$151,0)),""))</f>
        <v/>
      </c>
      <c r="G480" s="24" t="n"/>
      <c r="H480" s="24" t="n"/>
      <c r="I480" s="24" t="n"/>
      <c r="J480" s="24" t="n"/>
      <c r="K480" s="24" t="n"/>
      <c r="L480" s="25">
        <f>IF(OR($D480="",$G480=""),"",ROUND($G480+N($H480)-((N($I480)+N($J480))/MAX(0.0001,IFERROR(IF(INDEX('Productos de barra'!$F$2:$F$151,MATCH($D480,'Productos de barra'!$A$2:$A$151,0))="",1,INDEX('Productos de barra'!$F$2:$F$151,MATCH($D480,'Productos de barra'!$A$2:$A$151,0))),1))+N($K480)),2))</f>
        <v/>
      </c>
      <c r="M480" s="24" t="n"/>
      <c r="N480" s="25">
        <f>IF(OR($L480="",$M480=""),"",ROUND($M480-$L480,2))</f>
        <v/>
      </c>
      <c r="O480" s="23">
        <f>IF($N480="","",IF(ABS($N480)&lt;=IFERROR(IF(INDEX('Productos de barra'!$G$2:$G$151,MATCH($D480,'Productos de barra'!$A$2:$A$151,0))="",Configuración!$C$3,INDEX('Productos de barra'!$G$2:$G$151,MATCH($D480,'Productos de barra'!$A$2:$A$151,0))),Configuración!$C$3)*((N($I480)+N($J480))/MAX(0.0001,IFERROR(IF(INDEX('Productos de barra'!$F$2:$F$151,MATCH($D480,'Productos de barra'!$A$2:$A$151,0))="",1,INDEX('Productos de barra'!$F$2:$F$151,MATCH($D480,'Productos de barra'!$A$2:$A$151,0))),1))+N($K480))+0.001,"OK",IF($N480&lt;0,"Falta: investigar","Sobra: revisar carga")))</f>
        <v/>
      </c>
      <c r="P480" s="26">
        <f>IF($N480="","",IFERROR(IF(INDEX('Productos de barra'!$H$2:$H$151,MATCH($D480,'Productos de barra'!$A$2:$A$151,0))="","",$N480*INDEX('Productos de barra'!$H$2:$H$151,MATCH($D480,'Productos de barra'!$A$2:$A$151,0))),""))</f>
        <v/>
      </c>
      <c r="Q480" s="18" t="n"/>
      <c r="R480" s="23">
        <f>IF(OR($A480="",$A480&lt;&gt;'Resumen del turno'!$C$3,$B480&lt;&gt;'Resumen del turno'!$C$4,$O480="",$O480="OK"),"",COUNTIFS($A$2:$A480,$A480,$B$2:$B480,$B480,$O$2:$O480,"Falta*")+COUNTIFS($A$2:$A480,$A480,$B$2:$B480,$B480,$O$2:$O480,"Sobra*"))</f>
        <v/>
      </c>
    </row>
    <row r="481">
      <c r="A481" s="22" t="n"/>
      <c r="B481" s="18" t="n"/>
      <c r="C481" s="18" t="n"/>
      <c r="D481" s="18" t="n"/>
      <c r="E481" s="23">
        <f>IF($D481="","",IFERROR(INDEX('Productos de barra'!$B$2:$B$151,MATCH($D481,'Productos de barra'!$A$2:$A$151,0)),"Código no cargado"))</f>
        <v/>
      </c>
      <c r="F481" s="23">
        <f>IF($D481="","",IFERROR(INDEX('Productos de barra'!$D$2:$D$151,MATCH($D481,'Productos de barra'!$A$2:$A$151,0)),""))</f>
        <v/>
      </c>
      <c r="G481" s="24" t="n"/>
      <c r="H481" s="24" t="n"/>
      <c r="I481" s="24" t="n"/>
      <c r="J481" s="24" t="n"/>
      <c r="K481" s="24" t="n"/>
      <c r="L481" s="25">
        <f>IF(OR($D481="",$G481=""),"",ROUND($G481+N($H481)-((N($I481)+N($J481))/MAX(0.0001,IFERROR(IF(INDEX('Productos de barra'!$F$2:$F$151,MATCH($D481,'Productos de barra'!$A$2:$A$151,0))="",1,INDEX('Productos de barra'!$F$2:$F$151,MATCH($D481,'Productos de barra'!$A$2:$A$151,0))),1))+N($K481)),2))</f>
        <v/>
      </c>
      <c r="M481" s="24" t="n"/>
      <c r="N481" s="25">
        <f>IF(OR($L481="",$M481=""),"",ROUND($M481-$L481,2))</f>
        <v/>
      </c>
      <c r="O481" s="23">
        <f>IF($N481="","",IF(ABS($N481)&lt;=IFERROR(IF(INDEX('Productos de barra'!$G$2:$G$151,MATCH($D481,'Productos de barra'!$A$2:$A$151,0))="",Configuración!$C$3,INDEX('Productos de barra'!$G$2:$G$151,MATCH($D481,'Productos de barra'!$A$2:$A$151,0))),Configuración!$C$3)*((N($I481)+N($J481))/MAX(0.0001,IFERROR(IF(INDEX('Productos de barra'!$F$2:$F$151,MATCH($D481,'Productos de barra'!$A$2:$A$151,0))="",1,INDEX('Productos de barra'!$F$2:$F$151,MATCH($D481,'Productos de barra'!$A$2:$A$151,0))),1))+N($K481))+0.001,"OK",IF($N481&lt;0,"Falta: investigar","Sobra: revisar carga")))</f>
        <v/>
      </c>
      <c r="P481" s="26">
        <f>IF($N481="","",IFERROR(IF(INDEX('Productos de barra'!$H$2:$H$151,MATCH($D481,'Productos de barra'!$A$2:$A$151,0))="","",$N481*INDEX('Productos de barra'!$H$2:$H$151,MATCH($D481,'Productos de barra'!$A$2:$A$151,0))),""))</f>
        <v/>
      </c>
      <c r="Q481" s="18" t="n"/>
      <c r="R481" s="23">
        <f>IF(OR($A481="",$A481&lt;&gt;'Resumen del turno'!$C$3,$B481&lt;&gt;'Resumen del turno'!$C$4,$O481="",$O481="OK"),"",COUNTIFS($A$2:$A481,$A481,$B$2:$B481,$B481,$O$2:$O481,"Falta*")+COUNTIFS($A$2:$A481,$A481,$B$2:$B481,$B481,$O$2:$O481,"Sobra*"))</f>
        <v/>
      </c>
    </row>
    <row r="482">
      <c r="A482" s="22" t="n"/>
      <c r="B482" s="18" t="n"/>
      <c r="C482" s="18" t="n"/>
      <c r="D482" s="18" t="n"/>
      <c r="E482" s="23">
        <f>IF($D482="","",IFERROR(INDEX('Productos de barra'!$B$2:$B$151,MATCH($D482,'Productos de barra'!$A$2:$A$151,0)),"Código no cargado"))</f>
        <v/>
      </c>
      <c r="F482" s="23">
        <f>IF($D482="","",IFERROR(INDEX('Productos de barra'!$D$2:$D$151,MATCH($D482,'Productos de barra'!$A$2:$A$151,0)),""))</f>
        <v/>
      </c>
      <c r="G482" s="24" t="n"/>
      <c r="H482" s="24" t="n"/>
      <c r="I482" s="24" t="n"/>
      <c r="J482" s="24" t="n"/>
      <c r="K482" s="24" t="n"/>
      <c r="L482" s="25">
        <f>IF(OR($D482="",$G482=""),"",ROUND($G482+N($H482)-((N($I482)+N($J482))/MAX(0.0001,IFERROR(IF(INDEX('Productos de barra'!$F$2:$F$151,MATCH($D482,'Productos de barra'!$A$2:$A$151,0))="",1,INDEX('Productos de barra'!$F$2:$F$151,MATCH($D482,'Productos de barra'!$A$2:$A$151,0))),1))+N($K482)),2))</f>
        <v/>
      </c>
      <c r="M482" s="24" t="n"/>
      <c r="N482" s="25">
        <f>IF(OR($L482="",$M482=""),"",ROUND($M482-$L482,2))</f>
        <v/>
      </c>
      <c r="O482" s="23">
        <f>IF($N482="","",IF(ABS($N482)&lt;=IFERROR(IF(INDEX('Productos de barra'!$G$2:$G$151,MATCH($D482,'Productos de barra'!$A$2:$A$151,0))="",Configuración!$C$3,INDEX('Productos de barra'!$G$2:$G$151,MATCH($D482,'Productos de barra'!$A$2:$A$151,0))),Configuración!$C$3)*((N($I482)+N($J482))/MAX(0.0001,IFERROR(IF(INDEX('Productos de barra'!$F$2:$F$151,MATCH($D482,'Productos de barra'!$A$2:$A$151,0))="",1,INDEX('Productos de barra'!$F$2:$F$151,MATCH($D482,'Productos de barra'!$A$2:$A$151,0))),1))+N($K482))+0.001,"OK",IF($N482&lt;0,"Falta: investigar","Sobra: revisar carga")))</f>
        <v/>
      </c>
      <c r="P482" s="26">
        <f>IF($N482="","",IFERROR(IF(INDEX('Productos de barra'!$H$2:$H$151,MATCH($D482,'Productos de barra'!$A$2:$A$151,0))="","",$N482*INDEX('Productos de barra'!$H$2:$H$151,MATCH($D482,'Productos de barra'!$A$2:$A$151,0))),""))</f>
        <v/>
      </c>
      <c r="Q482" s="18" t="n"/>
      <c r="R482" s="23">
        <f>IF(OR($A482="",$A482&lt;&gt;'Resumen del turno'!$C$3,$B482&lt;&gt;'Resumen del turno'!$C$4,$O482="",$O482="OK"),"",COUNTIFS($A$2:$A482,$A482,$B$2:$B482,$B482,$O$2:$O482,"Falta*")+COUNTIFS($A$2:$A482,$A482,$B$2:$B482,$B482,$O$2:$O482,"Sobra*"))</f>
        <v/>
      </c>
    </row>
    <row r="483">
      <c r="A483" s="22" t="n"/>
      <c r="B483" s="18" t="n"/>
      <c r="C483" s="18" t="n"/>
      <c r="D483" s="18" t="n"/>
      <c r="E483" s="23">
        <f>IF($D483="","",IFERROR(INDEX('Productos de barra'!$B$2:$B$151,MATCH($D483,'Productos de barra'!$A$2:$A$151,0)),"Código no cargado"))</f>
        <v/>
      </c>
      <c r="F483" s="23">
        <f>IF($D483="","",IFERROR(INDEX('Productos de barra'!$D$2:$D$151,MATCH($D483,'Productos de barra'!$A$2:$A$151,0)),""))</f>
        <v/>
      </c>
      <c r="G483" s="24" t="n"/>
      <c r="H483" s="24" t="n"/>
      <c r="I483" s="24" t="n"/>
      <c r="J483" s="24" t="n"/>
      <c r="K483" s="24" t="n"/>
      <c r="L483" s="25">
        <f>IF(OR($D483="",$G483=""),"",ROUND($G483+N($H483)-((N($I483)+N($J483))/MAX(0.0001,IFERROR(IF(INDEX('Productos de barra'!$F$2:$F$151,MATCH($D483,'Productos de barra'!$A$2:$A$151,0))="",1,INDEX('Productos de barra'!$F$2:$F$151,MATCH($D483,'Productos de barra'!$A$2:$A$151,0))),1))+N($K483)),2))</f>
        <v/>
      </c>
      <c r="M483" s="24" t="n"/>
      <c r="N483" s="25">
        <f>IF(OR($L483="",$M483=""),"",ROUND($M483-$L483,2))</f>
        <v/>
      </c>
      <c r="O483" s="23">
        <f>IF($N483="","",IF(ABS($N483)&lt;=IFERROR(IF(INDEX('Productos de barra'!$G$2:$G$151,MATCH($D483,'Productos de barra'!$A$2:$A$151,0))="",Configuración!$C$3,INDEX('Productos de barra'!$G$2:$G$151,MATCH($D483,'Productos de barra'!$A$2:$A$151,0))),Configuración!$C$3)*((N($I483)+N($J483))/MAX(0.0001,IFERROR(IF(INDEX('Productos de barra'!$F$2:$F$151,MATCH($D483,'Productos de barra'!$A$2:$A$151,0))="",1,INDEX('Productos de barra'!$F$2:$F$151,MATCH($D483,'Productos de barra'!$A$2:$A$151,0))),1))+N($K483))+0.001,"OK",IF($N483&lt;0,"Falta: investigar","Sobra: revisar carga")))</f>
        <v/>
      </c>
      <c r="P483" s="26">
        <f>IF($N483="","",IFERROR(IF(INDEX('Productos de barra'!$H$2:$H$151,MATCH($D483,'Productos de barra'!$A$2:$A$151,0))="","",$N483*INDEX('Productos de barra'!$H$2:$H$151,MATCH($D483,'Productos de barra'!$A$2:$A$151,0))),""))</f>
        <v/>
      </c>
      <c r="Q483" s="18" t="n"/>
      <c r="R483" s="23">
        <f>IF(OR($A483="",$A483&lt;&gt;'Resumen del turno'!$C$3,$B483&lt;&gt;'Resumen del turno'!$C$4,$O483="",$O483="OK"),"",COUNTIFS($A$2:$A483,$A483,$B$2:$B483,$B483,$O$2:$O483,"Falta*")+COUNTIFS($A$2:$A483,$A483,$B$2:$B483,$B483,$O$2:$O483,"Sobra*"))</f>
        <v/>
      </c>
    </row>
    <row r="484">
      <c r="A484" s="22" t="n"/>
      <c r="B484" s="18" t="n"/>
      <c r="C484" s="18" t="n"/>
      <c r="D484" s="18" t="n"/>
      <c r="E484" s="23">
        <f>IF($D484="","",IFERROR(INDEX('Productos de barra'!$B$2:$B$151,MATCH($D484,'Productos de barra'!$A$2:$A$151,0)),"Código no cargado"))</f>
        <v/>
      </c>
      <c r="F484" s="23">
        <f>IF($D484="","",IFERROR(INDEX('Productos de barra'!$D$2:$D$151,MATCH($D484,'Productos de barra'!$A$2:$A$151,0)),""))</f>
        <v/>
      </c>
      <c r="G484" s="24" t="n"/>
      <c r="H484" s="24" t="n"/>
      <c r="I484" s="24" t="n"/>
      <c r="J484" s="24" t="n"/>
      <c r="K484" s="24" t="n"/>
      <c r="L484" s="25">
        <f>IF(OR($D484="",$G484=""),"",ROUND($G484+N($H484)-((N($I484)+N($J484))/MAX(0.0001,IFERROR(IF(INDEX('Productos de barra'!$F$2:$F$151,MATCH($D484,'Productos de barra'!$A$2:$A$151,0))="",1,INDEX('Productos de barra'!$F$2:$F$151,MATCH($D484,'Productos de barra'!$A$2:$A$151,0))),1))+N($K484)),2))</f>
        <v/>
      </c>
      <c r="M484" s="24" t="n"/>
      <c r="N484" s="25">
        <f>IF(OR($L484="",$M484=""),"",ROUND($M484-$L484,2))</f>
        <v/>
      </c>
      <c r="O484" s="23">
        <f>IF($N484="","",IF(ABS($N484)&lt;=IFERROR(IF(INDEX('Productos de barra'!$G$2:$G$151,MATCH($D484,'Productos de barra'!$A$2:$A$151,0))="",Configuración!$C$3,INDEX('Productos de barra'!$G$2:$G$151,MATCH($D484,'Productos de barra'!$A$2:$A$151,0))),Configuración!$C$3)*((N($I484)+N($J484))/MAX(0.0001,IFERROR(IF(INDEX('Productos de barra'!$F$2:$F$151,MATCH($D484,'Productos de barra'!$A$2:$A$151,0))="",1,INDEX('Productos de barra'!$F$2:$F$151,MATCH($D484,'Productos de barra'!$A$2:$A$151,0))),1))+N($K484))+0.001,"OK",IF($N484&lt;0,"Falta: investigar","Sobra: revisar carga")))</f>
        <v/>
      </c>
      <c r="P484" s="26">
        <f>IF($N484="","",IFERROR(IF(INDEX('Productos de barra'!$H$2:$H$151,MATCH($D484,'Productos de barra'!$A$2:$A$151,0))="","",$N484*INDEX('Productos de barra'!$H$2:$H$151,MATCH($D484,'Productos de barra'!$A$2:$A$151,0))),""))</f>
        <v/>
      </c>
      <c r="Q484" s="18" t="n"/>
      <c r="R484" s="23">
        <f>IF(OR($A484="",$A484&lt;&gt;'Resumen del turno'!$C$3,$B484&lt;&gt;'Resumen del turno'!$C$4,$O484="",$O484="OK"),"",COUNTIFS($A$2:$A484,$A484,$B$2:$B484,$B484,$O$2:$O484,"Falta*")+COUNTIFS($A$2:$A484,$A484,$B$2:$B484,$B484,$O$2:$O484,"Sobra*"))</f>
        <v/>
      </c>
    </row>
    <row r="485">
      <c r="A485" s="22" t="n"/>
      <c r="B485" s="18" t="n"/>
      <c r="C485" s="18" t="n"/>
      <c r="D485" s="18" t="n"/>
      <c r="E485" s="23">
        <f>IF($D485="","",IFERROR(INDEX('Productos de barra'!$B$2:$B$151,MATCH($D485,'Productos de barra'!$A$2:$A$151,0)),"Código no cargado"))</f>
        <v/>
      </c>
      <c r="F485" s="23">
        <f>IF($D485="","",IFERROR(INDEX('Productos de barra'!$D$2:$D$151,MATCH($D485,'Productos de barra'!$A$2:$A$151,0)),""))</f>
        <v/>
      </c>
      <c r="G485" s="24" t="n"/>
      <c r="H485" s="24" t="n"/>
      <c r="I485" s="24" t="n"/>
      <c r="J485" s="24" t="n"/>
      <c r="K485" s="24" t="n"/>
      <c r="L485" s="25">
        <f>IF(OR($D485="",$G485=""),"",ROUND($G485+N($H485)-((N($I485)+N($J485))/MAX(0.0001,IFERROR(IF(INDEX('Productos de barra'!$F$2:$F$151,MATCH($D485,'Productos de barra'!$A$2:$A$151,0))="",1,INDEX('Productos de barra'!$F$2:$F$151,MATCH($D485,'Productos de barra'!$A$2:$A$151,0))),1))+N($K485)),2))</f>
        <v/>
      </c>
      <c r="M485" s="24" t="n"/>
      <c r="N485" s="25">
        <f>IF(OR($L485="",$M485=""),"",ROUND($M485-$L485,2))</f>
        <v/>
      </c>
      <c r="O485" s="23">
        <f>IF($N485="","",IF(ABS($N485)&lt;=IFERROR(IF(INDEX('Productos de barra'!$G$2:$G$151,MATCH($D485,'Productos de barra'!$A$2:$A$151,0))="",Configuración!$C$3,INDEX('Productos de barra'!$G$2:$G$151,MATCH($D485,'Productos de barra'!$A$2:$A$151,0))),Configuración!$C$3)*((N($I485)+N($J485))/MAX(0.0001,IFERROR(IF(INDEX('Productos de barra'!$F$2:$F$151,MATCH($D485,'Productos de barra'!$A$2:$A$151,0))="",1,INDEX('Productos de barra'!$F$2:$F$151,MATCH($D485,'Productos de barra'!$A$2:$A$151,0))),1))+N($K485))+0.001,"OK",IF($N485&lt;0,"Falta: investigar","Sobra: revisar carga")))</f>
        <v/>
      </c>
      <c r="P485" s="26">
        <f>IF($N485="","",IFERROR(IF(INDEX('Productos de barra'!$H$2:$H$151,MATCH($D485,'Productos de barra'!$A$2:$A$151,0))="","",$N485*INDEX('Productos de barra'!$H$2:$H$151,MATCH($D485,'Productos de barra'!$A$2:$A$151,0))),""))</f>
        <v/>
      </c>
      <c r="Q485" s="18" t="n"/>
      <c r="R485" s="23">
        <f>IF(OR($A485="",$A485&lt;&gt;'Resumen del turno'!$C$3,$B485&lt;&gt;'Resumen del turno'!$C$4,$O485="",$O485="OK"),"",COUNTIFS($A$2:$A485,$A485,$B$2:$B485,$B485,$O$2:$O485,"Falta*")+COUNTIFS($A$2:$A485,$A485,$B$2:$B485,$B485,$O$2:$O485,"Sobra*"))</f>
        <v/>
      </c>
    </row>
    <row r="486">
      <c r="A486" s="22" t="n"/>
      <c r="B486" s="18" t="n"/>
      <c r="C486" s="18" t="n"/>
      <c r="D486" s="18" t="n"/>
      <c r="E486" s="23">
        <f>IF($D486="","",IFERROR(INDEX('Productos de barra'!$B$2:$B$151,MATCH($D486,'Productos de barra'!$A$2:$A$151,0)),"Código no cargado"))</f>
        <v/>
      </c>
      <c r="F486" s="23">
        <f>IF($D486="","",IFERROR(INDEX('Productos de barra'!$D$2:$D$151,MATCH($D486,'Productos de barra'!$A$2:$A$151,0)),""))</f>
        <v/>
      </c>
      <c r="G486" s="24" t="n"/>
      <c r="H486" s="24" t="n"/>
      <c r="I486" s="24" t="n"/>
      <c r="J486" s="24" t="n"/>
      <c r="K486" s="24" t="n"/>
      <c r="L486" s="25">
        <f>IF(OR($D486="",$G486=""),"",ROUND($G486+N($H486)-((N($I486)+N($J486))/MAX(0.0001,IFERROR(IF(INDEX('Productos de barra'!$F$2:$F$151,MATCH($D486,'Productos de barra'!$A$2:$A$151,0))="",1,INDEX('Productos de barra'!$F$2:$F$151,MATCH($D486,'Productos de barra'!$A$2:$A$151,0))),1))+N($K486)),2))</f>
        <v/>
      </c>
      <c r="M486" s="24" t="n"/>
      <c r="N486" s="25">
        <f>IF(OR($L486="",$M486=""),"",ROUND($M486-$L486,2))</f>
        <v/>
      </c>
      <c r="O486" s="23">
        <f>IF($N486="","",IF(ABS($N486)&lt;=IFERROR(IF(INDEX('Productos de barra'!$G$2:$G$151,MATCH($D486,'Productos de barra'!$A$2:$A$151,0))="",Configuración!$C$3,INDEX('Productos de barra'!$G$2:$G$151,MATCH($D486,'Productos de barra'!$A$2:$A$151,0))),Configuración!$C$3)*((N($I486)+N($J486))/MAX(0.0001,IFERROR(IF(INDEX('Productos de barra'!$F$2:$F$151,MATCH($D486,'Productos de barra'!$A$2:$A$151,0))="",1,INDEX('Productos de barra'!$F$2:$F$151,MATCH($D486,'Productos de barra'!$A$2:$A$151,0))),1))+N($K486))+0.001,"OK",IF($N486&lt;0,"Falta: investigar","Sobra: revisar carga")))</f>
        <v/>
      </c>
      <c r="P486" s="26">
        <f>IF($N486="","",IFERROR(IF(INDEX('Productos de barra'!$H$2:$H$151,MATCH($D486,'Productos de barra'!$A$2:$A$151,0))="","",$N486*INDEX('Productos de barra'!$H$2:$H$151,MATCH($D486,'Productos de barra'!$A$2:$A$151,0))),""))</f>
        <v/>
      </c>
      <c r="Q486" s="18" t="n"/>
      <c r="R486" s="23">
        <f>IF(OR($A486="",$A486&lt;&gt;'Resumen del turno'!$C$3,$B486&lt;&gt;'Resumen del turno'!$C$4,$O486="",$O486="OK"),"",COUNTIFS($A$2:$A486,$A486,$B$2:$B486,$B486,$O$2:$O486,"Falta*")+COUNTIFS($A$2:$A486,$A486,$B$2:$B486,$B486,$O$2:$O486,"Sobra*"))</f>
        <v/>
      </c>
    </row>
    <row r="487">
      <c r="A487" s="22" t="n"/>
      <c r="B487" s="18" t="n"/>
      <c r="C487" s="18" t="n"/>
      <c r="D487" s="18" t="n"/>
      <c r="E487" s="23">
        <f>IF($D487="","",IFERROR(INDEX('Productos de barra'!$B$2:$B$151,MATCH($D487,'Productos de barra'!$A$2:$A$151,0)),"Código no cargado"))</f>
        <v/>
      </c>
      <c r="F487" s="23">
        <f>IF($D487="","",IFERROR(INDEX('Productos de barra'!$D$2:$D$151,MATCH($D487,'Productos de barra'!$A$2:$A$151,0)),""))</f>
        <v/>
      </c>
      <c r="G487" s="24" t="n"/>
      <c r="H487" s="24" t="n"/>
      <c r="I487" s="24" t="n"/>
      <c r="J487" s="24" t="n"/>
      <c r="K487" s="24" t="n"/>
      <c r="L487" s="25">
        <f>IF(OR($D487="",$G487=""),"",ROUND($G487+N($H487)-((N($I487)+N($J487))/MAX(0.0001,IFERROR(IF(INDEX('Productos de barra'!$F$2:$F$151,MATCH($D487,'Productos de barra'!$A$2:$A$151,0))="",1,INDEX('Productos de barra'!$F$2:$F$151,MATCH($D487,'Productos de barra'!$A$2:$A$151,0))),1))+N($K487)),2))</f>
        <v/>
      </c>
      <c r="M487" s="24" t="n"/>
      <c r="N487" s="25">
        <f>IF(OR($L487="",$M487=""),"",ROUND($M487-$L487,2))</f>
        <v/>
      </c>
      <c r="O487" s="23">
        <f>IF($N487="","",IF(ABS($N487)&lt;=IFERROR(IF(INDEX('Productos de barra'!$G$2:$G$151,MATCH($D487,'Productos de barra'!$A$2:$A$151,0))="",Configuración!$C$3,INDEX('Productos de barra'!$G$2:$G$151,MATCH($D487,'Productos de barra'!$A$2:$A$151,0))),Configuración!$C$3)*((N($I487)+N($J487))/MAX(0.0001,IFERROR(IF(INDEX('Productos de barra'!$F$2:$F$151,MATCH($D487,'Productos de barra'!$A$2:$A$151,0))="",1,INDEX('Productos de barra'!$F$2:$F$151,MATCH($D487,'Productos de barra'!$A$2:$A$151,0))),1))+N($K487))+0.001,"OK",IF($N487&lt;0,"Falta: investigar","Sobra: revisar carga")))</f>
        <v/>
      </c>
      <c r="P487" s="26">
        <f>IF($N487="","",IFERROR(IF(INDEX('Productos de barra'!$H$2:$H$151,MATCH($D487,'Productos de barra'!$A$2:$A$151,0))="","",$N487*INDEX('Productos de barra'!$H$2:$H$151,MATCH($D487,'Productos de barra'!$A$2:$A$151,0))),""))</f>
        <v/>
      </c>
      <c r="Q487" s="18" t="n"/>
      <c r="R487" s="23">
        <f>IF(OR($A487="",$A487&lt;&gt;'Resumen del turno'!$C$3,$B487&lt;&gt;'Resumen del turno'!$C$4,$O487="",$O487="OK"),"",COUNTIFS($A$2:$A487,$A487,$B$2:$B487,$B487,$O$2:$O487,"Falta*")+COUNTIFS($A$2:$A487,$A487,$B$2:$B487,$B487,$O$2:$O487,"Sobra*"))</f>
        <v/>
      </c>
    </row>
    <row r="488">
      <c r="A488" s="22" t="n"/>
      <c r="B488" s="18" t="n"/>
      <c r="C488" s="18" t="n"/>
      <c r="D488" s="18" t="n"/>
      <c r="E488" s="23">
        <f>IF($D488="","",IFERROR(INDEX('Productos de barra'!$B$2:$B$151,MATCH($D488,'Productos de barra'!$A$2:$A$151,0)),"Código no cargado"))</f>
        <v/>
      </c>
      <c r="F488" s="23">
        <f>IF($D488="","",IFERROR(INDEX('Productos de barra'!$D$2:$D$151,MATCH($D488,'Productos de barra'!$A$2:$A$151,0)),""))</f>
        <v/>
      </c>
      <c r="G488" s="24" t="n"/>
      <c r="H488" s="24" t="n"/>
      <c r="I488" s="24" t="n"/>
      <c r="J488" s="24" t="n"/>
      <c r="K488" s="24" t="n"/>
      <c r="L488" s="25">
        <f>IF(OR($D488="",$G488=""),"",ROUND($G488+N($H488)-((N($I488)+N($J488))/MAX(0.0001,IFERROR(IF(INDEX('Productos de barra'!$F$2:$F$151,MATCH($D488,'Productos de barra'!$A$2:$A$151,0))="",1,INDEX('Productos de barra'!$F$2:$F$151,MATCH($D488,'Productos de barra'!$A$2:$A$151,0))),1))+N($K488)),2))</f>
        <v/>
      </c>
      <c r="M488" s="24" t="n"/>
      <c r="N488" s="25">
        <f>IF(OR($L488="",$M488=""),"",ROUND($M488-$L488,2))</f>
        <v/>
      </c>
      <c r="O488" s="23">
        <f>IF($N488="","",IF(ABS($N488)&lt;=IFERROR(IF(INDEX('Productos de barra'!$G$2:$G$151,MATCH($D488,'Productos de barra'!$A$2:$A$151,0))="",Configuración!$C$3,INDEX('Productos de barra'!$G$2:$G$151,MATCH($D488,'Productos de barra'!$A$2:$A$151,0))),Configuración!$C$3)*((N($I488)+N($J488))/MAX(0.0001,IFERROR(IF(INDEX('Productos de barra'!$F$2:$F$151,MATCH($D488,'Productos de barra'!$A$2:$A$151,0))="",1,INDEX('Productos de barra'!$F$2:$F$151,MATCH($D488,'Productos de barra'!$A$2:$A$151,0))),1))+N($K488))+0.001,"OK",IF($N488&lt;0,"Falta: investigar","Sobra: revisar carga")))</f>
        <v/>
      </c>
      <c r="P488" s="26">
        <f>IF($N488="","",IFERROR(IF(INDEX('Productos de barra'!$H$2:$H$151,MATCH($D488,'Productos de barra'!$A$2:$A$151,0))="","",$N488*INDEX('Productos de barra'!$H$2:$H$151,MATCH($D488,'Productos de barra'!$A$2:$A$151,0))),""))</f>
        <v/>
      </c>
      <c r="Q488" s="18" t="n"/>
      <c r="R488" s="23">
        <f>IF(OR($A488="",$A488&lt;&gt;'Resumen del turno'!$C$3,$B488&lt;&gt;'Resumen del turno'!$C$4,$O488="",$O488="OK"),"",COUNTIFS($A$2:$A488,$A488,$B$2:$B488,$B488,$O$2:$O488,"Falta*")+COUNTIFS($A$2:$A488,$A488,$B$2:$B488,$B488,$O$2:$O488,"Sobra*"))</f>
        <v/>
      </c>
    </row>
    <row r="489">
      <c r="A489" s="22" t="n"/>
      <c r="B489" s="18" t="n"/>
      <c r="C489" s="18" t="n"/>
      <c r="D489" s="18" t="n"/>
      <c r="E489" s="23">
        <f>IF($D489="","",IFERROR(INDEX('Productos de barra'!$B$2:$B$151,MATCH($D489,'Productos de barra'!$A$2:$A$151,0)),"Código no cargado"))</f>
        <v/>
      </c>
      <c r="F489" s="23">
        <f>IF($D489="","",IFERROR(INDEX('Productos de barra'!$D$2:$D$151,MATCH($D489,'Productos de barra'!$A$2:$A$151,0)),""))</f>
        <v/>
      </c>
      <c r="G489" s="24" t="n"/>
      <c r="H489" s="24" t="n"/>
      <c r="I489" s="24" t="n"/>
      <c r="J489" s="24" t="n"/>
      <c r="K489" s="24" t="n"/>
      <c r="L489" s="25">
        <f>IF(OR($D489="",$G489=""),"",ROUND($G489+N($H489)-((N($I489)+N($J489))/MAX(0.0001,IFERROR(IF(INDEX('Productos de barra'!$F$2:$F$151,MATCH($D489,'Productos de barra'!$A$2:$A$151,0))="",1,INDEX('Productos de barra'!$F$2:$F$151,MATCH($D489,'Productos de barra'!$A$2:$A$151,0))),1))+N($K489)),2))</f>
        <v/>
      </c>
      <c r="M489" s="24" t="n"/>
      <c r="N489" s="25">
        <f>IF(OR($L489="",$M489=""),"",ROUND($M489-$L489,2))</f>
        <v/>
      </c>
      <c r="O489" s="23">
        <f>IF($N489="","",IF(ABS($N489)&lt;=IFERROR(IF(INDEX('Productos de barra'!$G$2:$G$151,MATCH($D489,'Productos de barra'!$A$2:$A$151,0))="",Configuración!$C$3,INDEX('Productos de barra'!$G$2:$G$151,MATCH($D489,'Productos de barra'!$A$2:$A$151,0))),Configuración!$C$3)*((N($I489)+N($J489))/MAX(0.0001,IFERROR(IF(INDEX('Productos de barra'!$F$2:$F$151,MATCH($D489,'Productos de barra'!$A$2:$A$151,0))="",1,INDEX('Productos de barra'!$F$2:$F$151,MATCH($D489,'Productos de barra'!$A$2:$A$151,0))),1))+N($K489))+0.001,"OK",IF($N489&lt;0,"Falta: investigar","Sobra: revisar carga")))</f>
        <v/>
      </c>
      <c r="P489" s="26">
        <f>IF($N489="","",IFERROR(IF(INDEX('Productos de barra'!$H$2:$H$151,MATCH($D489,'Productos de barra'!$A$2:$A$151,0))="","",$N489*INDEX('Productos de barra'!$H$2:$H$151,MATCH($D489,'Productos de barra'!$A$2:$A$151,0))),""))</f>
        <v/>
      </c>
      <c r="Q489" s="18" t="n"/>
      <c r="R489" s="23">
        <f>IF(OR($A489="",$A489&lt;&gt;'Resumen del turno'!$C$3,$B489&lt;&gt;'Resumen del turno'!$C$4,$O489="",$O489="OK"),"",COUNTIFS($A$2:$A489,$A489,$B$2:$B489,$B489,$O$2:$O489,"Falta*")+COUNTIFS($A$2:$A489,$A489,$B$2:$B489,$B489,$O$2:$O489,"Sobra*"))</f>
        <v/>
      </c>
    </row>
    <row r="490">
      <c r="A490" s="22" t="n"/>
      <c r="B490" s="18" t="n"/>
      <c r="C490" s="18" t="n"/>
      <c r="D490" s="18" t="n"/>
      <c r="E490" s="23">
        <f>IF($D490="","",IFERROR(INDEX('Productos de barra'!$B$2:$B$151,MATCH($D490,'Productos de barra'!$A$2:$A$151,0)),"Código no cargado"))</f>
        <v/>
      </c>
      <c r="F490" s="23">
        <f>IF($D490="","",IFERROR(INDEX('Productos de barra'!$D$2:$D$151,MATCH($D490,'Productos de barra'!$A$2:$A$151,0)),""))</f>
        <v/>
      </c>
      <c r="G490" s="24" t="n"/>
      <c r="H490" s="24" t="n"/>
      <c r="I490" s="24" t="n"/>
      <c r="J490" s="24" t="n"/>
      <c r="K490" s="24" t="n"/>
      <c r="L490" s="25">
        <f>IF(OR($D490="",$G490=""),"",ROUND($G490+N($H490)-((N($I490)+N($J490))/MAX(0.0001,IFERROR(IF(INDEX('Productos de barra'!$F$2:$F$151,MATCH($D490,'Productos de barra'!$A$2:$A$151,0))="",1,INDEX('Productos de barra'!$F$2:$F$151,MATCH($D490,'Productos de barra'!$A$2:$A$151,0))),1))+N($K490)),2))</f>
        <v/>
      </c>
      <c r="M490" s="24" t="n"/>
      <c r="N490" s="25">
        <f>IF(OR($L490="",$M490=""),"",ROUND($M490-$L490,2))</f>
        <v/>
      </c>
      <c r="O490" s="23">
        <f>IF($N490="","",IF(ABS($N490)&lt;=IFERROR(IF(INDEX('Productos de barra'!$G$2:$G$151,MATCH($D490,'Productos de barra'!$A$2:$A$151,0))="",Configuración!$C$3,INDEX('Productos de barra'!$G$2:$G$151,MATCH($D490,'Productos de barra'!$A$2:$A$151,0))),Configuración!$C$3)*((N($I490)+N($J490))/MAX(0.0001,IFERROR(IF(INDEX('Productos de barra'!$F$2:$F$151,MATCH($D490,'Productos de barra'!$A$2:$A$151,0))="",1,INDEX('Productos de barra'!$F$2:$F$151,MATCH($D490,'Productos de barra'!$A$2:$A$151,0))),1))+N($K490))+0.001,"OK",IF($N490&lt;0,"Falta: investigar","Sobra: revisar carga")))</f>
        <v/>
      </c>
      <c r="P490" s="26">
        <f>IF($N490="","",IFERROR(IF(INDEX('Productos de barra'!$H$2:$H$151,MATCH($D490,'Productos de barra'!$A$2:$A$151,0))="","",$N490*INDEX('Productos de barra'!$H$2:$H$151,MATCH($D490,'Productos de barra'!$A$2:$A$151,0))),""))</f>
        <v/>
      </c>
      <c r="Q490" s="18" t="n"/>
      <c r="R490" s="23">
        <f>IF(OR($A490="",$A490&lt;&gt;'Resumen del turno'!$C$3,$B490&lt;&gt;'Resumen del turno'!$C$4,$O490="",$O490="OK"),"",COUNTIFS($A$2:$A490,$A490,$B$2:$B490,$B490,$O$2:$O490,"Falta*")+COUNTIFS($A$2:$A490,$A490,$B$2:$B490,$B490,$O$2:$O490,"Sobra*"))</f>
        <v/>
      </c>
    </row>
    <row r="491">
      <c r="A491" s="22" t="n"/>
      <c r="B491" s="18" t="n"/>
      <c r="C491" s="18" t="n"/>
      <c r="D491" s="18" t="n"/>
      <c r="E491" s="23">
        <f>IF($D491="","",IFERROR(INDEX('Productos de barra'!$B$2:$B$151,MATCH($D491,'Productos de barra'!$A$2:$A$151,0)),"Código no cargado"))</f>
        <v/>
      </c>
      <c r="F491" s="23">
        <f>IF($D491="","",IFERROR(INDEX('Productos de barra'!$D$2:$D$151,MATCH($D491,'Productos de barra'!$A$2:$A$151,0)),""))</f>
        <v/>
      </c>
      <c r="G491" s="24" t="n"/>
      <c r="H491" s="24" t="n"/>
      <c r="I491" s="24" t="n"/>
      <c r="J491" s="24" t="n"/>
      <c r="K491" s="24" t="n"/>
      <c r="L491" s="25">
        <f>IF(OR($D491="",$G491=""),"",ROUND($G491+N($H491)-((N($I491)+N($J491))/MAX(0.0001,IFERROR(IF(INDEX('Productos de barra'!$F$2:$F$151,MATCH($D491,'Productos de barra'!$A$2:$A$151,0))="",1,INDEX('Productos de barra'!$F$2:$F$151,MATCH($D491,'Productos de barra'!$A$2:$A$151,0))),1))+N($K491)),2))</f>
        <v/>
      </c>
      <c r="M491" s="24" t="n"/>
      <c r="N491" s="25">
        <f>IF(OR($L491="",$M491=""),"",ROUND($M491-$L491,2))</f>
        <v/>
      </c>
      <c r="O491" s="23">
        <f>IF($N491="","",IF(ABS($N491)&lt;=IFERROR(IF(INDEX('Productos de barra'!$G$2:$G$151,MATCH($D491,'Productos de barra'!$A$2:$A$151,0))="",Configuración!$C$3,INDEX('Productos de barra'!$G$2:$G$151,MATCH($D491,'Productos de barra'!$A$2:$A$151,0))),Configuración!$C$3)*((N($I491)+N($J491))/MAX(0.0001,IFERROR(IF(INDEX('Productos de barra'!$F$2:$F$151,MATCH($D491,'Productos de barra'!$A$2:$A$151,0))="",1,INDEX('Productos de barra'!$F$2:$F$151,MATCH($D491,'Productos de barra'!$A$2:$A$151,0))),1))+N($K491))+0.001,"OK",IF($N491&lt;0,"Falta: investigar","Sobra: revisar carga")))</f>
        <v/>
      </c>
      <c r="P491" s="26">
        <f>IF($N491="","",IFERROR(IF(INDEX('Productos de barra'!$H$2:$H$151,MATCH($D491,'Productos de barra'!$A$2:$A$151,0))="","",$N491*INDEX('Productos de barra'!$H$2:$H$151,MATCH($D491,'Productos de barra'!$A$2:$A$151,0))),""))</f>
        <v/>
      </c>
      <c r="Q491" s="18" t="n"/>
      <c r="R491" s="23">
        <f>IF(OR($A491="",$A491&lt;&gt;'Resumen del turno'!$C$3,$B491&lt;&gt;'Resumen del turno'!$C$4,$O491="",$O491="OK"),"",COUNTIFS($A$2:$A491,$A491,$B$2:$B491,$B491,$O$2:$O491,"Falta*")+COUNTIFS($A$2:$A491,$A491,$B$2:$B491,$B491,$O$2:$O491,"Sobra*"))</f>
        <v/>
      </c>
    </row>
    <row r="492">
      <c r="A492" s="22" t="n"/>
      <c r="B492" s="18" t="n"/>
      <c r="C492" s="18" t="n"/>
      <c r="D492" s="18" t="n"/>
      <c r="E492" s="23">
        <f>IF($D492="","",IFERROR(INDEX('Productos de barra'!$B$2:$B$151,MATCH($D492,'Productos de barra'!$A$2:$A$151,0)),"Código no cargado"))</f>
        <v/>
      </c>
      <c r="F492" s="23">
        <f>IF($D492="","",IFERROR(INDEX('Productos de barra'!$D$2:$D$151,MATCH($D492,'Productos de barra'!$A$2:$A$151,0)),""))</f>
        <v/>
      </c>
      <c r="G492" s="24" t="n"/>
      <c r="H492" s="24" t="n"/>
      <c r="I492" s="24" t="n"/>
      <c r="J492" s="24" t="n"/>
      <c r="K492" s="24" t="n"/>
      <c r="L492" s="25">
        <f>IF(OR($D492="",$G492=""),"",ROUND($G492+N($H492)-((N($I492)+N($J492))/MAX(0.0001,IFERROR(IF(INDEX('Productos de barra'!$F$2:$F$151,MATCH($D492,'Productos de barra'!$A$2:$A$151,0))="",1,INDEX('Productos de barra'!$F$2:$F$151,MATCH($D492,'Productos de barra'!$A$2:$A$151,0))),1))+N($K492)),2))</f>
        <v/>
      </c>
      <c r="M492" s="24" t="n"/>
      <c r="N492" s="25">
        <f>IF(OR($L492="",$M492=""),"",ROUND($M492-$L492,2))</f>
        <v/>
      </c>
      <c r="O492" s="23">
        <f>IF($N492="","",IF(ABS($N492)&lt;=IFERROR(IF(INDEX('Productos de barra'!$G$2:$G$151,MATCH($D492,'Productos de barra'!$A$2:$A$151,0))="",Configuración!$C$3,INDEX('Productos de barra'!$G$2:$G$151,MATCH($D492,'Productos de barra'!$A$2:$A$151,0))),Configuración!$C$3)*((N($I492)+N($J492))/MAX(0.0001,IFERROR(IF(INDEX('Productos de barra'!$F$2:$F$151,MATCH($D492,'Productos de barra'!$A$2:$A$151,0))="",1,INDEX('Productos de barra'!$F$2:$F$151,MATCH($D492,'Productos de barra'!$A$2:$A$151,0))),1))+N($K492))+0.001,"OK",IF($N492&lt;0,"Falta: investigar","Sobra: revisar carga")))</f>
        <v/>
      </c>
      <c r="P492" s="26">
        <f>IF($N492="","",IFERROR(IF(INDEX('Productos de barra'!$H$2:$H$151,MATCH($D492,'Productos de barra'!$A$2:$A$151,0))="","",$N492*INDEX('Productos de barra'!$H$2:$H$151,MATCH($D492,'Productos de barra'!$A$2:$A$151,0))),""))</f>
        <v/>
      </c>
      <c r="Q492" s="18" t="n"/>
      <c r="R492" s="23">
        <f>IF(OR($A492="",$A492&lt;&gt;'Resumen del turno'!$C$3,$B492&lt;&gt;'Resumen del turno'!$C$4,$O492="",$O492="OK"),"",COUNTIFS($A$2:$A492,$A492,$B$2:$B492,$B492,$O$2:$O492,"Falta*")+COUNTIFS($A$2:$A492,$A492,$B$2:$B492,$B492,$O$2:$O492,"Sobra*"))</f>
        <v/>
      </c>
    </row>
    <row r="493">
      <c r="A493" s="22" t="n"/>
      <c r="B493" s="18" t="n"/>
      <c r="C493" s="18" t="n"/>
      <c r="D493" s="18" t="n"/>
      <c r="E493" s="23">
        <f>IF($D493="","",IFERROR(INDEX('Productos de barra'!$B$2:$B$151,MATCH($D493,'Productos de barra'!$A$2:$A$151,0)),"Código no cargado"))</f>
        <v/>
      </c>
      <c r="F493" s="23">
        <f>IF($D493="","",IFERROR(INDEX('Productos de barra'!$D$2:$D$151,MATCH($D493,'Productos de barra'!$A$2:$A$151,0)),""))</f>
        <v/>
      </c>
      <c r="G493" s="24" t="n"/>
      <c r="H493" s="24" t="n"/>
      <c r="I493" s="24" t="n"/>
      <c r="J493" s="24" t="n"/>
      <c r="K493" s="24" t="n"/>
      <c r="L493" s="25">
        <f>IF(OR($D493="",$G493=""),"",ROUND($G493+N($H493)-((N($I493)+N($J493))/MAX(0.0001,IFERROR(IF(INDEX('Productos de barra'!$F$2:$F$151,MATCH($D493,'Productos de barra'!$A$2:$A$151,0))="",1,INDEX('Productos de barra'!$F$2:$F$151,MATCH($D493,'Productos de barra'!$A$2:$A$151,0))),1))+N($K493)),2))</f>
        <v/>
      </c>
      <c r="M493" s="24" t="n"/>
      <c r="N493" s="25">
        <f>IF(OR($L493="",$M493=""),"",ROUND($M493-$L493,2))</f>
        <v/>
      </c>
      <c r="O493" s="23">
        <f>IF($N493="","",IF(ABS($N493)&lt;=IFERROR(IF(INDEX('Productos de barra'!$G$2:$G$151,MATCH($D493,'Productos de barra'!$A$2:$A$151,0))="",Configuración!$C$3,INDEX('Productos de barra'!$G$2:$G$151,MATCH($D493,'Productos de barra'!$A$2:$A$151,0))),Configuración!$C$3)*((N($I493)+N($J493))/MAX(0.0001,IFERROR(IF(INDEX('Productos de barra'!$F$2:$F$151,MATCH($D493,'Productos de barra'!$A$2:$A$151,0))="",1,INDEX('Productos de barra'!$F$2:$F$151,MATCH($D493,'Productos de barra'!$A$2:$A$151,0))),1))+N($K493))+0.001,"OK",IF($N493&lt;0,"Falta: investigar","Sobra: revisar carga")))</f>
        <v/>
      </c>
      <c r="P493" s="26">
        <f>IF($N493="","",IFERROR(IF(INDEX('Productos de barra'!$H$2:$H$151,MATCH($D493,'Productos de barra'!$A$2:$A$151,0))="","",$N493*INDEX('Productos de barra'!$H$2:$H$151,MATCH($D493,'Productos de barra'!$A$2:$A$151,0))),""))</f>
        <v/>
      </c>
      <c r="Q493" s="18" t="n"/>
      <c r="R493" s="23">
        <f>IF(OR($A493="",$A493&lt;&gt;'Resumen del turno'!$C$3,$B493&lt;&gt;'Resumen del turno'!$C$4,$O493="",$O493="OK"),"",COUNTIFS($A$2:$A493,$A493,$B$2:$B493,$B493,$O$2:$O493,"Falta*")+COUNTIFS($A$2:$A493,$A493,$B$2:$B493,$B493,$O$2:$O493,"Sobra*"))</f>
        <v/>
      </c>
    </row>
    <row r="494">
      <c r="A494" s="22" t="n"/>
      <c r="B494" s="18" t="n"/>
      <c r="C494" s="18" t="n"/>
      <c r="D494" s="18" t="n"/>
      <c r="E494" s="23">
        <f>IF($D494="","",IFERROR(INDEX('Productos de barra'!$B$2:$B$151,MATCH($D494,'Productos de barra'!$A$2:$A$151,0)),"Código no cargado"))</f>
        <v/>
      </c>
      <c r="F494" s="23">
        <f>IF($D494="","",IFERROR(INDEX('Productos de barra'!$D$2:$D$151,MATCH($D494,'Productos de barra'!$A$2:$A$151,0)),""))</f>
        <v/>
      </c>
      <c r="G494" s="24" t="n"/>
      <c r="H494" s="24" t="n"/>
      <c r="I494" s="24" t="n"/>
      <c r="J494" s="24" t="n"/>
      <c r="K494" s="24" t="n"/>
      <c r="L494" s="25">
        <f>IF(OR($D494="",$G494=""),"",ROUND($G494+N($H494)-((N($I494)+N($J494))/MAX(0.0001,IFERROR(IF(INDEX('Productos de barra'!$F$2:$F$151,MATCH($D494,'Productos de barra'!$A$2:$A$151,0))="",1,INDEX('Productos de barra'!$F$2:$F$151,MATCH($D494,'Productos de barra'!$A$2:$A$151,0))),1))+N($K494)),2))</f>
        <v/>
      </c>
      <c r="M494" s="24" t="n"/>
      <c r="N494" s="25">
        <f>IF(OR($L494="",$M494=""),"",ROUND($M494-$L494,2))</f>
        <v/>
      </c>
      <c r="O494" s="23">
        <f>IF($N494="","",IF(ABS($N494)&lt;=IFERROR(IF(INDEX('Productos de barra'!$G$2:$G$151,MATCH($D494,'Productos de barra'!$A$2:$A$151,0))="",Configuración!$C$3,INDEX('Productos de barra'!$G$2:$G$151,MATCH($D494,'Productos de barra'!$A$2:$A$151,0))),Configuración!$C$3)*((N($I494)+N($J494))/MAX(0.0001,IFERROR(IF(INDEX('Productos de barra'!$F$2:$F$151,MATCH($D494,'Productos de barra'!$A$2:$A$151,0))="",1,INDEX('Productos de barra'!$F$2:$F$151,MATCH($D494,'Productos de barra'!$A$2:$A$151,0))),1))+N($K494))+0.001,"OK",IF($N494&lt;0,"Falta: investigar","Sobra: revisar carga")))</f>
        <v/>
      </c>
      <c r="P494" s="26">
        <f>IF($N494="","",IFERROR(IF(INDEX('Productos de barra'!$H$2:$H$151,MATCH($D494,'Productos de barra'!$A$2:$A$151,0))="","",$N494*INDEX('Productos de barra'!$H$2:$H$151,MATCH($D494,'Productos de barra'!$A$2:$A$151,0))),""))</f>
        <v/>
      </c>
      <c r="Q494" s="18" t="n"/>
      <c r="R494" s="23">
        <f>IF(OR($A494="",$A494&lt;&gt;'Resumen del turno'!$C$3,$B494&lt;&gt;'Resumen del turno'!$C$4,$O494="",$O494="OK"),"",COUNTIFS($A$2:$A494,$A494,$B$2:$B494,$B494,$O$2:$O494,"Falta*")+COUNTIFS($A$2:$A494,$A494,$B$2:$B494,$B494,$O$2:$O494,"Sobra*"))</f>
        <v/>
      </c>
    </row>
    <row r="495">
      <c r="A495" s="22" t="n"/>
      <c r="B495" s="18" t="n"/>
      <c r="C495" s="18" t="n"/>
      <c r="D495" s="18" t="n"/>
      <c r="E495" s="23">
        <f>IF($D495="","",IFERROR(INDEX('Productos de barra'!$B$2:$B$151,MATCH($D495,'Productos de barra'!$A$2:$A$151,0)),"Código no cargado"))</f>
        <v/>
      </c>
      <c r="F495" s="23">
        <f>IF($D495="","",IFERROR(INDEX('Productos de barra'!$D$2:$D$151,MATCH($D495,'Productos de barra'!$A$2:$A$151,0)),""))</f>
        <v/>
      </c>
      <c r="G495" s="24" t="n"/>
      <c r="H495" s="24" t="n"/>
      <c r="I495" s="24" t="n"/>
      <c r="J495" s="24" t="n"/>
      <c r="K495" s="24" t="n"/>
      <c r="L495" s="25">
        <f>IF(OR($D495="",$G495=""),"",ROUND($G495+N($H495)-((N($I495)+N($J495))/MAX(0.0001,IFERROR(IF(INDEX('Productos de barra'!$F$2:$F$151,MATCH($D495,'Productos de barra'!$A$2:$A$151,0))="",1,INDEX('Productos de barra'!$F$2:$F$151,MATCH($D495,'Productos de barra'!$A$2:$A$151,0))),1))+N($K495)),2))</f>
        <v/>
      </c>
      <c r="M495" s="24" t="n"/>
      <c r="N495" s="25">
        <f>IF(OR($L495="",$M495=""),"",ROUND($M495-$L495,2))</f>
        <v/>
      </c>
      <c r="O495" s="23">
        <f>IF($N495="","",IF(ABS($N495)&lt;=IFERROR(IF(INDEX('Productos de barra'!$G$2:$G$151,MATCH($D495,'Productos de barra'!$A$2:$A$151,0))="",Configuración!$C$3,INDEX('Productos de barra'!$G$2:$G$151,MATCH($D495,'Productos de barra'!$A$2:$A$151,0))),Configuración!$C$3)*((N($I495)+N($J495))/MAX(0.0001,IFERROR(IF(INDEX('Productos de barra'!$F$2:$F$151,MATCH($D495,'Productos de barra'!$A$2:$A$151,0))="",1,INDEX('Productos de barra'!$F$2:$F$151,MATCH($D495,'Productos de barra'!$A$2:$A$151,0))),1))+N($K495))+0.001,"OK",IF($N495&lt;0,"Falta: investigar","Sobra: revisar carga")))</f>
        <v/>
      </c>
      <c r="P495" s="26">
        <f>IF($N495="","",IFERROR(IF(INDEX('Productos de barra'!$H$2:$H$151,MATCH($D495,'Productos de barra'!$A$2:$A$151,0))="","",$N495*INDEX('Productos de barra'!$H$2:$H$151,MATCH($D495,'Productos de barra'!$A$2:$A$151,0))),""))</f>
        <v/>
      </c>
      <c r="Q495" s="18" t="n"/>
      <c r="R495" s="23">
        <f>IF(OR($A495="",$A495&lt;&gt;'Resumen del turno'!$C$3,$B495&lt;&gt;'Resumen del turno'!$C$4,$O495="",$O495="OK"),"",COUNTIFS($A$2:$A495,$A495,$B$2:$B495,$B495,$O$2:$O495,"Falta*")+COUNTIFS($A$2:$A495,$A495,$B$2:$B495,$B495,$O$2:$O495,"Sobra*"))</f>
        <v/>
      </c>
    </row>
    <row r="496">
      <c r="A496" s="22" t="n"/>
      <c r="B496" s="18" t="n"/>
      <c r="C496" s="18" t="n"/>
      <c r="D496" s="18" t="n"/>
      <c r="E496" s="23">
        <f>IF($D496="","",IFERROR(INDEX('Productos de barra'!$B$2:$B$151,MATCH($D496,'Productos de barra'!$A$2:$A$151,0)),"Código no cargado"))</f>
        <v/>
      </c>
      <c r="F496" s="23">
        <f>IF($D496="","",IFERROR(INDEX('Productos de barra'!$D$2:$D$151,MATCH($D496,'Productos de barra'!$A$2:$A$151,0)),""))</f>
        <v/>
      </c>
      <c r="G496" s="24" t="n"/>
      <c r="H496" s="24" t="n"/>
      <c r="I496" s="24" t="n"/>
      <c r="J496" s="24" t="n"/>
      <c r="K496" s="24" t="n"/>
      <c r="L496" s="25">
        <f>IF(OR($D496="",$G496=""),"",ROUND($G496+N($H496)-((N($I496)+N($J496))/MAX(0.0001,IFERROR(IF(INDEX('Productos de barra'!$F$2:$F$151,MATCH($D496,'Productos de barra'!$A$2:$A$151,0))="",1,INDEX('Productos de barra'!$F$2:$F$151,MATCH($D496,'Productos de barra'!$A$2:$A$151,0))),1))+N($K496)),2))</f>
        <v/>
      </c>
      <c r="M496" s="24" t="n"/>
      <c r="N496" s="25">
        <f>IF(OR($L496="",$M496=""),"",ROUND($M496-$L496,2))</f>
        <v/>
      </c>
      <c r="O496" s="23">
        <f>IF($N496="","",IF(ABS($N496)&lt;=IFERROR(IF(INDEX('Productos de barra'!$G$2:$G$151,MATCH($D496,'Productos de barra'!$A$2:$A$151,0))="",Configuración!$C$3,INDEX('Productos de barra'!$G$2:$G$151,MATCH($D496,'Productos de barra'!$A$2:$A$151,0))),Configuración!$C$3)*((N($I496)+N($J496))/MAX(0.0001,IFERROR(IF(INDEX('Productos de barra'!$F$2:$F$151,MATCH($D496,'Productos de barra'!$A$2:$A$151,0))="",1,INDEX('Productos de barra'!$F$2:$F$151,MATCH($D496,'Productos de barra'!$A$2:$A$151,0))),1))+N($K496))+0.001,"OK",IF($N496&lt;0,"Falta: investigar","Sobra: revisar carga")))</f>
        <v/>
      </c>
      <c r="P496" s="26">
        <f>IF($N496="","",IFERROR(IF(INDEX('Productos de barra'!$H$2:$H$151,MATCH($D496,'Productos de barra'!$A$2:$A$151,0))="","",$N496*INDEX('Productos de barra'!$H$2:$H$151,MATCH($D496,'Productos de barra'!$A$2:$A$151,0))),""))</f>
        <v/>
      </c>
      <c r="Q496" s="18" t="n"/>
      <c r="R496" s="23">
        <f>IF(OR($A496="",$A496&lt;&gt;'Resumen del turno'!$C$3,$B496&lt;&gt;'Resumen del turno'!$C$4,$O496="",$O496="OK"),"",COUNTIFS($A$2:$A496,$A496,$B$2:$B496,$B496,$O$2:$O496,"Falta*")+COUNTIFS($A$2:$A496,$A496,$B$2:$B496,$B496,$O$2:$O496,"Sobra*"))</f>
        <v/>
      </c>
    </row>
    <row r="497">
      <c r="A497" s="22" t="n"/>
      <c r="B497" s="18" t="n"/>
      <c r="C497" s="18" t="n"/>
      <c r="D497" s="18" t="n"/>
      <c r="E497" s="23">
        <f>IF($D497="","",IFERROR(INDEX('Productos de barra'!$B$2:$B$151,MATCH($D497,'Productos de barra'!$A$2:$A$151,0)),"Código no cargado"))</f>
        <v/>
      </c>
      <c r="F497" s="23">
        <f>IF($D497="","",IFERROR(INDEX('Productos de barra'!$D$2:$D$151,MATCH($D497,'Productos de barra'!$A$2:$A$151,0)),""))</f>
        <v/>
      </c>
      <c r="G497" s="24" t="n"/>
      <c r="H497" s="24" t="n"/>
      <c r="I497" s="24" t="n"/>
      <c r="J497" s="24" t="n"/>
      <c r="K497" s="24" t="n"/>
      <c r="L497" s="25">
        <f>IF(OR($D497="",$G497=""),"",ROUND($G497+N($H497)-((N($I497)+N($J497))/MAX(0.0001,IFERROR(IF(INDEX('Productos de barra'!$F$2:$F$151,MATCH($D497,'Productos de barra'!$A$2:$A$151,0))="",1,INDEX('Productos de barra'!$F$2:$F$151,MATCH($D497,'Productos de barra'!$A$2:$A$151,0))),1))+N($K497)),2))</f>
        <v/>
      </c>
      <c r="M497" s="24" t="n"/>
      <c r="N497" s="25">
        <f>IF(OR($L497="",$M497=""),"",ROUND($M497-$L497,2))</f>
        <v/>
      </c>
      <c r="O497" s="23">
        <f>IF($N497="","",IF(ABS($N497)&lt;=IFERROR(IF(INDEX('Productos de barra'!$G$2:$G$151,MATCH($D497,'Productos de barra'!$A$2:$A$151,0))="",Configuración!$C$3,INDEX('Productos de barra'!$G$2:$G$151,MATCH($D497,'Productos de barra'!$A$2:$A$151,0))),Configuración!$C$3)*((N($I497)+N($J497))/MAX(0.0001,IFERROR(IF(INDEX('Productos de barra'!$F$2:$F$151,MATCH($D497,'Productos de barra'!$A$2:$A$151,0))="",1,INDEX('Productos de barra'!$F$2:$F$151,MATCH($D497,'Productos de barra'!$A$2:$A$151,0))),1))+N($K497))+0.001,"OK",IF($N497&lt;0,"Falta: investigar","Sobra: revisar carga")))</f>
        <v/>
      </c>
      <c r="P497" s="26">
        <f>IF($N497="","",IFERROR(IF(INDEX('Productos de barra'!$H$2:$H$151,MATCH($D497,'Productos de barra'!$A$2:$A$151,0))="","",$N497*INDEX('Productos de barra'!$H$2:$H$151,MATCH($D497,'Productos de barra'!$A$2:$A$151,0))),""))</f>
        <v/>
      </c>
      <c r="Q497" s="18" t="n"/>
      <c r="R497" s="23">
        <f>IF(OR($A497="",$A497&lt;&gt;'Resumen del turno'!$C$3,$B497&lt;&gt;'Resumen del turno'!$C$4,$O497="",$O497="OK"),"",COUNTIFS($A$2:$A497,$A497,$B$2:$B497,$B497,$O$2:$O497,"Falta*")+COUNTIFS($A$2:$A497,$A497,$B$2:$B497,$B497,$O$2:$O497,"Sobra*"))</f>
        <v/>
      </c>
    </row>
    <row r="498">
      <c r="A498" s="22" t="n"/>
      <c r="B498" s="18" t="n"/>
      <c r="C498" s="18" t="n"/>
      <c r="D498" s="18" t="n"/>
      <c r="E498" s="23">
        <f>IF($D498="","",IFERROR(INDEX('Productos de barra'!$B$2:$B$151,MATCH($D498,'Productos de barra'!$A$2:$A$151,0)),"Código no cargado"))</f>
        <v/>
      </c>
      <c r="F498" s="23">
        <f>IF($D498="","",IFERROR(INDEX('Productos de barra'!$D$2:$D$151,MATCH($D498,'Productos de barra'!$A$2:$A$151,0)),""))</f>
        <v/>
      </c>
      <c r="G498" s="24" t="n"/>
      <c r="H498" s="24" t="n"/>
      <c r="I498" s="24" t="n"/>
      <c r="J498" s="24" t="n"/>
      <c r="K498" s="24" t="n"/>
      <c r="L498" s="25">
        <f>IF(OR($D498="",$G498=""),"",ROUND($G498+N($H498)-((N($I498)+N($J498))/MAX(0.0001,IFERROR(IF(INDEX('Productos de barra'!$F$2:$F$151,MATCH($D498,'Productos de barra'!$A$2:$A$151,0))="",1,INDEX('Productos de barra'!$F$2:$F$151,MATCH($D498,'Productos de barra'!$A$2:$A$151,0))),1))+N($K498)),2))</f>
        <v/>
      </c>
      <c r="M498" s="24" t="n"/>
      <c r="N498" s="25">
        <f>IF(OR($L498="",$M498=""),"",ROUND($M498-$L498,2))</f>
        <v/>
      </c>
      <c r="O498" s="23">
        <f>IF($N498="","",IF(ABS($N498)&lt;=IFERROR(IF(INDEX('Productos de barra'!$G$2:$G$151,MATCH($D498,'Productos de barra'!$A$2:$A$151,0))="",Configuración!$C$3,INDEX('Productos de barra'!$G$2:$G$151,MATCH($D498,'Productos de barra'!$A$2:$A$151,0))),Configuración!$C$3)*((N($I498)+N($J498))/MAX(0.0001,IFERROR(IF(INDEX('Productos de barra'!$F$2:$F$151,MATCH($D498,'Productos de barra'!$A$2:$A$151,0))="",1,INDEX('Productos de barra'!$F$2:$F$151,MATCH($D498,'Productos de barra'!$A$2:$A$151,0))),1))+N($K498))+0.001,"OK",IF($N498&lt;0,"Falta: investigar","Sobra: revisar carga")))</f>
        <v/>
      </c>
      <c r="P498" s="26">
        <f>IF($N498="","",IFERROR(IF(INDEX('Productos de barra'!$H$2:$H$151,MATCH($D498,'Productos de barra'!$A$2:$A$151,0))="","",$N498*INDEX('Productos de barra'!$H$2:$H$151,MATCH($D498,'Productos de barra'!$A$2:$A$151,0))),""))</f>
        <v/>
      </c>
      <c r="Q498" s="18" t="n"/>
      <c r="R498" s="23">
        <f>IF(OR($A498="",$A498&lt;&gt;'Resumen del turno'!$C$3,$B498&lt;&gt;'Resumen del turno'!$C$4,$O498="",$O498="OK"),"",COUNTIFS($A$2:$A498,$A498,$B$2:$B498,$B498,$O$2:$O498,"Falta*")+COUNTIFS($A$2:$A498,$A498,$B$2:$B498,$B498,$O$2:$O498,"Sobra*"))</f>
        <v/>
      </c>
    </row>
    <row r="499">
      <c r="A499" s="22" t="n"/>
      <c r="B499" s="18" t="n"/>
      <c r="C499" s="18" t="n"/>
      <c r="D499" s="18" t="n"/>
      <c r="E499" s="23">
        <f>IF($D499="","",IFERROR(INDEX('Productos de barra'!$B$2:$B$151,MATCH($D499,'Productos de barra'!$A$2:$A$151,0)),"Código no cargado"))</f>
        <v/>
      </c>
      <c r="F499" s="23">
        <f>IF($D499="","",IFERROR(INDEX('Productos de barra'!$D$2:$D$151,MATCH($D499,'Productos de barra'!$A$2:$A$151,0)),""))</f>
        <v/>
      </c>
      <c r="G499" s="24" t="n"/>
      <c r="H499" s="24" t="n"/>
      <c r="I499" s="24" t="n"/>
      <c r="J499" s="24" t="n"/>
      <c r="K499" s="24" t="n"/>
      <c r="L499" s="25">
        <f>IF(OR($D499="",$G499=""),"",ROUND($G499+N($H499)-((N($I499)+N($J499))/MAX(0.0001,IFERROR(IF(INDEX('Productos de barra'!$F$2:$F$151,MATCH($D499,'Productos de barra'!$A$2:$A$151,0))="",1,INDEX('Productos de barra'!$F$2:$F$151,MATCH($D499,'Productos de barra'!$A$2:$A$151,0))),1))+N($K499)),2))</f>
        <v/>
      </c>
      <c r="M499" s="24" t="n"/>
      <c r="N499" s="25">
        <f>IF(OR($L499="",$M499=""),"",ROUND($M499-$L499,2))</f>
        <v/>
      </c>
      <c r="O499" s="23">
        <f>IF($N499="","",IF(ABS($N499)&lt;=IFERROR(IF(INDEX('Productos de barra'!$G$2:$G$151,MATCH($D499,'Productos de barra'!$A$2:$A$151,0))="",Configuración!$C$3,INDEX('Productos de barra'!$G$2:$G$151,MATCH($D499,'Productos de barra'!$A$2:$A$151,0))),Configuración!$C$3)*((N($I499)+N($J499))/MAX(0.0001,IFERROR(IF(INDEX('Productos de barra'!$F$2:$F$151,MATCH($D499,'Productos de barra'!$A$2:$A$151,0))="",1,INDEX('Productos de barra'!$F$2:$F$151,MATCH($D499,'Productos de barra'!$A$2:$A$151,0))),1))+N($K499))+0.001,"OK",IF($N499&lt;0,"Falta: investigar","Sobra: revisar carga")))</f>
        <v/>
      </c>
      <c r="P499" s="26">
        <f>IF($N499="","",IFERROR(IF(INDEX('Productos de barra'!$H$2:$H$151,MATCH($D499,'Productos de barra'!$A$2:$A$151,0))="","",$N499*INDEX('Productos de barra'!$H$2:$H$151,MATCH($D499,'Productos de barra'!$A$2:$A$151,0))),""))</f>
        <v/>
      </c>
      <c r="Q499" s="18" t="n"/>
      <c r="R499" s="23">
        <f>IF(OR($A499="",$A499&lt;&gt;'Resumen del turno'!$C$3,$B499&lt;&gt;'Resumen del turno'!$C$4,$O499="",$O499="OK"),"",COUNTIFS($A$2:$A499,$A499,$B$2:$B499,$B499,$O$2:$O499,"Falta*")+COUNTIFS($A$2:$A499,$A499,$B$2:$B499,$B499,$O$2:$O499,"Sobra*"))</f>
        <v/>
      </c>
    </row>
    <row r="500">
      <c r="A500" s="22" t="n"/>
      <c r="B500" s="18" t="n"/>
      <c r="C500" s="18" t="n"/>
      <c r="D500" s="18" t="n"/>
      <c r="E500" s="23">
        <f>IF($D500="","",IFERROR(INDEX('Productos de barra'!$B$2:$B$151,MATCH($D500,'Productos de barra'!$A$2:$A$151,0)),"Código no cargado"))</f>
        <v/>
      </c>
      <c r="F500" s="23">
        <f>IF($D500="","",IFERROR(INDEX('Productos de barra'!$D$2:$D$151,MATCH($D500,'Productos de barra'!$A$2:$A$151,0)),""))</f>
        <v/>
      </c>
      <c r="G500" s="24" t="n"/>
      <c r="H500" s="24" t="n"/>
      <c r="I500" s="24" t="n"/>
      <c r="J500" s="24" t="n"/>
      <c r="K500" s="24" t="n"/>
      <c r="L500" s="25">
        <f>IF(OR($D500="",$G500=""),"",ROUND($G500+N($H500)-((N($I500)+N($J500))/MAX(0.0001,IFERROR(IF(INDEX('Productos de barra'!$F$2:$F$151,MATCH($D500,'Productos de barra'!$A$2:$A$151,0))="",1,INDEX('Productos de barra'!$F$2:$F$151,MATCH($D500,'Productos de barra'!$A$2:$A$151,0))),1))+N($K500)),2))</f>
        <v/>
      </c>
      <c r="M500" s="24" t="n"/>
      <c r="N500" s="25">
        <f>IF(OR($L500="",$M500=""),"",ROUND($M500-$L500,2))</f>
        <v/>
      </c>
      <c r="O500" s="23">
        <f>IF($N500="","",IF(ABS($N500)&lt;=IFERROR(IF(INDEX('Productos de barra'!$G$2:$G$151,MATCH($D500,'Productos de barra'!$A$2:$A$151,0))="",Configuración!$C$3,INDEX('Productos de barra'!$G$2:$G$151,MATCH($D500,'Productos de barra'!$A$2:$A$151,0))),Configuración!$C$3)*((N($I500)+N($J500))/MAX(0.0001,IFERROR(IF(INDEX('Productos de barra'!$F$2:$F$151,MATCH($D500,'Productos de barra'!$A$2:$A$151,0))="",1,INDEX('Productos de barra'!$F$2:$F$151,MATCH($D500,'Productos de barra'!$A$2:$A$151,0))),1))+N($K500))+0.001,"OK",IF($N500&lt;0,"Falta: investigar","Sobra: revisar carga")))</f>
        <v/>
      </c>
      <c r="P500" s="26">
        <f>IF($N500="","",IFERROR(IF(INDEX('Productos de barra'!$H$2:$H$151,MATCH($D500,'Productos de barra'!$A$2:$A$151,0))="","",$N500*INDEX('Productos de barra'!$H$2:$H$151,MATCH($D500,'Productos de barra'!$A$2:$A$151,0))),""))</f>
        <v/>
      </c>
      <c r="Q500" s="18" t="n"/>
      <c r="R500" s="23">
        <f>IF(OR($A500="",$A500&lt;&gt;'Resumen del turno'!$C$3,$B500&lt;&gt;'Resumen del turno'!$C$4,$O500="",$O500="OK"),"",COUNTIFS($A$2:$A500,$A500,$B$2:$B500,$B500,$O$2:$O500,"Falta*")+COUNTIFS($A$2:$A500,$A500,$B$2:$B500,$B500,$O$2:$O500,"Sobra*"))</f>
        <v/>
      </c>
    </row>
    <row r="501">
      <c r="A501" s="22" t="n"/>
      <c r="B501" s="18" t="n"/>
      <c r="C501" s="18" t="n"/>
      <c r="D501" s="18" t="n"/>
      <c r="E501" s="23">
        <f>IF($D501="","",IFERROR(INDEX('Productos de barra'!$B$2:$B$151,MATCH($D501,'Productos de barra'!$A$2:$A$151,0)),"Código no cargado"))</f>
        <v/>
      </c>
      <c r="F501" s="23">
        <f>IF($D501="","",IFERROR(INDEX('Productos de barra'!$D$2:$D$151,MATCH($D501,'Productos de barra'!$A$2:$A$151,0)),""))</f>
        <v/>
      </c>
      <c r="G501" s="24" t="n"/>
      <c r="H501" s="24" t="n"/>
      <c r="I501" s="24" t="n"/>
      <c r="J501" s="24" t="n"/>
      <c r="K501" s="24" t="n"/>
      <c r="L501" s="25">
        <f>IF(OR($D501="",$G501=""),"",ROUND($G501+N($H501)-((N($I501)+N($J501))/MAX(0.0001,IFERROR(IF(INDEX('Productos de barra'!$F$2:$F$151,MATCH($D501,'Productos de barra'!$A$2:$A$151,0))="",1,INDEX('Productos de barra'!$F$2:$F$151,MATCH($D501,'Productos de barra'!$A$2:$A$151,0))),1))+N($K501)),2))</f>
        <v/>
      </c>
      <c r="M501" s="24" t="n"/>
      <c r="N501" s="25">
        <f>IF(OR($L501="",$M501=""),"",ROUND($M501-$L501,2))</f>
        <v/>
      </c>
      <c r="O501" s="23">
        <f>IF($N501="","",IF(ABS($N501)&lt;=IFERROR(IF(INDEX('Productos de barra'!$G$2:$G$151,MATCH($D501,'Productos de barra'!$A$2:$A$151,0))="",Configuración!$C$3,INDEX('Productos de barra'!$G$2:$G$151,MATCH($D501,'Productos de barra'!$A$2:$A$151,0))),Configuración!$C$3)*((N($I501)+N($J501))/MAX(0.0001,IFERROR(IF(INDEX('Productos de barra'!$F$2:$F$151,MATCH($D501,'Productos de barra'!$A$2:$A$151,0))="",1,INDEX('Productos de barra'!$F$2:$F$151,MATCH($D501,'Productos de barra'!$A$2:$A$151,0))),1))+N($K501))+0.001,"OK",IF($N501&lt;0,"Falta: investigar","Sobra: revisar carga")))</f>
        <v/>
      </c>
      <c r="P501" s="26">
        <f>IF($N501="","",IFERROR(IF(INDEX('Productos de barra'!$H$2:$H$151,MATCH($D501,'Productos de barra'!$A$2:$A$151,0))="","",$N501*INDEX('Productos de barra'!$H$2:$H$151,MATCH($D501,'Productos de barra'!$A$2:$A$151,0))),""))</f>
        <v/>
      </c>
      <c r="Q501" s="18" t="n"/>
      <c r="R501" s="23">
        <f>IF(OR($A501="",$A501&lt;&gt;'Resumen del turno'!$C$3,$B501&lt;&gt;'Resumen del turno'!$C$4,$O501="",$O501="OK"),"",COUNTIFS($A$2:$A501,$A501,$B$2:$B501,$B501,$O$2:$O501,"Falta*")+COUNTIFS($A$2:$A501,$A501,$B$2:$B501,$B501,$O$2:$O501,"Sobra*"))</f>
        <v/>
      </c>
    </row>
    <row r="502">
      <c r="A502" s="22" t="n"/>
      <c r="B502" s="18" t="n"/>
      <c r="C502" s="18" t="n"/>
      <c r="D502" s="18" t="n"/>
      <c r="E502" s="23">
        <f>IF($D502="","",IFERROR(INDEX('Productos de barra'!$B$2:$B$151,MATCH($D502,'Productos de barra'!$A$2:$A$151,0)),"Código no cargado"))</f>
        <v/>
      </c>
      <c r="F502" s="23">
        <f>IF($D502="","",IFERROR(INDEX('Productos de barra'!$D$2:$D$151,MATCH($D502,'Productos de barra'!$A$2:$A$151,0)),""))</f>
        <v/>
      </c>
      <c r="G502" s="24" t="n"/>
      <c r="H502" s="24" t="n"/>
      <c r="I502" s="24" t="n"/>
      <c r="J502" s="24" t="n"/>
      <c r="K502" s="24" t="n"/>
      <c r="L502" s="25">
        <f>IF(OR($D502="",$G502=""),"",ROUND($G502+N($H502)-((N($I502)+N($J502))/MAX(0.0001,IFERROR(IF(INDEX('Productos de barra'!$F$2:$F$151,MATCH($D502,'Productos de barra'!$A$2:$A$151,0))="",1,INDEX('Productos de barra'!$F$2:$F$151,MATCH($D502,'Productos de barra'!$A$2:$A$151,0))),1))+N($K502)),2))</f>
        <v/>
      </c>
      <c r="M502" s="24" t="n"/>
      <c r="N502" s="25">
        <f>IF(OR($L502="",$M502=""),"",ROUND($M502-$L502,2))</f>
        <v/>
      </c>
      <c r="O502" s="23">
        <f>IF($N502="","",IF(ABS($N502)&lt;=IFERROR(IF(INDEX('Productos de barra'!$G$2:$G$151,MATCH($D502,'Productos de barra'!$A$2:$A$151,0))="",Configuración!$C$3,INDEX('Productos de barra'!$G$2:$G$151,MATCH($D502,'Productos de barra'!$A$2:$A$151,0))),Configuración!$C$3)*((N($I502)+N($J502))/MAX(0.0001,IFERROR(IF(INDEX('Productos de barra'!$F$2:$F$151,MATCH($D502,'Productos de barra'!$A$2:$A$151,0))="",1,INDEX('Productos de barra'!$F$2:$F$151,MATCH($D502,'Productos de barra'!$A$2:$A$151,0))),1))+N($K502))+0.001,"OK",IF($N502&lt;0,"Falta: investigar","Sobra: revisar carga")))</f>
        <v/>
      </c>
      <c r="P502" s="26">
        <f>IF($N502="","",IFERROR(IF(INDEX('Productos de barra'!$H$2:$H$151,MATCH($D502,'Productos de barra'!$A$2:$A$151,0))="","",$N502*INDEX('Productos de barra'!$H$2:$H$151,MATCH($D502,'Productos de barra'!$A$2:$A$151,0))),""))</f>
        <v/>
      </c>
      <c r="Q502" s="18" t="n"/>
      <c r="R502" s="23">
        <f>IF(OR($A502="",$A502&lt;&gt;'Resumen del turno'!$C$3,$B502&lt;&gt;'Resumen del turno'!$C$4,$O502="",$O502="OK"),"",COUNTIFS($A$2:$A502,$A502,$B$2:$B502,$B502,$O$2:$O502,"Falta*")+COUNTIFS($A$2:$A502,$A502,$B$2:$B502,$B502,$O$2:$O502,"Sobra*"))</f>
        <v/>
      </c>
    </row>
    <row r="503">
      <c r="A503" s="22" t="n"/>
      <c r="B503" s="18" t="n"/>
      <c r="C503" s="18" t="n"/>
      <c r="D503" s="18" t="n"/>
      <c r="E503" s="23">
        <f>IF($D503="","",IFERROR(INDEX('Productos de barra'!$B$2:$B$151,MATCH($D503,'Productos de barra'!$A$2:$A$151,0)),"Código no cargado"))</f>
        <v/>
      </c>
      <c r="F503" s="23">
        <f>IF($D503="","",IFERROR(INDEX('Productos de barra'!$D$2:$D$151,MATCH($D503,'Productos de barra'!$A$2:$A$151,0)),""))</f>
        <v/>
      </c>
      <c r="G503" s="24" t="n"/>
      <c r="H503" s="24" t="n"/>
      <c r="I503" s="24" t="n"/>
      <c r="J503" s="24" t="n"/>
      <c r="K503" s="24" t="n"/>
      <c r="L503" s="25">
        <f>IF(OR($D503="",$G503=""),"",ROUND($G503+N($H503)-((N($I503)+N($J503))/MAX(0.0001,IFERROR(IF(INDEX('Productos de barra'!$F$2:$F$151,MATCH($D503,'Productos de barra'!$A$2:$A$151,0))="",1,INDEX('Productos de barra'!$F$2:$F$151,MATCH($D503,'Productos de barra'!$A$2:$A$151,0))),1))+N($K503)),2))</f>
        <v/>
      </c>
      <c r="M503" s="24" t="n"/>
      <c r="N503" s="25">
        <f>IF(OR($L503="",$M503=""),"",ROUND($M503-$L503,2))</f>
        <v/>
      </c>
      <c r="O503" s="23">
        <f>IF($N503="","",IF(ABS($N503)&lt;=IFERROR(IF(INDEX('Productos de barra'!$G$2:$G$151,MATCH($D503,'Productos de barra'!$A$2:$A$151,0))="",Configuración!$C$3,INDEX('Productos de barra'!$G$2:$G$151,MATCH($D503,'Productos de barra'!$A$2:$A$151,0))),Configuración!$C$3)*((N($I503)+N($J503))/MAX(0.0001,IFERROR(IF(INDEX('Productos de barra'!$F$2:$F$151,MATCH($D503,'Productos de barra'!$A$2:$A$151,0))="",1,INDEX('Productos de barra'!$F$2:$F$151,MATCH($D503,'Productos de barra'!$A$2:$A$151,0))),1))+N($K503))+0.001,"OK",IF($N503&lt;0,"Falta: investigar","Sobra: revisar carga")))</f>
        <v/>
      </c>
      <c r="P503" s="26">
        <f>IF($N503="","",IFERROR(IF(INDEX('Productos de barra'!$H$2:$H$151,MATCH($D503,'Productos de barra'!$A$2:$A$151,0))="","",$N503*INDEX('Productos de barra'!$H$2:$H$151,MATCH($D503,'Productos de barra'!$A$2:$A$151,0))),""))</f>
        <v/>
      </c>
      <c r="Q503" s="18" t="n"/>
      <c r="R503" s="23">
        <f>IF(OR($A503="",$A503&lt;&gt;'Resumen del turno'!$C$3,$B503&lt;&gt;'Resumen del turno'!$C$4,$O503="",$O503="OK"),"",COUNTIFS($A$2:$A503,$A503,$B$2:$B503,$B503,$O$2:$O503,"Falta*")+COUNTIFS($A$2:$A503,$A503,$B$2:$B503,$B503,$O$2:$O503,"Sobra*"))</f>
        <v/>
      </c>
    </row>
    <row r="504">
      <c r="A504" s="22" t="n"/>
      <c r="B504" s="18" t="n"/>
      <c r="C504" s="18" t="n"/>
      <c r="D504" s="18" t="n"/>
      <c r="E504" s="23">
        <f>IF($D504="","",IFERROR(INDEX('Productos de barra'!$B$2:$B$151,MATCH($D504,'Productos de barra'!$A$2:$A$151,0)),"Código no cargado"))</f>
        <v/>
      </c>
      <c r="F504" s="23">
        <f>IF($D504="","",IFERROR(INDEX('Productos de barra'!$D$2:$D$151,MATCH($D504,'Productos de barra'!$A$2:$A$151,0)),""))</f>
        <v/>
      </c>
      <c r="G504" s="24" t="n"/>
      <c r="H504" s="24" t="n"/>
      <c r="I504" s="24" t="n"/>
      <c r="J504" s="24" t="n"/>
      <c r="K504" s="24" t="n"/>
      <c r="L504" s="25">
        <f>IF(OR($D504="",$G504=""),"",ROUND($G504+N($H504)-((N($I504)+N($J504))/MAX(0.0001,IFERROR(IF(INDEX('Productos de barra'!$F$2:$F$151,MATCH($D504,'Productos de barra'!$A$2:$A$151,0))="",1,INDEX('Productos de barra'!$F$2:$F$151,MATCH($D504,'Productos de barra'!$A$2:$A$151,0))),1))+N($K504)),2))</f>
        <v/>
      </c>
      <c r="M504" s="24" t="n"/>
      <c r="N504" s="25">
        <f>IF(OR($L504="",$M504=""),"",ROUND($M504-$L504,2))</f>
        <v/>
      </c>
      <c r="O504" s="23">
        <f>IF($N504="","",IF(ABS($N504)&lt;=IFERROR(IF(INDEX('Productos de barra'!$G$2:$G$151,MATCH($D504,'Productos de barra'!$A$2:$A$151,0))="",Configuración!$C$3,INDEX('Productos de barra'!$G$2:$G$151,MATCH($D504,'Productos de barra'!$A$2:$A$151,0))),Configuración!$C$3)*((N($I504)+N($J504))/MAX(0.0001,IFERROR(IF(INDEX('Productos de barra'!$F$2:$F$151,MATCH($D504,'Productos de barra'!$A$2:$A$151,0))="",1,INDEX('Productos de barra'!$F$2:$F$151,MATCH($D504,'Productos de barra'!$A$2:$A$151,0))),1))+N($K504))+0.001,"OK",IF($N504&lt;0,"Falta: investigar","Sobra: revisar carga")))</f>
        <v/>
      </c>
      <c r="P504" s="26">
        <f>IF($N504="","",IFERROR(IF(INDEX('Productos de barra'!$H$2:$H$151,MATCH($D504,'Productos de barra'!$A$2:$A$151,0))="","",$N504*INDEX('Productos de barra'!$H$2:$H$151,MATCH($D504,'Productos de barra'!$A$2:$A$151,0))),""))</f>
        <v/>
      </c>
      <c r="Q504" s="18" t="n"/>
      <c r="R504" s="23">
        <f>IF(OR($A504="",$A504&lt;&gt;'Resumen del turno'!$C$3,$B504&lt;&gt;'Resumen del turno'!$C$4,$O504="",$O504="OK"),"",COUNTIFS($A$2:$A504,$A504,$B$2:$B504,$B504,$O$2:$O504,"Falta*")+COUNTIFS($A$2:$A504,$A504,$B$2:$B504,$B504,$O$2:$O504,"Sobra*"))</f>
        <v/>
      </c>
    </row>
    <row r="505">
      <c r="A505" s="22" t="n"/>
      <c r="B505" s="18" t="n"/>
      <c r="C505" s="18" t="n"/>
      <c r="D505" s="18" t="n"/>
      <c r="E505" s="23">
        <f>IF($D505="","",IFERROR(INDEX('Productos de barra'!$B$2:$B$151,MATCH($D505,'Productos de barra'!$A$2:$A$151,0)),"Código no cargado"))</f>
        <v/>
      </c>
      <c r="F505" s="23">
        <f>IF($D505="","",IFERROR(INDEX('Productos de barra'!$D$2:$D$151,MATCH($D505,'Productos de barra'!$A$2:$A$151,0)),""))</f>
        <v/>
      </c>
      <c r="G505" s="24" t="n"/>
      <c r="H505" s="24" t="n"/>
      <c r="I505" s="24" t="n"/>
      <c r="J505" s="24" t="n"/>
      <c r="K505" s="24" t="n"/>
      <c r="L505" s="25">
        <f>IF(OR($D505="",$G505=""),"",ROUND($G505+N($H505)-((N($I505)+N($J505))/MAX(0.0001,IFERROR(IF(INDEX('Productos de barra'!$F$2:$F$151,MATCH($D505,'Productos de barra'!$A$2:$A$151,0))="",1,INDEX('Productos de barra'!$F$2:$F$151,MATCH($D505,'Productos de barra'!$A$2:$A$151,0))),1))+N($K505)),2))</f>
        <v/>
      </c>
      <c r="M505" s="24" t="n"/>
      <c r="N505" s="25">
        <f>IF(OR($L505="",$M505=""),"",ROUND($M505-$L505,2))</f>
        <v/>
      </c>
      <c r="O505" s="23">
        <f>IF($N505="","",IF(ABS($N505)&lt;=IFERROR(IF(INDEX('Productos de barra'!$G$2:$G$151,MATCH($D505,'Productos de barra'!$A$2:$A$151,0))="",Configuración!$C$3,INDEX('Productos de barra'!$G$2:$G$151,MATCH($D505,'Productos de barra'!$A$2:$A$151,0))),Configuración!$C$3)*((N($I505)+N($J505))/MAX(0.0001,IFERROR(IF(INDEX('Productos de barra'!$F$2:$F$151,MATCH($D505,'Productos de barra'!$A$2:$A$151,0))="",1,INDEX('Productos de barra'!$F$2:$F$151,MATCH($D505,'Productos de barra'!$A$2:$A$151,0))),1))+N($K505))+0.001,"OK",IF($N505&lt;0,"Falta: investigar","Sobra: revisar carga")))</f>
        <v/>
      </c>
      <c r="P505" s="26">
        <f>IF($N505="","",IFERROR(IF(INDEX('Productos de barra'!$H$2:$H$151,MATCH($D505,'Productos de barra'!$A$2:$A$151,0))="","",$N505*INDEX('Productos de barra'!$H$2:$H$151,MATCH($D505,'Productos de barra'!$A$2:$A$151,0))),""))</f>
        <v/>
      </c>
      <c r="Q505" s="18" t="n"/>
      <c r="R505" s="23">
        <f>IF(OR($A505="",$A505&lt;&gt;'Resumen del turno'!$C$3,$B505&lt;&gt;'Resumen del turno'!$C$4,$O505="",$O505="OK"),"",COUNTIFS($A$2:$A505,$A505,$B$2:$B505,$B505,$O$2:$O505,"Falta*")+COUNTIFS($A$2:$A505,$A505,$B$2:$B505,$B505,$O$2:$O505,"Sobra*"))</f>
        <v/>
      </c>
    </row>
    <row r="506">
      <c r="A506" s="22" t="n"/>
      <c r="B506" s="18" t="n"/>
      <c r="C506" s="18" t="n"/>
      <c r="D506" s="18" t="n"/>
      <c r="E506" s="23">
        <f>IF($D506="","",IFERROR(INDEX('Productos de barra'!$B$2:$B$151,MATCH($D506,'Productos de barra'!$A$2:$A$151,0)),"Código no cargado"))</f>
        <v/>
      </c>
      <c r="F506" s="23">
        <f>IF($D506="","",IFERROR(INDEX('Productos de barra'!$D$2:$D$151,MATCH($D506,'Productos de barra'!$A$2:$A$151,0)),""))</f>
        <v/>
      </c>
      <c r="G506" s="24" t="n"/>
      <c r="H506" s="24" t="n"/>
      <c r="I506" s="24" t="n"/>
      <c r="J506" s="24" t="n"/>
      <c r="K506" s="24" t="n"/>
      <c r="L506" s="25">
        <f>IF(OR($D506="",$G506=""),"",ROUND($G506+N($H506)-((N($I506)+N($J506))/MAX(0.0001,IFERROR(IF(INDEX('Productos de barra'!$F$2:$F$151,MATCH($D506,'Productos de barra'!$A$2:$A$151,0))="",1,INDEX('Productos de barra'!$F$2:$F$151,MATCH($D506,'Productos de barra'!$A$2:$A$151,0))),1))+N($K506)),2))</f>
        <v/>
      </c>
      <c r="M506" s="24" t="n"/>
      <c r="N506" s="25">
        <f>IF(OR($L506="",$M506=""),"",ROUND($M506-$L506,2))</f>
        <v/>
      </c>
      <c r="O506" s="23">
        <f>IF($N506="","",IF(ABS($N506)&lt;=IFERROR(IF(INDEX('Productos de barra'!$G$2:$G$151,MATCH($D506,'Productos de barra'!$A$2:$A$151,0))="",Configuración!$C$3,INDEX('Productos de barra'!$G$2:$G$151,MATCH($D506,'Productos de barra'!$A$2:$A$151,0))),Configuración!$C$3)*((N($I506)+N($J506))/MAX(0.0001,IFERROR(IF(INDEX('Productos de barra'!$F$2:$F$151,MATCH($D506,'Productos de barra'!$A$2:$A$151,0))="",1,INDEX('Productos de barra'!$F$2:$F$151,MATCH($D506,'Productos de barra'!$A$2:$A$151,0))),1))+N($K506))+0.001,"OK",IF($N506&lt;0,"Falta: investigar","Sobra: revisar carga")))</f>
        <v/>
      </c>
      <c r="P506" s="26">
        <f>IF($N506="","",IFERROR(IF(INDEX('Productos de barra'!$H$2:$H$151,MATCH($D506,'Productos de barra'!$A$2:$A$151,0))="","",$N506*INDEX('Productos de barra'!$H$2:$H$151,MATCH($D506,'Productos de barra'!$A$2:$A$151,0))),""))</f>
        <v/>
      </c>
      <c r="Q506" s="18" t="n"/>
      <c r="R506" s="23">
        <f>IF(OR($A506="",$A506&lt;&gt;'Resumen del turno'!$C$3,$B506&lt;&gt;'Resumen del turno'!$C$4,$O506="",$O506="OK"),"",COUNTIFS($A$2:$A506,$A506,$B$2:$B506,$B506,$O$2:$O506,"Falta*")+COUNTIFS($A$2:$A506,$A506,$B$2:$B506,$B506,$O$2:$O506,"Sobra*"))</f>
        <v/>
      </c>
    </row>
    <row r="507">
      <c r="A507" s="22" t="n"/>
      <c r="B507" s="18" t="n"/>
      <c r="C507" s="18" t="n"/>
      <c r="D507" s="18" t="n"/>
      <c r="E507" s="23">
        <f>IF($D507="","",IFERROR(INDEX('Productos de barra'!$B$2:$B$151,MATCH($D507,'Productos de barra'!$A$2:$A$151,0)),"Código no cargado"))</f>
        <v/>
      </c>
      <c r="F507" s="23">
        <f>IF($D507="","",IFERROR(INDEX('Productos de barra'!$D$2:$D$151,MATCH($D507,'Productos de barra'!$A$2:$A$151,0)),""))</f>
        <v/>
      </c>
      <c r="G507" s="24" t="n"/>
      <c r="H507" s="24" t="n"/>
      <c r="I507" s="24" t="n"/>
      <c r="J507" s="24" t="n"/>
      <c r="K507" s="24" t="n"/>
      <c r="L507" s="25">
        <f>IF(OR($D507="",$G507=""),"",ROUND($G507+N($H507)-((N($I507)+N($J507))/MAX(0.0001,IFERROR(IF(INDEX('Productos de barra'!$F$2:$F$151,MATCH($D507,'Productos de barra'!$A$2:$A$151,0))="",1,INDEX('Productos de barra'!$F$2:$F$151,MATCH($D507,'Productos de barra'!$A$2:$A$151,0))),1))+N($K507)),2))</f>
        <v/>
      </c>
      <c r="M507" s="24" t="n"/>
      <c r="N507" s="25">
        <f>IF(OR($L507="",$M507=""),"",ROUND($M507-$L507,2))</f>
        <v/>
      </c>
      <c r="O507" s="23">
        <f>IF($N507="","",IF(ABS($N507)&lt;=IFERROR(IF(INDEX('Productos de barra'!$G$2:$G$151,MATCH($D507,'Productos de barra'!$A$2:$A$151,0))="",Configuración!$C$3,INDEX('Productos de barra'!$G$2:$G$151,MATCH($D507,'Productos de barra'!$A$2:$A$151,0))),Configuración!$C$3)*((N($I507)+N($J507))/MAX(0.0001,IFERROR(IF(INDEX('Productos de barra'!$F$2:$F$151,MATCH($D507,'Productos de barra'!$A$2:$A$151,0))="",1,INDEX('Productos de barra'!$F$2:$F$151,MATCH($D507,'Productos de barra'!$A$2:$A$151,0))),1))+N($K507))+0.001,"OK",IF($N507&lt;0,"Falta: investigar","Sobra: revisar carga")))</f>
        <v/>
      </c>
      <c r="P507" s="26">
        <f>IF($N507="","",IFERROR(IF(INDEX('Productos de barra'!$H$2:$H$151,MATCH($D507,'Productos de barra'!$A$2:$A$151,0))="","",$N507*INDEX('Productos de barra'!$H$2:$H$151,MATCH($D507,'Productos de barra'!$A$2:$A$151,0))),""))</f>
        <v/>
      </c>
      <c r="Q507" s="18" t="n"/>
      <c r="R507" s="23">
        <f>IF(OR($A507="",$A507&lt;&gt;'Resumen del turno'!$C$3,$B507&lt;&gt;'Resumen del turno'!$C$4,$O507="",$O507="OK"),"",COUNTIFS($A$2:$A507,$A507,$B$2:$B507,$B507,$O$2:$O507,"Falta*")+COUNTIFS($A$2:$A507,$A507,$B$2:$B507,$B507,$O$2:$O507,"Sobra*"))</f>
        <v/>
      </c>
    </row>
    <row r="508">
      <c r="A508" s="22" t="n"/>
      <c r="B508" s="18" t="n"/>
      <c r="C508" s="18" t="n"/>
      <c r="D508" s="18" t="n"/>
      <c r="E508" s="23">
        <f>IF($D508="","",IFERROR(INDEX('Productos de barra'!$B$2:$B$151,MATCH($D508,'Productos de barra'!$A$2:$A$151,0)),"Código no cargado"))</f>
        <v/>
      </c>
      <c r="F508" s="23">
        <f>IF($D508="","",IFERROR(INDEX('Productos de barra'!$D$2:$D$151,MATCH($D508,'Productos de barra'!$A$2:$A$151,0)),""))</f>
        <v/>
      </c>
      <c r="G508" s="24" t="n"/>
      <c r="H508" s="24" t="n"/>
      <c r="I508" s="24" t="n"/>
      <c r="J508" s="24" t="n"/>
      <c r="K508" s="24" t="n"/>
      <c r="L508" s="25">
        <f>IF(OR($D508="",$G508=""),"",ROUND($G508+N($H508)-((N($I508)+N($J508))/MAX(0.0001,IFERROR(IF(INDEX('Productos de barra'!$F$2:$F$151,MATCH($D508,'Productos de barra'!$A$2:$A$151,0))="",1,INDEX('Productos de barra'!$F$2:$F$151,MATCH($D508,'Productos de barra'!$A$2:$A$151,0))),1))+N($K508)),2))</f>
        <v/>
      </c>
      <c r="M508" s="24" t="n"/>
      <c r="N508" s="25">
        <f>IF(OR($L508="",$M508=""),"",ROUND($M508-$L508,2))</f>
        <v/>
      </c>
      <c r="O508" s="23">
        <f>IF($N508="","",IF(ABS($N508)&lt;=IFERROR(IF(INDEX('Productos de barra'!$G$2:$G$151,MATCH($D508,'Productos de barra'!$A$2:$A$151,0))="",Configuración!$C$3,INDEX('Productos de barra'!$G$2:$G$151,MATCH($D508,'Productos de barra'!$A$2:$A$151,0))),Configuración!$C$3)*((N($I508)+N($J508))/MAX(0.0001,IFERROR(IF(INDEX('Productos de barra'!$F$2:$F$151,MATCH($D508,'Productos de barra'!$A$2:$A$151,0))="",1,INDEX('Productos de barra'!$F$2:$F$151,MATCH($D508,'Productos de barra'!$A$2:$A$151,0))),1))+N($K508))+0.001,"OK",IF($N508&lt;0,"Falta: investigar","Sobra: revisar carga")))</f>
        <v/>
      </c>
      <c r="P508" s="26">
        <f>IF($N508="","",IFERROR(IF(INDEX('Productos de barra'!$H$2:$H$151,MATCH($D508,'Productos de barra'!$A$2:$A$151,0))="","",$N508*INDEX('Productos de barra'!$H$2:$H$151,MATCH($D508,'Productos de barra'!$A$2:$A$151,0))),""))</f>
        <v/>
      </c>
      <c r="Q508" s="18" t="n"/>
      <c r="R508" s="23">
        <f>IF(OR($A508="",$A508&lt;&gt;'Resumen del turno'!$C$3,$B508&lt;&gt;'Resumen del turno'!$C$4,$O508="",$O508="OK"),"",COUNTIFS($A$2:$A508,$A508,$B$2:$B508,$B508,$O$2:$O508,"Falta*")+COUNTIFS($A$2:$A508,$A508,$B$2:$B508,$B508,$O$2:$O508,"Sobra*"))</f>
        <v/>
      </c>
    </row>
    <row r="509">
      <c r="A509" s="22" t="n"/>
      <c r="B509" s="18" t="n"/>
      <c r="C509" s="18" t="n"/>
      <c r="D509" s="18" t="n"/>
      <c r="E509" s="23">
        <f>IF($D509="","",IFERROR(INDEX('Productos de barra'!$B$2:$B$151,MATCH($D509,'Productos de barra'!$A$2:$A$151,0)),"Código no cargado"))</f>
        <v/>
      </c>
      <c r="F509" s="23">
        <f>IF($D509="","",IFERROR(INDEX('Productos de barra'!$D$2:$D$151,MATCH($D509,'Productos de barra'!$A$2:$A$151,0)),""))</f>
        <v/>
      </c>
      <c r="G509" s="24" t="n"/>
      <c r="H509" s="24" t="n"/>
      <c r="I509" s="24" t="n"/>
      <c r="J509" s="24" t="n"/>
      <c r="K509" s="24" t="n"/>
      <c r="L509" s="25">
        <f>IF(OR($D509="",$G509=""),"",ROUND($G509+N($H509)-((N($I509)+N($J509))/MAX(0.0001,IFERROR(IF(INDEX('Productos de barra'!$F$2:$F$151,MATCH($D509,'Productos de barra'!$A$2:$A$151,0))="",1,INDEX('Productos de barra'!$F$2:$F$151,MATCH($D509,'Productos de barra'!$A$2:$A$151,0))),1))+N($K509)),2))</f>
        <v/>
      </c>
      <c r="M509" s="24" t="n"/>
      <c r="N509" s="25">
        <f>IF(OR($L509="",$M509=""),"",ROUND($M509-$L509,2))</f>
        <v/>
      </c>
      <c r="O509" s="23">
        <f>IF($N509="","",IF(ABS($N509)&lt;=IFERROR(IF(INDEX('Productos de barra'!$G$2:$G$151,MATCH($D509,'Productos de barra'!$A$2:$A$151,0))="",Configuración!$C$3,INDEX('Productos de barra'!$G$2:$G$151,MATCH($D509,'Productos de barra'!$A$2:$A$151,0))),Configuración!$C$3)*((N($I509)+N($J509))/MAX(0.0001,IFERROR(IF(INDEX('Productos de barra'!$F$2:$F$151,MATCH($D509,'Productos de barra'!$A$2:$A$151,0))="",1,INDEX('Productos de barra'!$F$2:$F$151,MATCH($D509,'Productos de barra'!$A$2:$A$151,0))),1))+N($K509))+0.001,"OK",IF($N509&lt;0,"Falta: investigar","Sobra: revisar carga")))</f>
        <v/>
      </c>
      <c r="P509" s="26">
        <f>IF($N509="","",IFERROR(IF(INDEX('Productos de barra'!$H$2:$H$151,MATCH($D509,'Productos de barra'!$A$2:$A$151,0))="","",$N509*INDEX('Productos de barra'!$H$2:$H$151,MATCH($D509,'Productos de barra'!$A$2:$A$151,0))),""))</f>
        <v/>
      </c>
      <c r="Q509" s="18" t="n"/>
      <c r="R509" s="23">
        <f>IF(OR($A509="",$A509&lt;&gt;'Resumen del turno'!$C$3,$B509&lt;&gt;'Resumen del turno'!$C$4,$O509="",$O509="OK"),"",COUNTIFS($A$2:$A509,$A509,$B$2:$B509,$B509,$O$2:$O509,"Falta*")+COUNTIFS($A$2:$A509,$A509,$B$2:$B509,$B509,$O$2:$O509,"Sobra*"))</f>
        <v/>
      </c>
    </row>
    <row r="510">
      <c r="A510" s="22" t="n"/>
      <c r="B510" s="18" t="n"/>
      <c r="C510" s="18" t="n"/>
      <c r="D510" s="18" t="n"/>
      <c r="E510" s="23">
        <f>IF($D510="","",IFERROR(INDEX('Productos de barra'!$B$2:$B$151,MATCH($D510,'Productos de barra'!$A$2:$A$151,0)),"Código no cargado"))</f>
        <v/>
      </c>
      <c r="F510" s="23">
        <f>IF($D510="","",IFERROR(INDEX('Productos de barra'!$D$2:$D$151,MATCH($D510,'Productos de barra'!$A$2:$A$151,0)),""))</f>
        <v/>
      </c>
      <c r="G510" s="24" t="n"/>
      <c r="H510" s="24" t="n"/>
      <c r="I510" s="24" t="n"/>
      <c r="J510" s="24" t="n"/>
      <c r="K510" s="24" t="n"/>
      <c r="L510" s="25">
        <f>IF(OR($D510="",$G510=""),"",ROUND($G510+N($H510)-((N($I510)+N($J510))/MAX(0.0001,IFERROR(IF(INDEX('Productos de barra'!$F$2:$F$151,MATCH($D510,'Productos de barra'!$A$2:$A$151,0))="",1,INDEX('Productos de barra'!$F$2:$F$151,MATCH($D510,'Productos de barra'!$A$2:$A$151,0))),1))+N($K510)),2))</f>
        <v/>
      </c>
      <c r="M510" s="24" t="n"/>
      <c r="N510" s="25">
        <f>IF(OR($L510="",$M510=""),"",ROUND($M510-$L510,2))</f>
        <v/>
      </c>
      <c r="O510" s="23">
        <f>IF($N510="","",IF(ABS($N510)&lt;=IFERROR(IF(INDEX('Productos de barra'!$G$2:$G$151,MATCH($D510,'Productos de barra'!$A$2:$A$151,0))="",Configuración!$C$3,INDEX('Productos de barra'!$G$2:$G$151,MATCH($D510,'Productos de barra'!$A$2:$A$151,0))),Configuración!$C$3)*((N($I510)+N($J510))/MAX(0.0001,IFERROR(IF(INDEX('Productos de barra'!$F$2:$F$151,MATCH($D510,'Productos de barra'!$A$2:$A$151,0))="",1,INDEX('Productos de barra'!$F$2:$F$151,MATCH($D510,'Productos de barra'!$A$2:$A$151,0))),1))+N($K510))+0.001,"OK",IF($N510&lt;0,"Falta: investigar","Sobra: revisar carga")))</f>
        <v/>
      </c>
      <c r="P510" s="26">
        <f>IF($N510="","",IFERROR(IF(INDEX('Productos de barra'!$H$2:$H$151,MATCH($D510,'Productos de barra'!$A$2:$A$151,0))="","",$N510*INDEX('Productos de barra'!$H$2:$H$151,MATCH($D510,'Productos de barra'!$A$2:$A$151,0))),""))</f>
        <v/>
      </c>
      <c r="Q510" s="18" t="n"/>
      <c r="R510" s="23">
        <f>IF(OR($A510="",$A510&lt;&gt;'Resumen del turno'!$C$3,$B510&lt;&gt;'Resumen del turno'!$C$4,$O510="",$O510="OK"),"",COUNTIFS($A$2:$A510,$A510,$B$2:$B510,$B510,$O$2:$O510,"Falta*")+COUNTIFS($A$2:$A510,$A510,$B$2:$B510,$B510,$O$2:$O510,"Sobra*"))</f>
        <v/>
      </c>
    </row>
    <row r="511">
      <c r="A511" s="22" t="n"/>
      <c r="B511" s="18" t="n"/>
      <c r="C511" s="18" t="n"/>
      <c r="D511" s="18" t="n"/>
      <c r="E511" s="23">
        <f>IF($D511="","",IFERROR(INDEX('Productos de barra'!$B$2:$B$151,MATCH($D511,'Productos de barra'!$A$2:$A$151,0)),"Código no cargado"))</f>
        <v/>
      </c>
      <c r="F511" s="23">
        <f>IF($D511="","",IFERROR(INDEX('Productos de barra'!$D$2:$D$151,MATCH($D511,'Productos de barra'!$A$2:$A$151,0)),""))</f>
        <v/>
      </c>
      <c r="G511" s="24" t="n"/>
      <c r="H511" s="24" t="n"/>
      <c r="I511" s="24" t="n"/>
      <c r="J511" s="24" t="n"/>
      <c r="K511" s="24" t="n"/>
      <c r="L511" s="25">
        <f>IF(OR($D511="",$G511=""),"",ROUND($G511+N($H511)-((N($I511)+N($J511))/MAX(0.0001,IFERROR(IF(INDEX('Productos de barra'!$F$2:$F$151,MATCH($D511,'Productos de barra'!$A$2:$A$151,0))="",1,INDEX('Productos de barra'!$F$2:$F$151,MATCH($D511,'Productos de barra'!$A$2:$A$151,0))),1))+N($K511)),2))</f>
        <v/>
      </c>
      <c r="M511" s="24" t="n"/>
      <c r="N511" s="25">
        <f>IF(OR($L511="",$M511=""),"",ROUND($M511-$L511,2))</f>
        <v/>
      </c>
      <c r="O511" s="23">
        <f>IF($N511="","",IF(ABS($N511)&lt;=IFERROR(IF(INDEX('Productos de barra'!$G$2:$G$151,MATCH($D511,'Productos de barra'!$A$2:$A$151,0))="",Configuración!$C$3,INDEX('Productos de barra'!$G$2:$G$151,MATCH($D511,'Productos de barra'!$A$2:$A$151,0))),Configuración!$C$3)*((N($I511)+N($J511))/MAX(0.0001,IFERROR(IF(INDEX('Productos de barra'!$F$2:$F$151,MATCH($D511,'Productos de barra'!$A$2:$A$151,0))="",1,INDEX('Productos de barra'!$F$2:$F$151,MATCH($D511,'Productos de barra'!$A$2:$A$151,0))),1))+N($K511))+0.001,"OK",IF($N511&lt;0,"Falta: investigar","Sobra: revisar carga")))</f>
        <v/>
      </c>
      <c r="P511" s="26">
        <f>IF($N511="","",IFERROR(IF(INDEX('Productos de barra'!$H$2:$H$151,MATCH($D511,'Productos de barra'!$A$2:$A$151,0))="","",$N511*INDEX('Productos de barra'!$H$2:$H$151,MATCH($D511,'Productos de barra'!$A$2:$A$151,0))),""))</f>
        <v/>
      </c>
      <c r="Q511" s="18" t="n"/>
      <c r="R511" s="23">
        <f>IF(OR($A511="",$A511&lt;&gt;'Resumen del turno'!$C$3,$B511&lt;&gt;'Resumen del turno'!$C$4,$O511="",$O511="OK"),"",COUNTIFS($A$2:$A511,$A511,$B$2:$B511,$B511,$O$2:$O511,"Falta*")+COUNTIFS($A$2:$A511,$A511,$B$2:$B511,$B511,$O$2:$O511,"Sobra*"))</f>
        <v/>
      </c>
    </row>
    <row r="512">
      <c r="A512" s="22" t="n"/>
      <c r="B512" s="18" t="n"/>
      <c r="C512" s="18" t="n"/>
      <c r="D512" s="18" t="n"/>
      <c r="E512" s="23">
        <f>IF($D512="","",IFERROR(INDEX('Productos de barra'!$B$2:$B$151,MATCH($D512,'Productos de barra'!$A$2:$A$151,0)),"Código no cargado"))</f>
        <v/>
      </c>
      <c r="F512" s="23">
        <f>IF($D512="","",IFERROR(INDEX('Productos de barra'!$D$2:$D$151,MATCH($D512,'Productos de barra'!$A$2:$A$151,0)),""))</f>
        <v/>
      </c>
      <c r="G512" s="24" t="n"/>
      <c r="H512" s="24" t="n"/>
      <c r="I512" s="24" t="n"/>
      <c r="J512" s="24" t="n"/>
      <c r="K512" s="24" t="n"/>
      <c r="L512" s="25">
        <f>IF(OR($D512="",$G512=""),"",ROUND($G512+N($H512)-((N($I512)+N($J512))/MAX(0.0001,IFERROR(IF(INDEX('Productos de barra'!$F$2:$F$151,MATCH($D512,'Productos de barra'!$A$2:$A$151,0))="",1,INDEX('Productos de barra'!$F$2:$F$151,MATCH($D512,'Productos de barra'!$A$2:$A$151,0))),1))+N($K512)),2))</f>
        <v/>
      </c>
      <c r="M512" s="24" t="n"/>
      <c r="N512" s="25">
        <f>IF(OR($L512="",$M512=""),"",ROUND($M512-$L512,2))</f>
        <v/>
      </c>
      <c r="O512" s="23">
        <f>IF($N512="","",IF(ABS($N512)&lt;=IFERROR(IF(INDEX('Productos de barra'!$G$2:$G$151,MATCH($D512,'Productos de barra'!$A$2:$A$151,0))="",Configuración!$C$3,INDEX('Productos de barra'!$G$2:$G$151,MATCH($D512,'Productos de barra'!$A$2:$A$151,0))),Configuración!$C$3)*((N($I512)+N($J512))/MAX(0.0001,IFERROR(IF(INDEX('Productos de barra'!$F$2:$F$151,MATCH($D512,'Productos de barra'!$A$2:$A$151,0))="",1,INDEX('Productos de barra'!$F$2:$F$151,MATCH($D512,'Productos de barra'!$A$2:$A$151,0))),1))+N($K512))+0.001,"OK",IF($N512&lt;0,"Falta: investigar","Sobra: revisar carga")))</f>
        <v/>
      </c>
      <c r="P512" s="26">
        <f>IF($N512="","",IFERROR(IF(INDEX('Productos de barra'!$H$2:$H$151,MATCH($D512,'Productos de barra'!$A$2:$A$151,0))="","",$N512*INDEX('Productos de barra'!$H$2:$H$151,MATCH($D512,'Productos de barra'!$A$2:$A$151,0))),""))</f>
        <v/>
      </c>
      <c r="Q512" s="18" t="n"/>
      <c r="R512" s="23">
        <f>IF(OR($A512="",$A512&lt;&gt;'Resumen del turno'!$C$3,$B512&lt;&gt;'Resumen del turno'!$C$4,$O512="",$O512="OK"),"",COUNTIFS($A$2:$A512,$A512,$B$2:$B512,$B512,$O$2:$O512,"Falta*")+COUNTIFS($A$2:$A512,$A512,$B$2:$B512,$B512,$O$2:$O512,"Sobra*"))</f>
        <v/>
      </c>
    </row>
    <row r="513">
      <c r="A513" s="22" t="n"/>
      <c r="B513" s="18" t="n"/>
      <c r="C513" s="18" t="n"/>
      <c r="D513" s="18" t="n"/>
      <c r="E513" s="23">
        <f>IF($D513="","",IFERROR(INDEX('Productos de barra'!$B$2:$B$151,MATCH($D513,'Productos de barra'!$A$2:$A$151,0)),"Código no cargado"))</f>
        <v/>
      </c>
      <c r="F513" s="23">
        <f>IF($D513="","",IFERROR(INDEX('Productos de barra'!$D$2:$D$151,MATCH($D513,'Productos de barra'!$A$2:$A$151,0)),""))</f>
        <v/>
      </c>
      <c r="G513" s="24" t="n"/>
      <c r="H513" s="24" t="n"/>
      <c r="I513" s="24" t="n"/>
      <c r="J513" s="24" t="n"/>
      <c r="K513" s="24" t="n"/>
      <c r="L513" s="25">
        <f>IF(OR($D513="",$G513=""),"",ROUND($G513+N($H513)-((N($I513)+N($J513))/MAX(0.0001,IFERROR(IF(INDEX('Productos de barra'!$F$2:$F$151,MATCH($D513,'Productos de barra'!$A$2:$A$151,0))="",1,INDEX('Productos de barra'!$F$2:$F$151,MATCH($D513,'Productos de barra'!$A$2:$A$151,0))),1))+N($K513)),2))</f>
        <v/>
      </c>
      <c r="M513" s="24" t="n"/>
      <c r="N513" s="25">
        <f>IF(OR($L513="",$M513=""),"",ROUND($M513-$L513,2))</f>
        <v/>
      </c>
      <c r="O513" s="23">
        <f>IF($N513="","",IF(ABS($N513)&lt;=IFERROR(IF(INDEX('Productos de barra'!$G$2:$G$151,MATCH($D513,'Productos de barra'!$A$2:$A$151,0))="",Configuración!$C$3,INDEX('Productos de barra'!$G$2:$G$151,MATCH($D513,'Productos de barra'!$A$2:$A$151,0))),Configuración!$C$3)*((N($I513)+N($J513))/MAX(0.0001,IFERROR(IF(INDEX('Productos de barra'!$F$2:$F$151,MATCH($D513,'Productos de barra'!$A$2:$A$151,0))="",1,INDEX('Productos de barra'!$F$2:$F$151,MATCH($D513,'Productos de barra'!$A$2:$A$151,0))),1))+N($K513))+0.001,"OK",IF($N513&lt;0,"Falta: investigar","Sobra: revisar carga")))</f>
        <v/>
      </c>
      <c r="P513" s="26">
        <f>IF($N513="","",IFERROR(IF(INDEX('Productos de barra'!$H$2:$H$151,MATCH($D513,'Productos de barra'!$A$2:$A$151,0))="","",$N513*INDEX('Productos de barra'!$H$2:$H$151,MATCH($D513,'Productos de barra'!$A$2:$A$151,0))),""))</f>
        <v/>
      </c>
      <c r="Q513" s="18" t="n"/>
      <c r="R513" s="23">
        <f>IF(OR($A513="",$A513&lt;&gt;'Resumen del turno'!$C$3,$B513&lt;&gt;'Resumen del turno'!$C$4,$O513="",$O513="OK"),"",COUNTIFS($A$2:$A513,$A513,$B$2:$B513,$B513,$O$2:$O513,"Falta*")+COUNTIFS($A$2:$A513,$A513,$B$2:$B513,$B513,$O$2:$O513,"Sobra*"))</f>
        <v/>
      </c>
    </row>
    <row r="514">
      <c r="A514" s="22" t="n"/>
      <c r="B514" s="18" t="n"/>
      <c r="C514" s="18" t="n"/>
      <c r="D514" s="18" t="n"/>
      <c r="E514" s="23">
        <f>IF($D514="","",IFERROR(INDEX('Productos de barra'!$B$2:$B$151,MATCH($D514,'Productos de barra'!$A$2:$A$151,0)),"Código no cargado"))</f>
        <v/>
      </c>
      <c r="F514" s="23">
        <f>IF($D514="","",IFERROR(INDEX('Productos de barra'!$D$2:$D$151,MATCH($D514,'Productos de barra'!$A$2:$A$151,0)),""))</f>
        <v/>
      </c>
      <c r="G514" s="24" t="n"/>
      <c r="H514" s="24" t="n"/>
      <c r="I514" s="24" t="n"/>
      <c r="J514" s="24" t="n"/>
      <c r="K514" s="24" t="n"/>
      <c r="L514" s="25">
        <f>IF(OR($D514="",$G514=""),"",ROUND($G514+N($H514)-((N($I514)+N($J514))/MAX(0.0001,IFERROR(IF(INDEX('Productos de barra'!$F$2:$F$151,MATCH($D514,'Productos de barra'!$A$2:$A$151,0))="",1,INDEX('Productos de barra'!$F$2:$F$151,MATCH($D514,'Productos de barra'!$A$2:$A$151,0))),1))+N($K514)),2))</f>
        <v/>
      </c>
      <c r="M514" s="24" t="n"/>
      <c r="N514" s="25">
        <f>IF(OR($L514="",$M514=""),"",ROUND($M514-$L514,2))</f>
        <v/>
      </c>
      <c r="O514" s="23">
        <f>IF($N514="","",IF(ABS($N514)&lt;=IFERROR(IF(INDEX('Productos de barra'!$G$2:$G$151,MATCH($D514,'Productos de barra'!$A$2:$A$151,0))="",Configuración!$C$3,INDEX('Productos de barra'!$G$2:$G$151,MATCH($D514,'Productos de barra'!$A$2:$A$151,0))),Configuración!$C$3)*((N($I514)+N($J514))/MAX(0.0001,IFERROR(IF(INDEX('Productos de barra'!$F$2:$F$151,MATCH($D514,'Productos de barra'!$A$2:$A$151,0))="",1,INDEX('Productos de barra'!$F$2:$F$151,MATCH($D514,'Productos de barra'!$A$2:$A$151,0))),1))+N($K514))+0.001,"OK",IF($N514&lt;0,"Falta: investigar","Sobra: revisar carga")))</f>
        <v/>
      </c>
      <c r="P514" s="26">
        <f>IF($N514="","",IFERROR(IF(INDEX('Productos de barra'!$H$2:$H$151,MATCH($D514,'Productos de barra'!$A$2:$A$151,0))="","",$N514*INDEX('Productos de barra'!$H$2:$H$151,MATCH($D514,'Productos de barra'!$A$2:$A$151,0))),""))</f>
        <v/>
      </c>
      <c r="Q514" s="18" t="n"/>
      <c r="R514" s="23">
        <f>IF(OR($A514="",$A514&lt;&gt;'Resumen del turno'!$C$3,$B514&lt;&gt;'Resumen del turno'!$C$4,$O514="",$O514="OK"),"",COUNTIFS($A$2:$A514,$A514,$B$2:$B514,$B514,$O$2:$O514,"Falta*")+COUNTIFS($A$2:$A514,$A514,$B$2:$B514,$B514,$O$2:$O514,"Sobra*"))</f>
        <v/>
      </c>
    </row>
    <row r="515">
      <c r="A515" s="22" t="n"/>
      <c r="B515" s="18" t="n"/>
      <c r="C515" s="18" t="n"/>
      <c r="D515" s="18" t="n"/>
      <c r="E515" s="23">
        <f>IF($D515="","",IFERROR(INDEX('Productos de barra'!$B$2:$B$151,MATCH($D515,'Productos de barra'!$A$2:$A$151,0)),"Código no cargado"))</f>
        <v/>
      </c>
      <c r="F515" s="23">
        <f>IF($D515="","",IFERROR(INDEX('Productos de barra'!$D$2:$D$151,MATCH($D515,'Productos de barra'!$A$2:$A$151,0)),""))</f>
        <v/>
      </c>
      <c r="G515" s="24" t="n"/>
      <c r="H515" s="24" t="n"/>
      <c r="I515" s="24" t="n"/>
      <c r="J515" s="24" t="n"/>
      <c r="K515" s="24" t="n"/>
      <c r="L515" s="25">
        <f>IF(OR($D515="",$G515=""),"",ROUND($G515+N($H515)-((N($I515)+N($J515))/MAX(0.0001,IFERROR(IF(INDEX('Productos de barra'!$F$2:$F$151,MATCH($D515,'Productos de barra'!$A$2:$A$151,0))="",1,INDEX('Productos de barra'!$F$2:$F$151,MATCH($D515,'Productos de barra'!$A$2:$A$151,0))),1))+N($K515)),2))</f>
        <v/>
      </c>
      <c r="M515" s="24" t="n"/>
      <c r="N515" s="25">
        <f>IF(OR($L515="",$M515=""),"",ROUND($M515-$L515,2))</f>
        <v/>
      </c>
      <c r="O515" s="23">
        <f>IF($N515="","",IF(ABS($N515)&lt;=IFERROR(IF(INDEX('Productos de barra'!$G$2:$G$151,MATCH($D515,'Productos de barra'!$A$2:$A$151,0))="",Configuración!$C$3,INDEX('Productos de barra'!$G$2:$G$151,MATCH($D515,'Productos de barra'!$A$2:$A$151,0))),Configuración!$C$3)*((N($I515)+N($J515))/MAX(0.0001,IFERROR(IF(INDEX('Productos de barra'!$F$2:$F$151,MATCH($D515,'Productos de barra'!$A$2:$A$151,0))="",1,INDEX('Productos de barra'!$F$2:$F$151,MATCH($D515,'Productos de barra'!$A$2:$A$151,0))),1))+N($K515))+0.001,"OK",IF($N515&lt;0,"Falta: investigar","Sobra: revisar carga")))</f>
        <v/>
      </c>
      <c r="P515" s="26">
        <f>IF($N515="","",IFERROR(IF(INDEX('Productos de barra'!$H$2:$H$151,MATCH($D515,'Productos de barra'!$A$2:$A$151,0))="","",$N515*INDEX('Productos de barra'!$H$2:$H$151,MATCH($D515,'Productos de barra'!$A$2:$A$151,0))),""))</f>
        <v/>
      </c>
      <c r="Q515" s="18" t="n"/>
      <c r="R515" s="23">
        <f>IF(OR($A515="",$A515&lt;&gt;'Resumen del turno'!$C$3,$B515&lt;&gt;'Resumen del turno'!$C$4,$O515="",$O515="OK"),"",COUNTIFS($A$2:$A515,$A515,$B$2:$B515,$B515,$O$2:$O515,"Falta*")+COUNTIFS($A$2:$A515,$A515,$B$2:$B515,$B515,$O$2:$O515,"Sobra*"))</f>
        <v/>
      </c>
    </row>
    <row r="516">
      <c r="A516" s="22" t="n"/>
      <c r="B516" s="18" t="n"/>
      <c r="C516" s="18" t="n"/>
      <c r="D516" s="18" t="n"/>
      <c r="E516" s="23">
        <f>IF($D516="","",IFERROR(INDEX('Productos de barra'!$B$2:$B$151,MATCH($D516,'Productos de barra'!$A$2:$A$151,0)),"Código no cargado"))</f>
        <v/>
      </c>
      <c r="F516" s="23">
        <f>IF($D516="","",IFERROR(INDEX('Productos de barra'!$D$2:$D$151,MATCH($D516,'Productos de barra'!$A$2:$A$151,0)),""))</f>
        <v/>
      </c>
      <c r="G516" s="24" t="n"/>
      <c r="H516" s="24" t="n"/>
      <c r="I516" s="24" t="n"/>
      <c r="J516" s="24" t="n"/>
      <c r="K516" s="24" t="n"/>
      <c r="L516" s="25">
        <f>IF(OR($D516="",$G516=""),"",ROUND($G516+N($H516)-((N($I516)+N($J516))/MAX(0.0001,IFERROR(IF(INDEX('Productos de barra'!$F$2:$F$151,MATCH($D516,'Productos de barra'!$A$2:$A$151,0))="",1,INDEX('Productos de barra'!$F$2:$F$151,MATCH($D516,'Productos de barra'!$A$2:$A$151,0))),1))+N($K516)),2))</f>
        <v/>
      </c>
      <c r="M516" s="24" t="n"/>
      <c r="N516" s="25">
        <f>IF(OR($L516="",$M516=""),"",ROUND($M516-$L516,2))</f>
        <v/>
      </c>
      <c r="O516" s="23">
        <f>IF($N516="","",IF(ABS($N516)&lt;=IFERROR(IF(INDEX('Productos de barra'!$G$2:$G$151,MATCH($D516,'Productos de barra'!$A$2:$A$151,0))="",Configuración!$C$3,INDEX('Productos de barra'!$G$2:$G$151,MATCH($D516,'Productos de barra'!$A$2:$A$151,0))),Configuración!$C$3)*((N($I516)+N($J516))/MAX(0.0001,IFERROR(IF(INDEX('Productos de barra'!$F$2:$F$151,MATCH($D516,'Productos de barra'!$A$2:$A$151,0))="",1,INDEX('Productos de barra'!$F$2:$F$151,MATCH($D516,'Productos de barra'!$A$2:$A$151,0))),1))+N($K516))+0.001,"OK",IF($N516&lt;0,"Falta: investigar","Sobra: revisar carga")))</f>
        <v/>
      </c>
      <c r="P516" s="26">
        <f>IF($N516="","",IFERROR(IF(INDEX('Productos de barra'!$H$2:$H$151,MATCH($D516,'Productos de barra'!$A$2:$A$151,0))="","",$N516*INDEX('Productos de barra'!$H$2:$H$151,MATCH($D516,'Productos de barra'!$A$2:$A$151,0))),""))</f>
        <v/>
      </c>
      <c r="Q516" s="18" t="n"/>
      <c r="R516" s="23">
        <f>IF(OR($A516="",$A516&lt;&gt;'Resumen del turno'!$C$3,$B516&lt;&gt;'Resumen del turno'!$C$4,$O516="",$O516="OK"),"",COUNTIFS($A$2:$A516,$A516,$B$2:$B516,$B516,$O$2:$O516,"Falta*")+COUNTIFS($A$2:$A516,$A516,$B$2:$B516,$B516,$O$2:$O516,"Sobra*"))</f>
        <v/>
      </c>
    </row>
    <row r="517">
      <c r="A517" s="22" t="n"/>
      <c r="B517" s="18" t="n"/>
      <c r="C517" s="18" t="n"/>
      <c r="D517" s="18" t="n"/>
      <c r="E517" s="23">
        <f>IF($D517="","",IFERROR(INDEX('Productos de barra'!$B$2:$B$151,MATCH($D517,'Productos de barra'!$A$2:$A$151,0)),"Código no cargado"))</f>
        <v/>
      </c>
      <c r="F517" s="23">
        <f>IF($D517="","",IFERROR(INDEX('Productos de barra'!$D$2:$D$151,MATCH($D517,'Productos de barra'!$A$2:$A$151,0)),""))</f>
        <v/>
      </c>
      <c r="G517" s="24" t="n"/>
      <c r="H517" s="24" t="n"/>
      <c r="I517" s="24" t="n"/>
      <c r="J517" s="24" t="n"/>
      <c r="K517" s="24" t="n"/>
      <c r="L517" s="25">
        <f>IF(OR($D517="",$G517=""),"",ROUND($G517+N($H517)-((N($I517)+N($J517))/MAX(0.0001,IFERROR(IF(INDEX('Productos de barra'!$F$2:$F$151,MATCH($D517,'Productos de barra'!$A$2:$A$151,0))="",1,INDEX('Productos de barra'!$F$2:$F$151,MATCH($D517,'Productos de barra'!$A$2:$A$151,0))),1))+N($K517)),2))</f>
        <v/>
      </c>
      <c r="M517" s="24" t="n"/>
      <c r="N517" s="25">
        <f>IF(OR($L517="",$M517=""),"",ROUND($M517-$L517,2))</f>
        <v/>
      </c>
      <c r="O517" s="23">
        <f>IF($N517="","",IF(ABS($N517)&lt;=IFERROR(IF(INDEX('Productos de barra'!$G$2:$G$151,MATCH($D517,'Productos de barra'!$A$2:$A$151,0))="",Configuración!$C$3,INDEX('Productos de barra'!$G$2:$G$151,MATCH($D517,'Productos de barra'!$A$2:$A$151,0))),Configuración!$C$3)*((N($I517)+N($J517))/MAX(0.0001,IFERROR(IF(INDEX('Productos de barra'!$F$2:$F$151,MATCH($D517,'Productos de barra'!$A$2:$A$151,0))="",1,INDEX('Productos de barra'!$F$2:$F$151,MATCH($D517,'Productos de barra'!$A$2:$A$151,0))),1))+N($K517))+0.001,"OK",IF($N517&lt;0,"Falta: investigar","Sobra: revisar carga")))</f>
        <v/>
      </c>
      <c r="P517" s="26">
        <f>IF($N517="","",IFERROR(IF(INDEX('Productos de barra'!$H$2:$H$151,MATCH($D517,'Productos de barra'!$A$2:$A$151,0))="","",$N517*INDEX('Productos de barra'!$H$2:$H$151,MATCH($D517,'Productos de barra'!$A$2:$A$151,0))),""))</f>
        <v/>
      </c>
      <c r="Q517" s="18" t="n"/>
      <c r="R517" s="23">
        <f>IF(OR($A517="",$A517&lt;&gt;'Resumen del turno'!$C$3,$B517&lt;&gt;'Resumen del turno'!$C$4,$O517="",$O517="OK"),"",COUNTIFS($A$2:$A517,$A517,$B$2:$B517,$B517,$O$2:$O517,"Falta*")+COUNTIFS($A$2:$A517,$A517,$B$2:$B517,$B517,$O$2:$O517,"Sobra*"))</f>
        <v/>
      </c>
    </row>
    <row r="518">
      <c r="A518" s="22" t="n"/>
      <c r="B518" s="18" t="n"/>
      <c r="C518" s="18" t="n"/>
      <c r="D518" s="18" t="n"/>
      <c r="E518" s="23">
        <f>IF($D518="","",IFERROR(INDEX('Productos de barra'!$B$2:$B$151,MATCH($D518,'Productos de barra'!$A$2:$A$151,0)),"Código no cargado"))</f>
        <v/>
      </c>
      <c r="F518" s="23">
        <f>IF($D518="","",IFERROR(INDEX('Productos de barra'!$D$2:$D$151,MATCH($D518,'Productos de barra'!$A$2:$A$151,0)),""))</f>
        <v/>
      </c>
      <c r="G518" s="24" t="n"/>
      <c r="H518" s="24" t="n"/>
      <c r="I518" s="24" t="n"/>
      <c r="J518" s="24" t="n"/>
      <c r="K518" s="24" t="n"/>
      <c r="L518" s="25">
        <f>IF(OR($D518="",$G518=""),"",ROUND($G518+N($H518)-((N($I518)+N($J518))/MAX(0.0001,IFERROR(IF(INDEX('Productos de barra'!$F$2:$F$151,MATCH($D518,'Productos de barra'!$A$2:$A$151,0))="",1,INDEX('Productos de barra'!$F$2:$F$151,MATCH($D518,'Productos de barra'!$A$2:$A$151,0))),1))+N($K518)),2))</f>
        <v/>
      </c>
      <c r="M518" s="24" t="n"/>
      <c r="N518" s="25">
        <f>IF(OR($L518="",$M518=""),"",ROUND($M518-$L518,2))</f>
        <v/>
      </c>
      <c r="O518" s="23">
        <f>IF($N518="","",IF(ABS($N518)&lt;=IFERROR(IF(INDEX('Productos de barra'!$G$2:$G$151,MATCH($D518,'Productos de barra'!$A$2:$A$151,0))="",Configuración!$C$3,INDEX('Productos de barra'!$G$2:$G$151,MATCH($D518,'Productos de barra'!$A$2:$A$151,0))),Configuración!$C$3)*((N($I518)+N($J518))/MAX(0.0001,IFERROR(IF(INDEX('Productos de barra'!$F$2:$F$151,MATCH($D518,'Productos de barra'!$A$2:$A$151,0))="",1,INDEX('Productos de barra'!$F$2:$F$151,MATCH($D518,'Productos de barra'!$A$2:$A$151,0))),1))+N($K518))+0.001,"OK",IF($N518&lt;0,"Falta: investigar","Sobra: revisar carga")))</f>
        <v/>
      </c>
      <c r="P518" s="26">
        <f>IF($N518="","",IFERROR(IF(INDEX('Productos de barra'!$H$2:$H$151,MATCH($D518,'Productos de barra'!$A$2:$A$151,0))="","",$N518*INDEX('Productos de barra'!$H$2:$H$151,MATCH($D518,'Productos de barra'!$A$2:$A$151,0))),""))</f>
        <v/>
      </c>
      <c r="Q518" s="18" t="n"/>
      <c r="R518" s="23">
        <f>IF(OR($A518="",$A518&lt;&gt;'Resumen del turno'!$C$3,$B518&lt;&gt;'Resumen del turno'!$C$4,$O518="",$O518="OK"),"",COUNTIFS($A$2:$A518,$A518,$B$2:$B518,$B518,$O$2:$O518,"Falta*")+COUNTIFS($A$2:$A518,$A518,$B$2:$B518,$B518,$O$2:$O518,"Sobra*"))</f>
        <v/>
      </c>
    </row>
    <row r="519">
      <c r="A519" s="22" t="n"/>
      <c r="B519" s="18" t="n"/>
      <c r="C519" s="18" t="n"/>
      <c r="D519" s="18" t="n"/>
      <c r="E519" s="23">
        <f>IF($D519="","",IFERROR(INDEX('Productos de barra'!$B$2:$B$151,MATCH($D519,'Productos de barra'!$A$2:$A$151,0)),"Código no cargado"))</f>
        <v/>
      </c>
      <c r="F519" s="23">
        <f>IF($D519="","",IFERROR(INDEX('Productos de barra'!$D$2:$D$151,MATCH($D519,'Productos de barra'!$A$2:$A$151,0)),""))</f>
        <v/>
      </c>
      <c r="G519" s="24" t="n"/>
      <c r="H519" s="24" t="n"/>
      <c r="I519" s="24" t="n"/>
      <c r="J519" s="24" t="n"/>
      <c r="K519" s="24" t="n"/>
      <c r="L519" s="25">
        <f>IF(OR($D519="",$G519=""),"",ROUND($G519+N($H519)-((N($I519)+N($J519))/MAX(0.0001,IFERROR(IF(INDEX('Productos de barra'!$F$2:$F$151,MATCH($D519,'Productos de barra'!$A$2:$A$151,0))="",1,INDEX('Productos de barra'!$F$2:$F$151,MATCH($D519,'Productos de barra'!$A$2:$A$151,0))),1))+N($K519)),2))</f>
        <v/>
      </c>
      <c r="M519" s="24" t="n"/>
      <c r="N519" s="25">
        <f>IF(OR($L519="",$M519=""),"",ROUND($M519-$L519,2))</f>
        <v/>
      </c>
      <c r="O519" s="23">
        <f>IF($N519="","",IF(ABS($N519)&lt;=IFERROR(IF(INDEX('Productos de barra'!$G$2:$G$151,MATCH($D519,'Productos de barra'!$A$2:$A$151,0))="",Configuración!$C$3,INDEX('Productos de barra'!$G$2:$G$151,MATCH($D519,'Productos de barra'!$A$2:$A$151,0))),Configuración!$C$3)*((N($I519)+N($J519))/MAX(0.0001,IFERROR(IF(INDEX('Productos de barra'!$F$2:$F$151,MATCH($D519,'Productos de barra'!$A$2:$A$151,0))="",1,INDEX('Productos de barra'!$F$2:$F$151,MATCH($D519,'Productos de barra'!$A$2:$A$151,0))),1))+N($K519))+0.001,"OK",IF($N519&lt;0,"Falta: investigar","Sobra: revisar carga")))</f>
        <v/>
      </c>
      <c r="P519" s="26">
        <f>IF($N519="","",IFERROR(IF(INDEX('Productos de barra'!$H$2:$H$151,MATCH($D519,'Productos de barra'!$A$2:$A$151,0))="","",$N519*INDEX('Productos de barra'!$H$2:$H$151,MATCH($D519,'Productos de barra'!$A$2:$A$151,0))),""))</f>
        <v/>
      </c>
      <c r="Q519" s="18" t="n"/>
      <c r="R519" s="23">
        <f>IF(OR($A519="",$A519&lt;&gt;'Resumen del turno'!$C$3,$B519&lt;&gt;'Resumen del turno'!$C$4,$O519="",$O519="OK"),"",COUNTIFS($A$2:$A519,$A519,$B$2:$B519,$B519,$O$2:$O519,"Falta*")+COUNTIFS($A$2:$A519,$A519,$B$2:$B519,$B519,$O$2:$O519,"Sobra*"))</f>
        <v/>
      </c>
    </row>
    <row r="520">
      <c r="A520" s="22" t="n"/>
      <c r="B520" s="18" t="n"/>
      <c r="C520" s="18" t="n"/>
      <c r="D520" s="18" t="n"/>
      <c r="E520" s="23">
        <f>IF($D520="","",IFERROR(INDEX('Productos de barra'!$B$2:$B$151,MATCH($D520,'Productos de barra'!$A$2:$A$151,0)),"Código no cargado"))</f>
        <v/>
      </c>
      <c r="F520" s="23">
        <f>IF($D520="","",IFERROR(INDEX('Productos de barra'!$D$2:$D$151,MATCH($D520,'Productos de barra'!$A$2:$A$151,0)),""))</f>
        <v/>
      </c>
      <c r="G520" s="24" t="n"/>
      <c r="H520" s="24" t="n"/>
      <c r="I520" s="24" t="n"/>
      <c r="J520" s="24" t="n"/>
      <c r="K520" s="24" t="n"/>
      <c r="L520" s="25">
        <f>IF(OR($D520="",$G520=""),"",ROUND($G520+N($H520)-((N($I520)+N($J520))/MAX(0.0001,IFERROR(IF(INDEX('Productos de barra'!$F$2:$F$151,MATCH($D520,'Productos de barra'!$A$2:$A$151,0))="",1,INDEX('Productos de barra'!$F$2:$F$151,MATCH($D520,'Productos de barra'!$A$2:$A$151,0))),1))+N($K520)),2))</f>
        <v/>
      </c>
      <c r="M520" s="24" t="n"/>
      <c r="N520" s="25">
        <f>IF(OR($L520="",$M520=""),"",ROUND($M520-$L520,2))</f>
        <v/>
      </c>
      <c r="O520" s="23">
        <f>IF($N520="","",IF(ABS($N520)&lt;=IFERROR(IF(INDEX('Productos de barra'!$G$2:$G$151,MATCH($D520,'Productos de barra'!$A$2:$A$151,0))="",Configuración!$C$3,INDEX('Productos de barra'!$G$2:$G$151,MATCH($D520,'Productos de barra'!$A$2:$A$151,0))),Configuración!$C$3)*((N($I520)+N($J520))/MAX(0.0001,IFERROR(IF(INDEX('Productos de barra'!$F$2:$F$151,MATCH($D520,'Productos de barra'!$A$2:$A$151,0))="",1,INDEX('Productos de barra'!$F$2:$F$151,MATCH($D520,'Productos de barra'!$A$2:$A$151,0))),1))+N($K520))+0.001,"OK",IF($N520&lt;0,"Falta: investigar","Sobra: revisar carga")))</f>
        <v/>
      </c>
      <c r="P520" s="26">
        <f>IF($N520="","",IFERROR(IF(INDEX('Productos de barra'!$H$2:$H$151,MATCH($D520,'Productos de barra'!$A$2:$A$151,0))="","",$N520*INDEX('Productos de barra'!$H$2:$H$151,MATCH($D520,'Productos de barra'!$A$2:$A$151,0))),""))</f>
        <v/>
      </c>
      <c r="Q520" s="18" t="n"/>
      <c r="R520" s="23">
        <f>IF(OR($A520="",$A520&lt;&gt;'Resumen del turno'!$C$3,$B520&lt;&gt;'Resumen del turno'!$C$4,$O520="",$O520="OK"),"",COUNTIFS($A$2:$A520,$A520,$B$2:$B520,$B520,$O$2:$O520,"Falta*")+COUNTIFS($A$2:$A520,$A520,$B$2:$B520,$B520,$O$2:$O520,"Sobra*"))</f>
        <v/>
      </c>
    </row>
    <row r="521">
      <c r="A521" s="22" t="n"/>
      <c r="B521" s="18" t="n"/>
      <c r="C521" s="18" t="n"/>
      <c r="D521" s="18" t="n"/>
      <c r="E521" s="23">
        <f>IF($D521="","",IFERROR(INDEX('Productos de barra'!$B$2:$B$151,MATCH($D521,'Productos de barra'!$A$2:$A$151,0)),"Código no cargado"))</f>
        <v/>
      </c>
      <c r="F521" s="23">
        <f>IF($D521="","",IFERROR(INDEX('Productos de barra'!$D$2:$D$151,MATCH($D521,'Productos de barra'!$A$2:$A$151,0)),""))</f>
        <v/>
      </c>
      <c r="G521" s="24" t="n"/>
      <c r="H521" s="24" t="n"/>
      <c r="I521" s="24" t="n"/>
      <c r="J521" s="24" t="n"/>
      <c r="K521" s="24" t="n"/>
      <c r="L521" s="25">
        <f>IF(OR($D521="",$G521=""),"",ROUND($G521+N($H521)-((N($I521)+N($J521))/MAX(0.0001,IFERROR(IF(INDEX('Productos de barra'!$F$2:$F$151,MATCH($D521,'Productos de barra'!$A$2:$A$151,0))="",1,INDEX('Productos de barra'!$F$2:$F$151,MATCH($D521,'Productos de barra'!$A$2:$A$151,0))),1))+N($K521)),2))</f>
        <v/>
      </c>
      <c r="M521" s="24" t="n"/>
      <c r="N521" s="25">
        <f>IF(OR($L521="",$M521=""),"",ROUND($M521-$L521,2))</f>
        <v/>
      </c>
      <c r="O521" s="23">
        <f>IF($N521="","",IF(ABS($N521)&lt;=IFERROR(IF(INDEX('Productos de barra'!$G$2:$G$151,MATCH($D521,'Productos de barra'!$A$2:$A$151,0))="",Configuración!$C$3,INDEX('Productos de barra'!$G$2:$G$151,MATCH($D521,'Productos de barra'!$A$2:$A$151,0))),Configuración!$C$3)*((N($I521)+N($J521))/MAX(0.0001,IFERROR(IF(INDEX('Productos de barra'!$F$2:$F$151,MATCH($D521,'Productos de barra'!$A$2:$A$151,0))="",1,INDEX('Productos de barra'!$F$2:$F$151,MATCH($D521,'Productos de barra'!$A$2:$A$151,0))),1))+N($K521))+0.001,"OK",IF($N521&lt;0,"Falta: investigar","Sobra: revisar carga")))</f>
        <v/>
      </c>
      <c r="P521" s="26">
        <f>IF($N521="","",IFERROR(IF(INDEX('Productos de barra'!$H$2:$H$151,MATCH($D521,'Productos de barra'!$A$2:$A$151,0))="","",$N521*INDEX('Productos de barra'!$H$2:$H$151,MATCH($D521,'Productos de barra'!$A$2:$A$151,0))),""))</f>
        <v/>
      </c>
      <c r="Q521" s="18" t="n"/>
      <c r="R521" s="23">
        <f>IF(OR($A521="",$A521&lt;&gt;'Resumen del turno'!$C$3,$B521&lt;&gt;'Resumen del turno'!$C$4,$O521="",$O521="OK"),"",COUNTIFS($A$2:$A521,$A521,$B$2:$B521,$B521,$O$2:$O521,"Falta*")+COUNTIFS($A$2:$A521,$A521,$B$2:$B521,$B521,$O$2:$O521,"Sobra*"))</f>
        <v/>
      </c>
    </row>
    <row r="522">
      <c r="A522" s="22" t="n"/>
      <c r="B522" s="18" t="n"/>
      <c r="C522" s="18" t="n"/>
      <c r="D522" s="18" t="n"/>
      <c r="E522" s="23">
        <f>IF($D522="","",IFERROR(INDEX('Productos de barra'!$B$2:$B$151,MATCH($D522,'Productos de barra'!$A$2:$A$151,0)),"Código no cargado"))</f>
        <v/>
      </c>
      <c r="F522" s="23">
        <f>IF($D522="","",IFERROR(INDEX('Productos de barra'!$D$2:$D$151,MATCH($D522,'Productos de barra'!$A$2:$A$151,0)),""))</f>
        <v/>
      </c>
      <c r="G522" s="24" t="n"/>
      <c r="H522" s="24" t="n"/>
      <c r="I522" s="24" t="n"/>
      <c r="J522" s="24" t="n"/>
      <c r="K522" s="24" t="n"/>
      <c r="L522" s="25">
        <f>IF(OR($D522="",$G522=""),"",ROUND($G522+N($H522)-((N($I522)+N($J522))/MAX(0.0001,IFERROR(IF(INDEX('Productos de barra'!$F$2:$F$151,MATCH($D522,'Productos de barra'!$A$2:$A$151,0))="",1,INDEX('Productos de barra'!$F$2:$F$151,MATCH($D522,'Productos de barra'!$A$2:$A$151,0))),1))+N($K522)),2))</f>
        <v/>
      </c>
      <c r="M522" s="24" t="n"/>
      <c r="N522" s="25">
        <f>IF(OR($L522="",$M522=""),"",ROUND($M522-$L522,2))</f>
        <v/>
      </c>
      <c r="O522" s="23">
        <f>IF($N522="","",IF(ABS($N522)&lt;=IFERROR(IF(INDEX('Productos de barra'!$G$2:$G$151,MATCH($D522,'Productos de barra'!$A$2:$A$151,0))="",Configuración!$C$3,INDEX('Productos de barra'!$G$2:$G$151,MATCH($D522,'Productos de barra'!$A$2:$A$151,0))),Configuración!$C$3)*((N($I522)+N($J522))/MAX(0.0001,IFERROR(IF(INDEX('Productos de barra'!$F$2:$F$151,MATCH($D522,'Productos de barra'!$A$2:$A$151,0))="",1,INDEX('Productos de barra'!$F$2:$F$151,MATCH($D522,'Productos de barra'!$A$2:$A$151,0))),1))+N($K522))+0.001,"OK",IF($N522&lt;0,"Falta: investigar","Sobra: revisar carga")))</f>
        <v/>
      </c>
      <c r="P522" s="26">
        <f>IF($N522="","",IFERROR(IF(INDEX('Productos de barra'!$H$2:$H$151,MATCH($D522,'Productos de barra'!$A$2:$A$151,0))="","",$N522*INDEX('Productos de barra'!$H$2:$H$151,MATCH($D522,'Productos de barra'!$A$2:$A$151,0))),""))</f>
        <v/>
      </c>
      <c r="Q522" s="18" t="n"/>
      <c r="R522" s="23">
        <f>IF(OR($A522="",$A522&lt;&gt;'Resumen del turno'!$C$3,$B522&lt;&gt;'Resumen del turno'!$C$4,$O522="",$O522="OK"),"",COUNTIFS($A$2:$A522,$A522,$B$2:$B522,$B522,$O$2:$O522,"Falta*")+COUNTIFS($A$2:$A522,$A522,$B$2:$B522,$B522,$O$2:$O522,"Sobra*"))</f>
        <v/>
      </c>
    </row>
    <row r="523">
      <c r="A523" s="22" t="n"/>
      <c r="B523" s="18" t="n"/>
      <c r="C523" s="18" t="n"/>
      <c r="D523" s="18" t="n"/>
      <c r="E523" s="23">
        <f>IF($D523="","",IFERROR(INDEX('Productos de barra'!$B$2:$B$151,MATCH($D523,'Productos de barra'!$A$2:$A$151,0)),"Código no cargado"))</f>
        <v/>
      </c>
      <c r="F523" s="23">
        <f>IF($D523="","",IFERROR(INDEX('Productos de barra'!$D$2:$D$151,MATCH($D523,'Productos de barra'!$A$2:$A$151,0)),""))</f>
        <v/>
      </c>
      <c r="G523" s="24" t="n"/>
      <c r="H523" s="24" t="n"/>
      <c r="I523" s="24" t="n"/>
      <c r="J523" s="24" t="n"/>
      <c r="K523" s="24" t="n"/>
      <c r="L523" s="25">
        <f>IF(OR($D523="",$G523=""),"",ROUND($G523+N($H523)-((N($I523)+N($J523))/MAX(0.0001,IFERROR(IF(INDEX('Productos de barra'!$F$2:$F$151,MATCH($D523,'Productos de barra'!$A$2:$A$151,0))="",1,INDEX('Productos de barra'!$F$2:$F$151,MATCH($D523,'Productos de barra'!$A$2:$A$151,0))),1))+N($K523)),2))</f>
        <v/>
      </c>
      <c r="M523" s="24" t="n"/>
      <c r="N523" s="25">
        <f>IF(OR($L523="",$M523=""),"",ROUND($M523-$L523,2))</f>
        <v/>
      </c>
      <c r="O523" s="23">
        <f>IF($N523="","",IF(ABS($N523)&lt;=IFERROR(IF(INDEX('Productos de barra'!$G$2:$G$151,MATCH($D523,'Productos de barra'!$A$2:$A$151,0))="",Configuración!$C$3,INDEX('Productos de barra'!$G$2:$G$151,MATCH($D523,'Productos de barra'!$A$2:$A$151,0))),Configuración!$C$3)*((N($I523)+N($J523))/MAX(0.0001,IFERROR(IF(INDEX('Productos de barra'!$F$2:$F$151,MATCH($D523,'Productos de barra'!$A$2:$A$151,0))="",1,INDEX('Productos de barra'!$F$2:$F$151,MATCH($D523,'Productos de barra'!$A$2:$A$151,0))),1))+N($K523))+0.001,"OK",IF($N523&lt;0,"Falta: investigar","Sobra: revisar carga")))</f>
        <v/>
      </c>
      <c r="P523" s="26">
        <f>IF($N523="","",IFERROR(IF(INDEX('Productos de barra'!$H$2:$H$151,MATCH($D523,'Productos de barra'!$A$2:$A$151,0))="","",$N523*INDEX('Productos de barra'!$H$2:$H$151,MATCH($D523,'Productos de barra'!$A$2:$A$151,0))),""))</f>
        <v/>
      </c>
      <c r="Q523" s="18" t="n"/>
      <c r="R523" s="23">
        <f>IF(OR($A523="",$A523&lt;&gt;'Resumen del turno'!$C$3,$B523&lt;&gt;'Resumen del turno'!$C$4,$O523="",$O523="OK"),"",COUNTIFS($A$2:$A523,$A523,$B$2:$B523,$B523,$O$2:$O523,"Falta*")+COUNTIFS($A$2:$A523,$A523,$B$2:$B523,$B523,$O$2:$O523,"Sobra*"))</f>
        <v/>
      </c>
    </row>
    <row r="524">
      <c r="A524" s="22" t="n"/>
      <c r="B524" s="18" t="n"/>
      <c r="C524" s="18" t="n"/>
      <c r="D524" s="18" t="n"/>
      <c r="E524" s="23">
        <f>IF($D524="","",IFERROR(INDEX('Productos de barra'!$B$2:$B$151,MATCH($D524,'Productos de barra'!$A$2:$A$151,0)),"Código no cargado"))</f>
        <v/>
      </c>
      <c r="F524" s="23">
        <f>IF($D524="","",IFERROR(INDEX('Productos de barra'!$D$2:$D$151,MATCH($D524,'Productos de barra'!$A$2:$A$151,0)),""))</f>
        <v/>
      </c>
      <c r="G524" s="24" t="n"/>
      <c r="H524" s="24" t="n"/>
      <c r="I524" s="24" t="n"/>
      <c r="J524" s="24" t="n"/>
      <c r="K524" s="24" t="n"/>
      <c r="L524" s="25">
        <f>IF(OR($D524="",$G524=""),"",ROUND($G524+N($H524)-((N($I524)+N($J524))/MAX(0.0001,IFERROR(IF(INDEX('Productos de barra'!$F$2:$F$151,MATCH($D524,'Productos de barra'!$A$2:$A$151,0))="",1,INDEX('Productos de barra'!$F$2:$F$151,MATCH($D524,'Productos de barra'!$A$2:$A$151,0))),1))+N($K524)),2))</f>
        <v/>
      </c>
      <c r="M524" s="24" t="n"/>
      <c r="N524" s="25">
        <f>IF(OR($L524="",$M524=""),"",ROUND($M524-$L524,2))</f>
        <v/>
      </c>
      <c r="O524" s="23">
        <f>IF($N524="","",IF(ABS($N524)&lt;=IFERROR(IF(INDEX('Productos de barra'!$G$2:$G$151,MATCH($D524,'Productos de barra'!$A$2:$A$151,0))="",Configuración!$C$3,INDEX('Productos de barra'!$G$2:$G$151,MATCH($D524,'Productos de barra'!$A$2:$A$151,0))),Configuración!$C$3)*((N($I524)+N($J524))/MAX(0.0001,IFERROR(IF(INDEX('Productos de barra'!$F$2:$F$151,MATCH($D524,'Productos de barra'!$A$2:$A$151,0))="",1,INDEX('Productos de barra'!$F$2:$F$151,MATCH($D524,'Productos de barra'!$A$2:$A$151,0))),1))+N($K524))+0.001,"OK",IF($N524&lt;0,"Falta: investigar","Sobra: revisar carga")))</f>
        <v/>
      </c>
      <c r="P524" s="26">
        <f>IF($N524="","",IFERROR(IF(INDEX('Productos de barra'!$H$2:$H$151,MATCH($D524,'Productos de barra'!$A$2:$A$151,0))="","",$N524*INDEX('Productos de barra'!$H$2:$H$151,MATCH($D524,'Productos de barra'!$A$2:$A$151,0))),""))</f>
        <v/>
      </c>
      <c r="Q524" s="18" t="n"/>
      <c r="R524" s="23">
        <f>IF(OR($A524="",$A524&lt;&gt;'Resumen del turno'!$C$3,$B524&lt;&gt;'Resumen del turno'!$C$4,$O524="",$O524="OK"),"",COUNTIFS($A$2:$A524,$A524,$B$2:$B524,$B524,$O$2:$O524,"Falta*")+COUNTIFS($A$2:$A524,$A524,$B$2:$B524,$B524,$O$2:$O524,"Sobra*"))</f>
        <v/>
      </c>
    </row>
    <row r="525">
      <c r="A525" s="22" t="n"/>
      <c r="B525" s="18" t="n"/>
      <c r="C525" s="18" t="n"/>
      <c r="D525" s="18" t="n"/>
      <c r="E525" s="23">
        <f>IF($D525="","",IFERROR(INDEX('Productos de barra'!$B$2:$B$151,MATCH($D525,'Productos de barra'!$A$2:$A$151,0)),"Código no cargado"))</f>
        <v/>
      </c>
      <c r="F525" s="23">
        <f>IF($D525="","",IFERROR(INDEX('Productos de barra'!$D$2:$D$151,MATCH($D525,'Productos de barra'!$A$2:$A$151,0)),""))</f>
        <v/>
      </c>
      <c r="G525" s="24" t="n"/>
      <c r="H525" s="24" t="n"/>
      <c r="I525" s="24" t="n"/>
      <c r="J525" s="24" t="n"/>
      <c r="K525" s="24" t="n"/>
      <c r="L525" s="25">
        <f>IF(OR($D525="",$G525=""),"",ROUND($G525+N($H525)-((N($I525)+N($J525))/MAX(0.0001,IFERROR(IF(INDEX('Productos de barra'!$F$2:$F$151,MATCH($D525,'Productos de barra'!$A$2:$A$151,0))="",1,INDEX('Productos de barra'!$F$2:$F$151,MATCH($D525,'Productos de barra'!$A$2:$A$151,0))),1))+N($K525)),2))</f>
        <v/>
      </c>
      <c r="M525" s="24" t="n"/>
      <c r="N525" s="25">
        <f>IF(OR($L525="",$M525=""),"",ROUND($M525-$L525,2))</f>
        <v/>
      </c>
      <c r="O525" s="23">
        <f>IF($N525="","",IF(ABS($N525)&lt;=IFERROR(IF(INDEX('Productos de barra'!$G$2:$G$151,MATCH($D525,'Productos de barra'!$A$2:$A$151,0))="",Configuración!$C$3,INDEX('Productos de barra'!$G$2:$G$151,MATCH($D525,'Productos de barra'!$A$2:$A$151,0))),Configuración!$C$3)*((N($I525)+N($J525))/MAX(0.0001,IFERROR(IF(INDEX('Productos de barra'!$F$2:$F$151,MATCH($D525,'Productos de barra'!$A$2:$A$151,0))="",1,INDEX('Productos de barra'!$F$2:$F$151,MATCH($D525,'Productos de barra'!$A$2:$A$151,0))),1))+N($K525))+0.001,"OK",IF($N525&lt;0,"Falta: investigar","Sobra: revisar carga")))</f>
        <v/>
      </c>
      <c r="P525" s="26">
        <f>IF($N525="","",IFERROR(IF(INDEX('Productos de barra'!$H$2:$H$151,MATCH($D525,'Productos de barra'!$A$2:$A$151,0))="","",$N525*INDEX('Productos de barra'!$H$2:$H$151,MATCH($D525,'Productos de barra'!$A$2:$A$151,0))),""))</f>
        <v/>
      </c>
      <c r="Q525" s="18" t="n"/>
      <c r="R525" s="23">
        <f>IF(OR($A525="",$A525&lt;&gt;'Resumen del turno'!$C$3,$B525&lt;&gt;'Resumen del turno'!$C$4,$O525="",$O525="OK"),"",COUNTIFS($A$2:$A525,$A525,$B$2:$B525,$B525,$O$2:$O525,"Falta*")+COUNTIFS($A$2:$A525,$A525,$B$2:$B525,$B525,$O$2:$O525,"Sobra*"))</f>
        <v/>
      </c>
    </row>
    <row r="526">
      <c r="A526" s="22" t="n"/>
      <c r="B526" s="18" t="n"/>
      <c r="C526" s="18" t="n"/>
      <c r="D526" s="18" t="n"/>
      <c r="E526" s="23">
        <f>IF($D526="","",IFERROR(INDEX('Productos de barra'!$B$2:$B$151,MATCH($D526,'Productos de barra'!$A$2:$A$151,0)),"Código no cargado"))</f>
        <v/>
      </c>
      <c r="F526" s="23">
        <f>IF($D526="","",IFERROR(INDEX('Productos de barra'!$D$2:$D$151,MATCH($D526,'Productos de barra'!$A$2:$A$151,0)),""))</f>
        <v/>
      </c>
      <c r="G526" s="24" t="n"/>
      <c r="H526" s="24" t="n"/>
      <c r="I526" s="24" t="n"/>
      <c r="J526" s="24" t="n"/>
      <c r="K526" s="24" t="n"/>
      <c r="L526" s="25">
        <f>IF(OR($D526="",$G526=""),"",ROUND($G526+N($H526)-((N($I526)+N($J526))/MAX(0.0001,IFERROR(IF(INDEX('Productos de barra'!$F$2:$F$151,MATCH($D526,'Productos de barra'!$A$2:$A$151,0))="",1,INDEX('Productos de barra'!$F$2:$F$151,MATCH($D526,'Productos de barra'!$A$2:$A$151,0))),1))+N($K526)),2))</f>
        <v/>
      </c>
      <c r="M526" s="24" t="n"/>
      <c r="N526" s="25">
        <f>IF(OR($L526="",$M526=""),"",ROUND($M526-$L526,2))</f>
        <v/>
      </c>
      <c r="O526" s="23">
        <f>IF($N526="","",IF(ABS($N526)&lt;=IFERROR(IF(INDEX('Productos de barra'!$G$2:$G$151,MATCH($D526,'Productos de barra'!$A$2:$A$151,0))="",Configuración!$C$3,INDEX('Productos de barra'!$G$2:$G$151,MATCH($D526,'Productos de barra'!$A$2:$A$151,0))),Configuración!$C$3)*((N($I526)+N($J526))/MAX(0.0001,IFERROR(IF(INDEX('Productos de barra'!$F$2:$F$151,MATCH($D526,'Productos de barra'!$A$2:$A$151,0))="",1,INDEX('Productos de barra'!$F$2:$F$151,MATCH($D526,'Productos de barra'!$A$2:$A$151,0))),1))+N($K526))+0.001,"OK",IF($N526&lt;0,"Falta: investigar","Sobra: revisar carga")))</f>
        <v/>
      </c>
      <c r="P526" s="26">
        <f>IF($N526="","",IFERROR(IF(INDEX('Productos de barra'!$H$2:$H$151,MATCH($D526,'Productos de barra'!$A$2:$A$151,0))="","",$N526*INDEX('Productos de barra'!$H$2:$H$151,MATCH($D526,'Productos de barra'!$A$2:$A$151,0))),""))</f>
        <v/>
      </c>
      <c r="Q526" s="18" t="n"/>
      <c r="R526" s="23">
        <f>IF(OR($A526="",$A526&lt;&gt;'Resumen del turno'!$C$3,$B526&lt;&gt;'Resumen del turno'!$C$4,$O526="",$O526="OK"),"",COUNTIFS($A$2:$A526,$A526,$B$2:$B526,$B526,$O$2:$O526,"Falta*")+COUNTIFS($A$2:$A526,$A526,$B$2:$B526,$B526,$O$2:$O526,"Sobra*"))</f>
        <v/>
      </c>
    </row>
    <row r="527">
      <c r="A527" s="22" t="n"/>
      <c r="B527" s="18" t="n"/>
      <c r="C527" s="18" t="n"/>
      <c r="D527" s="18" t="n"/>
      <c r="E527" s="23">
        <f>IF($D527="","",IFERROR(INDEX('Productos de barra'!$B$2:$B$151,MATCH($D527,'Productos de barra'!$A$2:$A$151,0)),"Código no cargado"))</f>
        <v/>
      </c>
      <c r="F527" s="23">
        <f>IF($D527="","",IFERROR(INDEX('Productos de barra'!$D$2:$D$151,MATCH($D527,'Productos de barra'!$A$2:$A$151,0)),""))</f>
        <v/>
      </c>
      <c r="G527" s="24" t="n"/>
      <c r="H527" s="24" t="n"/>
      <c r="I527" s="24" t="n"/>
      <c r="J527" s="24" t="n"/>
      <c r="K527" s="24" t="n"/>
      <c r="L527" s="25">
        <f>IF(OR($D527="",$G527=""),"",ROUND($G527+N($H527)-((N($I527)+N($J527))/MAX(0.0001,IFERROR(IF(INDEX('Productos de barra'!$F$2:$F$151,MATCH($D527,'Productos de barra'!$A$2:$A$151,0))="",1,INDEX('Productos de barra'!$F$2:$F$151,MATCH($D527,'Productos de barra'!$A$2:$A$151,0))),1))+N($K527)),2))</f>
        <v/>
      </c>
      <c r="M527" s="24" t="n"/>
      <c r="N527" s="25">
        <f>IF(OR($L527="",$M527=""),"",ROUND($M527-$L527,2))</f>
        <v/>
      </c>
      <c r="O527" s="23">
        <f>IF($N527="","",IF(ABS($N527)&lt;=IFERROR(IF(INDEX('Productos de barra'!$G$2:$G$151,MATCH($D527,'Productos de barra'!$A$2:$A$151,0))="",Configuración!$C$3,INDEX('Productos de barra'!$G$2:$G$151,MATCH($D527,'Productos de barra'!$A$2:$A$151,0))),Configuración!$C$3)*((N($I527)+N($J527))/MAX(0.0001,IFERROR(IF(INDEX('Productos de barra'!$F$2:$F$151,MATCH($D527,'Productos de barra'!$A$2:$A$151,0))="",1,INDEX('Productos de barra'!$F$2:$F$151,MATCH($D527,'Productos de barra'!$A$2:$A$151,0))),1))+N($K527))+0.001,"OK",IF($N527&lt;0,"Falta: investigar","Sobra: revisar carga")))</f>
        <v/>
      </c>
      <c r="P527" s="26">
        <f>IF($N527="","",IFERROR(IF(INDEX('Productos de barra'!$H$2:$H$151,MATCH($D527,'Productos de barra'!$A$2:$A$151,0))="","",$N527*INDEX('Productos de barra'!$H$2:$H$151,MATCH($D527,'Productos de barra'!$A$2:$A$151,0))),""))</f>
        <v/>
      </c>
      <c r="Q527" s="18" t="n"/>
      <c r="R527" s="23">
        <f>IF(OR($A527="",$A527&lt;&gt;'Resumen del turno'!$C$3,$B527&lt;&gt;'Resumen del turno'!$C$4,$O527="",$O527="OK"),"",COUNTIFS($A$2:$A527,$A527,$B$2:$B527,$B527,$O$2:$O527,"Falta*")+COUNTIFS($A$2:$A527,$A527,$B$2:$B527,$B527,$O$2:$O527,"Sobra*"))</f>
        <v/>
      </c>
    </row>
    <row r="528">
      <c r="A528" s="22" t="n"/>
      <c r="B528" s="18" t="n"/>
      <c r="C528" s="18" t="n"/>
      <c r="D528" s="18" t="n"/>
      <c r="E528" s="23">
        <f>IF($D528="","",IFERROR(INDEX('Productos de barra'!$B$2:$B$151,MATCH($D528,'Productos de barra'!$A$2:$A$151,0)),"Código no cargado"))</f>
        <v/>
      </c>
      <c r="F528" s="23">
        <f>IF($D528="","",IFERROR(INDEX('Productos de barra'!$D$2:$D$151,MATCH($D528,'Productos de barra'!$A$2:$A$151,0)),""))</f>
        <v/>
      </c>
      <c r="G528" s="24" t="n"/>
      <c r="H528" s="24" t="n"/>
      <c r="I528" s="24" t="n"/>
      <c r="J528" s="24" t="n"/>
      <c r="K528" s="24" t="n"/>
      <c r="L528" s="25">
        <f>IF(OR($D528="",$G528=""),"",ROUND($G528+N($H528)-((N($I528)+N($J528))/MAX(0.0001,IFERROR(IF(INDEX('Productos de barra'!$F$2:$F$151,MATCH($D528,'Productos de barra'!$A$2:$A$151,0))="",1,INDEX('Productos de barra'!$F$2:$F$151,MATCH($D528,'Productos de barra'!$A$2:$A$151,0))),1))+N($K528)),2))</f>
        <v/>
      </c>
      <c r="M528" s="24" t="n"/>
      <c r="N528" s="25">
        <f>IF(OR($L528="",$M528=""),"",ROUND($M528-$L528,2))</f>
        <v/>
      </c>
      <c r="O528" s="23">
        <f>IF($N528="","",IF(ABS($N528)&lt;=IFERROR(IF(INDEX('Productos de barra'!$G$2:$G$151,MATCH($D528,'Productos de barra'!$A$2:$A$151,0))="",Configuración!$C$3,INDEX('Productos de barra'!$G$2:$G$151,MATCH($D528,'Productos de barra'!$A$2:$A$151,0))),Configuración!$C$3)*((N($I528)+N($J528))/MAX(0.0001,IFERROR(IF(INDEX('Productos de barra'!$F$2:$F$151,MATCH($D528,'Productos de barra'!$A$2:$A$151,0))="",1,INDEX('Productos de barra'!$F$2:$F$151,MATCH($D528,'Productos de barra'!$A$2:$A$151,0))),1))+N($K528))+0.001,"OK",IF($N528&lt;0,"Falta: investigar","Sobra: revisar carga")))</f>
        <v/>
      </c>
      <c r="P528" s="26">
        <f>IF($N528="","",IFERROR(IF(INDEX('Productos de barra'!$H$2:$H$151,MATCH($D528,'Productos de barra'!$A$2:$A$151,0))="","",$N528*INDEX('Productos de barra'!$H$2:$H$151,MATCH($D528,'Productos de barra'!$A$2:$A$151,0))),""))</f>
        <v/>
      </c>
      <c r="Q528" s="18" t="n"/>
      <c r="R528" s="23">
        <f>IF(OR($A528="",$A528&lt;&gt;'Resumen del turno'!$C$3,$B528&lt;&gt;'Resumen del turno'!$C$4,$O528="",$O528="OK"),"",COUNTIFS($A$2:$A528,$A528,$B$2:$B528,$B528,$O$2:$O528,"Falta*")+COUNTIFS($A$2:$A528,$A528,$B$2:$B528,$B528,$O$2:$O528,"Sobra*"))</f>
        <v/>
      </c>
    </row>
    <row r="529">
      <c r="A529" s="22" t="n"/>
      <c r="B529" s="18" t="n"/>
      <c r="C529" s="18" t="n"/>
      <c r="D529" s="18" t="n"/>
      <c r="E529" s="23">
        <f>IF($D529="","",IFERROR(INDEX('Productos de barra'!$B$2:$B$151,MATCH($D529,'Productos de barra'!$A$2:$A$151,0)),"Código no cargado"))</f>
        <v/>
      </c>
      <c r="F529" s="23">
        <f>IF($D529="","",IFERROR(INDEX('Productos de barra'!$D$2:$D$151,MATCH($D529,'Productos de barra'!$A$2:$A$151,0)),""))</f>
        <v/>
      </c>
      <c r="G529" s="24" t="n"/>
      <c r="H529" s="24" t="n"/>
      <c r="I529" s="24" t="n"/>
      <c r="J529" s="24" t="n"/>
      <c r="K529" s="24" t="n"/>
      <c r="L529" s="25">
        <f>IF(OR($D529="",$G529=""),"",ROUND($G529+N($H529)-((N($I529)+N($J529))/MAX(0.0001,IFERROR(IF(INDEX('Productos de barra'!$F$2:$F$151,MATCH($D529,'Productos de barra'!$A$2:$A$151,0))="",1,INDEX('Productos de barra'!$F$2:$F$151,MATCH($D529,'Productos de barra'!$A$2:$A$151,0))),1))+N($K529)),2))</f>
        <v/>
      </c>
      <c r="M529" s="24" t="n"/>
      <c r="N529" s="25">
        <f>IF(OR($L529="",$M529=""),"",ROUND($M529-$L529,2))</f>
        <v/>
      </c>
      <c r="O529" s="23">
        <f>IF($N529="","",IF(ABS($N529)&lt;=IFERROR(IF(INDEX('Productos de barra'!$G$2:$G$151,MATCH($D529,'Productos de barra'!$A$2:$A$151,0))="",Configuración!$C$3,INDEX('Productos de barra'!$G$2:$G$151,MATCH($D529,'Productos de barra'!$A$2:$A$151,0))),Configuración!$C$3)*((N($I529)+N($J529))/MAX(0.0001,IFERROR(IF(INDEX('Productos de barra'!$F$2:$F$151,MATCH($D529,'Productos de barra'!$A$2:$A$151,0))="",1,INDEX('Productos de barra'!$F$2:$F$151,MATCH($D529,'Productos de barra'!$A$2:$A$151,0))),1))+N($K529))+0.001,"OK",IF($N529&lt;0,"Falta: investigar","Sobra: revisar carga")))</f>
        <v/>
      </c>
      <c r="P529" s="26">
        <f>IF($N529="","",IFERROR(IF(INDEX('Productos de barra'!$H$2:$H$151,MATCH($D529,'Productos de barra'!$A$2:$A$151,0))="","",$N529*INDEX('Productos de barra'!$H$2:$H$151,MATCH($D529,'Productos de barra'!$A$2:$A$151,0))),""))</f>
        <v/>
      </c>
      <c r="Q529" s="18" t="n"/>
      <c r="R529" s="23">
        <f>IF(OR($A529="",$A529&lt;&gt;'Resumen del turno'!$C$3,$B529&lt;&gt;'Resumen del turno'!$C$4,$O529="",$O529="OK"),"",COUNTIFS($A$2:$A529,$A529,$B$2:$B529,$B529,$O$2:$O529,"Falta*")+COUNTIFS($A$2:$A529,$A529,$B$2:$B529,$B529,$O$2:$O529,"Sobra*"))</f>
        <v/>
      </c>
    </row>
    <row r="530">
      <c r="A530" s="22" t="n"/>
      <c r="B530" s="18" t="n"/>
      <c r="C530" s="18" t="n"/>
      <c r="D530" s="18" t="n"/>
      <c r="E530" s="23">
        <f>IF($D530="","",IFERROR(INDEX('Productos de barra'!$B$2:$B$151,MATCH($D530,'Productos de barra'!$A$2:$A$151,0)),"Código no cargado"))</f>
        <v/>
      </c>
      <c r="F530" s="23">
        <f>IF($D530="","",IFERROR(INDEX('Productos de barra'!$D$2:$D$151,MATCH($D530,'Productos de barra'!$A$2:$A$151,0)),""))</f>
        <v/>
      </c>
      <c r="G530" s="24" t="n"/>
      <c r="H530" s="24" t="n"/>
      <c r="I530" s="24" t="n"/>
      <c r="J530" s="24" t="n"/>
      <c r="K530" s="24" t="n"/>
      <c r="L530" s="25">
        <f>IF(OR($D530="",$G530=""),"",ROUND($G530+N($H530)-((N($I530)+N($J530))/MAX(0.0001,IFERROR(IF(INDEX('Productos de barra'!$F$2:$F$151,MATCH($D530,'Productos de barra'!$A$2:$A$151,0))="",1,INDEX('Productos de barra'!$F$2:$F$151,MATCH($D530,'Productos de barra'!$A$2:$A$151,0))),1))+N($K530)),2))</f>
        <v/>
      </c>
      <c r="M530" s="24" t="n"/>
      <c r="N530" s="25">
        <f>IF(OR($L530="",$M530=""),"",ROUND($M530-$L530,2))</f>
        <v/>
      </c>
      <c r="O530" s="23">
        <f>IF($N530="","",IF(ABS($N530)&lt;=IFERROR(IF(INDEX('Productos de barra'!$G$2:$G$151,MATCH($D530,'Productos de barra'!$A$2:$A$151,0))="",Configuración!$C$3,INDEX('Productos de barra'!$G$2:$G$151,MATCH($D530,'Productos de barra'!$A$2:$A$151,0))),Configuración!$C$3)*((N($I530)+N($J530))/MAX(0.0001,IFERROR(IF(INDEX('Productos de barra'!$F$2:$F$151,MATCH($D530,'Productos de barra'!$A$2:$A$151,0))="",1,INDEX('Productos de barra'!$F$2:$F$151,MATCH($D530,'Productos de barra'!$A$2:$A$151,0))),1))+N($K530))+0.001,"OK",IF($N530&lt;0,"Falta: investigar","Sobra: revisar carga")))</f>
        <v/>
      </c>
      <c r="P530" s="26">
        <f>IF($N530="","",IFERROR(IF(INDEX('Productos de barra'!$H$2:$H$151,MATCH($D530,'Productos de barra'!$A$2:$A$151,0))="","",$N530*INDEX('Productos de barra'!$H$2:$H$151,MATCH($D530,'Productos de barra'!$A$2:$A$151,0))),""))</f>
        <v/>
      </c>
      <c r="Q530" s="18" t="n"/>
      <c r="R530" s="23">
        <f>IF(OR($A530="",$A530&lt;&gt;'Resumen del turno'!$C$3,$B530&lt;&gt;'Resumen del turno'!$C$4,$O530="",$O530="OK"),"",COUNTIFS($A$2:$A530,$A530,$B$2:$B530,$B530,$O$2:$O530,"Falta*")+COUNTIFS($A$2:$A530,$A530,$B$2:$B530,$B530,$O$2:$O530,"Sobra*"))</f>
        <v/>
      </c>
    </row>
    <row r="531">
      <c r="A531" s="22" t="n"/>
      <c r="B531" s="18" t="n"/>
      <c r="C531" s="18" t="n"/>
      <c r="D531" s="18" t="n"/>
      <c r="E531" s="23">
        <f>IF($D531="","",IFERROR(INDEX('Productos de barra'!$B$2:$B$151,MATCH($D531,'Productos de barra'!$A$2:$A$151,0)),"Código no cargado"))</f>
        <v/>
      </c>
      <c r="F531" s="23">
        <f>IF($D531="","",IFERROR(INDEX('Productos de barra'!$D$2:$D$151,MATCH($D531,'Productos de barra'!$A$2:$A$151,0)),""))</f>
        <v/>
      </c>
      <c r="G531" s="24" t="n"/>
      <c r="H531" s="24" t="n"/>
      <c r="I531" s="24" t="n"/>
      <c r="J531" s="24" t="n"/>
      <c r="K531" s="24" t="n"/>
      <c r="L531" s="25">
        <f>IF(OR($D531="",$G531=""),"",ROUND($G531+N($H531)-((N($I531)+N($J531))/MAX(0.0001,IFERROR(IF(INDEX('Productos de barra'!$F$2:$F$151,MATCH($D531,'Productos de barra'!$A$2:$A$151,0))="",1,INDEX('Productos de barra'!$F$2:$F$151,MATCH($D531,'Productos de barra'!$A$2:$A$151,0))),1))+N($K531)),2))</f>
        <v/>
      </c>
      <c r="M531" s="24" t="n"/>
      <c r="N531" s="25">
        <f>IF(OR($L531="",$M531=""),"",ROUND($M531-$L531,2))</f>
        <v/>
      </c>
      <c r="O531" s="23">
        <f>IF($N531="","",IF(ABS($N531)&lt;=IFERROR(IF(INDEX('Productos de barra'!$G$2:$G$151,MATCH($D531,'Productos de barra'!$A$2:$A$151,0))="",Configuración!$C$3,INDEX('Productos de barra'!$G$2:$G$151,MATCH($D531,'Productos de barra'!$A$2:$A$151,0))),Configuración!$C$3)*((N($I531)+N($J531))/MAX(0.0001,IFERROR(IF(INDEX('Productos de barra'!$F$2:$F$151,MATCH($D531,'Productos de barra'!$A$2:$A$151,0))="",1,INDEX('Productos de barra'!$F$2:$F$151,MATCH($D531,'Productos de barra'!$A$2:$A$151,0))),1))+N($K531))+0.001,"OK",IF($N531&lt;0,"Falta: investigar","Sobra: revisar carga")))</f>
        <v/>
      </c>
      <c r="P531" s="26">
        <f>IF($N531="","",IFERROR(IF(INDEX('Productos de barra'!$H$2:$H$151,MATCH($D531,'Productos de barra'!$A$2:$A$151,0))="","",$N531*INDEX('Productos de barra'!$H$2:$H$151,MATCH($D531,'Productos de barra'!$A$2:$A$151,0))),""))</f>
        <v/>
      </c>
      <c r="Q531" s="18" t="n"/>
      <c r="R531" s="23">
        <f>IF(OR($A531="",$A531&lt;&gt;'Resumen del turno'!$C$3,$B531&lt;&gt;'Resumen del turno'!$C$4,$O531="",$O531="OK"),"",COUNTIFS($A$2:$A531,$A531,$B$2:$B531,$B531,$O$2:$O531,"Falta*")+COUNTIFS($A$2:$A531,$A531,$B$2:$B531,$B531,$O$2:$O531,"Sobra*"))</f>
        <v/>
      </c>
    </row>
    <row r="532">
      <c r="A532" s="22" t="n"/>
      <c r="B532" s="18" t="n"/>
      <c r="C532" s="18" t="n"/>
      <c r="D532" s="18" t="n"/>
      <c r="E532" s="23">
        <f>IF($D532="","",IFERROR(INDEX('Productos de barra'!$B$2:$B$151,MATCH($D532,'Productos de barra'!$A$2:$A$151,0)),"Código no cargado"))</f>
        <v/>
      </c>
      <c r="F532" s="23">
        <f>IF($D532="","",IFERROR(INDEX('Productos de barra'!$D$2:$D$151,MATCH($D532,'Productos de barra'!$A$2:$A$151,0)),""))</f>
        <v/>
      </c>
      <c r="G532" s="24" t="n"/>
      <c r="H532" s="24" t="n"/>
      <c r="I532" s="24" t="n"/>
      <c r="J532" s="24" t="n"/>
      <c r="K532" s="24" t="n"/>
      <c r="L532" s="25">
        <f>IF(OR($D532="",$G532=""),"",ROUND($G532+N($H532)-((N($I532)+N($J532))/MAX(0.0001,IFERROR(IF(INDEX('Productos de barra'!$F$2:$F$151,MATCH($D532,'Productos de barra'!$A$2:$A$151,0))="",1,INDEX('Productos de barra'!$F$2:$F$151,MATCH($D532,'Productos de barra'!$A$2:$A$151,0))),1))+N($K532)),2))</f>
        <v/>
      </c>
      <c r="M532" s="24" t="n"/>
      <c r="N532" s="25">
        <f>IF(OR($L532="",$M532=""),"",ROUND($M532-$L532,2))</f>
        <v/>
      </c>
      <c r="O532" s="23">
        <f>IF($N532="","",IF(ABS($N532)&lt;=IFERROR(IF(INDEX('Productos de barra'!$G$2:$G$151,MATCH($D532,'Productos de barra'!$A$2:$A$151,0))="",Configuración!$C$3,INDEX('Productos de barra'!$G$2:$G$151,MATCH($D532,'Productos de barra'!$A$2:$A$151,0))),Configuración!$C$3)*((N($I532)+N($J532))/MAX(0.0001,IFERROR(IF(INDEX('Productos de barra'!$F$2:$F$151,MATCH($D532,'Productos de barra'!$A$2:$A$151,0))="",1,INDEX('Productos de barra'!$F$2:$F$151,MATCH($D532,'Productos de barra'!$A$2:$A$151,0))),1))+N($K532))+0.001,"OK",IF($N532&lt;0,"Falta: investigar","Sobra: revisar carga")))</f>
        <v/>
      </c>
      <c r="P532" s="26">
        <f>IF($N532="","",IFERROR(IF(INDEX('Productos de barra'!$H$2:$H$151,MATCH($D532,'Productos de barra'!$A$2:$A$151,0))="","",$N532*INDEX('Productos de barra'!$H$2:$H$151,MATCH($D532,'Productos de barra'!$A$2:$A$151,0))),""))</f>
        <v/>
      </c>
      <c r="Q532" s="18" t="n"/>
      <c r="R532" s="23">
        <f>IF(OR($A532="",$A532&lt;&gt;'Resumen del turno'!$C$3,$B532&lt;&gt;'Resumen del turno'!$C$4,$O532="",$O532="OK"),"",COUNTIFS($A$2:$A532,$A532,$B$2:$B532,$B532,$O$2:$O532,"Falta*")+COUNTIFS($A$2:$A532,$A532,$B$2:$B532,$B532,$O$2:$O532,"Sobra*"))</f>
        <v/>
      </c>
    </row>
    <row r="533">
      <c r="A533" s="22" t="n"/>
      <c r="B533" s="18" t="n"/>
      <c r="C533" s="18" t="n"/>
      <c r="D533" s="18" t="n"/>
      <c r="E533" s="23">
        <f>IF($D533="","",IFERROR(INDEX('Productos de barra'!$B$2:$B$151,MATCH($D533,'Productos de barra'!$A$2:$A$151,0)),"Código no cargado"))</f>
        <v/>
      </c>
      <c r="F533" s="23">
        <f>IF($D533="","",IFERROR(INDEX('Productos de barra'!$D$2:$D$151,MATCH($D533,'Productos de barra'!$A$2:$A$151,0)),""))</f>
        <v/>
      </c>
      <c r="G533" s="24" t="n"/>
      <c r="H533" s="24" t="n"/>
      <c r="I533" s="24" t="n"/>
      <c r="J533" s="24" t="n"/>
      <c r="K533" s="24" t="n"/>
      <c r="L533" s="25">
        <f>IF(OR($D533="",$G533=""),"",ROUND($G533+N($H533)-((N($I533)+N($J533))/MAX(0.0001,IFERROR(IF(INDEX('Productos de barra'!$F$2:$F$151,MATCH($D533,'Productos de barra'!$A$2:$A$151,0))="",1,INDEX('Productos de barra'!$F$2:$F$151,MATCH($D533,'Productos de barra'!$A$2:$A$151,0))),1))+N($K533)),2))</f>
        <v/>
      </c>
      <c r="M533" s="24" t="n"/>
      <c r="N533" s="25">
        <f>IF(OR($L533="",$M533=""),"",ROUND($M533-$L533,2))</f>
        <v/>
      </c>
      <c r="O533" s="23">
        <f>IF($N533="","",IF(ABS($N533)&lt;=IFERROR(IF(INDEX('Productos de barra'!$G$2:$G$151,MATCH($D533,'Productos de barra'!$A$2:$A$151,0))="",Configuración!$C$3,INDEX('Productos de barra'!$G$2:$G$151,MATCH($D533,'Productos de barra'!$A$2:$A$151,0))),Configuración!$C$3)*((N($I533)+N($J533))/MAX(0.0001,IFERROR(IF(INDEX('Productos de barra'!$F$2:$F$151,MATCH($D533,'Productos de barra'!$A$2:$A$151,0))="",1,INDEX('Productos de barra'!$F$2:$F$151,MATCH($D533,'Productos de barra'!$A$2:$A$151,0))),1))+N($K533))+0.001,"OK",IF($N533&lt;0,"Falta: investigar","Sobra: revisar carga")))</f>
        <v/>
      </c>
      <c r="P533" s="26">
        <f>IF($N533="","",IFERROR(IF(INDEX('Productos de barra'!$H$2:$H$151,MATCH($D533,'Productos de barra'!$A$2:$A$151,0))="","",$N533*INDEX('Productos de barra'!$H$2:$H$151,MATCH($D533,'Productos de barra'!$A$2:$A$151,0))),""))</f>
        <v/>
      </c>
      <c r="Q533" s="18" t="n"/>
      <c r="R533" s="23">
        <f>IF(OR($A533="",$A533&lt;&gt;'Resumen del turno'!$C$3,$B533&lt;&gt;'Resumen del turno'!$C$4,$O533="",$O533="OK"),"",COUNTIFS($A$2:$A533,$A533,$B$2:$B533,$B533,$O$2:$O533,"Falta*")+COUNTIFS($A$2:$A533,$A533,$B$2:$B533,$B533,$O$2:$O533,"Sobra*"))</f>
        <v/>
      </c>
    </row>
    <row r="534">
      <c r="A534" s="22" t="n"/>
      <c r="B534" s="18" t="n"/>
      <c r="C534" s="18" t="n"/>
      <c r="D534" s="18" t="n"/>
      <c r="E534" s="23">
        <f>IF($D534="","",IFERROR(INDEX('Productos de barra'!$B$2:$B$151,MATCH($D534,'Productos de barra'!$A$2:$A$151,0)),"Código no cargado"))</f>
        <v/>
      </c>
      <c r="F534" s="23">
        <f>IF($D534="","",IFERROR(INDEX('Productos de barra'!$D$2:$D$151,MATCH($D534,'Productos de barra'!$A$2:$A$151,0)),""))</f>
        <v/>
      </c>
      <c r="G534" s="24" t="n"/>
      <c r="H534" s="24" t="n"/>
      <c r="I534" s="24" t="n"/>
      <c r="J534" s="24" t="n"/>
      <c r="K534" s="24" t="n"/>
      <c r="L534" s="25">
        <f>IF(OR($D534="",$G534=""),"",ROUND($G534+N($H534)-((N($I534)+N($J534))/MAX(0.0001,IFERROR(IF(INDEX('Productos de barra'!$F$2:$F$151,MATCH($D534,'Productos de barra'!$A$2:$A$151,0))="",1,INDEX('Productos de barra'!$F$2:$F$151,MATCH($D534,'Productos de barra'!$A$2:$A$151,0))),1))+N($K534)),2))</f>
        <v/>
      </c>
      <c r="M534" s="24" t="n"/>
      <c r="N534" s="25">
        <f>IF(OR($L534="",$M534=""),"",ROUND($M534-$L534,2))</f>
        <v/>
      </c>
      <c r="O534" s="23">
        <f>IF($N534="","",IF(ABS($N534)&lt;=IFERROR(IF(INDEX('Productos de barra'!$G$2:$G$151,MATCH($D534,'Productos de barra'!$A$2:$A$151,0))="",Configuración!$C$3,INDEX('Productos de barra'!$G$2:$G$151,MATCH($D534,'Productos de barra'!$A$2:$A$151,0))),Configuración!$C$3)*((N($I534)+N($J534))/MAX(0.0001,IFERROR(IF(INDEX('Productos de barra'!$F$2:$F$151,MATCH($D534,'Productos de barra'!$A$2:$A$151,0))="",1,INDEX('Productos de barra'!$F$2:$F$151,MATCH($D534,'Productos de barra'!$A$2:$A$151,0))),1))+N($K534))+0.001,"OK",IF($N534&lt;0,"Falta: investigar","Sobra: revisar carga")))</f>
        <v/>
      </c>
      <c r="P534" s="26">
        <f>IF($N534="","",IFERROR(IF(INDEX('Productos de barra'!$H$2:$H$151,MATCH($D534,'Productos de barra'!$A$2:$A$151,0))="","",$N534*INDEX('Productos de barra'!$H$2:$H$151,MATCH($D534,'Productos de barra'!$A$2:$A$151,0))),""))</f>
        <v/>
      </c>
      <c r="Q534" s="18" t="n"/>
      <c r="R534" s="23">
        <f>IF(OR($A534="",$A534&lt;&gt;'Resumen del turno'!$C$3,$B534&lt;&gt;'Resumen del turno'!$C$4,$O534="",$O534="OK"),"",COUNTIFS($A$2:$A534,$A534,$B$2:$B534,$B534,$O$2:$O534,"Falta*")+COUNTIFS($A$2:$A534,$A534,$B$2:$B534,$B534,$O$2:$O534,"Sobra*"))</f>
        <v/>
      </c>
    </row>
    <row r="535">
      <c r="A535" s="22" t="n"/>
      <c r="B535" s="18" t="n"/>
      <c r="C535" s="18" t="n"/>
      <c r="D535" s="18" t="n"/>
      <c r="E535" s="23">
        <f>IF($D535="","",IFERROR(INDEX('Productos de barra'!$B$2:$B$151,MATCH($D535,'Productos de barra'!$A$2:$A$151,0)),"Código no cargado"))</f>
        <v/>
      </c>
      <c r="F535" s="23">
        <f>IF($D535="","",IFERROR(INDEX('Productos de barra'!$D$2:$D$151,MATCH($D535,'Productos de barra'!$A$2:$A$151,0)),""))</f>
        <v/>
      </c>
      <c r="G535" s="24" t="n"/>
      <c r="H535" s="24" t="n"/>
      <c r="I535" s="24" t="n"/>
      <c r="J535" s="24" t="n"/>
      <c r="K535" s="24" t="n"/>
      <c r="L535" s="25">
        <f>IF(OR($D535="",$G535=""),"",ROUND($G535+N($H535)-((N($I535)+N($J535))/MAX(0.0001,IFERROR(IF(INDEX('Productos de barra'!$F$2:$F$151,MATCH($D535,'Productos de barra'!$A$2:$A$151,0))="",1,INDEX('Productos de barra'!$F$2:$F$151,MATCH($D535,'Productos de barra'!$A$2:$A$151,0))),1))+N($K535)),2))</f>
        <v/>
      </c>
      <c r="M535" s="24" t="n"/>
      <c r="N535" s="25">
        <f>IF(OR($L535="",$M535=""),"",ROUND($M535-$L535,2))</f>
        <v/>
      </c>
      <c r="O535" s="23">
        <f>IF($N535="","",IF(ABS($N535)&lt;=IFERROR(IF(INDEX('Productos de barra'!$G$2:$G$151,MATCH($D535,'Productos de barra'!$A$2:$A$151,0))="",Configuración!$C$3,INDEX('Productos de barra'!$G$2:$G$151,MATCH($D535,'Productos de barra'!$A$2:$A$151,0))),Configuración!$C$3)*((N($I535)+N($J535))/MAX(0.0001,IFERROR(IF(INDEX('Productos de barra'!$F$2:$F$151,MATCH($D535,'Productos de barra'!$A$2:$A$151,0))="",1,INDEX('Productos de barra'!$F$2:$F$151,MATCH($D535,'Productos de barra'!$A$2:$A$151,0))),1))+N($K535))+0.001,"OK",IF($N535&lt;0,"Falta: investigar","Sobra: revisar carga")))</f>
        <v/>
      </c>
      <c r="P535" s="26">
        <f>IF($N535="","",IFERROR(IF(INDEX('Productos de barra'!$H$2:$H$151,MATCH($D535,'Productos de barra'!$A$2:$A$151,0))="","",$N535*INDEX('Productos de barra'!$H$2:$H$151,MATCH($D535,'Productos de barra'!$A$2:$A$151,0))),""))</f>
        <v/>
      </c>
      <c r="Q535" s="18" t="n"/>
      <c r="R535" s="23">
        <f>IF(OR($A535="",$A535&lt;&gt;'Resumen del turno'!$C$3,$B535&lt;&gt;'Resumen del turno'!$C$4,$O535="",$O535="OK"),"",COUNTIFS($A$2:$A535,$A535,$B$2:$B535,$B535,$O$2:$O535,"Falta*")+COUNTIFS($A$2:$A535,$A535,$B$2:$B535,$B535,$O$2:$O535,"Sobra*"))</f>
        <v/>
      </c>
    </row>
    <row r="536">
      <c r="A536" s="22" t="n"/>
      <c r="B536" s="18" t="n"/>
      <c r="C536" s="18" t="n"/>
      <c r="D536" s="18" t="n"/>
      <c r="E536" s="23">
        <f>IF($D536="","",IFERROR(INDEX('Productos de barra'!$B$2:$B$151,MATCH($D536,'Productos de barra'!$A$2:$A$151,0)),"Código no cargado"))</f>
        <v/>
      </c>
      <c r="F536" s="23">
        <f>IF($D536="","",IFERROR(INDEX('Productos de barra'!$D$2:$D$151,MATCH($D536,'Productos de barra'!$A$2:$A$151,0)),""))</f>
        <v/>
      </c>
      <c r="G536" s="24" t="n"/>
      <c r="H536" s="24" t="n"/>
      <c r="I536" s="24" t="n"/>
      <c r="J536" s="24" t="n"/>
      <c r="K536" s="24" t="n"/>
      <c r="L536" s="25">
        <f>IF(OR($D536="",$G536=""),"",ROUND($G536+N($H536)-((N($I536)+N($J536))/MAX(0.0001,IFERROR(IF(INDEX('Productos de barra'!$F$2:$F$151,MATCH($D536,'Productos de barra'!$A$2:$A$151,0))="",1,INDEX('Productos de barra'!$F$2:$F$151,MATCH($D536,'Productos de barra'!$A$2:$A$151,0))),1))+N($K536)),2))</f>
        <v/>
      </c>
      <c r="M536" s="24" t="n"/>
      <c r="N536" s="25">
        <f>IF(OR($L536="",$M536=""),"",ROUND($M536-$L536,2))</f>
        <v/>
      </c>
      <c r="O536" s="23">
        <f>IF($N536="","",IF(ABS($N536)&lt;=IFERROR(IF(INDEX('Productos de barra'!$G$2:$G$151,MATCH($D536,'Productos de barra'!$A$2:$A$151,0))="",Configuración!$C$3,INDEX('Productos de barra'!$G$2:$G$151,MATCH($D536,'Productos de barra'!$A$2:$A$151,0))),Configuración!$C$3)*((N($I536)+N($J536))/MAX(0.0001,IFERROR(IF(INDEX('Productos de barra'!$F$2:$F$151,MATCH($D536,'Productos de barra'!$A$2:$A$151,0))="",1,INDEX('Productos de barra'!$F$2:$F$151,MATCH($D536,'Productos de barra'!$A$2:$A$151,0))),1))+N($K536))+0.001,"OK",IF($N536&lt;0,"Falta: investigar","Sobra: revisar carga")))</f>
        <v/>
      </c>
      <c r="P536" s="26">
        <f>IF($N536="","",IFERROR(IF(INDEX('Productos de barra'!$H$2:$H$151,MATCH($D536,'Productos de barra'!$A$2:$A$151,0))="","",$N536*INDEX('Productos de barra'!$H$2:$H$151,MATCH($D536,'Productos de barra'!$A$2:$A$151,0))),""))</f>
        <v/>
      </c>
      <c r="Q536" s="18" t="n"/>
      <c r="R536" s="23">
        <f>IF(OR($A536="",$A536&lt;&gt;'Resumen del turno'!$C$3,$B536&lt;&gt;'Resumen del turno'!$C$4,$O536="",$O536="OK"),"",COUNTIFS($A$2:$A536,$A536,$B$2:$B536,$B536,$O$2:$O536,"Falta*")+COUNTIFS($A$2:$A536,$A536,$B$2:$B536,$B536,$O$2:$O536,"Sobra*"))</f>
        <v/>
      </c>
    </row>
    <row r="537">
      <c r="A537" s="22" t="n"/>
      <c r="B537" s="18" t="n"/>
      <c r="C537" s="18" t="n"/>
      <c r="D537" s="18" t="n"/>
      <c r="E537" s="23">
        <f>IF($D537="","",IFERROR(INDEX('Productos de barra'!$B$2:$B$151,MATCH($D537,'Productos de barra'!$A$2:$A$151,0)),"Código no cargado"))</f>
        <v/>
      </c>
      <c r="F537" s="23">
        <f>IF($D537="","",IFERROR(INDEX('Productos de barra'!$D$2:$D$151,MATCH($D537,'Productos de barra'!$A$2:$A$151,0)),""))</f>
        <v/>
      </c>
      <c r="G537" s="24" t="n"/>
      <c r="H537" s="24" t="n"/>
      <c r="I537" s="24" t="n"/>
      <c r="J537" s="24" t="n"/>
      <c r="K537" s="24" t="n"/>
      <c r="L537" s="25">
        <f>IF(OR($D537="",$G537=""),"",ROUND($G537+N($H537)-((N($I537)+N($J537))/MAX(0.0001,IFERROR(IF(INDEX('Productos de barra'!$F$2:$F$151,MATCH($D537,'Productos de barra'!$A$2:$A$151,0))="",1,INDEX('Productos de barra'!$F$2:$F$151,MATCH($D537,'Productos de barra'!$A$2:$A$151,0))),1))+N($K537)),2))</f>
        <v/>
      </c>
      <c r="M537" s="24" t="n"/>
      <c r="N537" s="25">
        <f>IF(OR($L537="",$M537=""),"",ROUND($M537-$L537,2))</f>
        <v/>
      </c>
      <c r="O537" s="23">
        <f>IF($N537="","",IF(ABS($N537)&lt;=IFERROR(IF(INDEX('Productos de barra'!$G$2:$G$151,MATCH($D537,'Productos de barra'!$A$2:$A$151,0))="",Configuración!$C$3,INDEX('Productos de barra'!$G$2:$G$151,MATCH($D537,'Productos de barra'!$A$2:$A$151,0))),Configuración!$C$3)*((N($I537)+N($J537))/MAX(0.0001,IFERROR(IF(INDEX('Productos de barra'!$F$2:$F$151,MATCH($D537,'Productos de barra'!$A$2:$A$151,0))="",1,INDEX('Productos de barra'!$F$2:$F$151,MATCH($D537,'Productos de barra'!$A$2:$A$151,0))),1))+N($K537))+0.001,"OK",IF($N537&lt;0,"Falta: investigar","Sobra: revisar carga")))</f>
        <v/>
      </c>
      <c r="P537" s="26">
        <f>IF($N537="","",IFERROR(IF(INDEX('Productos de barra'!$H$2:$H$151,MATCH($D537,'Productos de barra'!$A$2:$A$151,0))="","",$N537*INDEX('Productos de barra'!$H$2:$H$151,MATCH($D537,'Productos de barra'!$A$2:$A$151,0))),""))</f>
        <v/>
      </c>
      <c r="Q537" s="18" t="n"/>
      <c r="R537" s="23">
        <f>IF(OR($A537="",$A537&lt;&gt;'Resumen del turno'!$C$3,$B537&lt;&gt;'Resumen del turno'!$C$4,$O537="",$O537="OK"),"",COUNTIFS($A$2:$A537,$A537,$B$2:$B537,$B537,$O$2:$O537,"Falta*")+COUNTIFS($A$2:$A537,$A537,$B$2:$B537,$B537,$O$2:$O537,"Sobra*"))</f>
        <v/>
      </c>
    </row>
    <row r="538">
      <c r="A538" s="22" t="n"/>
      <c r="B538" s="18" t="n"/>
      <c r="C538" s="18" t="n"/>
      <c r="D538" s="18" t="n"/>
      <c r="E538" s="23">
        <f>IF($D538="","",IFERROR(INDEX('Productos de barra'!$B$2:$B$151,MATCH($D538,'Productos de barra'!$A$2:$A$151,0)),"Código no cargado"))</f>
        <v/>
      </c>
      <c r="F538" s="23">
        <f>IF($D538="","",IFERROR(INDEX('Productos de barra'!$D$2:$D$151,MATCH($D538,'Productos de barra'!$A$2:$A$151,0)),""))</f>
        <v/>
      </c>
      <c r="G538" s="24" t="n"/>
      <c r="H538" s="24" t="n"/>
      <c r="I538" s="24" t="n"/>
      <c r="J538" s="24" t="n"/>
      <c r="K538" s="24" t="n"/>
      <c r="L538" s="25">
        <f>IF(OR($D538="",$G538=""),"",ROUND($G538+N($H538)-((N($I538)+N($J538))/MAX(0.0001,IFERROR(IF(INDEX('Productos de barra'!$F$2:$F$151,MATCH($D538,'Productos de barra'!$A$2:$A$151,0))="",1,INDEX('Productos de barra'!$F$2:$F$151,MATCH($D538,'Productos de barra'!$A$2:$A$151,0))),1))+N($K538)),2))</f>
        <v/>
      </c>
      <c r="M538" s="24" t="n"/>
      <c r="N538" s="25">
        <f>IF(OR($L538="",$M538=""),"",ROUND($M538-$L538,2))</f>
        <v/>
      </c>
      <c r="O538" s="23">
        <f>IF($N538="","",IF(ABS($N538)&lt;=IFERROR(IF(INDEX('Productos de barra'!$G$2:$G$151,MATCH($D538,'Productos de barra'!$A$2:$A$151,0))="",Configuración!$C$3,INDEX('Productos de barra'!$G$2:$G$151,MATCH($D538,'Productos de barra'!$A$2:$A$151,0))),Configuración!$C$3)*((N($I538)+N($J538))/MAX(0.0001,IFERROR(IF(INDEX('Productos de barra'!$F$2:$F$151,MATCH($D538,'Productos de barra'!$A$2:$A$151,0))="",1,INDEX('Productos de barra'!$F$2:$F$151,MATCH($D538,'Productos de barra'!$A$2:$A$151,0))),1))+N($K538))+0.001,"OK",IF($N538&lt;0,"Falta: investigar","Sobra: revisar carga")))</f>
        <v/>
      </c>
      <c r="P538" s="26">
        <f>IF($N538="","",IFERROR(IF(INDEX('Productos de barra'!$H$2:$H$151,MATCH($D538,'Productos de barra'!$A$2:$A$151,0))="","",$N538*INDEX('Productos de barra'!$H$2:$H$151,MATCH($D538,'Productos de barra'!$A$2:$A$151,0))),""))</f>
        <v/>
      </c>
      <c r="Q538" s="18" t="n"/>
      <c r="R538" s="23">
        <f>IF(OR($A538="",$A538&lt;&gt;'Resumen del turno'!$C$3,$B538&lt;&gt;'Resumen del turno'!$C$4,$O538="",$O538="OK"),"",COUNTIFS($A$2:$A538,$A538,$B$2:$B538,$B538,$O$2:$O538,"Falta*")+COUNTIFS($A$2:$A538,$A538,$B$2:$B538,$B538,$O$2:$O538,"Sobra*"))</f>
        <v/>
      </c>
    </row>
    <row r="539">
      <c r="A539" s="22" t="n"/>
      <c r="B539" s="18" t="n"/>
      <c r="C539" s="18" t="n"/>
      <c r="D539" s="18" t="n"/>
      <c r="E539" s="23">
        <f>IF($D539="","",IFERROR(INDEX('Productos de barra'!$B$2:$B$151,MATCH($D539,'Productos de barra'!$A$2:$A$151,0)),"Código no cargado"))</f>
        <v/>
      </c>
      <c r="F539" s="23">
        <f>IF($D539="","",IFERROR(INDEX('Productos de barra'!$D$2:$D$151,MATCH($D539,'Productos de barra'!$A$2:$A$151,0)),""))</f>
        <v/>
      </c>
      <c r="G539" s="24" t="n"/>
      <c r="H539" s="24" t="n"/>
      <c r="I539" s="24" t="n"/>
      <c r="J539" s="24" t="n"/>
      <c r="K539" s="24" t="n"/>
      <c r="L539" s="25">
        <f>IF(OR($D539="",$G539=""),"",ROUND($G539+N($H539)-((N($I539)+N($J539))/MAX(0.0001,IFERROR(IF(INDEX('Productos de barra'!$F$2:$F$151,MATCH($D539,'Productos de barra'!$A$2:$A$151,0))="",1,INDEX('Productos de barra'!$F$2:$F$151,MATCH($D539,'Productos de barra'!$A$2:$A$151,0))),1))+N($K539)),2))</f>
        <v/>
      </c>
      <c r="M539" s="24" t="n"/>
      <c r="N539" s="25">
        <f>IF(OR($L539="",$M539=""),"",ROUND($M539-$L539,2))</f>
        <v/>
      </c>
      <c r="O539" s="23">
        <f>IF($N539="","",IF(ABS($N539)&lt;=IFERROR(IF(INDEX('Productos de barra'!$G$2:$G$151,MATCH($D539,'Productos de barra'!$A$2:$A$151,0))="",Configuración!$C$3,INDEX('Productos de barra'!$G$2:$G$151,MATCH($D539,'Productos de barra'!$A$2:$A$151,0))),Configuración!$C$3)*((N($I539)+N($J539))/MAX(0.0001,IFERROR(IF(INDEX('Productos de barra'!$F$2:$F$151,MATCH($D539,'Productos de barra'!$A$2:$A$151,0))="",1,INDEX('Productos de barra'!$F$2:$F$151,MATCH($D539,'Productos de barra'!$A$2:$A$151,0))),1))+N($K539))+0.001,"OK",IF($N539&lt;0,"Falta: investigar","Sobra: revisar carga")))</f>
        <v/>
      </c>
      <c r="P539" s="26">
        <f>IF($N539="","",IFERROR(IF(INDEX('Productos de barra'!$H$2:$H$151,MATCH($D539,'Productos de barra'!$A$2:$A$151,0))="","",$N539*INDEX('Productos de barra'!$H$2:$H$151,MATCH($D539,'Productos de barra'!$A$2:$A$151,0))),""))</f>
        <v/>
      </c>
      <c r="Q539" s="18" t="n"/>
      <c r="R539" s="23">
        <f>IF(OR($A539="",$A539&lt;&gt;'Resumen del turno'!$C$3,$B539&lt;&gt;'Resumen del turno'!$C$4,$O539="",$O539="OK"),"",COUNTIFS($A$2:$A539,$A539,$B$2:$B539,$B539,$O$2:$O539,"Falta*")+COUNTIFS($A$2:$A539,$A539,$B$2:$B539,$B539,$O$2:$O539,"Sobra*"))</f>
        <v/>
      </c>
    </row>
    <row r="540">
      <c r="A540" s="22" t="n"/>
      <c r="B540" s="18" t="n"/>
      <c r="C540" s="18" t="n"/>
      <c r="D540" s="18" t="n"/>
      <c r="E540" s="23">
        <f>IF($D540="","",IFERROR(INDEX('Productos de barra'!$B$2:$B$151,MATCH($D540,'Productos de barra'!$A$2:$A$151,0)),"Código no cargado"))</f>
        <v/>
      </c>
      <c r="F540" s="23">
        <f>IF($D540="","",IFERROR(INDEX('Productos de barra'!$D$2:$D$151,MATCH($D540,'Productos de barra'!$A$2:$A$151,0)),""))</f>
        <v/>
      </c>
      <c r="G540" s="24" t="n"/>
      <c r="H540" s="24" t="n"/>
      <c r="I540" s="24" t="n"/>
      <c r="J540" s="24" t="n"/>
      <c r="K540" s="24" t="n"/>
      <c r="L540" s="25">
        <f>IF(OR($D540="",$G540=""),"",ROUND($G540+N($H540)-((N($I540)+N($J540))/MAX(0.0001,IFERROR(IF(INDEX('Productos de barra'!$F$2:$F$151,MATCH($D540,'Productos de barra'!$A$2:$A$151,0))="",1,INDEX('Productos de barra'!$F$2:$F$151,MATCH($D540,'Productos de barra'!$A$2:$A$151,0))),1))+N($K540)),2))</f>
        <v/>
      </c>
      <c r="M540" s="24" t="n"/>
      <c r="N540" s="25">
        <f>IF(OR($L540="",$M540=""),"",ROUND($M540-$L540,2))</f>
        <v/>
      </c>
      <c r="O540" s="23">
        <f>IF($N540="","",IF(ABS($N540)&lt;=IFERROR(IF(INDEX('Productos de barra'!$G$2:$G$151,MATCH($D540,'Productos de barra'!$A$2:$A$151,0))="",Configuración!$C$3,INDEX('Productos de barra'!$G$2:$G$151,MATCH($D540,'Productos de barra'!$A$2:$A$151,0))),Configuración!$C$3)*((N($I540)+N($J540))/MAX(0.0001,IFERROR(IF(INDEX('Productos de barra'!$F$2:$F$151,MATCH($D540,'Productos de barra'!$A$2:$A$151,0))="",1,INDEX('Productos de barra'!$F$2:$F$151,MATCH($D540,'Productos de barra'!$A$2:$A$151,0))),1))+N($K540))+0.001,"OK",IF($N540&lt;0,"Falta: investigar","Sobra: revisar carga")))</f>
        <v/>
      </c>
      <c r="P540" s="26">
        <f>IF($N540="","",IFERROR(IF(INDEX('Productos de barra'!$H$2:$H$151,MATCH($D540,'Productos de barra'!$A$2:$A$151,0))="","",$N540*INDEX('Productos de barra'!$H$2:$H$151,MATCH($D540,'Productos de barra'!$A$2:$A$151,0))),""))</f>
        <v/>
      </c>
      <c r="Q540" s="18" t="n"/>
      <c r="R540" s="23">
        <f>IF(OR($A540="",$A540&lt;&gt;'Resumen del turno'!$C$3,$B540&lt;&gt;'Resumen del turno'!$C$4,$O540="",$O540="OK"),"",COUNTIFS($A$2:$A540,$A540,$B$2:$B540,$B540,$O$2:$O540,"Falta*")+COUNTIFS($A$2:$A540,$A540,$B$2:$B540,$B540,$O$2:$O540,"Sobra*"))</f>
        <v/>
      </c>
    </row>
    <row r="541">
      <c r="A541" s="22" t="n"/>
      <c r="B541" s="18" t="n"/>
      <c r="C541" s="18" t="n"/>
      <c r="D541" s="18" t="n"/>
      <c r="E541" s="23">
        <f>IF($D541="","",IFERROR(INDEX('Productos de barra'!$B$2:$B$151,MATCH($D541,'Productos de barra'!$A$2:$A$151,0)),"Código no cargado"))</f>
        <v/>
      </c>
      <c r="F541" s="23">
        <f>IF($D541="","",IFERROR(INDEX('Productos de barra'!$D$2:$D$151,MATCH($D541,'Productos de barra'!$A$2:$A$151,0)),""))</f>
        <v/>
      </c>
      <c r="G541" s="24" t="n"/>
      <c r="H541" s="24" t="n"/>
      <c r="I541" s="24" t="n"/>
      <c r="J541" s="24" t="n"/>
      <c r="K541" s="24" t="n"/>
      <c r="L541" s="25">
        <f>IF(OR($D541="",$G541=""),"",ROUND($G541+N($H541)-((N($I541)+N($J541))/MAX(0.0001,IFERROR(IF(INDEX('Productos de barra'!$F$2:$F$151,MATCH($D541,'Productos de barra'!$A$2:$A$151,0))="",1,INDEX('Productos de barra'!$F$2:$F$151,MATCH($D541,'Productos de barra'!$A$2:$A$151,0))),1))+N($K541)),2))</f>
        <v/>
      </c>
      <c r="M541" s="24" t="n"/>
      <c r="N541" s="25">
        <f>IF(OR($L541="",$M541=""),"",ROUND($M541-$L541,2))</f>
        <v/>
      </c>
      <c r="O541" s="23">
        <f>IF($N541="","",IF(ABS($N541)&lt;=IFERROR(IF(INDEX('Productos de barra'!$G$2:$G$151,MATCH($D541,'Productos de barra'!$A$2:$A$151,0))="",Configuración!$C$3,INDEX('Productos de barra'!$G$2:$G$151,MATCH($D541,'Productos de barra'!$A$2:$A$151,0))),Configuración!$C$3)*((N($I541)+N($J541))/MAX(0.0001,IFERROR(IF(INDEX('Productos de barra'!$F$2:$F$151,MATCH($D541,'Productos de barra'!$A$2:$A$151,0))="",1,INDEX('Productos de barra'!$F$2:$F$151,MATCH($D541,'Productos de barra'!$A$2:$A$151,0))),1))+N($K541))+0.001,"OK",IF($N541&lt;0,"Falta: investigar","Sobra: revisar carga")))</f>
        <v/>
      </c>
      <c r="P541" s="26">
        <f>IF($N541="","",IFERROR(IF(INDEX('Productos de barra'!$H$2:$H$151,MATCH($D541,'Productos de barra'!$A$2:$A$151,0))="","",$N541*INDEX('Productos de barra'!$H$2:$H$151,MATCH($D541,'Productos de barra'!$A$2:$A$151,0))),""))</f>
        <v/>
      </c>
      <c r="Q541" s="18" t="n"/>
      <c r="R541" s="23">
        <f>IF(OR($A541="",$A541&lt;&gt;'Resumen del turno'!$C$3,$B541&lt;&gt;'Resumen del turno'!$C$4,$O541="",$O541="OK"),"",COUNTIFS($A$2:$A541,$A541,$B$2:$B541,$B541,$O$2:$O541,"Falta*")+COUNTIFS($A$2:$A541,$A541,$B$2:$B541,$B541,$O$2:$O541,"Sobra*"))</f>
        <v/>
      </c>
    </row>
    <row r="542">
      <c r="A542" s="22" t="n"/>
      <c r="B542" s="18" t="n"/>
      <c r="C542" s="18" t="n"/>
      <c r="D542" s="18" t="n"/>
      <c r="E542" s="23">
        <f>IF($D542="","",IFERROR(INDEX('Productos de barra'!$B$2:$B$151,MATCH($D542,'Productos de barra'!$A$2:$A$151,0)),"Código no cargado"))</f>
        <v/>
      </c>
      <c r="F542" s="23">
        <f>IF($D542="","",IFERROR(INDEX('Productos de barra'!$D$2:$D$151,MATCH($D542,'Productos de barra'!$A$2:$A$151,0)),""))</f>
        <v/>
      </c>
      <c r="G542" s="24" t="n"/>
      <c r="H542" s="24" t="n"/>
      <c r="I542" s="24" t="n"/>
      <c r="J542" s="24" t="n"/>
      <c r="K542" s="24" t="n"/>
      <c r="L542" s="25">
        <f>IF(OR($D542="",$G542=""),"",ROUND($G542+N($H542)-((N($I542)+N($J542))/MAX(0.0001,IFERROR(IF(INDEX('Productos de barra'!$F$2:$F$151,MATCH($D542,'Productos de barra'!$A$2:$A$151,0))="",1,INDEX('Productos de barra'!$F$2:$F$151,MATCH($D542,'Productos de barra'!$A$2:$A$151,0))),1))+N($K542)),2))</f>
        <v/>
      </c>
      <c r="M542" s="24" t="n"/>
      <c r="N542" s="25">
        <f>IF(OR($L542="",$M542=""),"",ROUND($M542-$L542,2))</f>
        <v/>
      </c>
      <c r="O542" s="23">
        <f>IF($N542="","",IF(ABS($N542)&lt;=IFERROR(IF(INDEX('Productos de barra'!$G$2:$G$151,MATCH($D542,'Productos de barra'!$A$2:$A$151,0))="",Configuración!$C$3,INDEX('Productos de barra'!$G$2:$G$151,MATCH($D542,'Productos de barra'!$A$2:$A$151,0))),Configuración!$C$3)*((N($I542)+N($J542))/MAX(0.0001,IFERROR(IF(INDEX('Productos de barra'!$F$2:$F$151,MATCH($D542,'Productos de barra'!$A$2:$A$151,0))="",1,INDEX('Productos de barra'!$F$2:$F$151,MATCH($D542,'Productos de barra'!$A$2:$A$151,0))),1))+N($K542))+0.001,"OK",IF($N542&lt;0,"Falta: investigar","Sobra: revisar carga")))</f>
        <v/>
      </c>
      <c r="P542" s="26">
        <f>IF($N542="","",IFERROR(IF(INDEX('Productos de barra'!$H$2:$H$151,MATCH($D542,'Productos de barra'!$A$2:$A$151,0))="","",$N542*INDEX('Productos de barra'!$H$2:$H$151,MATCH($D542,'Productos de barra'!$A$2:$A$151,0))),""))</f>
        <v/>
      </c>
      <c r="Q542" s="18" t="n"/>
      <c r="R542" s="23">
        <f>IF(OR($A542="",$A542&lt;&gt;'Resumen del turno'!$C$3,$B542&lt;&gt;'Resumen del turno'!$C$4,$O542="",$O542="OK"),"",COUNTIFS($A$2:$A542,$A542,$B$2:$B542,$B542,$O$2:$O542,"Falta*")+COUNTIFS($A$2:$A542,$A542,$B$2:$B542,$B542,$O$2:$O542,"Sobra*"))</f>
        <v/>
      </c>
    </row>
    <row r="543">
      <c r="A543" s="22" t="n"/>
      <c r="B543" s="18" t="n"/>
      <c r="C543" s="18" t="n"/>
      <c r="D543" s="18" t="n"/>
      <c r="E543" s="23">
        <f>IF($D543="","",IFERROR(INDEX('Productos de barra'!$B$2:$B$151,MATCH($D543,'Productos de barra'!$A$2:$A$151,0)),"Código no cargado"))</f>
        <v/>
      </c>
      <c r="F543" s="23">
        <f>IF($D543="","",IFERROR(INDEX('Productos de barra'!$D$2:$D$151,MATCH($D543,'Productos de barra'!$A$2:$A$151,0)),""))</f>
        <v/>
      </c>
      <c r="G543" s="24" t="n"/>
      <c r="H543" s="24" t="n"/>
      <c r="I543" s="24" t="n"/>
      <c r="J543" s="24" t="n"/>
      <c r="K543" s="24" t="n"/>
      <c r="L543" s="25">
        <f>IF(OR($D543="",$G543=""),"",ROUND($G543+N($H543)-((N($I543)+N($J543))/MAX(0.0001,IFERROR(IF(INDEX('Productos de barra'!$F$2:$F$151,MATCH($D543,'Productos de barra'!$A$2:$A$151,0))="",1,INDEX('Productos de barra'!$F$2:$F$151,MATCH($D543,'Productos de barra'!$A$2:$A$151,0))),1))+N($K543)),2))</f>
        <v/>
      </c>
      <c r="M543" s="24" t="n"/>
      <c r="N543" s="25">
        <f>IF(OR($L543="",$M543=""),"",ROUND($M543-$L543,2))</f>
        <v/>
      </c>
      <c r="O543" s="23">
        <f>IF($N543="","",IF(ABS($N543)&lt;=IFERROR(IF(INDEX('Productos de barra'!$G$2:$G$151,MATCH($D543,'Productos de barra'!$A$2:$A$151,0))="",Configuración!$C$3,INDEX('Productos de barra'!$G$2:$G$151,MATCH($D543,'Productos de barra'!$A$2:$A$151,0))),Configuración!$C$3)*((N($I543)+N($J543))/MAX(0.0001,IFERROR(IF(INDEX('Productos de barra'!$F$2:$F$151,MATCH($D543,'Productos de barra'!$A$2:$A$151,0))="",1,INDEX('Productos de barra'!$F$2:$F$151,MATCH($D543,'Productos de barra'!$A$2:$A$151,0))),1))+N($K543))+0.001,"OK",IF($N543&lt;0,"Falta: investigar","Sobra: revisar carga")))</f>
        <v/>
      </c>
      <c r="P543" s="26">
        <f>IF($N543="","",IFERROR(IF(INDEX('Productos de barra'!$H$2:$H$151,MATCH($D543,'Productos de barra'!$A$2:$A$151,0))="","",$N543*INDEX('Productos de barra'!$H$2:$H$151,MATCH($D543,'Productos de barra'!$A$2:$A$151,0))),""))</f>
        <v/>
      </c>
      <c r="Q543" s="18" t="n"/>
      <c r="R543" s="23">
        <f>IF(OR($A543="",$A543&lt;&gt;'Resumen del turno'!$C$3,$B543&lt;&gt;'Resumen del turno'!$C$4,$O543="",$O543="OK"),"",COUNTIFS($A$2:$A543,$A543,$B$2:$B543,$B543,$O$2:$O543,"Falta*")+COUNTIFS($A$2:$A543,$A543,$B$2:$B543,$B543,$O$2:$O543,"Sobra*"))</f>
        <v/>
      </c>
    </row>
    <row r="544">
      <c r="A544" s="22" t="n"/>
      <c r="B544" s="18" t="n"/>
      <c r="C544" s="18" t="n"/>
      <c r="D544" s="18" t="n"/>
      <c r="E544" s="23">
        <f>IF($D544="","",IFERROR(INDEX('Productos de barra'!$B$2:$B$151,MATCH($D544,'Productos de barra'!$A$2:$A$151,0)),"Código no cargado"))</f>
        <v/>
      </c>
      <c r="F544" s="23">
        <f>IF($D544="","",IFERROR(INDEX('Productos de barra'!$D$2:$D$151,MATCH($D544,'Productos de barra'!$A$2:$A$151,0)),""))</f>
        <v/>
      </c>
      <c r="G544" s="24" t="n"/>
      <c r="H544" s="24" t="n"/>
      <c r="I544" s="24" t="n"/>
      <c r="J544" s="24" t="n"/>
      <c r="K544" s="24" t="n"/>
      <c r="L544" s="25">
        <f>IF(OR($D544="",$G544=""),"",ROUND($G544+N($H544)-((N($I544)+N($J544))/MAX(0.0001,IFERROR(IF(INDEX('Productos de barra'!$F$2:$F$151,MATCH($D544,'Productos de barra'!$A$2:$A$151,0))="",1,INDEX('Productos de barra'!$F$2:$F$151,MATCH($D544,'Productos de barra'!$A$2:$A$151,0))),1))+N($K544)),2))</f>
        <v/>
      </c>
      <c r="M544" s="24" t="n"/>
      <c r="N544" s="25">
        <f>IF(OR($L544="",$M544=""),"",ROUND($M544-$L544,2))</f>
        <v/>
      </c>
      <c r="O544" s="23">
        <f>IF($N544="","",IF(ABS($N544)&lt;=IFERROR(IF(INDEX('Productos de barra'!$G$2:$G$151,MATCH($D544,'Productos de barra'!$A$2:$A$151,0))="",Configuración!$C$3,INDEX('Productos de barra'!$G$2:$G$151,MATCH($D544,'Productos de barra'!$A$2:$A$151,0))),Configuración!$C$3)*((N($I544)+N($J544))/MAX(0.0001,IFERROR(IF(INDEX('Productos de barra'!$F$2:$F$151,MATCH($D544,'Productos de barra'!$A$2:$A$151,0))="",1,INDEX('Productos de barra'!$F$2:$F$151,MATCH($D544,'Productos de barra'!$A$2:$A$151,0))),1))+N($K544))+0.001,"OK",IF($N544&lt;0,"Falta: investigar","Sobra: revisar carga")))</f>
        <v/>
      </c>
      <c r="P544" s="26">
        <f>IF($N544="","",IFERROR(IF(INDEX('Productos de barra'!$H$2:$H$151,MATCH($D544,'Productos de barra'!$A$2:$A$151,0))="","",$N544*INDEX('Productos de barra'!$H$2:$H$151,MATCH($D544,'Productos de barra'!$A$2:$A$151,0))),""))</f>
        <v/>
      </c>
      <c r="Q544" s="18" t="n"/>
      <c r="R544" s="23">
        <f>IF(OR($A544="",$A544&lt;&gt;'Resumen del turno'!$C$3,$B544&lt;&gt;'Resumen del turno'!$C$4,$O544="",$O544="OK"),"",COUNTIFS($A$2:$A544,$A544,$B$2:$B544,$B544,$O$2:$O544,"Falta*")+COUNTIFS($A$2:$A544,$A544,$B$2:$B544,$B544,$O$2:$O544,"Sobra*"))</f>
        <v/>
      </c>
    </row>
    <row r="545">
      <c r="A545" s="22" t="n"/>
      <c r="B545" s="18" t="n"/>
      <c r="C545" s="18" t="n"/>
      <c r="D545" s="18" t="n"/>
      <c r="E545" s="23">
        <f>IF($D545="","",IFERROR(INDEX('Productos de barra'!$B$2:$B$151,MATCH($D545,'Productos de barra'!$A$2:$A$151,0)),"Código no cargado"))</f>
        <v/>
      </c>
      <c r="F545" s="23">
        <f>IF($D545="","",IFERROR(INDEX('Productos de barra'!$D$2:$D$151,MATCH($D545,'Productos de barra'!$A$2:$A$151,0)),""))</f>
        <v/>
      </c>
      <c r="G545" s="24" t="n"/>
      <c r="H545" s="24" t="n"/>
      <c r="I545" s="24" t="n"/>
      <c r="J545" s="24" t="n"/>
      <c r="K545" s="24" t="n"/>
      <c r="L545" s="25">
        <f>IF(OR($D545="",$G545=""),"",ROUND($G545+N($H545)-((N($I545)+N($J545))/MAX(0.0001,IFERROR(IF(INDEX('Productos de barra'!$F$2:$F$151,MATCH($D545,'Productos de barra'!$A$2:$A$151,0))="",1,INDEX('Productos de barra'!$F$2:$F$151,MATCH($D545,'Productos de barra'!$A$2:$A$151,0))),1))+N($K545)),2))</f>
        <v/>
      </c>
      <c r="M545" s="24" t="n"/>
      <c r="N545" s="25">
        <f>IF(OR($L545="",$M545=""),"",ROUND($M545-$L545,2))</f>
        <v/>
      </c>
      <c r="O545" s="23">
        <f>IF($N545="","",IF(ABS($N545)&lt;=IFERROR(IF(INDEX('Productos de barra'!$G$2:$G$151,MATCH($D545,'Productos de barra'!$A$2:$A$151,0))="",Configuración!$C$3,INDEX('Productos de barra'!$G$2:$G$151,MATCH($D545,'Productos de barra'!$A$2:$A$151,0))),Configuración!$C$3)*((N($I545)+N($J545))/MAX(0.0001,IFERROR(IF(INDEX('Productos de barra'!$F$2:$F$151,MATCH($D545,'Productos de barra'!$A$2:$A$151,0))="",1,INDEX('Productos de barra'!$F$2:$F$151,MATCH($D545,'Productos de barra'!$A$2:$A$151,0))),1))+N($K545))+0.001,"OK",IF($N545&lt;0,"Falta: investigar","Sobra: revisar carga")))</f>
        <v/>
      </c>
      <c r="P545" s="26">
        <f>IF($N545="","",IFERROR(IF(INDEX('Productos de barra'!$H$2:$H$151,MATCH($D545,'Productos de barra'!$A$2:$A$151,0))="","",$N545*INDEX('Productos de barra'!$H$2:$H$151,MATCH($D545,'Productos de barra'!$A$2:$A$151,0))),""))</f>
        <v/>
      </c>
      <c r="Q545" s="18" t="n"/>
      <c r="R545" s="23">
        <f>IF(OR($A545="",$A545&lt;&gt;'Resumen del turno'!$C$3,$B545&lt;&gt;'Resumen del turno'!$C$4,$O545="",$O545="OK"),"",COUNTIFS($A$2:$A545,$A545,$B$2:$B545,$B545,$O$2:$O545,"Falta*")+COUNTIFS($A$2:$A545,$A545,$B$2:$B545,$B545,$O$2:$O545,"Sobra*"))</f>
        <v/>
      </c>
    </row>
    <row r="546">
      <c r="A546" s="22" t="n"/>
      <c r="B546" s="18" t="n"/>
      <c r="C546" s="18" t="n"/>
      <c r="D546" s="18" t="n"/>
      <c r="E546" s="23">
        <f>IF($D546="","",IFERROR(INDEX('Productos de barra'!$B$2:$B$151,MATCH($D546,'Productos de barra'!$A$2:$A$151,0)),"Código no cargado"))</f>
        <v/>
      </c>
      <c r="F546" s="23">
        <f>IF($D546="","",IFERROR(INDEX('Productos de barra'!$D$2:$D$151,MATCH($D546,'Productos de barra'!$A$2:$A$151,0)),""))</f>
        <v/>
      </c>
      <c r="G546" s="24" t="n"/>
      <c r="H546" s="24" t="n"/>
      <c r="I546" s="24" t="n"/>
      <c r="J546" s="24" t="n"/>
      <c r="K546" s="24" t="n"/>
      <c r="L546" s="25">
        <f>IF(OR($D546="",$G546=""),"",ROUND($G546+N($H546)-((N($I546)+N($J546))/MAX(0.0001,IFERROR(IF(INDEX('Productos de barra'!$F$2:$F$151,MATCH($D546,'Productos de barra'!$A$2:$A$151,0))="",1,INDEX('Productos de barra'!$F$2:$F$151,MATCH($D546,'Productos de barra'!$A$2:$A$151,0))),1))+N($K546)),2))</f>
        <v/>
      </c>
      <c r="M546" s="24" t="n"/>
      <c r="N546" s="25">
        <f>IF(OR($L546="",$M546=""),"",ROUND($M546-$L546,2))</f>
        <v/>
      </c>
      <c r="O546" s="23">
        <f>IF($N546="","",IF(ABS($N546)&lt;=IFERROR(IF(INDEX('Productos de barra'!$G$2:$G$151,MATCH($D546,'Productos de barra'!$A$2:$A$151,0))="",Configuración!$C$3,INDEX('Productos de barra'!$G$2:$G$151,MATCH($D546,'Productos de barra'!$A$2:$A$151,0))),Configuración!$C$3)*((N($I546)+N($J546))/MAX(0.0001,IFERROR(IF(INDEX('Productos de barra'!$F$2:$F$151,MATCH($D546,'Productos de barra'!$A$2:$A$151,0))="",1,INDEX('Productos de barra'!$F$2:$F$151,MATCH($D546,'Productos de barra'!$A$2:$A$151,0))),1))+N($K546))+0.001,"OK",IF($N546&lt;0,"Falta: investigar","Sobra: revisar carga")))</f>
        <v/>
      </c>
      <c r="P546" s="26">
        <f>IF($N546="","",IFERROR(IF(INDEX('Productos de barra'!$H$2:$H$151,MATCH($D546,'Productos de barra'!$A$2:$A$151,0))="","",$N546*INDEX('Productos de barra'!$H$2:$H$151,MATCH($D546,'Productos de barra'!$A$2:$A$151,0))),""))</f>
        <v/>
      </c>
      <c r="Q546" s="18" t="n"/>
      <c r="R546" s="23">
        <f>IF(OR($A546="",$A546&lt;&gt;'Resumen del turno'!$C$3,$B546&lt;&gt;'Resumen del turno'!$C$4,$O546="",$O546="OK"),"",COUNTIFS($A$2:$A546,$A546,$B$2:$B546,$B546,$O$2:$O546,"Falta*")+COUNTIFS($A$2:$A546,$A546,$B$2:$B546,$B546,$O$2:$O546,"Sobra*"))</f>
        <v/>
      </c>
    </row>
    <row r="547">
      <c r="A547" s="22" t="n"/>
      <c r="B547" s="18" t="n"/>
      <c r="C547" s="18" t="n"/>
      <c r="D547" s="18" t="n"/>
      <c r="E547" s="23">
        <f>IF($D547="","",IFERROR(INDEX('Productos de barra'!$B$2:$B$151,MATCH($D547,'Productos de barra'!$A$2:$A$151,0)),"Código no cargado"))</f>
        <v/>
      </c>
      <c r="F547" s="23">
        <f>IF($D547="","",IFERROR(INDEX('Productos de barra'!$D$2:$D$151,MATCH($D547,'Productos de barra'!$A$2:$A$151,0)),""))</f>
        <v/>
      </c>
      <c r="G547" s="24" t="n"/>
      <c r="H547" s="24" t="n"/>
      <c r="I547" s="24" t="n"/>
      <c r="J547" s="24" t="n"/>
      <c r="K547" s="24" t="n"/>
      <c r="L547" s="25">
        <f>IF(OR($D547="",$G547=""),"",ROUND($G547+N($H547)-((N($I547)+N($J547))/MAX(0.0001,IFERROR(IF(INDEX('Productos de barra'!$F$2:$F$151,MATCH($D547,'Productos de barra'!$A$2:$A$151,0))="",1,INDEX('Productos de barra'!$F$2:$F$151,MATCH($D547,'Productos de barra'!$A$2:$A$151,0))),1))+N($K547)),2))</f>
        <v/>
      </c>
      <c r="M547" s="24" t="n"/>
      <c r="N547" s="25">
        <f>IF(OR($L547="",$M547=""),"",ROUND($M547-$L547,2))</f>
        <v/>
      </c>
      <c r="O547" s="23">
        <f>IF($N547="","",IF(ABS($N547)&lt;=IFERROR(IF(INDEX('Productos de barra'!$G$2:$G$151,MATCH($D547,'Productos de barra'!$A$2:$A$151,0))="",Configuración!$C$3,INDEX('Productos de barra'!$G$2:$G$151,MATCH($D547,'Productos de barra'!$A$2:$A$151,0))),Configuración!$C$3)*((N($I547)+N($J547))/MAX(0.0001,IFERROR(IF(INDEX('Productos de barra'!$F$2:$F$151,MATCH($D547,'Productos de barra'!$A$2:$A$151,0))="",1,INDEX('Productos de barra'!$F$2:$F$151,MATCH($D547,'Productos de barra'!$A$2:$A$151,0))),1))+N($K547))+0.001,"OK",IF($N547&lt;0,"Falta: investigar","Sobra: revisar carga")))</f>
        <v/>
      </c>
      <c r="P547" s="26">
        <f>IF($N547="","",IFERROR(IF(INDEX('Productos de barra'!$H$2:$H$151,MATCH($D547,'Productos de barra'!$A$2:$A$151,0))="","",$N547*INDEX('Productos de barra'!$H$2:$H$151,MATCH($D547,'Productos de barra'!$A$2:$A$151,0))),""))</f>
        <v/>
      </c>
      <c r="Q547" s="18" t="n"/>
      <c r="R547" s="23">
        <f>IF(OR($A547="",$A547&lt;&gt;'Resumen del turno'!$C$3,$B547&lt;&gt;'Resumen del turno'!$C$4,$O547="",$O547="OK"),"",COUNTIFS($A$2:$A547,$A547,$B$2:$B547,$B547,$O$2:$O547,"Falta*")+COUNTIFS($A$2:$A547,$A547,$B$2:$B547,$B547,$O$2:$O547,"Sobra*"))</f>
        <v/>
      </c>
    </row>
    <row r="548">
      <c r="A548" s="22" t="n"/>
      <c r="B548" s="18" t="n"/>
      <c r="C548" s="18" t="n"/>
      <c r="D548" s="18" t="n"/>
      <c r="E548" s="23">
        <f>IF($D548="","",IFERROR(INDEX('Productos de barra'!$B$2:$B$151,MATCH($D548,'Productos de barra'!$A$2:$A$151,0)),"Código no cargado"))</f>
        <v/>
      </c>
      <c r="F548" s="23">
        <f>IF($D548="","",IFERROR(INDEX('Productos de barra'!$D$2:$D$151,MATCH($D548,'Productos de barra'!$A$2:$A$151,0)),""))</f>
        <v/>
      </c>
      <c r="G548" s="24" t="n"/>
      <c r="H548" s="24" t="n"/>
      <c r="I548" s="24" t="n"/>
      <c r="J548" s="24" t="n"/>
      <c r="K548" s="24" t="n"/>
      <c r="L548" s="25">
        <f>IF(OR($D548="",$G548=""),"",ROUND($G548+N($H548)-((N($I548)+N($J548))/MAX(0.0001,IFERROR(IF(INDEX('Productos de barra'!$F$2:$F$151,MATCH($D548,'Productos de barra'!$A$2:$A$151,0))="",1,INDEX('Productos de barra'!$F$2:$F$151,MATCH($D548,'Productos de barra'!$A$2:$A$151,0))),1))+N($K548)),2))</f>
        <v/>
      </c>
      <c r="M548" s="24" t="n"/>
      <c r="N548" s="25">
        <f>IF(OR($L548="",$M548=""),"",ROUND($M548-$L548,2))</f>
        <v/>
      </c>
      <c r="O548" s="23">
        <f>IF($N548="","",IF(ABS($N548)&lt;=IFERROR(IF(INDEX('Productos de barra'!$G$2:$G$151,MATCH($D548,'Productos de barra'!$A$2:$A$151,0))="",Configuración!$C$3,INDEX('Productos de barra'!$G$2:$G$151,MATCH($D548,'Productos de barra'!$A$2:$A$151,0))),Configuración!$C$3)*((N($I548)+N($J548))/MAX(0.0001,IFERROR(IF(INDEX('Productos de barra'!$F$2:$F$151,MATCH($D548,'Productos de barra'!$A$2:$A$151,0))="",1,INDEX('Productos de barra'!$F$2:$F$151,MATCH($D548,'Productos de barra'!$A$2:$A$151,0))),1))+N($K548))+0.001,"OK",IF($N548&lt;0,"Falta: investigar","Sobra: revisar carga")))</f>
        <v/>
      </c>
      <c r="P548" s="26">
        <f>IF($N548="","",IFERROR(IF(INDEX('Productos de barra'!$H$2:$H$151,MATCH($D548,'Productos de barra'!$A$2:$A$151,0))="","",$N548*INDEX('Productos de barra'!$H$2:$H$151,MATCH($D548,'Productos de barra'!$A$2:$A$151,0))),""))</f>
        <v/>
      </c>
      <c r="Q548" s="18" t="n"/>
      <c r="R548" s="23">
        <f>IF(OR($A548="",$A548&lt;&gt;'Resumen del turno'!$C$3,$B548&lt;&gt;'Resumen del turno'!$C$4,$O548="",$O548="OK"),"",COUNTIFS($A$2:$A548,$A548,$B$2:$B548,$B548,$O$2:$O548,"Falta*")+COUNTIFS($A$2:$A548,$A548,$B$2:$B548,$B548,$O$2:$O548,"Sobra*"))</f>
        <v/>
      </c>
    </row>
    <row r="549">
      <c r="A549" s="22" t="n"/>
      <c r="B549" s="18" t="n"/>
      <c r="C549" s="18" t="n"/>
      <c r="D549" s="18" t="n"/>
      <c r="E549" s="23">
        <f>IF($D549="","",IFERROR(INDEX('Productos de barra'!$B$2:$B$151,MATCH($D549,'Productos de barra'!$A$2:$A$151,0)),"Código no cargado"))</f>
        <v/>
      </c>
      <c r="F549" s="23">
        <f>IF($D549="","",IFERROR(INDEX('Productos de barra'!$D$2:$D$151,MATCH($D549,'Productos de barra'!$A$2:$A$151,0)),""))</f>
        <v/>
      </c>
      <c r="G549" s="24" t="n"/>
      <c r="H549" s="24" t="n"/>
      <c r="I549" s="24" t="n"/>
      <c r="J549" s="24" t="n"/>
      <c r="K549" s="24" t="n"/>
      <c r="L549" s="25">
        <f>IF(OR($D549="",$G549=""),"",ROUND($G549+N($H549)-((N($I549)+N($J549))/MAX(0.0001,IFERROR(IF(INDEX('Productos de barra'!$F$2:$F$151,MATCH($D549,'Productos de barra'!$A$2:$A$151,0))="",1,INDEX('Productos de barra'!$F$2:$F$151,MATCH($D549,'Productos de barra'!$A$2:$A$151,0))),1))+N($K549)),2))</f>
        <v/>
      </c>
      <c r="M549" s="24" t="n"/>
      <c r="N549" s="25">
        <f>IF(OR($L549="",$M549=""),"",ROUND($M549-$L549,2))</f>
        <v/>
      </c>
      <c r="O549" s="23">
        <f>IF($N549="","",IF(ABS($N549)&lt;=IFERROR(IF(INDEX('Productos de barra'!$G$2:$G$151,MATCH($D549,'Productos de barra'!$A$2:$A$151,0))="",Configuración!$C$3,INDEX('Productos de barra'!$G$2:$G$151,MATCH($D549,'Productos de barra'!$A$2:$A$151,0))),Configuración!$C$3)*((N($I549)+N($J549))/MAX(0.0001,IFERROR(IF(INDEX('Productos de barra'!$F$2:$F$151,MATCH($D549,'Productos de barra'!$A$2:$A$151,0))="",1,INDEX('Productos de barra'!$F$2:$F$151,MATCH($D549,'Productos de barra'!$A$2:$A$151,0))),1))+N($K549))+0.001,"OK",IF($N549&lt;0,"Falta: investigar","Sobra: revisar carga")))</f>
        <v/>
      </c>
      <c r="P549" s="26">
        <f>IF($N549="","",IFERROR(IF(INDEX('Productos de barra'!$H$2:$H$151,MATCH($D549,'Productos de barra'!$A$2:$A$151,0))="","",$N549*INDEX('Productos de barra'!$H$2:$H$151,MATCH($D549,'Productos de barra'!$A$2:$A$151,0))),""))</f>
        <v/>
      </c>
      <c r="Q549" s="18" t="n"/>
      <c r="R549" s="23">
        <f>IF(OR($A549="",$A549&lt;&gt;'Resumen del turno'!$C$3,$B549&lt;&gt;'Resumen del turno'!$C$4,$O549="",$O549="OK"),"",COUNTIFS($A$2:$A549,$A549,$B$2:$B549,$B549,$O$2:$O549,"Falta*")+COUNTIFS($A$2:$A549,$A549,$B$2:$B549,$B549,$O$2:$O549,"Sobra*"))</f>
        <v/>
      </c>
    </row>
    <row r="550">
      <c r="A550" s="22" t="n"/>
      <c r="B550" s="18" t="n"/>
      <c r="C550" s="18" t="n"/>
      <c r="D550" s="18" t="n"/>
      <c r="E550" s="23">
        <f>IF($D550="","",IFERROR(INDEX('Productos de barra'!$B$2:$B$151,MATCH($D550,'Productos de barra'!$A$2:$A$151,0)),"Código no cargado"))</f>
        <v/>
      </c>
      <c r="F550" s="23">
        <f>IF($D550="","",IFERROR(INDEX('Productos de barra'!$D$2:$D$151,MATCH($D550,'Productos de barra'!$A$2:$A$151,0)),""))</f>
        <v/>
      </c>
      <c r="G550" s="24" t="n"/>
      <c r="H550" s="24" t="n"/>
      <c r="I550" s="24" t="n"/>
      <c r="J550" s="24" t="n"/>
      <c r="K550" s="24" t="n"/>
      <c r="L550" s="25">
        <f>IF(OR($D550="",$G550=""),"",ROUND($G550+N($H550)-((N($I550)+N($J550))/MAX(0.0001,IFERROR(IF(INDEX('Productos de barra'!$F$2:$F$151,MATCH($D550,'Productos de barra'!$A$2:$A$151,0))="",1,INDEX('Productos de barra'!$F$2:$F$151,MATCH($D550,'Productos de barra'!$A$2:$A$151,0))),1))+N($K550)),2))</f>
        <v/>
      </c>
      <c r="M550" s="24" t="n"/>
      <c r="N550" s="25">
        <f>IF(OR($L550="",$M550=""),"",ROUND($M550-$L550,2))</f>
        <v/>
      </c>
      <c r="O550" s="23">
        <f>IF($N550="","",IF(ABS($N550)&lt;=IFERROR(IF(INDEX('Productos de barra'!$G$2:$G$151,MATCH($D550,'Productos de barra'!$A$2:$A$151,0))="",Configuración!$C$3,INDEX('Productos de barra'!$G$2:$G$151,MATCH($D550,'Productos de barra'!$A$2:$A$151,0))),Configuración!$C$3)*((N($I550)+N($J550))/MAX(0.0001,IFERROR(IF(INDEX('Productos de barra'!$F$2:$F$151,MATCH($D550,'Productos de barra'!$A$2:$A$151,0))="",1,INDEX('Productos de barra'!$F$2:$F$151,MATCH($D550,'Productos de barra'!$A$2:$A$151,0))),1))+N($K550))+0.001,"OK",IF($N550&lt;0,"Falta: investigar","Sobra: revisar carga")))</f>
        <v/>
      </c>
      <c r="P550" s="26">
        <f>IF($N550="","",IFERROR(IF(INDEX('Productos de barra'!$H$2:$H$151,MATCH($D550,'Productos de barra'!$A$2:$A$151,0))="","",$N550*INDEX('Productos de barra'!$H$2:$H$151,MATCH($D550,'Productos de barra'!$A$2:$A$151,0))),""))</f>
        <v/>
      </c>
      <c r="Q550" s="18" t="n"/>
      <c r="R550" s="23">
        <f>IF(OR($A550="",$A550&lt;&gt;'Resumen del turno'!$C$3,$B550&lt;&gt;'Resumen del turno'!$C$4,$O550="",$O550="OK"),"",COUNTIFS($A$2:$A550,$A550,$B$2:$B550,$B550,$O$2:$O550,"Falta*")+COUNTIFS($A$2:$A550,$A550,$B$2:$B550,$B550,$O$2:$O550,"Sobra*"))</f>
        <v/>
      </c>
    </row>
    <row r="551">
      <c r="A551" s="22" t="n"/>
      <c r="B551" s="18" t="n"/>
      <c r="C551" s="18" t="n"/>
      <c r="D551" s="18" t="n"/>
      <c r="E551" s="23">
        <f>IF($D551="","",IFERROR(INDEX('Productos de barra'!$B$2:$B$151,MATCH($D551,'Productos de barra'!$A$2:$A$151,0)),"Código no cargado"))</f>
        <v/>
      </c>
      <c r="F551" s="23">
        <f>IF($D551="","",IFERROR(INDEX('Productos de barra'!$D$2:$D$151,MATCH($D551,'Productos de barra'!$A$2:$A$151,0)),""))</f>
        <v/>
      </c>
      <c r="G551" s="24" t="n"/>
      <c r="H551" s="24" t="n"/>
      <c r="I551" s="24" t="n"/>
      <c r="J551" s="24" t="n"/>
      <c r="K551" s="24" t="n"/>
      <c r="L551" s="25">
        <f>IF(OR($D551="",$G551=""),"",ROUND($G551+N($H551)-((N($I551)+N($J551))/MAX(0.0001,IFERROR(IF(INDEX('Productos de barra'!$F$2:$F$151,MATCH($D551,'Productos de barra'!$A$2:$A$151,0))="",1,INDEX('Productos de barra'!$F$2:$F$151,MATCH($D551,'Productos de barra'!$A$2:$A$151,0))),1))+N($K551)),2))</f>
        <v/>
      </c>
      <c r="M551" s="24" t="n"/>
      <c r="N551" s="25">
        <f>IF(OR($L551="",$M551=""),"",ROUND($M551-$L551,2))</f>
        <v/>
      </c>
      <c r="O551" s="23">
        <f>IF($N551="","",IF(ABS($N551)&lt;=IFERROR(IF(INDEX('Productos de barra'!$G$2:$G$151,MATCH($D551,'Productos de barra'!$A$2:$A$151,0))="",Configuración!$C$3,INDEX('Productos de barra'!$G$2:$G$151,MATCH($D551,'Productos de barra'!$A$2:$A$151,0))),Configuración!$C$3)*((N($I551)+N($J551))/MAX(0.0001,IFERROR(IF(INDEX('Productos de barra'!$F$2:$F$151,MATCH($D551,'Productos de barra'!$A$2:$A$151,0))="",1,INDEX('Productos de barra'!$F$2:$F$151,MATCH($D551,'Productos de barra'!$A$2:$A$151,0))),1))+N($K551))+0.001,"OK",IF($N551&lt;0,"Falta: investigar","Sobra: revisar carga")))</f>
        <v/>
      </c>
      <c r="P551" s="26">
        <f>IF($N551="","",IFERROR(IF(INDEX('Productos de barra'!$H$2:$H$151,MATCH($D551,'Productos de barra'!$A$2:$A$151,0))="","",$N551*INDEX('Productos de barra'!$H$2:$H$151,MATCH($D551,'Productos de barra'!$A$2:$A$151,0))),""))</f>
        <v/>
      </c>
      <c r="Q551" s="18" t="n"/>
      <c r="R551" s="23">
        <f>IF(OR($A551="",$A551&lt;&gt;'Resumen del turno'!$C$3,$B551&lt;&gt;'Resumen del turno'!$C$4,$O551="",$O551="OK"),"",COUNTIFS($A$2:$A551,$A551,$B$2:$B551,$B551,$O$2:$O551,"Falta*")+COUNTIFS($A$2:$A551,$A551,$B$2:$B551,$B551,$O$2:$O551,"Sobra*"))</f>
        <v/>
      </c>
    </row>
    <row r="552">
      <c r="A552" s="22" t="n"/>
      <c r="B552" s="18" t="n"/>
      <c r="C552" s="18" t="n"/>
      <c r="D552" s="18" t="n"/>
      <c r="E552" s="23">
        <f>IF($D552="","",IFERROR(INDEX('Productos de barra'!$B$2:$B$151,MATCH($D552,'Productos de barra'!$A$2:$A$151,0)),"Código no cargado"))</f>
        <v/>
      </c>
      <c r="F552" s="23">
        <f>IF($D552="","",IFERROR(INDEX('Productos de barra'!$D$2:$D$151,MATCH($D552,'Productos de barra'!$A$2:$A$151,0)),""))</f>
        <v/>
      </c>
      <c r="G552" s="24" t="n"/>
      <c r="H552" s="24" t="n"/>
      <c r="I552" s="24" t="n"/>
      <c r="J552" s="24" t="n"/>
      <c r="K552" s="24" t="n"/>
      <c r="L552" s="25">
        <f>IF(OR($D552="",$G552=""),"",ROUND($G552+N($H552)-((N($I552)+N($J552))/MAX(0.0001,IFERROR(IF(INDEX('Productos de barra'!$F$2:$F$151,MATCH($D552,'Productos de barra'!$A$2:$A$151,0))="",1,INDEX('Productos de barra'!$F$2:$F$151,MATCH($D552,'Productos de barra'!$A$2:$A$151,0))),1))+N($K552)),2))</f>
        <v/>
      </c>
      <c r="M552" s="24" t="n"/>
      <c r="N552" s="25">
        <f>IF(OR($L552="",$M552=""),"",ROUND($M552-$L552,2))</f>
        <v/>
      </c>
      <c r="O552" s="23">
        <f>IF($N552="","",IF(ABS($N552)&lt;=IFERROR(IF(INDEX('Productos de barra'!$G$2:$G$151,MATCH($D552,'Productos de barra'!$A$2:$A$151,0))="",Configuración!$C$3,INDEX('Productos de barra'!$G$2:$G$151,MATCH($D552,'Productos de barra'!$A$2:$A$151,0))),Configuración!$C$3)*((N($I552)+N($J552))/MAX(0.0001,IFERROR(IF(INDEX('Productos de barra'!$F$2:$F$151,MATCH($D552,'Productos de barra'!$A$2:$A$151,0))="",1,INDEX('Productos de barra'!$F$2:$F$151,MATCH($D552,'Productos de barra'!$A$2:$A$151,0))),1))+N($K552))+0.001,"OK",IF($N552&lt;0,"Falta: investigar","Sobra: revisar carga")))</f>
        <v/>
      </c>
      <c r="P552" s="26">
        <f>IF($N552="","",IFERROR(IF(INDEX('Productos de barra'!$H$2:$H$151,MATCH($D552,'Productos de barra'!$A$2:$A$151,0))="","",$N552*INDEX('Productos de barra'!$H$2:$H$151,MATCH($D552,'Productos de barra'!$A$2:$A$151,0))),""))</f>
        <v/>
      </c>
      <c r="Q552" s="18" t="n"/>
      <c r="R552" s="23">
        <f>IF(OR($A552="",$A552&lt;&gt;'Resumen del turno'!$C$3,$B552&lt;&gt;'Resumen del turno'!$C$4,$O552="",$O552="OK"),"",COUNTIFS($A$2:$A552,$A552,$B$2:$B552,$B552,$O$2:$O552,"Falta*")+COUNTIFS($A$2:$A552,$A552,$B$2:$B552,$B552,$O$2:$O552,"Sobra*"))</f>
        <v/>
      </c>
    </row>
    <row r="553">
      <c r="A553" s="22" t="n"/>
      <c r="B553" s="18" t="n"/>
      <c r="C553" s="18" t="n"/>
      <c r="D553" s="18" t="n"/>
      <c r="E553" s="23">
        <f>IF($D553="","",IFERROR(INDEX('Productos de barra'!$B$2:$B$151,MATCH($D553,'Productos de barra'!$A$2:$A$151,0)),"Código no cargado"))</f>
        <v/>
      </c>
      <c r="F553" s="23">
        <f>IF($D553="","",IFERROR(INDEX('Productos de barra'!$D$2:$D$151,MATCH($D553,'Productos de barra'!$A$2:$A$151,0)),""))</f>
        <v/>
      </c>
      <c r="G553" s="24" t="n"/>
      <c r="H553" s="24" t="n"/>
      <c r="I553" s="24" t="n"/>
      <c r="J553" s="24" t="n"/>
      <c r="K553" s="24" t="n"/>
      <c r="L553" s="25">
        <f>IF(OR($D553="",$G553=""),"",ROUND($G553+N($H553)-((N($I553)+N($J553))/MAX(0.0001,IFERROR(IF(INDEX('Productos de barra'!$F$2:$F$151,MATCH($D553,'Productos de barra'!$A$2:$A$151,0))="",1,INDEX('Productos de barra'!$F$2:$F$151,MATCH($D553,'Productos de barra'!$A$2:$A$151,0))),1))+N($K553)),2))</f>
        <v/>
      </c>
      <c r="M553" s="24" t="n"/>
      <c r="N553" s="25">
        <f>IF(OR($L553="",$M553=""),"",ROUND($M553-$L553,2))</f>
        <v/>
      </c>
      <c r="O553" s="23">
        <f>IF($N553="","",IF(ABS($N553)&lt;=IFERROR(IF(INDEX('Productos de barra'!$G$2:$G$151,MATCH($D553,'Productos de barra'!$A$2:$A$151,0))="",Configuración!$C$3,INDEX('Productos de barra'!$G$2:$G$151,MATCH($D553,'Productos de barra'!$A$2:$A$151,0))),Configuración!$C$3)*((N($I553)+N($J553))/MAX(0.0001,IFERROR(IF(INDEX('Productos de barra'!$F$2:$F$151,MATCH($D553,'Productos de barra'!$A$2:$A$151,0))="",1,INDEX('Productos de barra'!$F$2:$F$151,MATCH($D553,'Productos de barra'!$A$2:$A$151,0))),1))+N($K553))+0.001,"OK",IF($N553&lt;0,"Falta: investigar","Sobra: revisar carga")))</f>
        <v/>
      </c>
      <c r="P553" s="26">
        <f>IF($N553="","",IFERROR(IF(INDEX('Productos de barra'!$H$2:$H$151,MATCH($D553,'Productos de barra'!$A$2:$A$151,0))="","",$N553*INDEX('Productos de barra'!$H$2:$H$151,MATCH($D553,'Productos de barra'!$A$2:$A$151,0))),""))</f>
        <v/>
      </c>
      <c r="Q553" s="18" t="n"/>
      <c r="R553" s="23">
        <f>IF(OR($A553="",$A553&lt;&gt;'Resumen del turno'!$C$3,$B553&lt;&gt;'Resumen del turno'!$C$4,$O553="",$O553="OK"),"",COUNTIFS($A$2:$A553,$A553,$B$2:$B553,$B553,$O$2:$O553,"Falta*")+COUNTIFS($A$2:$A553,$A553,$B$2:$B553,$B553,$O$2:$O553,"Sobra*"))</f>
        <v/>
      </c>
    </row>
    <row r="554">
      <c r="A554" s="22" t="n"/>
      <c r="B554" s="18" t="n"/>
      <c r="C554" s="18" t="n"/>
      <c r="D554" s="18" t="n"/>
      <c r="E554" s="23">
        <f>IF($D554="","",IFERROR(INDEX('Productos de barra'!$B$2:$B$151,MATCH($D554,'Productos de barra'!$A$2:$A$151,0)),"Código no cargado"))</f>
        <v/>
      </c>
      <c r="F554" s="23">
        <f>IF($D554="","",IFERROR(INDEX('Productos de barra'!$D$2:$D$151,MATCH($D554,'Productos de barra'!$A$2:$A$151,0)),""))</f>
        <v/>
      </c>
      <c r="G554" s="24" t="n"/>
      <c r="H554" s="24" t="n"/>
      <c r="I554" s="24" t="n"/>
      <c r="J554" s="24" t="n"/>
      <c r="K554" s="24" t="n"/>
      <c r="L554" s="25">
        <f>IF(OR($D554="",$G554=""),"",ROUND($G554+N($H554)-((N($I554)+N($J554))/MAX(0.0001,IFERROR(IF(INDEX('Productos de barra'!$F$2:$F$151,MATCH($D554,'Productos de barra'!$A$2:$A$151,0))="",1,INDEX('Productos de barra'!$F$2:$F$151,MATCH($D554,'Productos de barra'!$A$2:$A$151,0))),1))+N($K554)),2))</f>
        <v/>
      </c>
      <c r="M554" s="24" t="n"/>
      <c r="N554" s="25">
        <f>IF(OR($L554="",$M554=""),"",ROUND($M554-$L554,2))</f>
        <v/>
      </c>
      <c r="O554" s="23">
        <f>IF($N554="","",IF(ABS($N554)&lt;=IFERROR(IF(INDEX('Productos de barra'!$G$2:$G$151,MATCH($D554,'Productos de barra'!$A$2:$A$151,0))="",Configuración!$C$3,INDEX('Productos de barra'!$G$2:$G$151,MATCH($D554,'Productos de barra'!$A$2:$A$151,0))),Configuración!$C$3)*((N($I554)+N($J554))/MAX(0.0001,IFERROR(IF(INDEX('Productos de barra'!$F$2:$F$151,MATCH($D554,'Productos de barra'!$A$2:$A$151,0))="",1,INDEX('Productos de barra'!$F$2:$F$151,MATCH($D554,'Productos de barra'!$A$2:$A$151,0))),1))+N($K554))+0.001,"OK",IF($N554&lt;0,"Falta: investigar","Sobra: revisar carga")))</f>
        <v/>
      </c>
      <c r="P554" s="26">
        <f>IF($N554="","",IFERROR(IF(INDEX('Productos de barra'!$H$2:$H$151,MATCH($D554,'Productos de barra'!$A$2:$A$151,0))="","",$N554*INDEX('Productos de barra'!$H$2:$H$151,MATCH($D554,'Productos de barra'!$A$2:$A$151,0))),""))</f>
        <v/>
      </c>
      <c r="Q554" s="18" t="n"/>
      <c r="R554" s="23">
        <f>IF(OR($A554="",$A554&lt;&gt;'Resumen del turno'!$C$3,$B554&lt;&gt;'Resumen del turno'!$C$4,$O554="",$O554="OK"),"",COUNTIFS($A$2:$A554,$A554,$B$2:$B554,$B554,$O$2:$O554,"Falta*")+COUNTIFS($A$2:$A554,$A554,$B$2:$B554,$B554,$O$2:$O554,"Sobra*"))</f>
        <v/>
      </c>
    </row>
    <row r="555">
      <c r="A555" s="22" t="n"/>
      <c r="B555" s="18" t="n"/>
      <c r="C555" s="18" t="n"/>
      <c r="D555" s="18" t="n"/>
      <c r="E555" s="23">
        <f>IF($D555="","",IFERROR(INDEX('Productos de barra'!$B$2:$B$151,MATCH($D555,'Productos de barra'!$A$2:$A$151,0)),"Código no cargado"))</f>
        <v/>
      </c>
      <c r="F555" s="23">
        <f>IF($D555="","",IFERROR(INDEX('Productos de barra'!$D$2:$D$151,MATCH($D555,'Productos de barra'!$A$2:$A$151,0)),""))</f>
        <v/>
      </c>
      <c r="G555" s="24" t="n"/>
      <c r="H555" s="24" t="n"/>
      <c r="I555" s="24" t="n"/>
      <c r="J555" s="24" t="n"/>
      <c r="K555" s="24" t="n"/>
      <c r="L555" s="25">
        <f>IF(OR($D555="",$G555=""),"",ROUND($G555+N($H555)-((N($I555)+N($J555))/MAX(0.0001,IFERROR(IF(INDEX('Productos de barra'!$F$2:$F$151,MATCH($D555,'Productos de barra'!$A$2:$A$151,0))="",1,INDEX('Productos de barra'!$F$2:$F$151,MATCH($D555,'Productos de barra'!$A$2:$A$151,0))),1))+N($K555)),2))</f>
        <v/>
      </c>
      <c r="M555" s="24" t="n"/>
      <c r="N555" s="25">
        <f>IF(OR($L555="",$M555=""),"",ROUND($M555-$L555,2))</f>
        <v/>
      </c>
      <c r="O555" s="23">
        <f>IF($N555="","",IF(ABS($N555)&lt;=IFERROR(IF(INDEX('Productos de barra'!$G$2:$G$151,MATCH($D555,'Productos de barra'!$A$2:$A$151,0))="",Configuración!$C$3,INDEX('Productos de barra'!$G$2:$G$151,MATCH($D555,'Productos de barra'!$A$2:$A$151,0))),Configuración!$C$3)*((N($I555)+N($J555))/MAX(0.0001,IFERROR(IF(INDEX('Productos de barra'!$F$2:$F$151,MATCH($D555,'Productos de barra'!$A$2:$A$151,0))="",1,INDEX('Productos de barra'!$F$2:$F$151,MATCH($D555,'Productos de barra'!$A$2:$A$151,0))),1))+N($K555))+0.001,"OK",IF($N555&lt;0,"Falta: investigar","Sobra: revisar carga")))</f>
        <v/>
      </c>
      <c r="P555" s="26">
        <f>IF($N555="","",IFERROR(IF(INDEX('Productos de barra'!$H$2:$H$151,MATCH($D555,'Productos de barra'!$A$2:$A$151,0))="","",$N555*INDEX('Productos de barra'!$H$2:$H$151,MATCH($D555,'Productos de barra'!$A$2:$A$151,0))),""))</f>
        <v/>
      </c>
      <c r="Q555" s="18" t="n"/>
      <c r="R555" s="23">
        <f>IF(OR($A555="",$A555&lt;&gt;'Resumen del turno'!$C$3,$B555&lt;&gt;'Resumen del turno'!$C$4,$O555="",$O555="OK"),"",COUNTIFS($A$2:$A555,$A555,$B$2:$B555,$B555,$O$2:$O555,"Falta*")+COUNTIFS($A$2:$A555,$A555,$B$2:$B555,$B555,$O$2:$O555,"Sobra*"))</f>
        <v/>
      </c>
    </row>
    <row r="556">
      <c r="A556" s="22" t="n"/>
      <c r="B556" s="18" t="n"/>
      <c r="C556" s="18" t="n"/>
      <c r="D556" s="18" t="n"/>
      <c r="E556" s="23">
        <f>IF($D556="","",IFERROR(INDEX('Productos de barra'!$B$2:$B$151,MATCH($D556,'Productos de barra'!$A$2:$A$151,0)),"Código no cargado"))</f>
        <v/>
      </c>
      <c r="F556" s="23">
        <f>IF($D556="","",IFERROR(INDEX('Productos de barra'!$D$2:$D$151,MATCH($D556,'Productos de barra'!$A$2:$A$151,0)),""))</f>
        <v/>
      </c>
      <c r="G556" s="24" t="n"/>
      <c r="H556" s="24" t="n"/>
      <c r="I556" s="24" t="n"/>
      <c r="J556" s="24" t="n"/>
      <c r="K556" s="24" t="n"/>
      <c r="L556" s="25">
        <f>IF(OR($D556="",$G556=""),"",ROUND($G556+N($H556)-((N($I556)+N($J556))/MAX(0.0001,IFERROR(IF(INDEX('Productos de barra'!$F$2:$F$151,MATCH($D556,'Productos de barra'!$A$2:$A$151,0))="",1,INDEX('Productos de barra'!$F$2:$F$151,MATCH($D556,'Productos de barra'!$A$2:$A$151,0))),1))+N($K556)),2))</f>
        <v/>
      </c>
      <c r="M556" s="24" t="n"/>
      <c r="N556" s="25">
        <f>IF(OR($L556="",$M556=""),"",ROUND($M556-$L556,2))</f>
        <v/>
      </c>
      <c r="O556" s="23">
        <f>IF($N556="","",IF(ABS($N556)&lt;=IFERROR(IF(INDEX('Productos de barra'!$G$2:$G$151,MATCH($D556,'Productos de barra'!$A$2:$A$151,0))="",Configuración!$C$3,INDEX('Productos de barra'!$G$2:$G$151,MATCH($D556,'Productos de barra'!$A$2:$A$151,0))),Configuración!$C$3)*((N($I556)+N($J556))/MAX(0.0001,IFERROR(IF(INDEX('Productos de barra'!$F$2:$F$151,MATCH($D556,'Productos de barra'!$A$2:$A$151,0))="",1,INDEX('Productos de barra'!$F$2:$F$151,MATCH($D556,'Productos de barra'!$A$2:$A$151,0))),1))+N($K556))+0.001,"OK",IF($N556&lt;0,"Falta: investigar","Sobra: revisar carga")))</f>
        <v/>
      </c>
      <c r="P556" s="26">
        <f>IF($N556="","",IFERROR(IF(INDEX('Productos de barra'!$H$2:$H$151,MATCH($D556,'Productos de barra'!$A$2:$A$151,0))="","",$N556*INDEX('Productos de barra'!$H$2:$H$151,MATCH($D556,'Productos de barra'!$A$2:$A$151,0))),""))</f>
        <v/>
      </c>
      <c r="Q556" s="18" t="n"/>
      <c r="R556" s="23">
        <f>IF(OR($A556="",$A556&lt;&gt;'Resumen del turno'!$C$3,$B556&lt;&gt;'Resumen del turno'!$C$4,$O556="",$O556="OK"),"",COUNTIFS($A$2:$A556,$A556,$B$2:$B556,$B556,$O$2:$O556,"Falta*")+COUNTIFS($A$2:$A556,$A556,$B$2:$B556,$B556,$O$2:$O556,"Sobra*"))</f>
        <v/>
      </c>
    </row>
    <row r="557">
      <c r="A557" s="22" t="n"/>
      <c r="B557" s="18" t="n"/>
      <c r="C557" s="18" t="n"/>
      <c r="D557" s="18" t="n"/>
      <c r="E557" s="23">
        <f>IF($D557="","",IFERROR(INDEX('Productos de barra'!$B$2:$B$151,MATCH($D557,'Productos de barra'!$A$2:$A$151,0)),"Código no cargado"))</f>
        <v/>
      </c>
      <c r="F557" s="23">
        <f>IF($D557="","",IFERROR(INDEX('Productos de barra'!$D$2:$D$151,MATCH($D557,'Productos de barra'!$A$2:$A$151,0)),""))</f>
        <v/>
      </c>
      <c r="G557" s="24" t="n"/>
      <c r="H557" s="24" t="n"/>
      <c r="I557" s="24" t="n"/>
      <c r="J557" s="24" t="n"/>
      <c r="K557" s="24" t="n"/>
      <c r="L557" s="25">
        <f>IF(OR($D557="",$G557=""),"",ROUND($G557+N($H557)-((N($I557)+N($J557))/MAX(0.0001,IFERROR(IF(INDEX('Productos de barra'!$F$2:$F$151,MATCH($D557,'Productos de barra'!$A$2:$A$151,0))="",1,INDEX('Productos de barra'!$F$2:$F$151,MATCH($D557,'Productos de barra'!$A$2:$A$151,0))),1))+N($K557)),2))</f>
        <v/>
      </c>
      <c r="M557" s="24" t="n"/>
      <c r="N557" s="25">
        <f>IF(OR($L557="",$M557=""),"",ROUND($M557-$L557,2))</f>
        <v/>
      </c>
      <c r="O557" s="23">
        <f>IF($N557="","",IF(ABS($N557)&lt;=IFERROR(IF(INDEX('Productos de barra'!$G$2:$G$151,MATCH($D557,'Productos de barra'!$A$2:$A$151,0))="",Configuración!$C$3,INDEX('Productos de barra'!$G$2:$G$151,MATCH($D557,'Productos de barra'!$A$2:$A$151,0))),Configuración!$C$3)*((N($I557)+N($J557))/MAX(0.0001,IFERROR(IF(INDEX('Productos de barra'!$F$2:$F$151,MATCH($D557,'Productos de barra'!$A$2:$A$151,0))="",1,INDEX('Productos de barra'!$F$2:$F$151,MATCH($D557,'Productos de barra'!$A$2:$A$151,0))),1))+N($K557))+0.001,"OK",IF($N557&lt;0,"Falta: investigar","Sobra: revisar carga")))</f>
        <v/>
      </c>
      <c r="P557" s="26">
        <f>IF($N557="","",IFERROR(IF(INDEX('Productos de barra'!$H$2:$H$151,MATCH($D557,'Productos de barra'!$A$2:$A$151,0))="","",$N557*INDEX('Productos de barra'!$H$2:$H$151,MATCH($D557,'Productos de barra'!$A$2:$A$151,0))),""))</f>
        <v/>
      </c>
      <c r="Q557" s="18" t="n"/>
      <c r="R557" s="23">
        <f>IF(OR($A557="",$A557&lt;&gt;'Resumen del turno'!$C$3,$B557&lt;&gt;'Resumen del turno'!$C$4,$O557="",$O557="OK"),"",COUNTIFS($A$2:$A557,$A557,$B$2:$B557,$B557,$O$2:$O557,"Falta*")+COUNTIFS($A$2:$A557,$A557,$B$2:$B557,$B557,$O$2:$O557,"Sobra*"))</f>
        <v/>
      </c>
    </row>
    <row r="558">
      <c r="A558" s="22" t="n"/>
      <c r="B558" s="18" t="n"/>
      <c r="C558" s="18" t="n"/>
      <c r="D558" s="18" t="n"/>
      <c r="E558" s="23">
        <f>IF($D558="","",IFERROR(INDEX('Productos de barra'!$B$2:$B$151,MATCH($D558,'Productos de barra'!$A$2:$A$151,0)),"Código no cargado"))</f>
        <v/>
      </c>
      <c r="F558" s="23">
        <f>IF($D558="","",IFERROR(INDEX('Productos de barra'!$D$2:$D$151,MATCH($D558,'Productos de barra'!$A$2:$A$151,0)),""))</f>
        <v/>
      </c>
      <c r="G558" s="24" t="n"/>
      <c r="H558" s="24" t="n"/>
      <c r="I558" s="24" t="n"/>
      <c r="J558" s="24" t="n"/>
      <c r="K558" s="24" t="n"/>
      <c r="L558" s="25">
        <f>IF(OR($D558="",$G558=""),"",ROUND($G558+N($H558)-((N($I558)+N($J558))/MAX(0.0001,IFERROR(IF(INDEX('Productos de barra'!$F$2:$F$151,MATCH($D558,'Productos de barra'!$A$2:$A$151,0))="",1,INDEX('Productos de barra'!$F$2:$F$151,MATCH($D558,'Productos de barra'!$A$2:$A$151,0))),1))+N($K558)),2))</f>
        <v/>
      </c>
      <c r="M558" s="24" t="n"/>
      <c r="N558" s="25">
        <f>IF(OR($L558="",$M558=""),"",ROUND($M558-$L558,2))</f>
        <v/>
      </c>
      <c r="O558" s="23">
        <f>IF($N558="","",IF(ABS($N558)&lt;=IFERROR(IF(INDEX('Productos de barra'!$G$2:$G$151,MATCH($D558,'Productos de barra'!$A$2:$A$151,0))="",Configuración!$C$3,INDEX('Productos de barra'!$G$2:$G$151,MATCH($D558,'Productos de barra'!$A$2:$A$151,0))),Configuración!$C$3)*((N($I558)+N($J558))/MAX(0.0001,IFERROR(IF(INDEX('Productos de barra'!$F$2:$F$151,MATCH($D558,'Productos de barra'!$A$2:$A$151,0))="",1,INDEX('Productos de barra'!$F$2:$F$151,MATCH($D558,'Productos de barra'!$A$2:$A$151,0))),1))+N($K558))+0.001,"OK",IF($N558&lt;0,"Falta: investigar","Sobra: revisar carga")))</f>
        <v/>
      </c>
      <c r="P558" s="26">
        <f>IF($N558="","",IFERROR(IF(INDEX('Productos de barra'!$H$2:$H$151,MATCH($D558,'Productos de barra'!$A$2:$A$151,0))="","",$N558*INDEX('Productos de barra'!$H$2:$H$151,MATCH($D558,'Productos de barra'!$A$2:$A$151,0))),""))</f>
        <v/>
      </c>
      <c r="Q558" s="18" t="n"/>
      <c r="R558" s="23">
        <f>IF(OR($A558="",$A558&lt;&gt;'Resumen del turno'!$C$3,$B558&lt;&gt;'Resumen del turno'!$C$4,$O558="",$O558="OK"),"",COUNTIFS($A$2:$A558,$A558,$B$2:$B558,$B558,$O$2:$O558,"Falta*")+COUNTIFS($A$2:$A558,$A558,$B$2:$B558,$B558,$O$2:$O558,"Sobra*"))</f>
        <v/>
      </c>
    </row>
    <row r="559">
      <c r="A559" s="22" t="n"/>
      <c r="B559" s="18" t="n"/>
      <c r="C559" s="18" t="n"/>
      <c r="D559" s="18" t="n"/>
      <c r="E559" s="23">
        <f>IF($D559="","",IFERROR(INDEX('Productos de barra'!$B$2:$B$151,MATCH($D559,'Productos de barra'!$A$2:$A$151,0)),"Código no cargado"))</f>
        <v/>
      </c>
      <c r="F559" s="23">
        <f>IF($D559="","",IFERROR(INDEX('Productos de barra'!$D$2:$D$151,MATCH($D559,'Productos de barra'!$A$2:$A$151,0)),""))</f>
        <v/>
      </c>
      <c r="G559" s="24" t="n"/>
      <c r="H559" s="24" t="n"/>
      <c r="I559" s="24" t="n"/>
      <c r="J559" s="24" t="n"/>
      <c r="K559" s="24" t="n"/>
      <c r="L559" s="25">
        <f>IF(OR($D559="",$G559=""),"",ROUND($G559+N($H559)-((N($I559)+N($J559))/MAX(0.0001,IFERROR(IF(INDEX('Productos de barra'!$F$2:$F$151,MATCH($D559,'Productos de barra'!$A$2:$A$151,0))="",1,INDEX('Productos de barra'!$F$2:$F$151,MATCH($D559,'Productos de barra'!$A$2:$A$151,0))),1))+N($K559)),2))</f>
        <v/>
      </c>
      <c r="M559" s="24" t="n"/>
      <c r="N559" s="25">
        <f>IF(OR($L559="",$M559=""),"",ROUND($M559-$L559,2))</f>
        <v/>
      </c>
      <c r="O559" s="23">
        <f>IF($N559="","",IF(ABS($N559)&lt;=IFERROR(IF(INDEX('Productos de barra'!$G$2:$G$151,MATCH($D559,'Productos de barra'!$A$2:$A$151,0))="",Configuración!$C$3,INDEX('Productos de barra'!$G$2:$G$151,MATCH($D559,'Productos de barra'!$A$2:$A$151,0))),Configuración!$C$3)*((N($I559)+N($J559))/MAX(0.0001,IFERROR(IF(INDEX('Productos de barra'!$F$2:$F$151,MATCH($D559,'Productos de barra'!$A$2:$A$151,0))="",1,INDEX('Productos de barra'!$F$2:$F$151,MATCH($D559,'Productos de barra'!$A$2:$A$151,0))),1))+N($K559))+0.001,"OK",IF($N559&lt;0,"Falta: investigar","Sobra: revisar carga")))</f>
        <v/>
      </c>
      <c r="P559" s="26">
        <f>IF($N559="","",IFERROR(IF(INDEX('Productos de barra'!$H$2:$H$151,MATCH($D559,'Productos de barra'!$A$2:$A$151,0))="","",$N559*INDEX('Productos de barra'!$H$2:$H$151,MATCH($D559,'Productos de barra'!$A$2:$A$151,0))),""))</f>
        <v/>
      </c>
      <c r="Q559" s="18" t="n"/>
      <c r="R559" s="23">
        <f>IF(OR($A559="",$A559&lt;&gt;'Resumen del turno'!$C$3,$B559&lt;&gt;'Resumen del turno'!$C$4,$O559="",$O559="OK"),"",COUNTIFS($A$2:$A559,$A559,$B$2:$B559,$B559,$O$2:$O559,"Falta*")+COUNTIFS($A$2:$A559,$A559,$B$2:$B559,$B559,$O$2:$O559,"Sobra*"))</f>
        <v/>
      </c>
    </row>
    <row r="560">
      <c r="A560" s="22" t="n"/>
      <c r="B560" s="18" t="n"/>
      <c r="C560" s="18" t="n"/>
      <c r="D560" s="18" t="n"/>
      <c r="E560" s="23">
        <f>IF($D560="","",IFERROR(INDEX('Productos de barra'!$B$2:$B$151,MATCH($D560,'Productos de barra'!$A$2:$A$151,0)),"Código no cargado"))</f>
        <v/>
      </c>
      <c r="F560" s="23">
        <f>IF($D560="","",IFERROR(INDEX('Productos de barra'!$D$2:$D$151,MATCH($D560,'Productos de barra'!$A$2:$A$151,0)),""))</f>
        <v/>
      </c>
      <c r="G560" s="24" t="n"/>
      <c r="H560" s="24" t="n"/>
      <c r="I560" s="24" t="n"/>
      <c r="J560" s="24" t="n"/>
      <c r="K560" s="24" t="n"/>
      <c r="L560" s="25">
        <f>IF(OR($D560="",$G560=""),"",ROUND($G560+N($H560)-((N($I560)+N($J560))/MAX(0.0001,IFERROR(IF(INDEX('Productos de barra'!$F$2:$F$151,MATCH($D560,'Productos de barra'!$A$2:$A$151,0))="",1,INDEX('Productos de barra'!$F$2:$F$151,MATCH($D560,'Productos de barra'!$A$2:$A$151,0))),1))+N($K560)),2))</f>
        <v/>
      </c>
      <c r="M560" s="24" t="n"/>
      <c r="N560" s="25">
        <f>IF(OR($L560="",$M560=""),"",ROUND($M560-$L560,2))</f>
        <v/>
      </c>
      <c r="O560" s="23">
        <f>IF($N560="","",IF(ABS($N560)&lt;=IFERROR(IF(INDEX('Productos de barra'!$G$2:$G$151,MATCH($D560,'Productos de barra'!$A$2:$A$151,0))="",Configuración!$C$3,INDEX('Productos de barra'!$G$2:$G$151,MATCH($D560,'Productos de barra'!$A$2:$A$151,0))),Configuración!$C$3)*((N($I560)+N($J560))/MAX(0.0001,IFERROR(IF(INDEX('Productos de barra'!$F$2:$F$151,MATCH($D560,'Productos de barra'!$A$2:$A$151,0))="",1,INDEX('Productos de barra'!$F$2:$F$151,MATCH($D560,'Productos de barra'!$A$2:$A$151,0))),1))+N($K560))+0.001,"OK",IF($N560&lt;0,"Falta: investigar","Sobra: revisar carga")))</f>
        <v/>
      </c>
      <c r="P560" s="26">
        <f>IF($N560="","",IFERROR(IF(INDEX('Productos de barra'!$H$2:$H$151,MATCH($D560,'Productos de barra'!$A$2:$A$151,0))="","",$N560*INDEX('Productos de barra'!$H$2:$H$151,MATCH($D560,'Productos de barra'!$A$2:$A$151,0))),""))</f>
        <v/>
      </c>
      <c r="Q560" s="18" t="n"/>
      <c r="R560" s="23">
        <f>IF(OR($A560="",$A560&lt;&gt;'Resumen del turno'!$C$3,$B560&lt;&gt;'Resumen del turno'!$C$4,$O560="",$O560="OK"),"",COUNTIFS($A$2:$A560,$A560,$B$2:$B560,$B560,$O$2:$O560,"Falta*")+COUNTIFS($A$2:$A560,$A560,$B$2:$B560,$B560,$O$2:$O560,"Sobra*"))</f>
        <v/>
      </c>
    </row>
    <row r="561">
      <c r="A561" s="22" t="n"/>
      <c r="B561" s="18" t="n"/>
      <c r="C561" s="18" t="n"/>
      <c r="D561" s="18" t="n"/>
      <c r="E561" s="23">
        <f>IF($D561="","",IFERROR(INDEX('Productos de barra'!$B$2:$B$151,MATCH($D561,'Productos de barra'!$A$2:$A$151,0)),"Código no cargado"))</f>
        <v/>
      </c>
      <c r="F561" s="23">
        <f>IF($D561="","",IFERROR(INDEX('Productos de barra'!$D$2:$D$151,MATCH($D561,'Productos de barra'!$A$2:$A$151,0)),""))</f>
        <v/>
      </c>
      <c r="G561" s="24" t="n"/>
      <c r="H561" s="24" t="n"/>
      <c r="I561" s="24" t="n"/>
      <c r="J561" s="24" t="n"/>
      <c r="K561" s="24" t="n"/>
      <c r="L561" s="25">
        <f>IF(OR($D561="",$G561=""),"",ROUND($G561+N($H561)-((N($I561)+N($J561))/MAX(0.0001,IFERROR(IF(INDEX('Productos de barra'!$F$2:$F$151,MATCH($D561,'Productos de barra'!$A$2:$A$151,0))="",1,INDEX('Productos de barra'!$F$2:$F$151,MATCH($D561,'Productos de barra'!$A$2:$A$151,0))),1))+N($K561)),2))</f>
        <v/>
      </c>
      <c r="M561" s="24" t="n"/>
      <c r="N561" s="25">
        <f>IF(OR($L561="",$M561=""),"",ROUND($M561-$L561,2))</f>
        <v/>
      </c>
      <c r="O561" s="23">
        <f>IF($N561="","",IF(ABS($N561)&lt;=IFERROR(IF(INDEX('Productos de barra'!$G$2:$G$151,MATCH($D561,'Productos de barra'!$A$2:$A$151,0))="",Configuración!$C$3,INDEX('Productos de barra'!$G$2:$G$151,MATCH($D561,'Productos de barra'!$A$2:$A$151,0))),Configuración!$C$3)*((N($I561)+N($J561))/MAX(0.0001,IFERROR(IF(INDEX('Productos de barra'!$F$2:$F$151,MATCH($D561,'Productos de barra'!$A$2:$A$151,0))="",1,INDEX('Productos de barra'!$F$2:$F$151,MATCH($D561,'Productos de barra'!$A$2:$A$151,0))),1))+N($K561))+0.001,"OK",IF($N561&lt;0,"Falta: investigar","Sobra: revisar carga")))</f>
        <v/>
      </c>
      <c r="P561" s="26">
        <f>IF($N561="","",IFERROR(IF(INDEX('Productos de barra'!$H$2:$H$151,MATCH($D561,'Productos de barra'!$A$2:$A$151,0))="","",$N561*INDEX('Productos de barra'!$H$2:$H$151,MATCH($D561,'Productos de barra'!$A$2:$A$151,0))),""))</f>
        <v/>
      </c>
      <c r="Q561" s="18" t="n"/>
      <c r="R561" s="23">
        <f>IF(OR($A561="",$A561&lt;&gt;'Resumen del turno'!$C$3,$B561&lt;&gt;'Resumen del turno'!$C$4,$O561="",$O561="OK"),"",COUNTIFS($A$2:$A561,$A561,$B$2:$B561,$B561,$O$2:$O561,"Falta*")+COUNTIFS($A$2:$A561,$A561,$B$2:$B561,$B561,$O$2:$O561,"Sobra*"))</f>
        <v/>
      </c>
    </row>
    <row r="562">
      <c r="A562" s="22" t="n"/>
      <c r="B562" s="18" t="n"/>
      <c r="C562" s="18" t="n"/>
      <c r="D562" s="18" t="n"/>
      <c r="E562" s="23">
        <f>IF($D562="","",IFERROR(INDEX('Productos de barra'!$B$2:$B$151,MATCH($D562,'Productos de barra'!$A$2:$A$151,0)),"Código no cargado"))</f>
        <v/>
      </c>
      <c r="F562" s="23">
        <f>IF($D562="","",IFERROR(INDEX('Productos de barra'!$D$2:$D$151,MATCH($D562,'Productos de barra'!$A$2:$A$151,0)),""))</f>
        <v/>
      </c>
      <c r="G562" s="24" t="n"/>
      <c r="H562" s="24" t="n"/>
      <c r="I562" s="24" t="n"/>
      <c r="J562" s="24" t="n"/>
      <c r="K562" s="24" t="n"/>
      <c r="L562" s="25">
        <f>IF(OR($D562="",$G562=""),"",ROUND($G562+N($H562)-((N($I562)+N($J562))/MAX(0.0001,IFERROR(IF(INDEX('Productos de barra'!$F$2:$F$151,MATCH($D562,'Productos de barra'!$A$2:$A$151,0))="",1,INDEX('Productos de barra'!$F$2:$F$151,MATCH($D562,'Productos de barra'!$A$2:$A$151,0))),1))+N($K562)),2))</f>
        <v/>
      </c>
      <c r="M562" s="24" t="n"/>
      <c r="N562" s="25">
        <f>IF(OR($L562="",$M562=""),"",ROUND($M562-$L562,2))</f>
        <v/>
      </c>
      <c r="O562" s="23">
        <f>IF($N562="","",IF(ABS($N562)&lt;=IFERROR(IF(INDEX('Productos de barra'!$G$2:$G$151,MATCH($D562,'Productos de barra'!$A$2:$A$151,0))="",Configuración!$C$3,INDEX('Productos de barra'!$G$2:$G$151,MATCH($D562,'Productos de barra'!$A$2:$A$151,0))),Configuración!$C$3)*((N($I562)+N($J562))/MAX(0.0001,IFERROR(IF(INDEX('Productos de barra'!$F$2:$F$151,MATCH($D562,'Productos de barra'!$A$2:$A$151,0))="",1,INDEX('Productos de barra'!$F$2:$F$151,MATCH($D562,'Productos de barra'!$A$2:$A$151,0))),1))+N($K562))+0.001,"OK",IF($N562&lt;0,"Falta: investigar","Sobra: revisar carga")))</f>
        <v/>
      </c>
      <c r="P562" s="26">
        <f>IF($N562="","",IFERROR(IF(INDEX('Productos de barra'!$H$2:$H$151,MATCH($D562,'Productos de barra'!$A$2:$A$151,0))="","",$N562*INDEX('Productos de barra'!$H$2:$H$151,MATCH($D562,'Productos de barra'!$A$2:$A$151,0))),""))</f>
        <v/>
      </c>
      <c r="Q562" s="18" t="n"/>
      <c r="R562" s="23">
        <f>IF(OR($A562="",$A562&lt;&gt;'Resumen del turno'!$C$3,$B562&lt;&gt;'Resumen del turno'!$C$4,$O562="",$O562="OK"),"",COUNTIFS($A$2:$A562,$A562,$B$2:$B562,$B562,$O$2:$O562,"Falta*")+COUNTIFS($A$2:$A562,$A562,$B$2:$B562,$B562,$O$2:$O562,"Sobra*"))</f>
        <v/>
      </c>
    </row>
    <row r="563">
      <c r="A563" s="22" t="n"/>
      <c r="B563" s="18" t="n"/>
      <c r="C563" s="18" t="n"/>
      <c r="D563" s="18" t="n"/>
      <c r="E563" s="23">
        <f>IF($D563="","",IFERROR(INDEX('Productos de barra'!$B$2:$B$151,MATCH($D563,'Productos de barra'!$A$2:$A$151,0)),"Código no cargado"))</f>
        <v/>
      </c>
      <c r="F563" s="23">
        <f>IF($D563="","",IFERROR(INDEX('Productos de barra'!$D$2:$D$151,MATCH($D563,'Productos de barra'!$A$2:$A$151,0)),""))</f>
        <v/>
      </c>
      <c r="G563" s="24" t="n"/>
      <c r="H563" s="24" t="n"/>
      <c r="I563" s="24" t="n"/>
      <c r="J563" s="24" t="n"/>
      <c r="K563" s="24" t="n"/>
      <c r="L563" s="25">
        <f>IF(OR($D563="",$G563=""),"",ROUND($G563+N($H563)-((N($I563)+N($J563))/MAX(0.0001,IFERROR(IF(INDEX('Productos de barra'!$F$2:$F$151,MATCH($D563,'Productos de barra'!$A$2:$A$151,0))="",1,INDEX('Productos de barra'!$F$2:$F$151,MATCH($D563,'Productos de barra'!$A$2:$A$151,0))),1))+N($K563)),2))</f>
        <v/>
      </c>
      <c r="M563" s="24" t="n"/>
      <c r="N563" s="25">
        <f>IF(OR($L563="",$M563=""),"",ROUND($M563-$L563,2))</f>
        <v/>
      </c>
      <c r="O563" s="23">
        <f>IF($N563="","",IF(ABS($N563)&lt;=IFERROR(IF(INDEX('Productos de barra'!$G$2:$G$151,MATCH($D563,'Productos de barra'!$A$2:$A$151,0))="",Configuración!$C$3,INDEX('Productos de barra'!$G$2:$G$151,MATCH($D563,'Productos de barra'!$A$2:$A$151,0))),Configuración!$C$3)*((N($I563)+N($J563))/MAX(0.0001,IFERROR(IF(INDEX('Productos de barra'!$F$2:$F$151,MATCH($D563,'Productos de barra'!$A$2:$A$151,0))="",1,INDEX('Productos de barra'!$F$2:$F$151,MATCH($D563,'Productos de barra'!$A$2:$A$151,0))),1))+N($K563))+0.001,"OK",IF($N563&lt;0,"Falta: investigar","Sobra: revisar carga")))</f>
        <v/>
      </c>
      <c r="P563" s="26">
        <f>IF($N563="","",IFERROR(IF(INDEX('Productos de barra'!$H$2:$H$151,MATCH($D563,'Productos de barra'!$A$2:$A$151,0))="","",$N563*INDEX('Productos de barra'!$H$2:$H$151,MATCH($D563,'Productos de barra'!$A$2:$A$151,0))),""))</f>
        <v/>
      </c>
      <c r="Q563" s="18" t="n"/>
      <c r="R563" s="23">
        <f>IF(OR($A563="",$A563&lt;&gt;'Resumen del turno'!$C$3,$B563&lt;&gt;'Resumen del turno'!$C$4,$O563="",$O563="OK"),"",COUNTIFS($A$2:$A563,$A563,$B$2:$B563,$B563,$O$2:$O563,"Falta*")+COUNTIFS($A$2:$A563,$A563,$B$2:$B563,$B563,$O$2:$O563,"Sobra*"))</f>
        <v/>
      </c>
    </row>
    <row r="564">
      <c r="A564" s="22" t="n"/>
      <c r="B564" s="18" t="n"/>
      <c r="C564" s="18" t="n"/>
      <c r="D564" s="18" t="n"/>
      <c r="E564" s="23">
        <f>IF($D564="","",IFERROR(INDEX('Productos de barra'!$B$2:$B$151,MATCH($D564,'Productos de barra'!$A$2:$A$151,0)),"Código no cargado"))</f>
        <v/>
      </c>
      <c r="F564" s="23">
        <f>IF($D564="","",IFERROR(INDEX('Productos de barra'!$D$2:$D$151,MATCH($D564,'Productos de barra'!$A$2:$A$151,0)),""))</f>
        <v/>
      </c>
      <c r="G564" s="24" t="n"/>
      <c r="H564" s="24" t="n"/>
      <c r="I564" s="24" t="n"/>
      <c r="J564" s="24" t="n"/>
      <c r="K564" s="24" t="n"/>
      <c r="L564" s="25">
        <f>IF(OR($D564="",$G564=""),"",ROUND($G564+N($H564)-((N($I564)+N($J564))/MAX(0.0001,IFERROR(IF(INDEX('Productos de barra'!$F$2:$F$151,MATCH($D564,'Productos de barra'!$A$2:$A$151,0))="",1,INDEX('Productos de barra'!$F$2:$F$151,MATCH($D564,'Productos de barra'!$A$2:$A$151,0))),1))+N($K564)),2))</f>
        <v/>
      </c>
      <c r="M564" s="24" t="n"/>
      <c r="N564" s="25">
        <f>IF(OR($L564="",$M564=""),"",ROUND($M564-$L564,2))</f>
        <v/>
      </c>
      <c r="O564" s="23">
        <f>IF($N564="","",IF(ABS($N564)&lt;=IFERROR(IF(INDEX('Productos de barra'!$G$2:$G$151,MATCH($D564,'Productos de barra'!$A$2:$A$151,0))="",Configuración!$C$3,INDEX('Productos de barra'!$G$2:$G$151,MATCH($D564,'Productos de barra'!$A$2:$A$151,0))),Configuración!$C$3)*((N($I564)+N($J564))/MAX(0.0001,IFERROR(IF(INDEX('Productos de barra'!$F$2:$F$151,MATCH($D564,'Productos de barra'!$A$2:$A$151,0))="",1,INDEX('Productos de barra'!$F$2:$F$151,MATCH($D564,'Productos de barra'!$A$2:$A$151,0))),1))+N($K564))+0.001,"OK",IF($N564&lt;0,"Falta: investigar","Sobra: revisar carga")))</f>
        <v/>
      </c>
      <c r="P564" s="26">
        <f>IF($N564="","",IFERROR(IF(INDEX('Productos de barra'!$H$2:$H$151,MATCH($D564,'Productos de barra'!$A$2:$A$151,0))="","",$N564*INDEX('Productos de barra'!$H$2:$H$151,MATCH($D564,'Productos de barra'!$A$2:$A$151,0))),""))</f>
        <v/>
      </c>
      <c r="Q564" s="18" t="n"/>
      <c r="R564" s="23">
        <f>IF(OR($A564="",$A564&lt;&gt;'Resumen del turno'!$C$3,$B564&lt;&gt;'Resumen del turno'!$C$4,$O564="",$O564="OK"),"",COUNTIFS($A$2:$A564,$A564,$B$2:$B564,$B564,$O$2:$O564,"Falta*")+COUNTIFS($A$2:$A564,$A564,$B$2:$B564,$B564,$O$2:$O564,"Sobra*"))</f>
        <v/>
      </c>
    </row>
    <row r="565">
      <c r="A565" s="22" t="n"/>
      <c r="B565" s="18" t="n"/>
      <c r="C565" s="18" t="n"/>
      <c r="D565" s="18" t="n"/>
      <c r="E565" s="23">
        <f>IF($D565="","",IFERROR(INDEX('Productos de barra'!$B$2:$B$151,MATCH($D565,'Productos de barra'!$A$2:$A$151,0)),"Código no cargado"))</f>
        <v/>
      </c>
      <c r="F565" s="23">
        <f>IF($D565="","",IFERROR(INDEX('Productos de barra'!$D$2:$D$151,MATCH($D565,'Productos de barra'!$A$2:$A$151,0)),""))</f>
        <v/>
      </c>
      <c r="G565" s="24" t="n"/>
      <c r="H565" s="24" t="n"/>
      <c r="I565" s="24" t="n"/>
      <c r="J565" s="24" t="n"/>
      <c r="K565" s="24" t="n"/>
      <c r="L565" s="25">
        <f>IF(OR($D565="",$G565=""),"",ROUND($G565+N($H565)-((N($I565)+N($J565))/MAX(0.0001,IFERROR(IF(INDEX('Productos de barra'!$F$2:$F$151,MATCH($D565,'Productos de barra'!$A$2:$A$151,0))="",1,INDEX('Productos de barra'!$F$2:$F$151,MATCH($D565,'Productos de barra'!$A$2:$A$151,0))),1))+N($K565)),2))</f>
        <v/>
      </c>
      <c r="M565" s="24" t="n"/>
      <c r="N565" s="25">
        <f>IF(OR($L565="",$M565=""),"",ROUND($M565-$L565,2))</f>
        <v/>
      </c>
      <c r="O565" s="23">
        <f>IF($N565="","",IF(ABS($N565)&lt;=IFERROR(IF(INDEX('Productos de barra'!$G$2:$G$151,MATCH($D565,'Productos de barra'!$A$2:$A$151,0))="",Configuración!$C$3,INDEX('Productos de barra'!$G$2:$G$151,MATCH($D565,'Productos de barra'!$A$2:$A$151,0))),Configuración!$C$3)*((N($I565)+N($J565))/MAX(0.0001,IFERROR(IF(INDEX('Productos de barra'!$F$2:$F$151,MATCH($D565,'Productos de barra'!$A$2:$A$151,0))="",1,INDEX('Productos de barra'!$F$2:$F$151,MATCH($D565,'Productos de barra'!$A$2:$A$151,0))),1))+N($K565))+0.001,"OK",IF($N565&lt;0,"Falta: investigar","Sobra: revisar carga")))</f>
        <v/>
      </c>
      <c r="P565" s="26">
        <f>IF($N565="","",IFERROR(IF(INDEX('Productos de barra'!$H$2:$H$151,MATCH($D565,'Productos de barra'!$A$2:$A$151,0))="","",$N565*INDEX('Productos de barra'!$H$2:$H$151,MATCH($D565,'Productos de barra'!$A$2:$A$151,0))),""))</f>
        <v/>
      </c>
      <c r="Q565" s="18" t="n"/>
      <c r="R565" s="23">
        <f>IF(OR($A565="",$A565&lt;&gt;'Resumen del turno'!$C$3,$B565&lt;&gt;'Resumen del turno'!$C$4,$O565="",$O565="OK"),"",COUNTIFS($A$2:$A565,$A565,$B$2:$B565,$B565,$O$2:$O565,"Falta*")+COUNTIFS($A$2:$A565,$A565,$B$2:$B565,$B565,$O$2:$O565,"Sobra*"))</f>
        <v/>
      </c>
    </row>
    <row r="566">
      <c r="A566" s="22" t="n"/>
      <c r="B566" s="18" t="n"/>
      <c r="C566" s="18" t="n"/>
      <c r="D566" s="18" t="n"/>
      <c r="E566" s="23">
        <f>IF($D566="","",IFERROR(INDEX('Productos de barra'!$B$2:$B$151,MATCH($D566,'Productos de barra'!$A$2:$A$151,0)),"Código no cargado"))</f>
        <v/>
      </c>
      <c r="F566" s="23">
        <f>IF($D566="","",IFERROR(INDEX('Productos de barra'!$D$2:$D$151,MATCH($D566,'Productos de barra'!$A$2:$A$151,0)),""))</f>
        <v/>
      </c>
      <c r="G566" s="24" t="n"/>
      <c r="H566" s="24" t="n"/>
      <c r="I566" s="24" t="n"/>
      <c r="J566" s="24" t="n"/>
      <c r="K566" s="24" t="n"/>
      <c r="L566" s="25">
        <f>IF(OR($D566="",$G566=""),"",ROUND($G566+N($H566)-((N($I566)+N($J566))/MAX(0.0001,IFERROR(IF(INDEX('Productos de barra'!$F$2:$F$151,MATCH($D566,'Productos de barra'!$A$2:$A$151,0))="",1,INDEX('Productos de barra'!$F$2:$F$151,MATCH($D566,'Productos de barra'!$A$2:$A$151,0))),1))+N($K566)),2))</f>
        <v/>
      </c>
      <c r="M566" s="24" t="n"/>
      <c r="N566" s="25">
        <f>IF(OR($L566="",$M566=""),"",ROUND($M566-$L566,2))</f>
        <v/>
      </c>
      <c r="O566" s="23">
        <f>IF($N566="","",IF(ABS($N566)&lt;=IFERROR(IF(INDEX('Productos de barra'!$G$2:$G$151,MATCH($D566,'Productos de barra'!$A$2:$A$151,0))="",Configuración!$C$3,INDEX('Productos de barra'!$G$2:$G$151,MATCH($D566,'Productos de barra'!$A$2:$A$151,0))),Configuración!$C$3)*((N($I566)+N($J566))/MAX(0.0001,IFERROR(IF(INDEX('Productos de barra'!$F$2:$F$151,MATCH($D566,'Productos de barra'!$A$2:$A$151,0))="",1,INDEX('Productos de barra'!$F$2:$F$151,MATCH($D566,'Productos de barra'!$A$2:$A$151,0))),1))+N($K566))+0.001,"OK",IF($N566&lt;0,"Falta: investigar","Sobra: revisar carga")))</f>
        <v/>
      </c>
      <c r="P566" s="26">
        <f>IF($N566="","",IFERROR(IF(INDEX('Productos de barra'!$H$2:$H$151,MATCH($D566,'Productos de barra'!$A$2:$A$151,0))="","",$N566*INDEX('Productos de barra'!$H$2:$H$151,MATCH($D566,'Productos de barra'!$A$2:$A$151,0))),""))</f>
        <v/>
      </c>
      <c r="Q566" s="18" t="n"/>
      <c r="R566" s="23">
        <f>IF(OR($A566="",$A566&lt;&gt;'Resumen del turno'!$C$3,$B566&lt;&gt;'Resumen del turno'!$C$4,$O566="",$O566="OK"),"",COUNTIFS($A$2:$A566,$A566,$B$2:$B566,$B566,$O$2:$O566,"Falta*")+COUNTIFS($A$2:$A566,$A566,$B$2:$B566,$B566,$O$2:$O566,"Sobra*"))</f>
        <v/>
      </c>
    </row>
    <row r="567">
      <c r="A567" s="22" t="n"/>
      <c r="B567" s="18" t="n"/>
      <c r="C567" s="18" t="n"/>
      <c r="D567" s="18" t="n"/>
      <c r="E567" s="23">
        <f>IF($D567="","",IFERROR(INDEX('Productos de barra'!$B$2:$B$151,MATCH($D567,'Productos de barra'!$A$2:$A$151,0)),"Código no cargado"))</f>
        <v/>
      </c>
      <c r="F567" s="23">
        <f>IF($D567="","",IFERROR(INDEX('Productos de barra'!$D$2:$D$151,MATCH($D567,'Productos de barra'!$A$2:$A$151,0)),""))</f>
        <v/>
      </c>
      <c r="G567" s="24" t="n"/>
      <c r="H567" s="24" t="n"/>
      <c r="I567" s="24" t="n"/>
      <c r="J567" s="24" t="n"/>
      <c r="K567" s="24" t="n"/>
      <c r="L567" s="25">
        <f>IF(OR($D567="",$G567=""),"",ROUND($G567+N($H567)-((N($I567)+N($J567))/MAX(0.0001,IFERROR(IF(INDEX('Productos de barra'!$F$2:$F$151,MATCH($D567,'Productos de barra'!$A$2:$A$151,0))="",1,INDEX('Productos de barra'!$F$2:$F$151,MATCH($D567,'Productos de barra'!$A$2:$A$151,0))),1))+N($K567)),2))</f>
        <v/>
      </c>
      <c r="M567" s="24" t="n"/>
      <c r="N567" s="25">
        <f>IF(OR($L567="",$M567=""),"",ROUND($M567-$L567,2))</f>
        <v/>
      </c>
      <c r="O567" s="23">
        <f>IF($N567="","",IF(ABS($N567)&lt;=IFERROR(IF(INDEX('Productos de barra'!$G$2:$G$151,MATCH($D567,'Productos de barra'!$A$2:$A$151,0))="",Configuración!$C$3,INDEX('Productos de barra'!$G$2:$G$151,MATCH($D567,'Productos de barra'!$A$2:$A$151,0))),Configuración!$C$3)*((N($I567)+N($J567))/MAX(0.0001,IFERROR(IF(INDEX('Productos de barra'!$F$2:$F$151,MATCH($D567,'Productos de barra'!$A$2:$A$151,0))="",1,INDEX('Productos de barra'!$F$2:$F$151,MATCH($D567,'Productos de barra'!$A$2:$A$151,0))),1))+N($K567))+0.001,"OK",IF($N567&lt;0,"Falta: investigar","Sobra: revisar carga")))</f>
        <v/>
      </c>
      <c r="P567" s="26">
        <f>IF($N567="","",IFERROR(IF(INDEX('Productos de barra'!$H$2:$H$151,MATCH($D567,'Productos de barra'!$A$2:$A$151,0))="","",$N567*INDEX('Productos de barra'!$H$2:$H$151,MATCH($D567,'Productos de barra'!$A$2:$A$151,0))),""))</f>
        <v/>
      </c>
      <c r="Q567" s="18" t="n"/>
      <c r="R567" s="23">
        <f>IF(OR($A567="",$A567&lt;&gt;'Resumen del turno'!$C$3,$B567&lt;&gt;'Resumen del turno'!$C$4,$O567="",$O567="OK"),"",COUNTIFS($A$2:$A567,$A567,$B$2:$B567,$B567,$O$2:$O567,"Falta*")+COUNTIFS($A$2:$A567,$A567,$B$2:$B567,$B567,$O$2:$O567,"Sobra*"))</f>
        <v/>
      </c>
    </row>
    <row r="568">
      <c r="A568" s="22" t="n"/>
      <c r="B568" s="18" t="n"/>
      <c r="C568" s="18" t="n"/>
      <c r="D568" s="18" t="n"/>
      <c r="E568" s="23">
        <f>IF($D568="","",IFERROR(INDEX('Productos de barra'!$B$2:$B$151,MATCH($D568,'Productos de barra'!$A$2:$A$151,0)),"Código no cargado"))</f>
        <v/>
      </c>
      <c r="F568" s="23">
        <f>IF($D568="","",IFERROR(INDEX('Productos de barra'!$D$2:$D$151,MATCH($D568,'Productos de barra'!$A$2:$A$151,0)),""))</f>
        <v/>
      </c>
      <c r="G568" s="24" t="n"/>
      <c r="H568" s="24" t="n"/>
      <c r="I568" s="24" t="n"/>
      <c r="J568" s="24" t="n"/>
      <c r="K568" s="24" t="n"/>
      <c r="L568" s="25">
        <f>IF(OR($D568="",$G568=""),"",ROUND($G568+N($H568)-((N($I568)+N($J568))/MAX(0.0001,IFERROR(IF(INDEX('Productos de barra'!$F$2:$F$151,MATCH($D568,'Productos de barra'!$A$2:$A$151,0))="",1,INDEX('Productos de barra'!$F$2:$F$151,MATCH($D568,'Productos de barra'!$A$2:$A$151,0))),1))+N($K568)),2))</f>
        <v/>
      </c>
      <c r="M568" s="24" t="n"/>
      <c r="N568" s="25">
        <f>IF(OR($L568="",$M568=""),"",ROUND($M568-$L568,2))</f>
        <v/>
      </c>
      <c r="O568" s="23">
        <f>IF($N568="","",IF(ABS($N568)&lt;=IFERROR(IF(INDEX('Productos de barra'!$G$2:$G$151,MATCH($D568,'Productos de barra'!$A$2:$A$151,0))="",Configuración!$C$3,INDEX('Productos de barra'!$G$2:$G$151,MATCH($D568,'Productos de barra'!$A$2:$A$151,0))),Configuración!$C$3)*((N($I568)+N($J568))/MAX(0.0001,IFERROR(IF(INDEX('Productos de barra'!$F$2:$F$151,MATCH($D568,'Productos de barra'!$A$2:$A$151,0))="",1,INDEX('Productos de barra'!$F$2:$F$151,MATCH($D568,'Productos de barra'!$A$2:$A$151,0))),1))+N($K568))+0.001,"OK",IF($N568&lt;0,"Falta: investigar","Sobra: revisar carga")))</f>
        <v/>
      </c>
      <c r="P568" s="26">
        <f>IF($N568="","",IFERROR(IF(INDEX('Productos de barra'!$H$2:$H$151,MATCH($D568,'Productos de barra'!$A$2:$A$151,0))="","",$N568*INDEX('Productos de barra'!$H$2:$H$151,MATCH($D568,'Productos de barra'!$A$2:$A$151,0))),""))</f>
        <v/>
      </c>
      <c r="Q568" s="18" t="n"/>
      <c r="R568" s="23">
        <f>IF(OR($A568="",$A568&lt;&gt;'Resumen del turno'!$C$3,$B568&lt;&gt;'Resumen del turno'!$C$4,$O568="",$O568="OK"),"",COUNTIFS($A$2:$A568,$A568,$B$2:$B568,$B568,$O$2:$O568,"Falta*")+COUNTIFS($A$2:$A568,$A568,$B$2:$B568,$B568,$O$2:$O568,"Sobra*"))</f>
        <v/>
      </c>
    </row>
    <row r="569">
      <c r="A569" s="22" t="n"/>
      <c r="B569" s="18" t="n"/>
      <c r="C569" s="18" t="n"/>
      <c r="D569" s="18" t="n"/>
      <c r="E569" s="23">
        <f>IF($D569="","",IFERROR(INDEX('Productos de barra'!$B$2:$B$151,MATCH($D569,'Productos de barra'!$A$2:$A$151,0)),"Código no cargado"))</f>
        <v/>
      </c>
      <c r="F569" s="23">
        <f>IF($D569="","",IFERROR(INDEX('Productos de barra'!$D$2:$D$151,MATCH($D569,'Productos de barra'!$A$2:$A$151,0)),""))</f>
        <v/>
      </c>
      <c r="G569" s="24" t="n"/>
      <c r="H569" s="24" t="n"/>
      <c r="I569" s="24" t="n"/>
      <c r="J569" s="24" t="n"/>
      <c r="K569" s="24" t="n"/>
      <c r="L569" s="25">
        <f>IF(OR($D569="",$G569=""),"",ROUND($G569+N($H569)-((N($I569)+N($J569))/MAX(0.0001,IFERROR(IF(INDEX('Productos de barra'!$F$2:$F$151,MATCH($D569,'Productos de barra'!$A$2:$A$151,0))="",1,INDEX('Productos de barra'!$F$2:$F$151,MATCH($D569,'Productos de barra'!$A$2:$A$151,0))),1))+N($K569)),2))</f>
        <v/>
      </c>
      <c r="M569" s="24" t="n"/>
      <c r="N569" s="25">
        <f>IF(OR($L569="",$M569=""),"",ROUND($M569-$L569,2))</f>
        <v/>
      </c>
      <c r="O569" s="23">
        <f>IF($N569="","",IF(ABS($N569)&lt;=IFERROR(IF(INDEX('Productos de barra'!$G$2:$G$151,MATCH($D569,'Productos de barra'!$A$2:$A$151,0))="",Configuración!$C$3,INDEX('Productos de barra'!$G$2:$G$151,MATCH($D569,'Productos de barra'!$A$2:$A$151,0))),Configuración!$C$3)*((N($I569)+N($J569))/MAX(0.0001,IFERROR(IF(INDEX('Productos de barra'!$F$2:$F$151,MATCH($D569,'Productos de barra'!$A$2:$A$151,0))="",1,INDEX('Productos de barra'!$F$2:$F$151,MATCH($D569,'Productos de barra'!$A$2:$A$151,0))),1))+N($K569))+0.001,"OK",IF($N569&lt;0,"Falta: investigar","Sobra: revisar carga")))</f>
        <v/>
      </c>
      <c r="P569" s="26">
        <f>IF($N569="","",IFERROR(IF(INDEX('Productos de barra'!$H$2:$H$151,MATCH($D569,'Productos de barra'!$A$2:$A$151,0))="","",$N569*INDEX('Productos de barra'!$H$2:$H$151,MATCH($D569,'Productos de barra'!$A$2:$A$151,0))),""))</f>
        <v/>
      </c>
      <c r="Q569" s="18" t="n"/>
      <c r="R569" s="23">
        <f>IF(OR($A569="",$A569&lt;&gt;'Resumen del turno'!$C$3,$B569&lt;&gt;'Resumen del turno'!$C$4,$O569="",$O569="OK"),"",COUNTIFS($A$2:$A569,$A569,$B$2:$B569,$B569,$O$2:$O569,"Falta*")+COUNTIFS($A$2:$A569,$A569,$B$2:$B569,$B569,$O$2:$O569,"Sobra*"))</f>
        <v/>
      </c>
    </row>
    <row r="570">
      <c r="A570" s="22" t="n"/>
      <c r="B570" s="18" t="n"/>
      <c r="C570" s="18" t="n"/>
      <c r="D570" s="18" t="n"/>
      <c r="E570" s="23">
        <f>IF($D570="","",IFERROR(INDEX('Productos de barra'!$B$2:$B$151,MATCH($D570,'Productos de barra'!$A$2:$A$151,0)),"Código no cargado"))</f>
        <v/>
      </c>
      <c r="F570" s="23">
        <f>IF($D570="","",IFERROR(INDEX('Productos de barra'!$D$2:$D$151,MATCH($D570,'Productos de barra'!$A$2:$A$151,0)),""))</f>
        <v/>
      </c>
      <c r="G570" s="24" t="n"/>
      <c r="H570" s="24" t="n"/>
      <c r="I570" s="24" t="n"/>
      <c r="J570" s="24" t="n"/>
      <c r="K570" s="24" t="n"/>
      <c r="L570" s="25">
        <f>IF(OR($D570="",$G570=""),"",ROUND($G570+N($H570)-((N($I570)+N($J570))/MAX(0.0001,IFERROR(IF(INDEX('Productos de barra'!$F$2:$F$151,MATCH($D570,'Productos de barra'!$A$2:$A$151,0))="",1,INDEX('Productos de barra'!$F$2:$F$151,MATCH($D570,'Productos de barra'!$A$2:$A$151,0))),1))+N($K570)),2))</f>
        <v/>
      </c>
      <c r="M570" s="24" t="n"/>
      <c r="N570" s="25">
        <f>IF(OR($L570="",$M570=""),"",ROUND($M570-$L570,2))</f>
        <v/>
      </c>
      <c r="O570" s="23">
        <f>IF($N570="","",IF(ABS($N570)&lt;=IFERROR(IF(INDEX('Productos de barra'!$G$2:$G$151,MATCH($D570,'Productos de barra'!$A$2:$A$151,0))="",Configuración!$C$3,INDEX('Productos de barra'!$G$2:$G$151,MATCH($D570,'Productos de barra'!$A$2:$A$151,0))),Configuración!$C$3)*((N($I570)+N($J570))/MAX(0.0001,IFERROR(IF(INDEX('Productos de barra'!$F$2:$F$151,MATCH($D570,'Productos de barra'!$A$2:$A$151,0))="",1,INDEX('Productos de barra'!$F$2:$F$151,MATCH($D570,'Productos de barra'!$A$2:$A$151,0))),1))+N($K570))+0.001,"OK",IF($N570&lt;0,"Falta: investigar","Sobra: revisar carga")))</f>
        <v/>
      </c>
      <c r="P570" s="26">
        <f>IF($N570="","",IFERROR(IF(INDEX('Productos de barra'!$H$2:$H$151,MATCH($D570,'Productos de barra'!$A$2:$A$151,0))="","",$N570*INDEX('Productos de barra'!$H$2:$H$151,MATCH($D570,'Productos de barra'!$A$2:$A$151,0))),""))</f>
        <v/>
      </c>
      <c r="Q570" s="18" t="n"/>
      <c r="R570" s="23">
        <f>IF(OR($A570="",$A570&lt;&gt;'Resumen del turno'!$C$3,$B570&lt;&gt;'Resumen del turno'!$C$4,$O570="",$O570="OK"),"",COUNTIFS($A$2:$A570,$A570,$B$2:$B570,$B570,$O$2:$O570,"Falta*")+COUNTIFS($A$2:$A570,$A570,$B$2:$B570,$B570,$O$2:$O570,"Sobra*"))</f>
        <v/>
      </c>
    </row>
    <row r="571">
      <c r="A571" s="22" t="n"/>
      <c r="B571" s="18" t="n"/>
      <c r="C571" s="18" t="n"/>
      <c r="D571" s="18" t="n"/>
      <c r="E571" s="23">
        <f>IF($D571="","",IFERROR(INDEX('Productos de barra'!$B$2:$B$151,MATCH($D571,'Productos de barra'!$A$2:$A$151,0)),"Código no cargado"))</f>
        <v/>
      </c>
      <c r="F571" s="23">
        <f>IF($D571="","",IFERROR(INDEX('Productos de barra'!$D$2:$D$151,MATCH($D571,'Productos de barra'!$A$2:$A$151,0)),""))</f>
        <v/>
      </c>
      <c r="G571" s="24" t="n"/>
      <c r="H571" s="24" t="n"/>
      <c r="I571" s="24" t="n"/>
      <c r="J571" s="24" t="n"/>
      <c r="K571" s="24" t="n"/>
      <c r="L571" s="25">
        <f>IF(OR($D571="",$G571=""),"",ROUND($G571+N($H571)-((N($I571)+N($J571))/MAX(0.0001,IFERROR(IF(INDEX('Productos de barra'!$F$2:$F$151,MATCH($D571,'Productos de barra'!$A$2:$A$151,0))="",1,INDEX('Productos de barra'!$F$2:$F$151,MATCH($D571,'Productos de barra'!$A$2:$A$151,0))),1))+N($K571)),2))</f>
        <v/>
      </c>
      <c r="M571" s="24" t="n"/>
      <c r="N571" s="25">
        <f>IF(OR($L571="",$M571=""),"",ROUND($M571-$L571,2))</f>
        <v/>
      </c>
      <c r="O571" s="23">
        <f>IF($N571="","",IF(ABS($N571)&lt;=IFERROR(IF(INDEX('Productos de barra'!$G$2:$G$151,MATCH($D571,'Productos de barra'!$A$2:$A$151,0))="",Configuración!$C$3,INDEX('Productos de barra'!$G$2:$G$151,MATCH($D571,'Productos de barra'!$A$2:$A$151,0))),Configuración!$C$3)*((N($I571)+N($J571))/MAX(0.0001,IFERROR(IF(INDEX('Productos de barra'!$F$2:$F$151,MATCH($D571,'Productos de barra'!$A$2:$A$151,0))="",1,INDEX('Productos de barra'!$F$2:$F$151,MATCH($D571,'Productos de barra'!$A$2:$A$151,0))),1))+N($K571))+0.001,"OK",IF($N571&lt;0,"Falta: investigar","Sobra: revisar carga")))</f>
        <v/>
      </c>
      <c r="P571" s="26">
        <f>IF($N571="","",IFERROR(IF(INDEX('Productos de barra'!$H$2:$H$151,MATCH($D571,'Productos de barra'!$A$2:$A$151,0))="","",$N571*INDEX('Productos de barra'!$H$2:$H$151,MATCH($D571,'Productos de barra'!$A$2:$A$151,0))),""))</f>
        <v/>
      </c>
      <c r="Q571" s="18" t="n"/>
      <c r="R571" s="23">
        <f>IF(OR($A571="",$A571&lt;&gt;'Resumen del turno'!$C$3,$B571&lt;&gt;'Resumen del turno'!$C$4,$O571="",$O571="OK"),"",COUNTIFS($A$2:$A571,$A571,$B$2:$B571,$B571,$O$2:$O571,"Falta*")+COUNTIFS($A$2:$A571,$A571,$B$2:$B571,$B571,$O$2:$O571,"Sobra*"))</f>
        <v/>
      </c>
    </row>
    <row r="572">
      <c r="A572" s="22" t="n"/>
      <c r="B572" s="18" t="n"/>
      <c r="C572" s="18" t="n"/>
      <c r="D572" s="18" t="n"/>
      <c r="E572" s="23">
        <f>IF($D572="","",IFERROR(INDEX('Productos de barra'!$B$2:$B$151,MATCH($D572,'Productos de barra'!$A$2:$A$151,0)),"Código no cargado"))</f>
        <v/>
      </c>
      <c r="F572" s="23">
        <f>IF($D572="","",IFERROR(INDEX('Productos de barra'!$D$2:$D$151,MATCH($D572,'Productos de barra'!$A$2:$A$151,0)),""))</f>
        <v/>
      </c>
      <c r="G572" s="24" t="n"/>
      <c r="H572" s="24" t="n"/>
      <c r="I572" s="24" t="n"/>
      <c r="J572" s="24" t="n"/>
      <c r="K572" s="24" t="n"/>
      <c r="L572" s="25">
        <f>IF(OR($D572="",$G572=""),"",ROUND($G572+N($H572)-((N($I572)+N($J572))/MAX(0.0001,IFERROR(IF(INDEX('Productos de barra'!$F$2:$F$151,MATCH($D572,'Productos de barra'!$A$2:$A$151,0))="",1,INDEX('Productos de barra'!$F$2:$F$151,MATCH($D572,'Productos de barra'!$A$2:$A$151,0))),1))+N($K572)),2))</f>
        <v/>
      </c>
      <c r="M572" s="24" t="n"/>
      <c r="N572" s="25">
        <f>IF(OR($L572="",$M572=""),"",ROUND($M572-$L572,2))</f>
        <v/>
      </c>
      <c r="O572" s="23">
        <f>IF($N572="","",IF(ABS($N572)&lt;=IFERROR(IF(INDEX('Productos de barra'!$G$2:$G$151,MATCH($D572,'Productos de barra'!$A$2:$A$151,0))="",Configuración!$C$3,INDEX('Productos de barra'!$G$2:$G$151,MATCH($D572,'Productos de barra'!$A$2:$A$151,0))),Configuración!$C$3)*((N($I572)+N($J572))/MAX(0.0001,IFERROR(IF(INDEX('Productos de barra'!$F$2:$F$151,MATCH($D572,'Productos de barra'!$A$2:$A$151,0))="",1,INDEX('Productos de barra'!$F$2:$F$151,MATCH($D572,'Productos de barra'!$A$2:$A$151,0))),1))+N($K572))+0.001,"OK",IF($N572&lt;0,"Falta: investigar","Sobra: revisar carga")))</f>
        <v/>
      </c>
      <c r="P572" s="26">
        <f>IF($N572="","",IFERROR(IF(INDEX('Productos de barra'!$H$2:$H$151,MATCH($D572,'Productos de barra'!$A$2:$A$151,0))="","",$N572*INDEX('Productos de barra'!$H$2:$H$151,MATCH($D572,'Productos de barra'!$A$2:$A$151,0))),""))</f>
        <v/>
      </c>
      <c r="Q572" s="18" t="n"/>
      <c r="R572" s="23">
        <f>IF(OR($A572="",$A572&lt;&gt;'Resumen del turno'!$C$3,$B572&lt;&gt;'Resumen del turno'!$C$4,$O572="",$O572="OK"),"",COUNTIFS($A$2:$A572,$A572,$B$2:$B572,$B572,$O$2:$O572,"Falta*")+COUNTIFS($A$2:$A572,$A572,$B$2:$B572,$B572,$O$2:$O572,"Sobra*"))</f>
        <v/>
      </c>
    </row>
    <row r="573">
      <c r="A573" s="22" t="n"/>
      <c r="B573" s="18" t="n"/>
      <c r="C573" s="18" t="n"/>
      <c r="D573" s="18" t="n"/>
      <c r="E573" s="23">
        <f>IF($D573="","",IFERROR(INDEX('Productos de barra'!$B$2:$B$151,MATCH($D573,'Productos de barra'!$A$2:$A$151,0)),"Código no cargado"))</f>
        <v/>
      </c>
      <c r="F573" s="23">
        <f>IF($D573="","",IFERROR(INDEX('Productos de barra'!$D$2:$D$151,MATCH($D573,'Productos de barra'!$A$2:$A$151,0)),""))</f>
        <v/>
      </c>
      <c r="G573" s="24" t="n"/>
      <c r="H573" s="24" t="n"/>
      <c r="I573" s="24" t="n"/>
      <c r="J573" s="24" t="n"/>
      <c r="K573" s="24" t="n"/>
      <c r="L573" s="25">
        <f>IF(OR($D573="",$G573=""),"",ROUND($G573+N($H573)-((N($I573)+N($J573))/MAX(0.0001,IFERROR(IF(INDEX('Productos de barra'!$F$2:$F$151,MATCH($D573,'Productos de barra'!$A$2:$A$151,0))="",1,INDEX('Productos de barra'!$F$2:$F$151,MATCH($D573,'Productos de barra'!$A$2:$A$151,0))),1))+N($K573)),2))</f>
        <v/>
      </c>
      <c r="M573" s="24" t="n"/>
      <c r="N573" s="25">
        <f>IF(OR($L573="",$M573=""),"",ROUND($M573-$L573,2))</f>
        <v/>
      </c>
      <c r="O573" s="23">
        <f>IF($N573="","",IF(ABS($N573)&lt;=IFERROR(IF(INDEX('Productos de barra'!$G$2:$G$151,MATCH($D573,'Productos de barra'!$A$2:$A$151,0))="",Configuración!$C$3,INDEX('Productos de barra'!$G$2:$G$151,MATCH($D573,'Productos de barra'!$A$2:$A$151,0))),Configuración!$C$3)*((N($I573)+N($J573))/MAX(0.0001,IFERROR(IF(INDEX('Productos de barra'!$F$2:$F$151,MATCH($D573,'Productos de barra'!$A$2:$A$151,0))="",1,INDEX('Productos de barra'!$F$2:$F$151,MATCH($D573,'Productos de barra'!$A$2:$A$151,0))),1))+N($K573))+0.001,"OK",IF($N573&lt;0,"Falta: investigar","Sobra: revisar carga")))</f>
        <v/>
      </c>
      <c r="P573" s="26">
        <f>IF($N573="","",IFERROR(IF(INDEX('Productos de barra'!$H$2:$H$151,MATCH($D573,'Productos de barra'!$A$2:$A$151,0))="","",$N573*INDEX('Productos de barra'!$H$2:$H$151,MATCH($D573,'Productos de barra'!$A$2:$A$151,0))),""))</f>
        <v/>
      </c>
      <c r="Q573" s="18" t="n"/>
      <c r="R573" s="23">
        <f>IF(OR($A573="",$A573&lt;&gt;'Resumen del turno'!$C$3,$B573&lt;&gt;'Resumen del turno'!$C$4,$O573="",$O573="OK"),"",COUNTIFS($A$2:$A573,$A573,$B$2:$B573,$B573,$O$2:$O573,"Falta*")+COUNTIFS($A$2:$A573,$A573,$B$2:$B573,$B573,$O$2:$O573,"Sobra*"))</f>
        <v/>
      </c>
    </row>
    <row r="574">
      <c r="A574" s="22" t="n"/>
      <c r="B574" s="18" t="n"/>
      <c r="C574" s="18" t="n"/>
      <c r="D574" s="18" t="n"/>
      <c r="E574" s="23">
        <f>IF($D574="","",IFERROR(INDEX('Productos de barra'!$B$2:$B$151,MATCH($D574,'Productos de barra'!$A$2:$A$151,0)),"Código no cargado"))</f>
        <v/>
      </c>
      <c r="F574" s="23">
        <f>IF($D574="","",IFERROR(INDEX('Productos de barra'!$D$2:$D$151,MATCH($D574,'Productos de barra'!$A$2:$A$151,0)),""))</f>
        <v/>
      </c>
      <c r="G574" s="24" t="n"/>
      <c r="H574" s="24" t="n"/>
      <c r="I574" s="24" t="n"/>
      <c r="J574" s="24" t="n"/>
      <c r="K574" s="24" t="n"/>
      <c r="L574" s="25">
        <f>IF(OR($D574="",$G574=""),"",ROUND($G574+N($H574)-((N($I574)+N($J574))/MAX(0.0001,IFERROR(IF(INDEX('Productos de barra'!$F$2:$F$151,MATCH($D574,'Productos de barra'!$A$2:$A$151,0))="",1,INDEX('Productos de barra'!$F$2:$F$151,MATCH($D574,'Productos de barra'!$A$2:$A$151,0))),1))+N($K574)),2))</f>
        <v/>
      </c>
      <c r="M574" s="24" t="n"/>
      <c r="N574" s="25">
        <f>IF(OR($L574="",$M574=""),"",ROUND($M574-$L574,2))</f>
        <v/>
      </c>
      <c r="O574" s="23">
        <f>IF($N574="","",IF(ABS($N574)&lt;=IFERROR(IF(INDEX('Productos de barra'!$G$2:$G$151,MATCH($D574,'Productos de barra'!$A$2:$A$151,0))="",Configuración!$C$3,INDEX('Productos de barra'!$G$2:$G$151,MATCH($D574,'Productos de barra'!$A$2:$A$151,0))),Configuración!$C$3)*((N($I574)+N($J574))/MAX(0.0001,IFERROR(IF(INDEX('Productos de barra'!$F$2:$F$151,MATCH($D574,'Productos de barra'!$A$2:$A$151,0))="",1,INDEX('Productos de barra'!$F$2:$F$151,MATCH($D574,'Productos de barra'!$A$2:$A$151,0))),1))+N($K574))+0.001,"OK",IF($N574&lt;0,"Falta: investigar","Sobra: revisar carga")))</f>
        <v/>
      </c>
      <c r="P574" s="26">
        <f>IF($N574="","",IFERROR(IF(INDEX('Productos de barra'!$H$2:$H$151,MATCH($D574,'Productos de barra'!$A$2:$A$151,0))="","",$N574*INDEX('Productos de barra'!$H$2:$H$151,MATCH($D574,'Productos de barra'!$A$2:$A$151,0))),""))</f>
        <v/>
      </c>
      <c r="Q574" s="18" t="n"/>
      <c r="R574" s="23">
        <f>IF(OR($A574="",$A574&lt;&gt;'Resumen del turno'!$C$3,$B574&lt;&gt;'Resumen del turno'!$C$4,$O574="",$O574="OK"),"",COUNTIFS($A$2:$A574,$A574,$B$2:$B574,$B574,$O$2:$O574,"Falta*")+COUNTIFS($A$2:$A574,$A574,$B$2:$B574,$B574,$O$2:$O574,"Sobra*"))</f>
        <v/>
      </c>
    </row>
    <row r="575">
      <c r="A575" s="22" t="n"/>
      <c r="B575" s="18" t="n"/>
      <c r="C575" s="18" t="n"/>
      <c r="D575" s="18" t="n"/>
      <c r="E575" s="23">
        <f>IF($D575="","",IFERROR(INDEX('Productos de barra'!$B$2:$B$151,MATCH($D575,'Productos de barra'!$A$2:$A$151,0)),"Código no cargado"))</f>
        <v/>
      </c>
      <c r="F575" s="23">
        <f>IF($D575="","",IFERROR(INDEX('Productos de barra'!$D$2:$D$151,MATCH($D575,'Productos de barra'!$A$2:$A$151,0)),""))</f>
        <v/>
      </c>
      <c r="G575" s="24" t="n"/>
      <c r="H575" s="24" t="n"/>
      <c r="I575" s="24" t="n"/>
      <c r="J575" s="24" t="n"/>
      <c r="K575" s="24" t="n"/>
      <c r="L575" s="25">
        <f>IF(OR($D575="",$G575=""),"",ROUND($G575+N($H575)-((N($I575)+N($J575))/MAX(0.0001,IFERROR(IF(INDEX('Productos de barra'!$F$2:$F$151,MATCH($D575,'Productos de barra'!$A$2:$A$151,0))="",1,INDEX('Productos de barra'!$F$2:$F$151,MATCH($D575,'Productos de barra'!$A$2:$A$151,0))),1))+N($K575)),2))</f>
        <v/>
      </c>
      <c r="M575" s="24" t="n"/>
      <c r="N575" s="25">
        <f>IF(OR($L575="",$M575=""),"",ROUND($M575-$L575,2))</f>
        <v/>
      </c>
      <c r="O575" s="23">
        <f>IF($N575="","",IF(ABS($N575)&lt;=IFERROR(IF(INDEX('Productos de barra'!$G$2:$G$151,MATCH($D575,'Productos de barra'!$A$2:$A$151,0))="",Configuración!$C$3,INDEX('Productos de barra'!$G$2:$G$151,MATCH($D575,'Productos de barra'!$A$2:$A$151,0))),Configuración!$C$3)*((N($I575)+N($J575))/MAX(0.0001,IFERROR(IF(INDEX('Productos de barra'!$F$2:$F$151,MATCH($D575,'Productos de barra'!$A$2:$A$151,0))="",1,INDEX('Productos de barra'!$F$2:$F$151,MATCH($D575,'Productos de barra'!$A$2:$A$151,0))),1))+N($K575))+0.001,"OK",IF($N575&lt;0,"Falta: investigar","Sobra: revisar carga")))</f>
        <v/>
      </c>
      <c r="P575" s="26">
        <f>IF($N575="","",IFERROR(IF(INDEX('Productos de barra'!$H$2:$H$151,MATCH($D575,'Productos de barra'!$A$2:$A$151,0))="","",$N575*INDEX('Productos de barra'!$H$2:$H$151,MATCH($D575,'Productos de barra'!$A$2:$A$151,0))),""))</f>
        <v/>
      </c>
      <c r="Q575" s="18" t="n"/>
      <c r="R575" s="23">
        <f>IF(OR($A575="",$A575&lt;&gt;'Resumen del turno'!$C$3,$B575&lt;&gt;'Resumen del turno'!$C$4,$O575="",$O575="OK"),"",COUNTIFS($A$2:$A575,$A575,$B$2:$B575,$B575,$O$2:$O575,"Falta*")+COUNTIFS($A$2:$A575,$A575,$B$2:$B575,$B575,$O$2:$O575,"Sobra*"))</f>
        <v/>
      </c>
    </row>
    <row r="576">
      <c r="A576" s="22" t="n"/>
      <c r="B576" s="18" t="n"/>
      <c r="C576" s="18" t="n"/>
      <c r="D576" s="18" t="n"/>
      <c r="E576" s="23">
        <f>IF($D576="","",IFERROR(INDEX('Productos de barra'!$B$2:$B$151,MATCH($D576,'Productos de barra'!$A$2:$A$151,0)),"Código no cargado"))</f>
        <v/>
      </c>
      <c r="F576" s="23">
        <f>IF($D576="","",IFERROR(INDEX('Productos de barra'!$D$2:$D$151,MATCH($D576,'Productos de barra'!$A$2:$A$151,0)),""))</f>
        <v/>
      </c>
      <c r="G576" s="24" t="n"/>
      <c r="H576" s="24" t="n"/>
      <c r="I576" s="24" t="n"/>
      <c r="J576" s="24" t="n"/>
      <c r="K576" s="24" t="n"/>
      <c r="L576" s="25">
        <f>IF(OR($D576="",$G576=""),"",ROUND($G576+N($H576)-((N($I576)+N($J576))/MAX(0.0001,IFERROR(IF(INDEX('Productos de barra'!$F$2:$F$151,MATCH($D576,'Productos de barra'!$A$2:$A$151,0))="",1,INDEX('Productos de barra'!$F$2:$F$151,MATCH($D576,'Productos de barra'!$A$2:$A$151,0))),1))+N($K576)),2))</f>
        <v/>
      </c>
      <c r="M576" s="24" t="n"/>
      <c r="N576" s="25">
        <f>IF(OR($L576="",$M576=""),"",ROUND($M576-$L576,2))</f>
        <v/>
      </c>
      <c r="O576" s="23">
        <f>IF($N576="","",IF(ABS($N576)&lt;=IFERROR(IF(INDEX('Productos de barra'!$G$2:$G$151,MATCH($D576,'Productos de barra'!$A$2:$A$151,0))="",Configuración!$C$3,INDEX('Productos de barra'!$G$2:$G$151,MATCH($D576,'Productos de barra'!$A$2:$A$151,0))),Configuración!$C$3)*((N($I576)+N($J576))/MAX(0.0001,IFERROR(IF(INDEX('Productos de barra'!$F$2:$F$151,MATCH($D576,'Productos de barra'!$A$2:$A$151,0))="",1,INDEX('Productos de barra'!$F$2:$F$151,MATCH($D576,'Productos de barra'!$A$2:$A$151,0))),1))+N($K576))+0.001,"OK",IF($N576&lt;0,"Falta: investigar","Sobra: revisar carga")))</f>
        <v/>
      </c>
      <c r="P576" s="26">
        <f>IF($N576="","",IFERROR(IF(INDEX('Productos de barra'!$H$2:$H$151,MATCH($D576,'Productos de barra'!$A$2:$A$151,0))="","",$N576*INDEX('Productos de barra'!$H$2:$H$151,MATCH($D576,'Productos de barra'!$A$2:$A$151,0))),""))</f>
        <v/>
      </c>
      <c r="Q576" s="18" t="n"/>
      <c r="R576" s="23">
        <f>IF(OR($A576="",$A576&lt;&gt;'Resumen del turno'!$C$3,$B576&lt;&gt;'Resumen del turno'!$C$4,$O576="",$O576="OK"),"",COUNTIFS($A$2:$A576,$A576,$B$2:$B576,$B576,$O$2:$O576,"Falta*")+COUNTIFS($A$2:$A576,$A576,$B$2:$B576,$B576,$O$2:$O576,"Sobra*"))</f>
        <v/>
      </c>
    </row>
    <row r="577">
      <c r="A577" s="22" t="n"/>
      <c r="B577" s="18" t="n"/>
      <c r="C577" s="18" t="n"/>
      <c r="D577" s="18" t="n"/>
      <c r="E577" s="23">
        <f>IF($D577="","",IFERROR(INDEX('Productos de barra'!$B$2:$B$151,MATCH($D577,'Productos de barra'!$A$2:$A$151,0)),"Código no cargado"))</f>
        <v/>
      </c>
      <c r="F577" s="23">
        <f>IF($D577="","",IFERROR(INDEX('Productos de barra'!$D$2:$D$151,MATCH($D577,'Productos de barra'!$A$2:$A$151,0)),""))</f>
        <v/>
      </c>
      <c r="G577" s="24" t="n"/>
      <c r="H577" s="24" t="n"/>
      <c r="I577" s="24" t="n"/>
      <c r="J577" s="24" t="n"/>
      <c r="K577" s="24" t="n"/>
      <c r="L577" s="25">
        <f>IF(OR($D577="",$G577=""),"",ROUND($G577+N($H577)-((N($I577)+N($J577))/MAX(0.0001,IFERROR(IF(INDEX('Productos de barra'!$F$2:$F$151,MATCH($D577,'Productos de barra'!$A$2:$A$151,0))="",1,INDEX('Productos de barra'!$F$2:$F$151,MATCH($D577,'Productos de barra'!$A$2:$A$151,0))),1))+N($K577)),2))</f>
        <v/>
      </c>
      <c r="M577" s="24" t="n"/>
      <c r="N577" s="25">
        <f>IF(OR($L577="",$M577=""),"",ROUND($M577-$L577,2))</f>
        <v/>
      </c>
      <c r="O577" s="23">
        <f>IF($N577="","",IF(ABS($N577)&lt;=IFERROR(IF(INDEX('Productos de barra'!$G$2:$G$151,MATCH($D577,'Productos de barra'!$A$2:$A$151,0))="",Configuración!$C$3,INDEX('Productos de barra'!$G$2:$G$151,MATCH($D577,'Productos de barra'!$A$2:$A$151,0))),Configuración!$C$3)*((N($I577)+N($J577))/MAX(0.0001,IFERROR(IF(INDEX('Productos de barra'!$F$2:$F$151,MATCH($D577,'Productos de barra'!$A$2:$A$151,0))="",1,INDEX('Productos de barra'!$F$2:$F$151,MATCH($D577,'Productos de barra'!$A$2:$A$151,0))),1))+N($K577))+0.001,"OK",IF($N577&lt;0,"Falta: investigar","Sobra: revisar carga")))</f>
        <v/>
      </c>
      <c r="P577" s="26">
        <f>IF($N577="","",IFERROR(IF(INDEX('Productos de barra'!$H$2:$H$151,MATCH($D577,'Productos de barra'!$A$2:$A$151,0))="","",$N577*INDEX('Productos de barra'!$H$2:$H$151,MATCH($D577,'Productos de barra'!$A$2:$A$151,0))),""))</f>
        <v/>
      </c>
      <c r="Q577" s="18" t="n"/>
      <c r="R577" s="23">
        <f>IF(OR($A577="",$A577&lt;&gt;'Resumen del turno'!$C$3,$B577&lt;&gt;'Resumen del turno'!$C$4,$O577="",$O577="OK"),"",COUNTIFS($A$2:$A577,$A577,$B$2:$B577,$B577,$O$2:$O577,"Falta*")+COUNTIFS($A$2:$A577,$A577,$B$2:$B577,$B577,$O$2:$O577,"Sobra*"))</f>
        <v/>
      </c>
    </row>
    <row r="578">
      <c r="A578" s="22" t="n"/>
      <c r="B578" s="18" t="n"/>
      <c r="C578" s="18" t="n"/>
      <c r="D578" s="18" t="n"/>
      <c r="E578" s="23">
        <f>IF($D578="","",IFERROR(INDEX('Productos de barra'!$B$2:$B$151,MATCH($D578,'Productos de barra'!$A$2:$A$151,0)),"Código no cargado"))</f>
        <v/>
      </c>
      <c r="F578" s="23">
        <f>IF($D578="","",IFERROR(INDEX('Productos de barra'!$D$2:$D$151,MATCH($D578,'Productos de barra'!$A$2:$A$151,0)),""))</f>
        <v/>
      </c>
      <c r="G578" s="24" t="n"/>
      <c r="H578" s="24" t="n"/>
      <c r="I578" s="24" t="n"/>
      <c r="J578" s="24" t="n"/>
      <c r="K578" s="24" t="n"/>
      <c r="L578" s="25">
        <f>IF(OR($D578="",$G578=""),"",ROUND($G578+N($H578)-((N($I578)+N($J578))/MAX(0.0001,IFERROR(IF(INDEX('Productos de barra'!$F$2:$F$151,MATCH($D578,'Productos de barra'!$A$2:$A$151,0))="",1,INDEX('Productos de barra'!$F$2:$F$151,MATCH($D578,'Productos de barra'!$A$2:$A$151,0))),1))+N($K578)),2))</f>
        <v/>
      </c>
      <c r="M578" s="24" t="n"/>
      <c r="N578" s="25">
        <f>IF(OR($L578="",$M578=""),"",ROUND($M578-$L578,2))</f>
        <v/>
      </c>
      <c r="O578" s="23">
        <f>IF($N578="","",IF(ABS($N578)&lt;=IFERROR(IF(INDEX('Productos de barra'!$G$2:$G$151,MATCH($D578,'Productos de barra'!$A$2:$A$151,0))="",Configuración!$C$3,INDEX('Productos de barra'!$G$2:$G$151,MATCH($D578,'Productos de barra'!$A$2:$A$151,0))),Configuración!$C$3)*((N($I578)+N($J578))/MAX(0.0001,IFERROR(IF(INDEX('Productos de barra'!$F$2:$F$151,MATCH($D578,'Productos de barra'!$A$2:$A$151,0))="",1,INDEX('Productos de barra'!$F$2:$F$151,MATCH($D578,'Productos de barra'!$A$2:$A$151,0))),1))+N($K578))+0.001,"OK",IF($N578&lt;0,"Falta: investigar","Sobra: revisar carga")))</f>
        <v/>
      </c>
      <c r="P578" s="26">
        <f>IF($N578="","",IFERROR(IF(INDEX('Productos de barra'!$H$2:$H$151,MATCH($D578,'Productos de barra'!$A$2:$A$151,0))="","",$N578*INDEX('Productos de barra'!$H$2:$H$151,MATCH($D578,'Productos de barra'!$A$2:$A$151,0))),""))</f>
        <v/>
      </c>
      <c r="Q578" s="18" t="n"/>
      <c r="R578" s="23">
        <f>IF(OR($A578="",$A578&lt;&gt;'Resumen del turno'!$C$3,$B578&lt;&gt;'Resumen del turno'!$C$4,$O578="",$O578="OK"),"",COUNTIFS($A$2:$A578,$A578,$B$2:$B578,$B578,$O$2:$O578,"Falta*")+COUNTIFS($A$2:$A578,$A578,$B$2:$B578,$B578,$O$2:$O578,"Sobra*"))</f>
        <v/>
      </c>
    </row>
    <row r="579">
      <c r="A579" s="22" t="n"/>
      <c r="B579" s="18" t="n"/>
      <c r="C579" s="18" t="n"/>
      <c r="D579" s="18" t="n"/>
      <c r="E579" s="23">
        <f>IF($D579="","",IFERROR(INDEX('Productos de barra'!$B$2:$B$151,MATCH($D579,'Productos de barra'!$A$2:$A$151,0)),"Código no cargado"))</f>
        <v/>
      </c>
      <c r="F579" s="23">
        <f>IF($D579="","",IFERROR(INDEX('Productos de barra'!$D$2:$D$151,MATCH($D579,'Productos de barra'!$A$2:$A$151,0)),""))</f>
        <v/>
      </c>
      <c r="G579" s="24" t="n"/>
      <c r="H579" s="24" t="n"/>
      <c r="I579" s="24" t="n"/>
      <c r="J579" s="24" t="n"/>
      <c r="K579" s="24" t="n"/>
      <c r="L579" s="25">
        <f>IF(OR($D579="",$G579=""),"",ROUND($G579+N($H579)-((N($I579)+N($J579))/MAX(0.0001,IFERROR(IF(INDEX('Productos de barra'!$F$2:$F$151,MATCH($D579,'Productos de barra'!$A$2:$A$151,0))="",1,INDEX('Productos de barra'!$F$2:$F$151,MATCH($D579,'Productos de barra'!$A$2:$A$151,0))),1))+N($K579)),2))</f>
        <v/>
      </c>
      <c r="M579" s="24" t="n"/>
      <c r="N579" s="25">
        <f>IF(OR($L579="",$M579=""),"",ROUND($M579-$L579,2))</f>
        <v/>
      </c>
      <c r="O579" s="23">
        <f>IF($N579="","",IF(ABS($N579)&lt;=IFERROR(IF(INDEX('Productos de barra'!$G$2:$G$151,MATCH($D579,'Productos de barra'!$A$2:$A$151,0))="",Configuración!$C$3,INDEX('Productos de barra'!$G$2:$G$151,MATCH($D579,'Productos de barra'!$A$2:$A$151,0))),Configuración!$C$3)*((N($I579)+N($J579))/MAX(0.0001,IFERROR(IF(INDEX('Productos de barra'!$F$2:$F$151,MATCH($D579,'Productos de barra'!$A$2:$A$151,0))="",1,INDEX('Productos de barra'!$F$2:$F$151,MATCH($D579,'Productos de barra'!$A$2:$A$151,0))),1))+N($K579))+0.001,"OK",IF($N579&lt;0,"Falta: investigar","Sobra: revisar carga")))</f>
        <v/>
      </c>
      <c r="P579" s="26">
        <f>IF($N579="","",IFERROR(IF(INDEX('Productos de barra'!$H$2:$H$151,MATCH($D579,'Productos de barra'!$A$2:$A$151,0))="","",$N579*INDEX('Productos de barra'!$H$2:$H$151,MATCH($D579,'Productos de barra'!$A$2:$A$151,0))),""))</f>
        <v/>
      </c>
      <c r="Q579" s="18" t="n"/>
      <c r="R579" s="23">
        <f>IF(OR($A579="",$A579&lt;&gt;'Resumen del turno'!$C$3,$B579&lt;&gt;'Resumen del turno'!$C$4,$O579="",$O579="OK"),"",COUNTIFS($A$2:$A579,$A579,$B$2:$B579,$B579,$O$2:$O579,"Falta*")+COUNTIFS($A$2:$A579,$A579,$B$2:$B579,$B579,$O$2:$O579,"Sobra*"))</f>
        <v/>
      </c>
    </row>
    <row r="580">
      <c r="A580" s="22" t="n"/>
      <c r="B580" s="18" t="n"/>
      <c r="C580" s="18" t="n"/>
      <c r="D580" s="18" t="n"/>
      <c r="E580" s="23">
        <f>IF($D580="","",IFERROR(INDEX('Productos de barra'!$B$2:$B$151,MATCH($D580,'Productos de barra'!$A$2:$A$151,0)),"Código no cargado"))</f>
        <v/>
      </c>
      <c r="F580" s="23">
        <f>IF($D580="","",IFERROR(INDEX('Productos de barra'!$D$2:$D$151,MATCH($D580,'Productos de barra'!$A$2:$A$151,0)),""))</f>
        <v/>
      </c>
      <c r="G580" s="24" t="n"/>
      <c r="H580" s="24" t="n"/>
      <c r="I580" s="24" t="n"/>
      <c r="J580" s="24" t="n"/>
      <c r="K580" s="24" t="n"/>
      <c r="L580" s="25">
        <f>IF(OR($D580="",$G580=""),"",ROUND($G580+N($H580)-((N($I580)+N($J580))/MAX(0.0001,IFERROR(IF(INDEX('Productos de barra'!$F$2:$F$151,MATCH($D580,'Productos de barra'!$A$2:$A$151,0))="",1,INDEX('Productos de barra'!$F$2:$F$151,MATCH($D580,'Productos de barra'!$A$2:$A$151,0))),1))+N($K580)),2))</f>
        <v/>
      </c>
      <c r="M580" s="24" t="n"/>
      <c r="N580" s="25">
        <f>IF(OR($L580="",$M580=""),"",ROUND($M580-$L580,2))</f>
        <v/>
      </c>
      <c r="O580" s="23">
        <f>IF($N580="","",IF(ABS($N580)&lt;=IFERROR(IF(INDEX('Productos de barra'!$G$2:$G$151,MATCH($D580,'Productos de barra'!$A$2:$A$151,0))="",Configuración!$C$3,INDEX('Productos de barra'!$G$2:$G$151,MATCH($D580,'Productos de barra'!$A$2:$A$151,0))),Configuración!$C$3)*((N($I580)+N($J580))/MAX(0.0001,IFERROR(IF(INDEX('Productos de barra'!$F$2:$F$151,MATCH($D580,'Productos de barra'!$A$2:$A$151,0))="",1,INDEX('Productos de barra'!$F$2:$F$151,MATCH($D580,'Productos de barra'!$A$2:$A$151,0))),1))+N($K580))+0.001,"OK",IF($N580&lt;0,"Falta: investigar","Sobra: revisar carga")))</f>
        <v/>
      </c>
      <c r="P580" s="26">
        <f>IF($N580="","",IFERROR(IF(INDEX('Productos de barra'!$H$2:$H$151,MATCH($D580,'Productos de barra'!$A$2:$A$151,0))="","",$N580*INDEX('Productos de barra'!$H$2:$H$151,MATCH($D580,'Productos de barra'!$A$2:$A$151,0))),""))</f>
        <v/>
      </c>
      <c r="Q580" s="18" t="n"/>
      <c r="R580" s="23">
        <f>IF(OR($A580="",$A580&lt;&gt;'Resumen del turno'!$C$3,$B580&lt;&gt;'Resumen del turno'!$C$4,$O580="",$O580="OK"),"",COUNTIFS($A$2:$A580,$A580,$B$2:$B580,$B580,$O$2:$O580,"Falta*")+COUNTIFS($A$2:$A580,$A580,$B$2:$B580,$B580,$O$2:$O580,"Sobra*"))</f>
        <v/>
      </c>
    </row>
    <row r="581">
      <c r="A581" s="22" t="n"/>
      <c r="B581" s="18" t="n"/>
      <c r="C581" s="18" t="n"/>
      <c r="D581" s="18" t="n"/>
      <c r="E581" s="23">
        <f>IF($D581="","",IFERROR(INDEX('Productos de barra'!$B$2:$B$151,MATCH($D581,'Productos de barra'!$A$2:$A$151,0)),"Código no cargado"))</f>
        <v/>
      </c>
      <c r="F581" s="23">
        <f>IF($D581="","",IFERROR(INDEX('Productos de barra'!$D$2:$D$151,MATCH($D581,'Productos de barra'!$A$2:$A$151,0)),""))</f>
        <v/>
      </c>
      <c r="G581" s="24" t="n"/>
      <c r="H581" s="24" t="n"/>
      <c r="I581" s="24" t="n"/>
      <c r="J581" s="24" t="n"/>
      <c r="K581" s="24" t="n"/>
      <c r="L581" s="25">
        <f>IF(OR($D581="",$G581=""),"",ROUND($G581+N($H581)-((N($I581)+N($J581))/MAX(0.0001,IFERROR(IF(INDEX('Productos de barra'!$F$2:$F$151,MATCH($D581,'Productos de barra'!$A$2:$A$151,0))="",1,INDEX('Productos de barra'!$F$2:$F$151,MATCH($D581,'Productos de barra'!$A$2:$A$151,0))),1))+N($K581)),2))</f>
        <v/>
      </c>
      <c r="M581" s="24" t="n"/>
      <c r="N581" s="25">
        <f>IF(OR($L581="",$M581=""),"",ROUND($M581-$L581,2))</f>
        <v/>
      </c>
      <c r="O581" s="23">
        <f>IF($N581="","",IF(ABS($N581)&lt;=IFERROR(IF(INDEX('Productos de barra'!$G$2:$G$151,MATCH($D581,'Productos de barra'!$A$2:$A$151,0))="",Configuración!$C$3,INDEX('Productos de barra'!$G$2:$G$151,MATCH($D581,'Productos de barra'!$A$2:$A$151,0))),Configuración!$C$3)*((N($I581)+N($J581))/MAX(0.0001,IFERROR(IF(INDEX('Productos de barra'!$F$2:$F$151,MATCH($D581,'Productos de barra'!$A$2:$A$151,0))="",1,INDEX('Productos de barra'!$F$2:$F$151,MATCH($D581,'Productos de barra'!$A$2:$A$151,0))),1))+N($K581))+0.001,"OK",IF($N581&lt;0,"Falta: investigar","Sobra: revisar carga")))</f>
        <v/>
      </c>
      <c r="P581" s="26">
        <f>IF($N581="","",IFERROR(IF(INDEX('Productos de barra'!$H$2:$H$151,MATCH($D581,'Productos de barra'!$A$2:$A$151,0))="","",$N581*INDEX('Productos de barra'!$H$2:$H$151,MATCH($D581,'Productos de barra'!$A$2:$A$151,0))),""))</f>
        <v/>
      </c>
      <c r="Q581" s="18" t="n"/>
      <c r="R581" s="23">
        <f>IF(OR($A581="",$A581&lt;&gt;'Resumen del turno'!$C$3,$B581&lt;&gt;'Resumen del turno'!$C$4,$O581="",$O581="OK"),"",COUNTIFS($A$2:$A581,$A581,$B$2:$B581,$B581,$O$2:$O581,"Falta*")+COUNTIFS($A$2:$A581,$A581,$B$2:$B581,$B581,$O$2:$O581,"Sobra*"))</f>
        <v/>
      </c>
    </row>
    <row r="582">
      <c r="A582" s="22" t="n"/>
      <c r="B582" s="18" t="n"/>
      <c r="C582" s="18" t="n"/>
      <c r="D582" s="18" t="n"/>
      <c r="E582" s="23">
        <f>IF($D582="","",IFERROR(INDEX('Productos de barra'!$B$2:$B$151,MATCH($D582,'Productos de barra'!$A$2:$A$151,0)),"Código no cargado"))</f>
        <v/>
      </c>
      <c r="F582" s="23">
        <f>IF($D582="","",IFERROR(INDEX('Productos de barra'!$D$2:$D$151,MATCH($D582,'Productos de barra'!$A$2:$A$151,0)),""))</f>
        <v/>
      </c>
      <c r="G582" s="24" t="n"/>
      <c r="H582" s="24" t="n"/>
      <c r="I582" s="24" t="n"/>
      <c r="J582" s="24" t="n"/>
      <c r="K582" s="24" t="n"/>
      <c r="L582" s="25">
        <f>IF(OR($D582="",$G582=""),"",ROUND($G582+N($H582)-((N($I582)+N($J582))/MAX(0.0001,IFERROR(IF(INDEX('Productos de barra'!$F$2:$F$151,MATCH($D582,'Productos de barra'!$A$2:$A$151,0))="",1,INDEX('Productos de barra'!$F$2:$F$151,MATCH($D582,'Productos de barra'!$A$2:$A$151,0))),1))+N($K582)),2))</f>
        <v/>
      </c>
      <c r="M582" s="24" t="n"/>
      <c r="N582" s="25">
        <f>IF(OR($L582="",$M582=""),"",ROUND($M582-$L582,2))</f>
        <v/>
      </c>
      <c r="O582" s="23">
        <f>IF($N582="","",IF(ABS($N582)&lt;=IFERROR(IF(INDEX('Productos de barra'!$G$2:$G$151,MATCH($D582,'Productos de barra'!$A$2:$A$151,0))="",Configuración!$C$3,INDEX('Productos de barra'!$G$2:$G$151,MATCH($D582,'Productos de barra'!$A$2:$A$151,0))),Configuración!$C$3)*((N($I582)+N($J582))/MAX(0.0001,IFERROR(IF(INDEX('Productos de barra'!$F$2:$F$151,MATCH($D582,'Productos de barra'!$A$2:$A$151,0))="",1,INDEX('Productos de barra'!$F$2:$F$151,MATCH($D582,'Productos de barra'!$A$2:$A$151,0))),1))+N($K582))+0.001,"OK",IF($N582&lt;0,"Falta: investigar","Sobra: revisar carga")))</f>
        <v/>
      </c>
      <c r="P582" s="26">
        <f>IF($N582="","",IFERROR(IF(INDEX('Productos de barra'!$H$2:$H$151,MATCH($D582,'Productos de barra'!$A$2:$A$151,0))="","",$N582*INDEX('Productos de barra'!$H$2:$H$151,MATCH($D582,'Productos de barra'!$A$2:$A$151,0))),""))</f>
        <v/>
      </c>
      <c r="Q582" s="18" t="n"/>
      <c r="R582" s="23">
        <f>IF(OR($A582="",$A582&lt;&gt;'Resumen del turno'!$C$3,$B582&lt;&gt;'Resumen del turno'!$C$4,$O582="",$O582="OK"),"",COUNTIFS($A$2:$A582,$A582,$B$2:$B582,$B582,$O$2:$O582,"Falta*")+COUNTIFS($A$2:$A582,$A582,$B$2:$B582,$B582,$O$2:$O582,"Sobra*"))</f>
        <v/>
      </c>
    </row>
    <row r="583">
      <c r="A583" s="22" t="n"/>
      <c r="B583" s="18" t="n"/>
      <c r="C583" s="18" t="n"/>
      <c r="D583" s="18" t="n"/>
      <c r="E583" s="23">
        <f>IF($D583="","",IFERROR(INDEX('Productos de barra'!$B$2:$B$151,MATCH($D583,'Productos de barra'!$A$2:$A$151,0)),"Código no cargado"))</f>
        <v/>
      </c>
      <c r="F583" s="23">
        <f>IF($D583="","",IFERROR(INDEX('Productos de barra'!$D$2:$D$151,MATCH($D583,'Productos de barra'!$A$2:$A$151,0)),""))</f>
        <v/>
      </c>
      <c r="G583" s="24" t="n"/>
      <c r="H583" s="24" t="n"/>
      <c r="I583" s="24" t="n"/>
      <c r="J583" s="24" t="n"/>
      <c r="K583" s="24" t="n"/>
      <c r="L583" s="25">
        <f>IF(OR($D583="",$G583=""),"",ROUND($G583+N($H583)-((N($I583)+N($J583))/MAX(0.0001,IFERROR(IF(INDEX('Productos de barra'!$F$2:$F$151,MATCH($D583,'Productos de barra'!$A$2:$A$151,0))="",1,INDEX('Productos de barra'!$F$2:$F$151,MATCH($D583,'Productos de barra'!$A$2:$A$151,0))),1))+N($K583)),2))</f>
        <v/>
      </c>
      <c r="M583" s="24" t="n"/>
      <c r="N583" s="25">
        <f>IF(OR($L583="",$M583=""),"",ROUND($M583-$L583,2))</f>
        <v/>
      </c>
      <c r="O583" s="23">
        <f>IF($N583="","",IF(ABS($N583)&lt;=IFERROR(IF(INDEX('Productos de barra'!$G$2:$G$151,MATCH($D583,'Productos de barra'!$A$2:$A$151,0))="",Configuración!$C$3,INDEX('Productos de barra'!$G$2:$G$151,MATCH($D583,'Productos de barra'!$A$2:$A$151,0))),Configuración!$C$3)*((N($I583)+N($J583))/MAX(0.0001,IFERROR(IF(INDEX('Productos de barra'!$F$2:$F$151,MATCH($D583,'Productos de barra'!$A$2:$A$151,0))="",1,INDEX('Productos de barra'!$F$2:$F$151,MATCH($D583,'Productos de barra'!$A$2:$A$151,0))),1))+N($K583))+0.001,"OK",IF($N583&lt;0,"Falta: investigar","Sobra: revisar carga")))</f>
        <v/>
      </c>
      <c r="P583" s="26">
        <f>IF($N583="","",IFERROR(IF(INDEX('Productos de barra'!$H$2:$H$151,MATCH($D583,'Productos de barra'!$A$2:$A$151,0))="","",$N583*INDEX('Productos de barra'!$H$2:$H$151,MATCH($D583,'Productos de barra'!$A$2:$A$151,0))),""))</f>
        <v/>
      </c>
      <c r="Q583" s="18" t="n"/>
      <c r="R583" s="23">
        <f>IF(OR($A583="",$A583&lt;&gt;'Resumen del turno'!$C$3,$B583&lt;&gt;'Resumen del turno'!$C$4,$O583="",$O583="OK"),"",COUNTIFS($A$2:$A583,$A583,$B$2:$B583,$B583,$O$2:$O583,"Falta*")+COUNTIFS($A$2:$A583,$A583,$B$2:$B583,$B583,$O$2:$O583,"Sobra*"))</f>
        <v/>
      </c>
    </row>
    <row r="584">
      <c r="A584" s="22" t="n"/>
      <c r="B584" s="18" t="n"/>
      <c r="C584" s="18" t="n"/>
      <c r="D584" s="18" t="n"/>
      <c r="E584" s="23">
        <f>IF($D584="","",IFERROR(INDEX('Productos de barra'!$B$2:$B$151,MATCH($D584,'Productos de barra'!$A$2:$A$151,0)),"Código no cargado"))</f>
        <v/>
      </c>
      <c r="F584" s="23">
        <f>IF($D584="","",IFERROR(INDEX('Productos de barra'!$D$2:$D$151,MATCH($D584,'Productos de barra'!$A$2:$A$151,0)),""))</f>
        <v/>
      </c>
      <c r="G584" s="24" t="n"/>
      <c r="H584" s="24" t="n"/>
      <c r="I584" s="24" t="n"/>
      <c r="J584" s="24" t="n"/>
      <c r="K584" s="24" t="n"/>
      <c r="L584" s="25">
        <f>IF(OR($D584="",$G584=""),"",ROUND($G584+N($H584)-((N($I584)+N($J584))/MAX(0.0001,IFERROR(IF(INDEX('Productos de barra'!$F$2:$F$151,MATCH($D584,'Productos de barra'!$A$2:$A$151,0))="",1,INDEX('Productos de barra'!$F$2:$F$151,MATCH($D584,'Productos de barra'!$A$2:$A$151,0))),1))+N($K584)),2))</f>
        <v/>
      </c>
      <c r="M584" s="24" t="n"/>
      <c r="N584" s="25">
        <f>IF(OR($L584="",$M584=""),"",ROUND($M584-$L584,2))</f>
        <v/>
      </c>
      <c r="O584" s="23">
        <f>IF($N584="","",IF(ABS($N584)&lt;=IFERROR(IF(INDEX('Productos de barra'!$G$2:$G$151,MATCH($D584,'Productos de barra'!$A$2:$A$151,0))="",Configuración!$C$3,INDEX('Productos de barra'!$G$2:$G$151,MATCH($D584,'Productos de barra'!$A$2:$A$151,0))),Configuración!$C$3)*((N($I584)+N($J584))/MAX(0.0001,IFERROR(IF(INDEX('Productos de barra'!$F$2:$F$151,MATCH($D584,'Productos de barra'!$A$2:$A$151,0))="",1,INDEX('Productos de barra'!$F$2:$F$151,MATCH($D584,'Productos de barra'!$A$2:$A$151,0))),1))+N($K584))+0.001,"OK",IF($N584&lt;0,"Falta: investigar","Sobra: revisar carga")))</f>
        <v/>
      </c>
      <c r="P584" s="26">
        <f>IF($N584="","",IFERROR(IF(INDEX('Productos de barra'!$H$2:$H$151,MATCH($D584,'Productos de barra'!$A$2:$A$151,0))="","",$N584*INDEX('Productos de barra'!$H$2:$H$151,MATCH($D584,'Productos de barra'!$A$2:$A$151,0))),""))</f>
        <v/>
      </c>
      <c r="Q584" s="18" t="n"/>
      <c r="R584" s="23">
        <f>IF(OR($A584="",$A584&lt;&gt;'Resumen del turno'!$C$3,$B584&lt;&gt;'Resumen del turno'!$C$4,$O584="",$O584="OK"),"",COUNTIFS($A$2:$A584,$A584,$B$2:$B584,$B584,$O$2:$O584,"Falta*")+COUNTIFS($A$2:$A584,$A584,$B$2:$B584,$B584,$O$2:$O584,"Sobra*"))</f>
        <v/>
      </c>
    </row>
    <row r="585">
      <c r="A585" s="22" t="n"/>
      <c r="B585" s="18" t="n"/>
      <c r="C585" s="18" t="n"/>
      <c r="D585" s="18" t="n"/>
      <c r="E585" s="23">
        <f>IF($D585="","",IFERROR(INDEX('Productos de barra'!$B$2:$B$151,MATCH($D585,'Productos de barra'!$A$2:$A$151,0)),"Código no cargado"))</f>
        <v/>
      </c>
      <c r="F585" s="23">
        <f>IF($D585="","",IFERROR(INDEX('Productos de barra'!$D$2:$D$151,MATCH($D585,'Productos de barra'!$A$2:$A$151,0)),""))</f>
        <v/>
      </c>
      <c r="G585" s="24" t="n"/>
      <c r="H585" s="24" t="n"/>
      <c r="I585" s="24" t="n"/>
      <c r="J585" s="24" t="n"/>
      <c r="K585" s="24" t="n"/>
      <c r="L585" s="25">
        <f>IF(OR($D585="",$G585=""),"",ROUND($G585+N($H585)-((N($I585)+N($J585))/MAX(0.0001,IFERROR(IF(INDEX('Productos de barra'!$F$2:$F$151,MATCH($D585,'Productos de barra'!$A$2:$A$151,0))="",1,INDEX('Productos de barra'!$F$2:$F$151,MATCH($D585,'Productos de barra'!$A$2:$A$151,0))),1))+N($K585)),2))</f>
        <v/>
      </c>
      <c r="M585" s="24" t="n"/>
      <c r="N585" s="25">
        <f>IF(OR($L585="",$M585=""),"",ROUND($M585-$L585,2))</f>
        <v/>
      </c>
      <c r="O585" s="23">
        <f>IF($N585="","",IF(ABS($N585)&lt;=IFERROR(IF(INDEX('Productos de barra'!$G$2:$G$151,MATCH($D585,'Productos de barra'!$A$2:$A$151,0))="",Configuración!$C$3,INDEX('Productos de barra'!$G$2:$G$151,MATCH($D585,'Productos de barra'!$A$2:$A$151,0))),Configuración!$C$3)*((N($I585)+N($J585))/MAX(0.0001,IFERROR(IF(INDEX('Productos de barra'!$F$2:$F$151,MATCH($D585,'Productos de barra'!$A$2:$A$151,0))="",1,INDEX('Productos de barra'!$F$2:$F$151,MATCH($D585,'Productos de barra'!$A$2:$A$151,0))),1))+N($K585))+0.001,"OK",IF($N585&lt;0,"Falta: investigar","Sobra: revisar carga")))</f>
        <v/>
      </c>
      <c r="P585" s="26">
        <f>IF($N585="","",IFERROR(IF(INDEX('Productos de barra'!$H$2:$H$151,MATCH($D585,'Productos de barra'!$A$2:$A$151,0))="","",$N585*INDEX('Productos de barra'!$H$2:$H$151,MATCH($D585,'Productos de barra'!$A$2:$A$151,0))),""))</f>
        <v/>
      </c>
      <c r="Q585" s="18" t="n"/>
      <c r="R585" s="23">
        <f>IF(OR($A585="",$A585&lt;&gt;'Resumen del turno'!$C$3,$B585&lt;&gt;'Resumen del turno'!$C$4,$O585="",$O585="OK"),"",COUNTIFS($A$2:$A585,$A585,$B$2:$B585,$B585,$O$2:$O585,"Falta*")+COUNTIFS($A$2:$A585,$A585,$B$2:$B585,$B585,$O$2:$O585,"Sobra*"))</f>
        <v/>
      </c>
    </row>
    <row r="586">
      <c r="A586" s="22" t="n"/>
      <c r="B586" s="18" t="n"/>
      <c r="C586" s="18" t="n"/>
      <c r="D586" s="18" t="n"/>
      <c r="E586" s="23">
        <f>IF($D586="","",IFERROR(INDEX('Productos de barra'!$B$2:$B$151,MATCH($D586,'Productos de barra'!$A$2:$A$151,0)),"Código no cargado"))</f>
        <v/>
      </c>
      <c r="F586" s="23">
        <f>IF($D586="","",IFERROR(INDEX('Productos de barra'!$D$2:$D$151,MATCH($D586,'Productos de barra'!$A$2:$A$151,0)),""))</f>
        <v/>
      </c>
      <c r="G586" s="24" t="n"/>
      <c r="H586" s="24" t="n"/>
      <c r="I586" s="24" t="n"/>
      <c r="J586" s="24" t="n"/>
      <c r="K586" s="24" t="n"/>
      <c r="L586" s="25">
        <f>IF(OR($D586="",$G586=""),"",ROUND($G586+N($H586)-((N($I586)+N($J586))/MAX(0.0001,IFERROR(IF(INDEX('Productos de barra'!$F$2:$F$151,MATCH($D586,'Productos de barra'!$A$2:$A$151,0))="",1,INDEX('Productos de barra'!$F$2:$F$151,MATCH($D586,'Productos de barra'!$A$2:$A$151,0))),1))+N($K586)),2))</f>
        <v/>
      </c>
      <c r="M586" s="24" t="n"/>
      <c r="N586" s="25">
        <f>IF(OR($L586="",$M586=""),"",ROUND($M586-$L586,2))</f>
        <v/>
      </c>
      <c r="O586" s="23">
        <f>IF($N586="","",IF(ABS($N586)&lt;=IFERROR(IF(INDEX('Productos de barra'!$G$2:$G$151,MATCH($D586,'Productos de barra'!$A$2:$A$151,0))="",Configuración!$C$3,INDEX('Productos de barra'!$G$2:$G$151,MATCH($D586,'Productos de barra'!$A$2:$A$151,0))),Configuración!$C$3)*((N($I586)+N($J586))/MAX(0.0001,IFERROR(IF(INDEX('Productos de barra'!$F$2:$F$151,MATCH($D586,'Productos de barra'!$A$2:$A$151,0))="",1,INDEX('Productos de barra'!$F$2:$F$151,MATCH($D586,'Productos de barra'!$A$2:$A$151,0))),1))+N($K586))+0.001,"OK",IF($N586&lt;0,"Falta: investigar","Sobra: revisar carga")))</f>
        <v/>
      </c>
      <c r="P586" s="26">
        <f>IF($N586="","",IFERROR(IF(INDEX('Productos de barra'!$H$2:$H$151,MATCH($D586,'Productos de barra'!$A$2:$A$151,0))="","",$N586*INDEX('Productos de barra'!$H$2:$H$151,MATCH($D586,'Productos de barra'!$A$2:$A$151,0))),""))</f>
        <v/>
      </c>
      <c r="Q586" s="18" t="n"/>
      <c r="R586" s="23">
        <f>IF(OR($A586="",$A586&lt;&gt;'Resumen del turno'!$C$3,$B586&lt;&gt;'Resumen del turno'!$C$4,$O586="",$O586="OK"),"",COUNTIFS($A$2:$A586,$A586,$B$2:$B586,$B586,$O$2:$O586,"Falta*")+COUNTIFS($A$2:$A586,$A586,$B$2:$B586,$B586,$O$2:$O586,"Sobra*"))</f>
        <v/>
      </c>
    </row>
    <row r="587">
      <c r="A587" s="22" t="n"/>
      <c r="B587" s="18" t="n"/>
      <c r="C587" s="18" t="n"/>
      <c r="D587" s="18" t="n"/>
      <c r="E587" s="23">
        <f>IF($D587="","",IFERROR(INDEX('Productos de barra'!$B$2:$B$151,MATCH($D587,'Productos de barra'!$A$2:$A$151,0)),"Código no cargado"))</f>
        <v/>
      </c>
      <c r="F587" s="23">
        <f>IF($D587="","",IFERROR(INDEX('Productos de barra'!$D$2:$D$151,MATCH($D587,'Productos de barra'!$A$2:$A$151,0)),""))</f>
        <v/>
      </c>
      <c r="G587" s="24" t="n"/>
      <c r="H587" s="24" t="n"/>
      <c r="I587" s="24" t="n"/>
      <c r="J587" s="24" t="n"/>
      <c r="K587" s="24" t="n"/>
      <c r="L587" s="25">
        <f>IF(OR($D587="",$G587=""),"",ROUND($G587+N($H587)-((N($I587)+N($J587))/MAX(0.0001,IFERROR(IF(INDEX('Productos de barra'!$F$2:$F$151,MATCH($D587,'Productos de barra'!$A$2:$A$151,0))="",1,INDEX('Productos de barra'!$F$2:$F$151,MATCH($D587,'Productos de barra'!$A$2:$A$151,0))),1))+N($K587)),2))</f>
        <v/>
      </c>
      <c r="M587" s="24" t="n"/>
      <c r="N587" s="25">
        <f>IF(OR($L587="",$M587=""),"",ROUND($M587-$L587,2))</f>
        <v/>
      </c>
      <c r="O587" s="23">
        <f>IF($N587="","",IF(ABS($N587)&lt;=IFERROR(IF(INDEX('Productos de barra'!$G$2:$G$151,MATCH($D587,'Productos de barra'!$A$2:$A$151,0))="",Configuración!$C$3,INDEX('Productos de barra'!$G$2:$G$151,MATCH($D587,'Productos de barra'!$A$2:$A$151,0))),Configuración!$C$3)*((N($I587)+N($J587))/MAX(0.0001,IFERROR(IF(INDEX('Productos de barra'!$F$2:$F$151,MATCH($D587,'Productos de barra'!$A$2:$A$151,0))="",1,INDEX('Productos de barra'!$F$2:$F$151,MATCH($D587,'Productos de barra'!$A$2:$A$151,0))),1))+N($K587))+0.001,"OK",IF($N587&lt;0,"Falta: investigar","Sobra: revisar carga")))</f>
        <v/>
      </c>
      <c r="P587" s="26">
        <f>IF($N587="","",IFERROR(IF(INDEX('Productos de barra'!$H$2:$H$151,MATCH($D587,'Productos de barra'!$A$2:$A$151,0))="","",$N587*INDEX('Productos de barra'!$H$2:$H$151,MATCH($D587,'Productos de barra'!$A$2:$A$151,0))),""))</f>
        <v/>
      </c>
      <c r="Q587" s="18" t="n"/>
      <c r="R587" s="23">
        <f>IF(OR($A587="",$A587&lt;&gt;'Resumen del turno'!$C$3,$B587&lt;&gt;'Resumen del turno'!$C$4,$O587="",$O587="OK"),"",COUNTIFS($A$2:$A587,$A587,$B$2:$B587,$B587,$O$2:$O587,"Falta*")+COUNTIFS($A$2:$A587,$A587,$B$2:$B587,$B587,$O$2:$O587,"Sobra*"))</f>
        <v/>
      </c>
    </row>
    <row r="588">
      <c r="A588" s="22" t="n"/>
      <c r="B588" s="18" t="n"/>
      <c r="C588" s="18" t="n"/>
      <c r="D588" s="18" t="n"/>
      <c r="E588" s="23">
        <f>IF($D588="","",IFERROR(INDEX('Productos de barra'!$B$2:$B$151,MATCH($D588,'Productos de barra'!$A$2:$A$151,0)),"Código no cargado"))</f>
        <v/>
      </c>
      <c r="F588" s="23">
        <f>IF($D588="","",IFERROR(INDEX('Productos de barra'!$D$2:$D$151,MATCH($D588,'Productos de barra'!$A$2:$A$151,0)),""))</f>
        <v/>
      </c>
      <c r="G588" s="24" t="n"/>
      <c r="H588" s="24" t="n"/>
      <c r="I588" s="24" t="n"/>
      <c r="J588" s="24" t="n"/>
      <c r="K588" s="24" t="n"/>
      <c r="L588" s="25">
        <f>IF(OR($D588="",$G588=""),"",ROUND($G588+N($H588)-((N($I588)+N($J588))/MAX(0.0001,IFERROR(IF(INDEX('Productos de barra'!$F$2:$F$151,MATCH($D588,'Productos de barra'!$A$2:$A$151,0))="",1,INDEX('Productos de barra'!$F$2:$F$151,MATCH($D588,'Productos de barra'!$A$2:$A$151,0))),1))+N($K588)),2))</f>
        <v/>
      </c>
      <c r="M588" s="24" t="n"/>
      <c r="N588" s="25">
        <f>IF(OR($L588="",$M588=""),"",ROUND($M588-$L588,2))</f>
        <v/>
      </c>
      <c r="O588" s="23">
        <f>IF($N588="","",IF(ABS($N588)&lt;=IFERROR(IF(INDEX('Productos de barra'!$G$2:$G$151,MATCH($D588,'Productos de barra'!$A$2:$A$151,0))="",Configuración!$C$3,INDEX('Productos de barra'!$G$2:$G$151,MATCH($D588,'Productos de barra'!$A$2:$A$151,0))),Configuración!$C$3)*((N($I588)+N($J588))/MAX(0.0001,IFERROR(IF(INDEX('Productos de barra'!$F$2:$F$151,MATCH($D588,'Productos de barra'!$A$2:$A$151,0))="",1,INDEX('Productos de barra'!$F$2:$F$151,MATCH($D588,'Productos de barra'!$A$2:$A$151,0))),1))+N($K588))+0.001,"OK",IF($N588&lt;0,"Falta: investigar","Sobra: revisar carga")))</f>
        <v/>
      </c>
      <c r="P588" s="26">
        <f>IF($N588="","",IFERROR(IF(INDEX('Productos de barra'!$H$2:$H$151,MATCH($D588,'Productos de barra'!$A$2:$A$151,0))="","",$N588*INDEX('Productos de barra'!$H$2:$H$151,MATCH($D588,'Productos de barra'!$A$2:$A$151,0))),""))</f>
        <v/>
      </c>
      <c r="Q588" s="18" t="n"/>
      <c r="R588" s="23">
        <f>IF(OR($A588="",$A588&lt;&gt;'Resumen del turno'!$C$3,$B588&lt;&gt;'Resumen del turno'!$C$4,$O588="",$O588="OK"),"",COUNTIFS($A$2:$A588,$A588,$B$2:$B588,$B588,$O$2:$O588,"Falta*")+COUNTIFS($A$2:$A588,$A588,$B$2:$B588,$B588,$O$2:$O588,"Sobra*"))</f>
        <v/>
      </c>
    </row>
    <row r="589">
      <c r="A589" s="22" t="n"/>
      <c r="B589" s="18" t="n"/>
      <c r="C589" s="18" t="n"/>
      <c r="D589" s="18" t="n"/>
      <c r="E589" s="23">
        <f>IF($D589="","",IFERROR(INDEX('Productos de barra'!$B$2:$B$151,MATCH($D589,'Productos de barra'!$A$2:$A$151,0)),"Código no cargado"))</f>
        <v/>
      </c>
      <c r="F589" s="23">
        <f>IF($D589="","",IFERROR(INDEX('Productos de barra'!$D$2:$D$151,MATCH($D589,'Productos de barra'!$A$2:$A$151,0)),""))</f>
        <v/>
      </c>
      <c r="G589" s="24" t="n"/>
      <c r="H589" s="24" t="n"/>
      <c r="I589" s="24" t="n"/>
      <c r="J589" s="24" t="n"/>
      <c r="K589" s="24" t="n"/>
      <c r="L589" s="25">
        <f>IF(OR($D589="",$G589=""),"",ROUND($G589+N($H589)-((N($I589)+N($J589))/MAX(0.0001,IFERROR(IF(INDEX('Productos de barra'!$F$2:$F$151,MATCH($D589,'Productos de barra'!$A$2:$A$151,0))="",1,INDEX('Productos de barra'!$F$2:$F$151,MATCH($D589,'Productos de barra'!$A$2:$A$151,0))),1))+N($K589)),2))</f>
        <v/>
      </c>
      <c r="M589" s="24" t="n"/>
      <c r="N589" s="25">
        <f>IF(OR($L589="",$M589=""),"",ROUND($M589-$L589,2))</f>
        <v/>
      </c>
      <c r="O589" s="23">
        <f>IF($N589="","",IF(ABS($N589)&lt;=IFERROR(IF(INDEX('Productos de barra'!$G$2:$G$151,MATCH($D589,'Productos de barra'!$A$2:$A$151,0))="",Configuración!$C$3,INDEX('Productos de barra'!$G$2:$G$151,MATCH($D589,'Productos de barra'!$A$2:$A$151,0))),Configuración!$C$3)*((N($I589)+N($J589))/MAX(0.0001,IFERROR(IF(INDEX('Productos de barra'!$F$2:$F$151,MATCH($D589,'Productos de barra'!$A$2:$A$151,0))="",1,INDEX('Productos de barra'!$F$2:$F$151,MATCH($D589,'Productos de barra'!$A$2:$A$151,0))),1))+N($K589))+0.001,"OK",IF($N589&lt;0,"Falta: investigar","Sobra: revisar carga")))</f>
        <v/>
      </c>
      <c r="P589" s="26">
        <f>IF($N589="","",IFERROR(IF(INDEX('Productos de barra'!$H$2:$H$151,MATCH($D589,'Productos de barra'!$A$2:$A$151,0))="","",$N589*INDEX('Productos de barra'!$H$2:$H$151,MATCH($D589,'Productos de barra'!$A$2:$A$151,0))),""))</f>
        <v/>
      </c>
      <c r="Q589" s="18" t="n"/>
      <c r="R589" s="23">
        <f>IF(OR($A589="",$A589&lt;&gt;'Resumen del turno'!$C$3,$B589&lt;&gt;'Resumen del turno'!$C$4,$O589="",$O589="OK"),"",COUNTIFS($A$2:$A589,$A589,$B$2:$B589,$B589,$O$2:$O589,"Falta*")+COUNTIFS($A$2:$A589,$A589,$B$2:$B589,$B589,$O$2:$O589,"Sobra*"))</f>
        <v/>
      </c>
    </row>
    <row r="590">
      <c r="A590" s="22" t="n"/>
      <c r="B590" s="18" t="n"/>
      <c r="C590" s="18" t="n"/>
      <c r="D590" s="18" t="n"/>
      <c r="E590" s="23">
        <f>IF($D590="","",IFERROR(INDEX('Productos de barra'!$B$2:$B$151,MATCH($D590,'Productos de barra'!$A$2:$A$151,0)),"Código no cargado"))</f>
        <v/>
      </c>
      <c r="F590" s="23">
        <f>IF($D590="","",IFERROR(INDEX('Productos de barra'!$D$2:$D$151,MATCH($D590,'Productos de barra'!$A$2:$A$151,0)),""))</f>
        <v/>
      </c>
      <c r="G590" s="24" t="n"/>
      <c r="H590" s="24" t="n"/>
      <c r="I590" s="24" t="n"/>
      <c r="J590" s="24" t="n"/>
      <c r="K590" s="24" t="n"/>
      <c r="L590" s="25">
        <f>IF(OR($D590="",$G590=""),"",ROUND($G590+N($H590)-((N($I590)+N($J590))/MAX(0.0001,IFERROR(IF(INDEX('Productos de barra'!$F$2:$F$151,MATCH($D590,'Productos de barra'!$A$2:$A$151,0))="",1,INDEX('Productos de barra'!$F$2:$F$151,MATCH($D590,'Productos de barra'!$A$2:$A$151,0))),1))+N($K590)),2))</f>
        <v/>
      </c>
      <c r="M590" s="24" t="n"/>
      <c r="N590" s="25">
        <f>IF(OR($L590="",$M590=""),"",ROUND($M590-$L590,2))</f>
        <v/>
      </c>
      <c r="O590" s="23">
        <f>IF($N590="","",IF(ABS($N590)&lt;=IFERROR(IF(INDEX('Productos de barra'!$G$2:$G$151,MATCH($D590,'Productos de barra'!$A$2:$A$151,0))="",Configuración!$C$3,INDEX('Productos de barra'!$G$2:$G$151,MATCH($D590,'Productos de barra'!$A$2:$A$151,0))),Configuración!$C$3)*((N($I590)+N($J590))/MAX(0.0001,IFERROR(IF(INDEX('Productos de barra'!$F$2:$F$151,MATCH($D590,'Productos de barra'!$A$2:$A$151,0))="",1,INDEX('Productos de barra'!$F$2:$F$151,MATCH($D590,'Productos de barra'!$A$2:$A$151,0))),1))+N($K590))+0.001,"OK",IF($N590&lt;0,"Falta: investigar","Sobra: revisar carga")))</f>
        <v/>
      </c>
      <c r="P590" s="26">
        <f>IF($N590="","",IFERROR(IF(INDEX('Productos de barra'!$H$2:$H$151,MATCH($D590,'Productos de barra'!$A$2:$A$151,0))="","",$N590*INDEX('Productos de barra'!$H$2:$H$151,MATCH($D590,'Productos de barra'!$A$2:$A$151,0))),""))</f>
        <v/>
      </c>
      <c r="Q590" s="18" t="n"/>
      <c r="R590" s="23">
        <f>IF(OR($A590="",$A590&lt;&gt;'Resumen del turno'!$C$3,$B590&lt;&gt;'Resumen del turno'!$C$4,$O590="",$O590="OK"),"",COUNTIFS($A$2:$A590,$A590,$B$2:$B590,$B590,$O$2:$O590,"Falta*")+COUNTIFS($A$2:$A590,$A590,$B$2:$B590,$B590,$O$2:$O590,"Sobra*"))</f>
        <v/>
      </c>
    </row>
    <row r="591">
      <c r="A591" s="22" t="n"/>
      <c r="B591" s="18" t="n"/>
      <c r="C591" s="18" t="n"/>
      <c r="D591" s="18" t="n"/>
      <c r="E591" s="23">
        <f>IF($D591="","",IFERROR(INDEX('Productos de barra'!$B$2:$B$151,MATCH($D591,'Productos de barra'!$A$2:$A$151,0)),"Código no cargado"))</f>
        <v/>
      </c>
      <c r="F591" s="23">
        <f>IF($D591="","",IFERROR(INDEX('Productos de barra'!$D$2:$D$151,MATCH($D591,'Productos de barra'!$A$2:$A$151,0)),""))</f>
        <v/>
      </c>
      <c r="G591" s="24" t="n"/>
      <c r="H591" s="24" t="n"/>
      <c r="I591" s="24" t="n"/>
      <c r="J591" s="24" t="n"/>
      <c r="K591" s="24" t="n"/>
      <c r="L591" s="25">
        <f>IF(OR($D591="",$G591=""),"",ROUND($G591+N($H591)-((N($I591)+N($J591))/MAX(0.0001,IFERROR(IF(INDEX('Productos de barra'!$F$2:$F$151,MATCH($D591,'Productos de barra'!$A$2:$A$151,0))="",1,INDEX('Productos de barra'!$F$2:$F$151,MATCH($D591,'Productos de barra'!$A$2:$A$151,0))),1))+N($K591)),2))</f>
        <v/>
      </c>
      <c r="M591" s="24" t="n"/>
      <c r="N591" s="25">
        <f>IF(OR($L591="",$M591=""),"",ROUND($M591-$L591,2))</f>
        <v/>
      </c>
      <c r="O591" s="23">
        <f>IF($N591="","",IF(ABS($N591)&lt;=IFERROR(IF(INDEX('Productos de barra'!$G$2:$G$151,MATCH($D591,'Productos de barra'!$A$2:$A$151,0))="",Configuración!$C$3,INDEX('Productos de barra'!$G$2:$G$151,MATCH($D591,'Productos de barra'!$A$2:$A$151,0))),Configuración!$C$3)*((N($I591)+N($J591))/MAX(0.0001,IFERROR(IF(INDEX('Productos de barra'!$F$2:$F$151,MATCH($D591,'Productos de barra'!$A$2:$A$151,0))="",1,INDEX('Productos de barra'!$F$2:$F$151,MATCH($D591,'Productos de barra'!$A$2:$A$151,0))),1))+N($K591))+0.001,"OK",IF($N591&lt;0,"Falta: investigar","Sobra: revisar carga")))</f>
        <v/>
      </c>
      <c r="P591" s="26">
        <f>IF($N591="","",IFERROR(IF(INDEX('Productos de barra'!$H$2:$H$151,MATCH($D591,'Productos de barra'!$A$2:$A$151,0))="","",$N591*INDEX('Productos de barra'!$H$2:$H$151,MATCH($D591,'Productos de barra'!$A$2:$A$151,0))),""))</f>
        <v/>
      </c>
      <c r="Q591" s="18" t="n"/>
      <c r="R591" s="23">
        <f>IF(OR($A591="",$A591&lt;&gt;'Resumen del turno'!$C$3,$B591&lt;&gt;'Resumen del turno'!$C$4,$O591="",$O591="OK"),"",COUNTIFS($A$2:$A591,$A591,$B$2:$B591,$B591,$O$2:$O591,"Falta*")+COUNTIFS($A$2:$A591,$A591,$B$2:$B591,$B591,$O$2:$O591,"Sobra*"))</f>
        <v/>
      </c>
    </row>
    <row r="592">
      <c r="A592" s="22" t="n"/>
      <c r="B592" s="18" t="n"/>
      <c r="C592" s="18" t="n"/>
      <c r="D592" s="18" t="n"/>
      <c r="E592" s="23">
        <f>IF($D592="","",IFERROR(INDEX('Productos de barra'!$B$2:$B$151,MATCH($D592,'Productos de barra'!$A$2:$A$151,0)),"Código no cargado"))</f>
        <v/>
      </c>
      <c r="F592" s="23">
        <f>IF($D592="","",IFERROR(INDEX('Productos de barra'!$D$2:$D$151,MATCH($D592,'Productos de barra'!$A$2:$A$151,0)),""))</f>
        <v/>
      </c>
      <c r="G592" s="24" t="n"/>
      <c r="H592" s="24" t="n"/>
      <c r="I592" s="24" t="n"/>
      <c r="J592" s="24" t="n"/>
      <c r="K592" s="24" t="n"/>
      <c r="L592" s="25">
        <f>IF(OR($D592="",$G592=""),"",ROUND($G592+N($H592)-((N($I592)+N($J592))/MAX(0.0001,IFERROR(IF(INDEX('Productos de barra'!$F$2:$F$151,MATCH($D592,'Productos de barra'!$A$2:$A$151,0))="",1,INDEX('Productos de barra'!$F$2:$F$151,MATCH($D592,'Productos de barra'!$A$2:$A$151,0))),1))+N($K592)),2))</f>
        <v/>
      </c>
      <c r="M592" s="24" t="n"/>
      <c r="N592" s="25">
        <f>IF(OR($L592="",$M592=""),"",ROUND($M592-$L592,2))</f>
        <v/>
      </c>
      <c r="O592" s="23">
        <f>IF($N592="","",IF(ABS($N592)&lt;=IFERROR(IF(INDEX('Productos de barra'!$G$2:$G$151,MATCH($D592,'Productos de barra'!$A$2:$A$151,0))="",Configuración!$C$3,INDEX('Productos de barra'!$G$2:$G$151,MATCH($D592,'Productos de barra'!$A$2:$A$151,0))),Configuración!$C$3)*((N($I592)+N($J592))/MAX(0.0001,IFERROR(IF(INDEX('Productos de barra'!$F$2:$F$151,MATCH($D592,'Productos de barra'!$A$2:$A$151,0))="",1,INDEX('Productos de barra'!$F$2:$F$151,MATCH($D592,'Productos de barra'!$A$2:$A$151,0))),1))+N($K592))+0.001,"OK",IF($N592&lt;0,"Falta: investigar","Sobra: revisar carga")))</f>
        <v/>
      </c>
      <c r="P592" s="26">
        <f>IF($N592="","",IFERROR(IF(INDEX('Productos de barra'!$H$2:$H$151,MATCH($D592,'Productos de barra'!$A$2:$A$151,0))="","",$N592*INDEX('Productos de barra'!$H$2:$H$151,MATCH($D592,'Productos de barra'!$A$2:$A$151,0))),""))</f>
        <v/>
      </c>
      <c r="Q592" s="18" t="n"/>
      <c r="R592" s="23">
        <f>IF(OR($A592="",$A592&lt;&gt;'Resumen del turno'!$C$3,$B592&lt;&gt;'Resumen del turno'!$C$4,$O592="",$O592="OK"),"",COUNTIFS($A$2:$A592,$A592,$B$2:$B592,$B592,$O$2:$O592,"Falta*")+COUNTIFS($A$2:$A592,$A592,$B$2:$B592,$B592,$O$2:$O592,"Sobra*"))</f>
        <v/>
      </c>
    </row>
    <row r="593">
      <c r="A593" s="22" t="n"/>
      <c r="B593" s="18" t="n"/>
      <c r="C593" s="18" t="n"/>
      <c r="D593" s="18" t="n"/>
      <c r="E593" s="23">
        <f>IF($D593="","",IFERROR(INDEX('Productos de barra'!$B$2:$B$151,MATCH($D593,'Productos de barra'!$A$2:$A$151,0)),"Código no cargado"))</f>
        <v/>
      </c>
      <c r="F593" s="23">
        <f>IF($D593="","",IFERROR(INDEX('Productos de barra'!$D$2:$D$151,MATCH($D593,'Productos de barra'!$A$2:$A$151,0)),""))</f>
        <v/>
      </c>
      <c r="G593" s="24" t="n"/>
      <c r="H593" s="24" t="n"/>
      <c r="I593" s="24" t="n"/>
      <c r="J593" s="24" t="n"/>
      <c r="K593" s="24" t="n"/>
      <c r="L593" s="25">
        <f>IF(OR($D593="",$G593=""),"",ROUND($G593+N($H593)-((N($I593)+N($J593))/MAX(0.0001,IFERROR(IF(INDEX('Productos de barra'!$F$2:$F$151,MATCH($D593,'Productos de barra'!$A$2:$A$151,0))="",1,INDEX('Productos de barra'!$F$2:$F$151,MATCH($D593,'Productos de barra'!$A$2:$A$151,0))),1))+N($K593)),2))</f>
        <v/>
      </c>
      <c r="M593" s="24" t="n"/>
      <c r="N593" s="25">
        <f>IF(OR($L593="",$M593=""),"",ROUND($M593-$L593,2))</f>
        <v/>
      </c>
      <c r="O593" s="23">
        <f>IF($N593="","",IF(ABS($N593)&lt;=IFERROR(IF(INDEX('Productos de barra'!$G$2:$G$151,MATCH($D593,'Productos de barra'!$A$2:$A$151,0))="",Configuración!$C$3,INDEX('Productos de barra'!$G$2:$G$151,MATCH($D593,'Productos de barra'!$A$2:$A$151,0))),Configuración!$C$3)*((N($I593)+N($J593))/MAX(0.0001,IFERROR(IF(INDEX('Productos de barra'!$F$2:$F$151,MATCH($D593,'Productos de barra'!$A$2:$A$151,0))="",1,INDEX('Productos de barra'!$F$2:$F$151,MATCH($D593,'Productos de barra'!$A$2:$A$151,0))),1))+N($K593))+0.001,"OK",IF($N593&lt;0,"Falta: investigar","Sobra: revisar carga")))</f>
        <v/>
      </c>
      <c r="P593" s="26">
        <f>IF($N593="","",IFERROR(IF(INDEX('Productos de barra'!$H$2:$H$151,MATCH($D593,'Productos de barra'!$A$2:$A$151,0))="","",$N593*INDEX('Productos de barra'!$H$2:$H$151,MATCH($D593,'Productos de barra'!$A$2:$A$151,0))),""))</f>
        <v/>
      </c>
      <c r="Q593" s="18" t="n"/>
      <c r="R593" s="23">
        <f>IF(OR($A593="",$A593&lt;&gt;'Resumen del turno'!$C$3,$B593&lt;&gt;'Resumen del turno'!$C$4,$O593="",$O593="OK"),"",COUNTIFS($A$2:$A593,$A593,$B$2:$B593,$B593,$O$2:$O593,"Falta*")+COUNTIFS($A$2:$A593,$A593,$B$2:$B593,$B593,$O$2:$O593,"Sobra*"))</f>
        <v/>
      </c>
    </row>
    <row r="594">
      <c r="A594" s="22" t="n"/>
      <c r="B594" s="18" t="n"/>
      <c r="C594" s="18" t="n"/>
      <c r="D594" s="18" t="n"/>
      <c r="E594" s="23">
        <f>IF($D594="","",IFERROR(INDEX('Productos de barra'!$B$2:$B$151,MATCH($D594,'Productos de barra'!$A$2:$A$151,0)),"Código no cargado"))</f>
        <v/>
      </c>
      <c r="F594" s="23">
        <f>IF($D594="","",IFERROR(INDEX('Productos de barra'!$D$2:$D$151,MATCH($D594,'Productos de barra'!$A$2:$A$151,0)),""))</f>
        <v/>
      </c>
      <c r="G594" s="24" t="n"/>
      <c r="H594" s="24" t="n"/>
      <c r="I594" s="24" t="n"/>
      <c r="J594" s="24" t="n"/>
      <c r="K594" s="24" t="n"/>
      <c r="L594" s="25">
        <f>IF(OR($D594="",$G594=""),"",ROUND($G594+N($H594)-((N($I594)+N($J594))/MAX(0.0001,IFERROR(IF(INDEX('Productos de barra'!$F$2:$F$151,MATCH($D594,'Productos de barra'!$A$2:$A$151,0))="",1,INDEX('Productos de barra'!$F$2:$F$151,MATCH($D594,'Productos de barra'!$A$2:$A$151,0))),1))+N($K594)),2))</f>
        <v/>
      </c>
      <c r="M594" s="24" t="n"/>
      <c r="N594" s="25">
        <f>IF(OR($L594="",$M594=""),"",ROUND($M594-$L594,2))</f>
        <v/>
      </c>
      <c r="O594" s="23">
        <f>IF($N594="","",IF(ABS($N594)&lt;=IFERROR(IF(INDEX('Productos de barra'!$G$2:$G$151,MATCH($D594,'Productos de barra'!$A$2:$A$151,0))="",Configuración!$C$3,INDEX('Productos de barra'!$G$2:$G$151,MATCH($D594,'Productos de barra'!$A$2:$A$151,0))),Configuración!$C$3)*((N($I594)+N($J594))/MAX(0.0001,IFERROR(IF(INDEX('Productos de barra'!$F$2:$F$151,MATCH($D594,'Productos de barra'!$A$2:$A$151,0))="",1,INDEX('Productos de barra'!$F$2:$F$151,MATCH($D594,'Productos de barra'!$A$2:$A$151,0))),1))+N($K594))+0.001,"OK",IF($N594&lt;0,"Falta: investigar","Sobra: revisar carga")))</f>
        <v/>
      </c>
      <c r="P594" s="26">
        <f>IF($N594="","",IFERROR(IF(INDEX('Productos de barra'!$H$2:$H$151,MATCH($D594,'Productos de barra'!$A$2:$A$151,0))="","",$N594*INDEX('Productos de barra'!$H$2:$H$151,MATCH($D594,'Productos de barra'!$A$2:$A$151,0))),""))</f>
        <v/>
      </c>
      <c r="Q594" s="18" t="n"/>
      <c r="R594" s="23">
        <f>IF(OR($A594="",$A594&lt;&gt;'Resumen del turno'!$C$3,$B594&lt;&gt;'Resumen del turno'!$C$4,$O594="",$O594="OK"),"",COUNTIFS($A$2:$A594,$A594,$B$2:$B594,$B594,$O$2:$O594,"Falta*")+COUNTIFS($A$2:$A594,$A594,$B$2:$B594,$B594,$O$2:$O594,"Sobra*"))</f>
        <v/>
      </c>
    </row>
    <row r="595">
      <c r="A595" s="22" t="n"/>
      <c r="B595" s="18" t="n"/>
      <c r="C595" s="18" t="n"/>
      <c r="D595" s="18" t="n"/>
      <c r="E595" s="23">
        <f>IF($D595="","",IFERROR(INDEX('Productos de barra'!$B$2:$B$151,MATCH($D595,'Productos de barra'!$A$2:$A$151,0)),"Código no cargado"))</f>
        <v/>
      </c>
      <c r="F595" s="23">
        <f>IF($D595="","",IFERROR(INDEX('Productos de barra'!$D$2:$D$151,MATCH($D595,'Productos de barra'!$A$2:$A$151,0)),""))</f>
        <v/>
      </c>
      <c r="G595" s="24" t="n"/>
      <c r="H595" s="24" t="n"/>
      <c r="I595" s="24" t="n"/>
      <c r="J595" s="24" t="n"/>
      <c r="K595" s="24" t="n"/>
      <c r="L595" s="25">
        <f>IF(OR($D595="",$G595=""),"",ROUND($G595+N($H595)-((N($I595)+N($J595))/MAX(0.0001,IFERROR(IF(INDEX('Productos de barra'!$F$2:$F$151,MATCH($D595,'Productos de barra'!$A$2:$A$151,0))="",1,INDEX('Productos de barra'!$F$2:$F$151,MATCH($D595,'Productos de barra'!$A$2:$A$151,0))),1))+N($K595)),2))</f>
        <v/>
      </c>
      <c r="M595" s="24" t="n"/>
      <c r="N595" s="25">
        <f>IF(OR($L595="",$M595=""),"",ROUND($M595-$L595,2))</f>
        <v/>
      </c>
      <c r="O595" s="23">
        <f>IF($N595="","",IF(ABS($N595)&lt;=IFERROR(IF(INDEX('Productos de barra'!$G$2:$G$151,MATCH($D595,'Productos de barra'!$A$2:$A$151,0))="",Configuración!$C$3,INDEX('Productos de barra'!$G$2:$G$151,MATCH($D595,'Productos de barra'!$A$2:$A$151,0))),Configuración!$C$3)*((N($I595)+N($J595))/MAX(0.0001,IFERROR(IF(INDEX('Productos de barra'!$F$2:$F$151,MATCH($D595,'Productos de barra'!$A$2:$A$151,0))="",1,INDEX('Productos de barra'!$F$2:$F$151,MATCH($D595,'Productos de barra'!$A$2:$A$151,0))),1))+N($K595))+0.001,"OK",IF($N595&lt;0,"Falta: investigar","Sobra: revisar carga")))</f>
        <v/>
      </c>
      <c r="P595" s="26">
        <f>IF($N595="","",IFERROR(IF(INDEX('Productos de barra'!$H$2:$H$151,MATCH($D595,'Productos de barra'!$A$2:$A$151,0))="","",$N595*INDEX('Productos de barra'!$H$2:$H$151,MATCH($D595,'Productos de barra'!$A$2:$A$151,0))),""))</f>
        <v/>
      </c>
      <c r="Q595" s="18" t="n"/>
      <c r="R595" s="23">
        <f>IF(OR($A595="",$A595&lt;&gt;'Resumen del turno'!$C$3,$B595&lt;&gt;'Resumen del turno'!$C$4,$O595="",$O595="OK"),"",COUNTIFS($A$2:$A595,$A595,$B$2:$B595,$B595,$O$2:$O595,"Falta*")+COUNTIFS($A$2:$A595,$A595,$B$2:$B595,$B595,$O$2:$O595,"Sobra*"))</f>
        <v/>
      </c>
    </row>
    <row r="596">
      <c r="A596" s="22" t="n"/>
      <c r="B596" s="18" t="n"/>
      <c r="C596" s="18" t="n"/>
      <c r="D596" s="18" t="n"/>
      <c r="E596" s="23">
        <f>IF($D596="","",IFERROR(INDEX('Productos de barra'!$B$2:$B$151,MATCH($D596,'Productos de barra'!$A$2:$A$151,0)),"Código no cargado"))</f>
        <v/>
      </c>
      <c r="F596" s="23">
        <f>IF($D596="","",IFERROR(INDEX('Productos de barra'!$D$2:$D$151,MATCH($D596,'Productos de barra'!$A$2:$A$151,0)),""))</f>
        <v/>
      </c>
      <c r="G596" s="24" t="n"/>
      <c r="H596" s="24" t="n"/>
      <c r="I596" s="24" t="n"/>
      <c r="J596" s="24" t="n"/>
      <c r="K596" s="24" t="n"/>
      <c r="L596" s="25">
        <f>IF(OR($D596="",$G596=""),"",ROUND($G596+N($H596)-((N($I596)+N($J596))/MAX(0.0001,IFERROR(IF(INDEX('Productos de barra'!$F$2:$F$151,MATCH($D596,'Productos de barra'!$A$2:$A$151,0))="",1,INDEX('Productos de barra'!$F$2:$F$151,MATCH($D596,'Productos de barra'!$A$2:$A$151,0))),1))+N($K596)),2))</f>
        <v/>
      </c>
      <c r="M596" s="24" t="n"/>
      <c r="N596" s="25">
        <f>IF(OR($L596="",$M596=""),"",ROUND($M596-$L596,2))</f>
        <v/>
      </c>
      <c r="O596" s="23">
        <f>IF($N596="","",IF(ABS($N596)&lt;=IFERROR(IF(INDEX('Productos de barra'!$G$2:$G$151,MATCH($D596,'Productos de barra'!$A$2:$A$151,0))="",Configuración!$C$3,INDEX('Productos de barra'!$G$2:$G$151,MATCH($D596,'Productos de barra'!$A$2:$A$151,0))),Configuración!$C$3)*((N($I596)+N($J596))/MAX(0.0001,IFERROR(IF(INDEX('Productos de barra'!$F$2:$F$151,MATCH($D596,'Productos de barra'!$A$2:$A$151,0))="",1,INDEX('Productos de barra'!$F$2:$F$151,MATCH($D596,'Productos de barra'!$A$2:$A$151,0))),1))+N($K596))+0.001,"OK",IF($N596&lt;0,"Falta: investigar","Sobra: revisar carga")))</f>
        <v/>
      </c>
      <c r="P596" s="26">
        <f>IF($N596="","",IFERROR(IF(INDEX('Productos de barra'!$H$2:$H$151,MATCH($D596,'Productos de barra'!$A$2:$A$151,0))="","",$N596*INDEX('Productos de barra'!$H$2:$H$151,MATCH($D596,'Productos de barra'!$A$2:$A$151,0))),""))</f>
        <v/>
      </c>
      <c r="Q596" s="18" t="n"/>
      <c r="R596" s="23">
        <f>IF(OR($A596="",$A596&lt;&gt;'Resumen del turno'!$C$3,$B596&lt;&gt;'Resumen del turno'!$C$4,$O596="",$O596="OK"),"",COUNTIFS($A$2:$A596,$A596,$B$2:$B596,$B596,$O$2:$O596,"Falta*")+COUNTIFS($A$2:$A596,$A596,$B$2:$B596,$B596,$O$2:$O596,"Sobra*"))</f>
        <v/>
      </c>
    </row>
    <row r="597">
      <c r="A597" s="22" t="n"/>
      <c r="B597" s="18" t="n"/>
      <c r="C597" s="18" t="n"/>
      <c r="D597" s="18" t="n"/>
      <c r="E597" s="23">
        <f>IF($D597="","",IFERROR(INDEX('Productos de barra'!$B$2:$B$151,MATCH($D597,'Productos de barra'!$A$2:$A$151,0)),"Código no cargado"))</f>
        <v/>
      </c>
      <c r="F597" s="23">
        <f>IF($D597="","",IFERROR(INDEX('Productos de barra'!$D$2:$D$151,MATCH($D597,'Productos de barra'!$A$2:$A$151,0)),""))</f>
        <v/>
      </c>
      <c r="G597" s="24" t="n"/>
      <c r="H597" s="24" t="n"/>
      <c r="I597" s="24" t="n"/>
      <c r="J597" s="24" t="n"/>
      <c r="K597" s="24" t="n"/>
      <c r="L597" s="25">
        <f>IF(OR($D597="",$G597=""),"",ROUND($G597+N($H597)-((N($I597)+N($J597))/MAX(0.0001,IFERROR(IF(INDEX('Productos de barra'!$F$2:$F$151,MATCH($D597,'Productos de barra'!$A$2:$A$151,0))="",1,INDEX('Productos de barra'!$F$2:$F$151,MATCH($D597,'Productos de barra'!$A$2:$A$151,0))),1))+N($K597)),2))</f>
        <v/>
      </c>
      <c r="M597" s="24" t="n"/>
      <c r="N597" s="25">
        <f>IF(OR($L597="",$M597=""),"",ROUND($M597-$L597,2))</f>
        <v/>
      </c>
      <c r="O597" s="23">
        <f>IF($N597="","",IF(ABS($N597)&lt;=IFERROR(IF(INDEX('Productos de barra'!$G$2:$G$151,MATCH($D597,'Productos de barra'!$A$2:$A$151,0))="",Configuración!$C$3,INDEX('Productos de barra'!$G$2:$G$151,MATCH($D597,'Productos de barra'!$A$2:$A$151,0))),Configuración!$C$3)*((N($I597)+N($J597))/MAX(0.0001,IFERROR(IF(INDEX('Productos de barra'!$F$2:$F$151,MATCH($D597,'Productos de barra'!$A$2:$A$151,0))="",1,INDEX('Productos de barra'!$F$2:$F$151,MATCH($D597,'Productos de barra'!$A$2:$A$151,0))),1))+N($K597))+0.001,"OK",IF($N597&lt;0,"Falta: investigar","Sobra: revisar carga")))</f>
        <v/>
      </c>
      <c r="P597" s="26">
        <f>IF($N597="","",IFERROR(IF(INDEX('Productos de barra'!$H$2:$H$151,MATCH($D597,'Productos de barra'!$A$2:$A$151,0))="","",$N597*INDEX('Productos de barra'!$H$2:$H$151,MATCH($D597,'Productos de barra'!$A$2:$A$151,0))),""))</f>
        <v/>
      </c>
      <c r="Q597" s="18" t="n"/>
      <c r="R597" s="23">
        <f>IF(OR($A597="",$A597&lt;&gt;'Resumen del turno'!$C$3,$B597&lt;&gt;'Resumen del turno'!$C$4,$O597="",$O597="OK"),"",COUNTIFS($A$2:$A597,$A597,$B$2:$B597,$B597,$O$2:$O597,"Falta*")+COUNTIFS($A$2:$A597,$A597,$B$2:$B597,$B597,$O$2:$O597,"Sobra*"))</f>
        <v/>
      </c>
    </row>
    <row r="598">
      <c r="A598" s="22" t="n"/>
      <c r="B598" s="18" t="n"/>
      <c r="C598" s="18" t="n"/>
      <c r="D598" s="18" t="n"/>
      <c r="E598" s="23">
        <f>IF($D598="","",IFERROR(INDEX('Productos de barra'!$B$2:$B$151,MATCH($D598,'Productos de barra'!$A$2:$A$151,0)),"Código no cargado"))</f>
        <v/>
      </c>
      <c r="F598" s="23">
        <f>IF($D598="","",IFERROR(INDEX('Productos de barra'!$D$2:$D$151,MATCH($D598,'Productos de barra'!$A$2:$A$151,0)),""))</f>
        <v/>
      </c>
      <c r="G598" s="24" t="n"/>
      <c r="H598" s="24" t="n"/>
      <c r="I598" s="24" t="n"/>
      <c r="J598" s="24" t="n"/>
      <c r="K598" s="24" t="n"/>
      <c r="L598" s="25">
        <f>IF(OR($D598="",$G598=""),"",ROUND($G598+N($H598)-((N($I598)+N($J598))/MAX(0.0001,IFERROR(IF(INDEX('Productos de barra'!$F$2:$F$151,MATCH($D598,'Productos de barra'!$A$2:$A$151,0))="",1,INDEX('Productos de barra'!$F$2:$F$151,MATCH($D598,'Productos de barra'!$A$2:$A$151,0))),1))+N($K598)),2))</f>
        <v/>
      </c>
      <c r="M598" s="24" t="n"/>
      <c r="N598" s="25">
        <f>IF(OR($L598="",$M598=""),"",ROUND($M598-$L598,2))</f>
        <v/>
      </c>
      <c r="O598" s="23">
        <f>IF($N598="","",IF(ABS($N598)&lt;=IFERROR(IF(INDEX('Productos de barra'!$G$2:$G$151,MATCH($D598,'Productos de barra'!$A$2:$A$151,0))="",Configuración!$C$3,INDEX('Productos de barra'!$G$2:$G$151,MATCH($D598,'Productos de barra'!$A$2:$A$151,0))),Configuración!$C$3)*((N($I598)+N($J598))/MAX(0.0001,IFERROR(IF(INDEX('Productos de barra'!$F$2:$F$151,MATCH($D598,'Productos de barra'!$A$2:$A$151,0))="",1,INDEX('Productos de barra'!$F$2:$F$151,MATCH($D598,'Productos de barra'!$A$2:$A$151,0))),1))+N($K598))+0.001,"OK",IF($N598&lt;0,"Falta: investigar","Sobra: revisar carga")))</f>
        <v/>
      </c>
      <c r="P598" s="26">
        <f>IF($N598="","",IFERROR(IF(INDEX('Productos de barra'!$H$2:$H$151,MATCH($D598,'Productos de barra'!$A$2:$A$151,0))="","",$N598*INDEX('Productos de barra'!$H$2:$H$151,MATCH($D598,'Productos de barra'!$A$2:$A$151,0))),""))</f>
        <v/>
      </c>
      <c r="Q598" s="18" t="n"/>
      <c r="R598" s="23">
        <f>IF(OR($A598="",$A598&lt;&gt;'Resumen del turno'!$C$3,$B598&lt;&gt;'Resumen del turno'!$C$4,$O598="",$O598="OK"),"",COUNTIFS($A$2:$A598,$A598,$B$2:$B598,$B598,$O$2:$O598,"Falta*")+COUNTIFS($A$2:$A598,$A598,$B$2:$B598,$B598,$O$2:$O598,"Sobra*"))</f>
        <v/>
      </c>
    </row>
    <row r="599">
      <c r="A599" s="22" t="n"/>
      <c r="B599" s="18" t="n"/>
      <c r="C599" s="18" t="n"/>
      <c r="D599" s="18" t="n"/>
      <c r="E599" s="23">
        <f>IF($D599="","",IFERROR(INDEX('Productos de barra'!$B$2:$B$151,MATCH($D599,'Productos de barra'!$A$2:$A$151,0)),"Código no cargado"))</f>
        <v/>
      </c>
      <c r="F599" s="23">
        <f>IF($D599="","",IFERROR(INDEX('Productos de barra'!$D$2:$D$151,MATCH($D599,'Productos de barra'!$A$2:$A$151,0)),""))</f>
        <v/>
      </c>
      <c r="G599" s="24" t="n"/>
      <c r="H599" s="24" t="n"/>
      <c r="I599" s="24" t="n"/>
      <c r="J599" s="24" t="n"/>
      <c r="K599" s="24" t="n"/>
      <c r="L599" s="25">
        <f>IF(OR($D599="",$G599=""),"",ROUND($G599+N($H599)-((N($I599)+N($J599))/MAX(0.0001,IFERROR(IF(INDEX('Productos de barra'!$F$2:$F$151,MATCH($D599,'Productos de barra'!$A$2:$A$151,0))="",1,INDEX('Productos de barra'!$F$2:$F$151,MATCH($D599,'Productos de barra'!$A$2:$A$151,0))),1))+N($K599)),2))</f>
        <v/>
      </c>
      <c r="M599" s="24" t="n"/>
      <c r="N599" s="25">
        <f>IF(OR($L599="",$M599=""),"",ROUND($M599-$L599,2))</f>
        <v/>
      </c>
      <c r="O599" s="23">
        <f>IF($N599="","",IF(ABS($N599)&lt;=IFERROR(IF(INDEX('Productos de barra'!$G$2:$G$151,MATCH($D599,'Productos de barra'!$A$2:$A$151,0))="",Configuración!$C$3,INDEX('Productos de barra'!$G$2:$G$151,MATCH($D599,'Productos de barra'!$A$2:$A$151,0))),Configuración!$C$3)*((N($I599)+N($J599))/MAX(0.0001,IFERROR(IF(INDEX('Productos de barra'!$F$2:$F$151,MATCH($D599,'Productos de barra'!$A$2:$A$151,0))="",1,INDEX('Productos de barra'!$F$2:$F$151,MATCH($D599,'Productos de barra'!$A$2:$A$151,0))),1))+N($K599))+0.001,"OK",IF($N599&lt;0,"Falta: investigar","Sobra: revisar carga")))</f>
        <v/>
      </c>
      <c r="P599" s="26">
        <f>IF($N599="","",IFERROR(IF(INDEX('Productos de barra'!$H$2:$H$151,MATCH($D599,'Productos de barra'!$A$2:$A$151,0))="","",$N599*INDEX('Productos de barra'!$H$2:$H$151,MATCH($D599,'Productos de barra'!$A$2:$A$151,0))),""))</f>
        <v/>
      </c>
      <c r="Q599" s="18" t="n"/>
      <c r="R599" s="23">
        <f>IF(OR($A599="",$A599&lt;&gt;'Resumen del turno'!$C$3,$B599&lt;&gt;'Resumen del turno'!$C$4,$O599="",$O599="OK"),"",COUNTIFS($A$2:$A599,$A599,$B$2:$B599,$B599,$O$2:$O599,"Falta*")+COUNTIFS($A$2:$A599,$A599,$B$2:$B599,$B599,$O$2:$O599,"Sobra*"))</f>
        <v/>
      </c>
    </row>
    <row r="600">
      <c r="A600" s="22" t="n"/>
      <c r="B600" s="18" t="n"/>
      <c r="C600" s="18" t="n"/>
      <c r="D600" s="18" t="n"/>
      <c r="E600" s="23">
        <f>IF($D600="","",IFERROR(INDEX('Productos de barra'!$B$2:$B$151,MATCH($D600,'Productos de barra'!$A$2:$A$151,0)),"Código no cargado"))</f>
        <v/>
      </c>
      <c r="F600" s="23">
        <f>IF($D600="","",IFERROR(INDEX('Productos de barra'!$D$2:$D$151,MATCH($D600,'Productos de barra'!$A$2:$A$151,0)),""))</f>
        <v/>
      </c>
      <c r="G600" s="24" t="n"/>
      <c r="H600" s="24" t="n"/>
      <c r="I600" s="24" t="n"/>
      <c r="J600" s="24" t="n"/>
      <c r="K600" s="24" t="n"/>
      <c r="L600" s="25">
        <f>IF(OR($D600="",$G600=""),"",ROUND($G600+N($H600)-((N($I600)+N($J600))/MAX(0.0001,IFERROR(IF(INDEX('Productos de barra'!$F$2:$F$151,MATCH($D600,'Productos de barra'!$A$2:$A$151,0))="",1,INDEX('Productos de barra'!$F$2:$F$151,MATCH($D600,'Productos de barra'!$A$2:$A$151,0))),1))+N($K600)),2))</f>
        <v/>
      </c>
      <c r="M600" s="24" t="n"/>
      <c r="N600" s="25">
        <f>IF(OR($L600="",$M600=""),"",ROUND($M600-$L600,2))</f>
        <v/>
      </c>
      <c r="O600" s="23">
        <f>IF($N600="","",IF(ABS($N600)&lt;=IFERROR(IF(INDEX('Productos de barra'!$G$2:$G$151,MATCH($D600,'Productos de barra'!$A$2:$A$151,0))="",Configuración!$C$3,INDEX('Productos de barra'!$G$2:$G$151,MATCH($D600,'Productos de barra'!$A$2:$A$151,0))),Configuración!$C$3)*((N($I600)+N($J600))/MAX(0.0001,IFERROR(IF(INDEX('Productos de barra'!$F$2:$F$151,MATCH($D600,'Productos de barra'!$A$2:$A$151,0))="",1,INDEX('Productos de barra'!$F$2:$F$151,MATCH($D600,'Productos de barra'!$A$2:$A$151,0))),1))+N($K600))+0.001,"OK",IF($N600&lt;0,"Falta: investigar","Sobra: revisar carga")))</f>
        <v/>
      </c>
      <c r="P600" s="26">
        <f>IF($N600="","",IFERROR(IF(INDEX('Productos de barra'!$H$2:$H$151,MATCH($D600,'Productos de barra'!$A$2:$A$151,0))="","",$N600*INDEX('Productos de barra'!$H$2:$H$151,MATCH($D600,'Productos de barra'!$A$2:$A$151,0))),""))</f>
        <v/>
      </c>
      <c r="Q600" s="18" t="n"/>
      <c r="R600" s="23">
        <f>IF(OR($A600="",$A600&lt;&gt;'Resumen del turno'!$C$3,$B600&lt;&gt;'Resumen del turno'!$C$4,$O600="",$O600="OK"),"",COUNTIFS($A$2:$A600,$A600,$B$2:$B600,$B600,$O$2:$O600,"Falta*")+COUNTIFS($A$2:$A600,$A600,$B$2:$B600,$B600,$O$2:$O600,"Sobra*"))</f>
        <v/>
      </c>
    </row>
    <row r="601">
      <c r="A601" s="22" t="n"/>
      <c r="B601" s="18" t="n"/>
      <c r="C601" s="18" t="n"/>
      <c r="D601" s="18" t="n"/>
      <c r="E601" s="23">
        <f>IF($D601="","",IFERROR(INDEX('Productos de barra'!$B$2:$B$151,MATCH($D601,'Productos de barra'!$A$2:$A$151,0)),"Código no cargado"))</f>
        <v/>
      </c>
      <c r="F601" s="23">
        <f>IF($D601="","",IFERROR(INDEX('Productos de barra'!$D$2:$D$151,MATCH($D601,'Productos de barra'!$A$2:$A$151,0)),""))</f>
        <v/>
      </c>
      <c r="G601" s="24" t="n"/>
      <c r="H601" s="24" t="n"/>
      <c r="I601" s="24" t="n"/>
      <c r="J601" s="24" t="n"/>
      <c r="K601" s="24" t="n"/>
      <c r="L601" s="25">
        <f>IF(OR($D601="",$G601=""),"",ROUND($G601+N($H601)-((N($I601)+N($J601))/MAX(0.0001,IFERROR(IF(INDEX('Productos de barra'!$F$2:$F$151,MATCH($D601,'Productos de barra'!$A$2:$A$151,0))="",1,INDEX('Productos de barra'!$F$2:$F$151,MATCH($D601,'Productos de barra'!$A$2:$A$151,0))),1))+N($K601)),2))</f>
        <v/>
      </c>
      <c r="M601" s="24" t="n"/>
      <c r="N601" s="25">
        <f>IF(OR($L601="",$M601=""),"",ROUND($M601-$L601,2))</f>
        <v/>
      </c>
      <c r="O601" s="23">
        <f>IF($N601="","",IF(ABS($N601)&lt;=IFERROR(IF(INDEX('Productos de barra'!$G$2:$G$151,MATCH($D601,'Productos de barra'!$A$2:$A$151,0))="",Configuración!$C$3,INDEX('Productos de barra'!$G$2:$G$151,MATCH($D601,'Productos de barra'!$A$2:$A$151,0))),Configuración!$C$3)*((N($I601)+N($J601))/MAX(0.0001,IFERROR(IF(INDEX('Productos de barra'!$F$2:$F$151,MATCH($D601,'Productos de barra'!$A$2:$A$151,0))="",1,INDEX('Productos de barra'!$F$2:$F$151,MATCH($D601,'Productos de barra'!$A$2:$A$151,0))),1))+N($K601))+0.001,"OK",IF($N601&lt;0,"Falta: investigar","Sobra: revisar carga")))</f>
        <v/>
      </c>
      <c r="P601" s="26">
        <f>IF($N601="","",IFERROR(IF(INDEX('Productos de barra'!$H$2:$H$151,MATCH($D601,'Productos de barra'!$A$2:$A$151,0))="","",$N601*INDEX('Productos de barra'!$H$2:$H$151,MATCH($D601,'Productos de barra'!$A$2:$A$151,0))),""))</f>
        <v/>
      </c>
      <c r="Q601" s="18" t="n"/>
      <c r="R601" s="23">
        <f>IF(OR($A601="",$A601&lt;&gt;'Resumen del turno'!$C$3,$B601&lt;&gt;'Resumen del turno'!$C$4,$O601="",$O601="OK"),"",COUNTIFS($A$2:$A601,$A601,$B$2:$B601,$B601,$O$2:$O601,"Falta*")+COUNTIFS($A$2:$A601,$A601,$B$2:$B601,$B601,$O$2:$O601,"Sobra*"))</f>
        <v/>
      </c>
    </row>
    <row r="602">
      <c r="A602" s="22" t="n"/>
      <c r="B602" s="18" t="n"/>
      <c r="C602" s="18" t="n"/>
      <c r="D602" s="18" t="n"/>
      <c r="E602" s="23">
        <f>IF($D602="","",IFERROR(INDEX('Productos de barra'!$B$2:$B$151,MATCH($D602,'Productos de barra'!$A$2:$A$151,0)),"Código no cargado"))</f>
        <v/>
      </c>
      <c r="F602" s="23">
        <f>IF($D602="","",IFERROR(INDEX('Productos de barra'!$D$2:$D$151,MATCH($D602,'Productos de barra'!$A$2:$A$151,0)),""))</f>
        <v/>
      </c>
      <c r="G602" s="24" t="n"/>
      <c r="H602" s="24" t="n"/>
      <c r="I602" s="24" t="n"/>
      <c r="J602" s="24" t="n"/>
      <c r="K602" s="24" t="n"/>
      <c r="L602" s="25">
        <f>IF(OR($D602="",$G602=""),"",ROUND($G602+N($H602)-((N($I602)+N($J602))/MAX(0.0001,IFERROR(IF(INDEX('Productos de barra'!$F$2:$F$151,MATCH($D602,'Productos de barra'!$A$2:$A$151,0))="",1,INDEX('Productos de barra'!$F$2:$F$151,MATCH($D602,'Productos de barra'!$A$2:$A$151,0))),1))+N($K602)),2))</f>
        <v/>
      </c>
      <c r="M602" s="24" t="n"/>
      <c r="N602" s="25">
        <f>IF(OR($L602="",$M602=""),"",ROUND($M602-$L602,2))</f>
        <v/>
      </c>
      <c r="O602" s="23">
        <f>IF($N602="","",IF(ABS($N602)&lt;=IFERROR(IF(INDEX('Productos de barra'!$G$2:$G$151,MATCH($D602,'Productos de barra'!$A$2:$A$151,0))="",Configuración!$C$3,INDEX('Productos de barra'!$G$2:$G$151,MATCH($D602,'Productos de barra'!$A$2:$A$151,0))),Configuración!$C$3)*((N($I602)+N($J602))/MAX(0.0001,IFERROR(IF(INDEX('Productos de barra'!$F$2:$F$151,MATCH($D602,'Productos de barra'!$A$2:$A$151,0))="",1,INDEX('Productos de barra'!$F$2:$F$151,MATCH($D602,'Productos de barra'!$A$2:$A$151,0))),1))+N($K602))+0.001,"OK",IF($N602&lt;0,"Falta: investigar","Sobra: revisar carga")))</f>
        <v/>
      </c>
      <c r="P602" s="26">
        <f>IF($N602="","",IFERROR(IF(INDEX('Productos de barra'!$H$2:$H$151,MATCH($D602,'Productos de barra'!$A$2:$A$151,0))="","",$N602*INDEX('Productos de barra'!$H$2:$H$151,MATCH($D602,'Productos de barra'!$A$2:$A$151,0))),""))</f>
        <v/>
      </c>
      <c r="Q602" s="18" t="n"/>
      <c r="R602" s="23">
        <f>IF(OR($A602="",$A602&lt;&gt;'Resumen del turno'!$C$3,$B602&lt;&gt;'Resumen del turno'!$C$4,$O602="",$O602="OK"),"",COUNTIFS($A$2:$A602,$A602,$B$2:$B602,$B602,$O$2:$O602,"Falta*")+COUNTIFS($A$2:$A602,$A602,$B$2:$B602,$B602,$O$2:$O602,"Sobra*"))</f>
        <v/>
      </c>
    </row>
    <row r="603">
      <c r="A603" s="22" t="n"/>
      <c r="B603" s="18" t="n"/>
      <c r="C603" s="18" t="n"/>
      <c r="D603" s="18" t="n"/>
      <c r="E603" s="23">
        <f>IF($D603="","",IFERROR(INDEX('Productos de barra'!$B$2:$B$151,MATCH($D603,'Productos de barra'!$A$2:$A$151,0)),"Código no cargado"))</f>
        <v/>
      </c>
      <c r="F603" s="23">
        <f>IF($D603="","",IFERROR(INDEX('Productos de barra'!$D$2:$D$151,MATCH($D603,'Productos de barra'!$A$2:$A$151,0)),""))</f>
        <v/>
      </c>
      <c r="G603" s="24" t="n"/>
      <c r="H603" s="24" t="n"/>
      <c r="I603" s="24" t="n"/>
      <c r="J603" s="24" t="n"/>
      <c r="K603" s="24" t="n"/>
      <c r="L603" s="25">
        <f>IF(OR($D603="",$G603=""),"",ROUND($G603+N($H603)-((N($I603)+N($J603))/MAX(0.0001,IFERROR(IF(INDEX('Productos de barra'!$F$2:$F$151,MATCH($D603,'Productos de barra'!$A$2:$A$151,0))="",1,INDEX('Productos de barra'!$F$2:$F$151,MATCH($D603,'Productos de barra'!$A$2:$A$151,0))),1))+N($K603)),2))</f>
        <v/>
      </c>
      <c r="M603" s="24" t="n"/>
      <c r="N603" s="25">
        <f>IF(OR($L603="",$M603=""),"",ROUND($M603-$L603,2))</f>
        <v/>
      </c>
      <c r="O603" s="23">
        <f>IF($N603="","",IF(ABS($N603)&lt;=IFERROR(IF(INDEX('Productos de barra'!$G$2:$G$151,MATCH($D603,'Productos de barra'!$A$2:$A$151,0))="",Configuración!$C$3,INDEX('Productos de barra'!$G$2:$G$151,MATCH($D603,'Productos de barra'!$A$2:$A$151,0))),Configuración!$C$3)*((N($I603)+N($J603))/MAX(0.0001,IFERROR(IF(INDEX('Productos de barra'!$F$2:$F$151,MATCH($D603,'Productos de barra'!$A$2:$A$151,0))="",1,INDEX('Productos de barra'!$F$2:$F$151,MATCH($D603,'Productos de barra'!$A$2:$A$151,0))),1))+N($K603))+0.001,"OK",IF($N603&lt;0,"Falta: investigar","Sobra: revisar carga")))</f>
        <v/>
      </c>
      <c r="P603" s="26">
        <f>IF($N603="","",IFERROR(IF(INDEX('Productos de barra'!$H$2:$H$151,MATCH($D603,'Productos de barra'!$A$2:$A$151,0))="","",$N603*INDEX('Productos de barra'!$H$2:$H$151,MATCH($D603,'Productos de barra'!$A$2:$A$151,0))),""))</f>
        <v/>
      </c>
      <c r="Q603" s="18" t="n"/>
      <c r="R603" s="23">
        <f>IF(OR($A603="",$A603&lt;&gt;'Resumen del turno'!$C$3,$B603&lt;&gt;'Resumen del turno'!$C$4,$O603="",$O603="OK"),"",COUNTIFS($A$2:$A603,$A603,$B$2:$B603,$B603,$O$2:$O603,"Falta*")+COUNTIFS($A$2:$A603,$A603,$B$2:$B603,$B603,$O$2:$O603,"Sobra*"))</f>
        <v/>
      </c>
    </row>
    <row r="604">
      <c r="A604" s="22" t="n"/>
      <c r="B604" s="18" t="n"/>
      <c r="C604" s="18" t="n"/>
      <c r="D604" s="18" t="n"/>
      <c r="E604" s="23">
        <f>IF($D604="","",IFERROR(INDEX('Productos de barra'!$B$2:$B$151,MATCH($D604,'Productos de barra'!$A$2:$A$151,0)),"Código no cargado"))</f>
        <v/>
      </c>
      <c r="F604" s="23">
        <f>IF($D604="","",IFERROR(INDEX('Productos de barra'!$D$2:$D$151,MATCH($D604,'Productos de barra'!$A$2:$A$151,0)),""))</f>
        <v/>
      </c>
      <c r="G604" s="24" t="n"/>
      <c r="H604" s="24" t="n"/>
      <c r="I604" s="24" t="n"/>
      <c r="J604" s="24" t="n"/>
      <c r="K604" s="24" t="n"/>
      <c r="L604" s="25">
        <f>IF(OR($D604="",$G604=""),"",ROUND($G604+N($H604)-((N($I604)+N($J604))/MAX(0.0001,IFERROR(IF(INDEX('Productos de barra'!$F$2:$F$151,MATCH($D604,'Productos de barra'!$A$2:$A$151,0))="",1,INDEX('Productos de barra'!$F$2:$F$151,MATCH($D604,'Productos de barra'!$A$2:$A$151,0))),1))+N($K604)),2))</f>
        <v/>
      </c>
      <c r="M604" s="24" t="n"/>
      <c r="N604" s="25">
        <f>IF(OR($L604="",$M604=""),"",ROUND($M604-$L604,2))</f>
        <v/>
      </c>
      <c r="O604" s="23">
        <f>IF($N604="","",IF(ABS($N604)&lt;=IFERROR(IF(INDEX('Productos de barra'!$G$2:$G$151,MATCH($D604,'Productos de barra'!$A$2:$A$151,0))="",Configuración!$C$3,INDEX('Productos de barra'!$G$2:$G$151,MATCH($D604,'Productos de barra'!$A$2:$A$151,0))),Configuración!$C$3)*((N($I604)+N($J604))/MAX(0.0001,IFERROR(IF(INDEX('Productos de barra'!$F$2:$F$151,MATCH($D604,'Productos de barra'!$A$2:$A$151,0))="",1,INDEX('Productos de barra'!$F$2:$F$151,MATCH($D604,'Productos de barra'!$A$2:$A$151,0))),1))+N($K604))+0.001,"OK",IF($N604&lt;0,"Falta: investigar","Sobra: revisar carga")))</f>
        <v/>
      </c>
      <c r="P604" s="26">
        <f>IF($N604="","",IFERROR(IF(INDEX('Productos de barra'!$H$2:$H$151,MATCH($D604,'Productos de barra'!$A$2:$A$151,0))="","",$N604*INDEX('Productos de barra'!$H$2:$H$151,MATCH($D604,'Productos de barra'!$A$2:$A$151,0))),""))</f>
        <v/>
      </c>
      <c r="Q604" s="18" t="n"/>
      <c r="R604" s="23">
        <f>IF(OR($A604="",$A604&lt;&gt;'Resumen del turno'!$C$3,$B604&lt;&gt;'Resumen del turno'!$C$4,$O604="",$O604="OK"),"",COUNTIFS($A$2:$A604,$A604,$B$2:$B604,$B604,$O$2:$O604,"Falta*")+COUNTIFS($A$2:$A604,$A604,$B$2:$B604,$B604,$O$2:$O604,"Sobra*"))</f>
        <v/>
      </c>
    </row>
    <row r="605">
      <c r="A605" s="22" t="n"/>
      <c r="B605" s="18" t="n"/>
      <c r="C605" s="18" t="n"/>
      <c r="D605" s="18" t="n"/>
      <c r="E605" s="23">
        <f>IF($D605="","",IFERROR(INDEX('Productos de barra'!$B$2:$B$151,MATCH($D605,'Productos de barra'!$A$2:$A$151,0)),"Código no cargado"))</f>
        <v/>
      </c>
      <c r="F605" s="23">
        <f>IF($D605="","",IFERROR(INDEX('Productos de barra'!$D$2:$D$151,MATCH($D605,'Productos de barra'!$A$2:$A$151,0)),""))</f>
        <v/>
      </c>
      <c r="G605" s="24" t="n"/>
      <c r="H605" s="24" t="n"/>
      <c r="I605" s="24" t="n"/>
      <c r="J605" s="24" t="n"/>
      <c r="K605" s="24" t="n"/>
      <c r="L605" s="25">
        <f>IF(OR($D605="",$G605=""),"",ROUND($G605+N($H605)-((N($I605)+N($J605))/MAX(0.0001,IFERROR(IF(INDEX('Productos de barra'!$F$2:$F$151,MATCH($D605,'Productos de barra'!$A$2:$A$151,0))="",1,INDEX('Productos de barra'!$F$2:$F$151,MATCH($D605,'Productos de barra'!$A$2:$A$151,0))),1))+N($K605)),2))</f>
        <v/>
      </c>
      <c r="M605" s="24" t="n"/>
      <c r="N605" s="25">
        <f>IF(OR($L605="",$M605=""),"",ROUND($M605-$L605,2))</f>
        <v/>
      </c>
      <c r="O605" s="23">
        <f>IF($N605="","",IF(ABS($N605)&lt;=IFERROR(IF(INDEX('Productos de barra'!$G$2:$G$151,MATCH($D605,'Productos de barra'!$A$2:$A$151,0))="",Configuración!$C$3,INDEX('Productos de barra'!$G$2:$G$151,MATCH($D605,'Productos de barra'!$A$2:$A$151,0))),Configuración!$C$3)*((N($I605)+N($J605))/MAX(0.0001,IFERROR(IF(INDEX('Productos de barra'!$F$2:$F$151,MATCH($D605,'Productos de barra'!$A$2:$A$151,0))="",1,INDEX('Productos de barra'!$F$2:$F$151,MATCH($D605,'Productos de barra'!$A$2:$A$151,0))),1))+N($K605))+0.001,"OK",IF($N605&lt;0,"Falta: investigar","Sobra: revisar carga")))</f>
        <v/>
      </c>
      <c r="P605" s="26">
        <f>IF($N605="","",IFERROR(IF(INDEX('Productos de barra'!$H$2:$H$151,MATCH($D605,'Productos de barra'!$A$2:$A$151,0))="","",$N605*INDEX('Productos de barra'!$H$2:$H$151,MATCH($D605,'Productos de barra'!$A$2:$A$151,0))),""))</f>
        <v/>
      </c>
      <c r="Q605" s="18" t="n"/>
      <c r="R605" s="23">
        <f>IF(OR($A605="",$A605&lt;&gt;'Resumen del turno'!$C$3,$B605&lt;&gt;'Resumen del turno'!$C$4,$O605="",$O605="OK"),"",COUNTIFS($A$2:$A605,$A605,$B$2:$B605,$B605,$O$2:$O605,"Falta*")+COUNTIFS($A$2:$A605,$A605,$B$2:$B605,$B605,$O$2:$O605,"Sobra*"))</f>
        <v/>
      </c>
    </row>
    <row r="606">
      <c r="A606" s="22" t="n"/>
      <c r="B606" s="18" t="n"/>
      <c r="C606" s="18" t="n"/>
      <c r="D606" s="18" t="n"/>
      <c r="E606" s="23">
        <f>IF($D606="","",IFERROR(INDEX('Productos de barra'!$B$2:$B$151,MATCH($D606,'Productos de barra'!$A$2:$A$151,0)),"Código no cargado"))</f>
        <v/>
      </c>
      <c r="F606" s="23">
        <f>IF($D606="","",IFERROR(INDEX('Productos de barra'!$D$2:$D$151,MATCH($D606,'Productos de barra'!$A$2:$A$151,0)),""))</f>
        <v/>
      </c>
      <c r="G606" s="24" t="n"/>
      <c r="H606" s="24" t="n"/>
      <c r="I606" s="24" t="n"/>
      <c r="J606" s="24" t="n"/>
      <c r="K606" s="24" t="n"/>
      <c r="L606" s="25">
        <f>IF(OR($D606="",$G606=""),"",ROUND($G606+N($H606)-((N($I606)+N($J606))/MAX(0.0001,IFERROR(IF(INDEX('Productos de barra'!$F$2:$F$151,MATCH($D606,'Productos de barra'!$A$2:$A$151,0))="",1,INDEX('Productos de barra'!$F$2:$F$151,MATCH($D606,'Productos de barra'!$A$2:$A$151,0))),1))+N($K606)),2))</f>
        <v/>
      </c>
      <c r="M606" s="24" t="n"/>
      <c r="N606" s="25">
        <f>IF(OR($L606="",$M606=""),"",ROUND($M606-$L606,2))</f>
        <v/>
      </c>
      <c r="O606" s="23">
        <f>IF($N606="","",IF(ABS($N606)&lt;=IFERROR(IF(INDEX('Productos de barra'!$G$2:$G$151,MATCH($D606,'Productos de barra'!$A$2:$A$151,0))="",Configuración!$C$3,INDEX('Productos de barra'!$G$2:$G$151,MATCH($D606,'Productos de barra'!$A$2:$A$151,0))),Configuración!$C$3)*((N($I606)+N($J606))/MAX(0.0001,IFERROR(IF(INDEX('Productos de barra'!$F$2:$F$151,MATCH($D606,'Productos de barra'!$A$2:$A$151,0))="",1,INDEX('Productos de barra'!$F$2:$F$151,MATCH($D606,'Productos de barra'!$A$2:$A$151,0))),1))+N($K606))+0.001,"OK",IF($N606&lt;0,"Falta: investigar","Sobra: revisar carga")))</f>
        <v/>
      </c>
      <c r="P606" s="26">
        <f>IF($N606="","",IFERROR(IF(INDEX('Productos de barra'!$H$2:$H$151,MATCH($D606,'Productos de barra'!$A$2:$A$151,0))="","",$N606*INDEX('Productos de barra'!$H$2:$H$151,MATCH($D606,'Productos de barra'!$A$2:$A$151,0))),""))</f>
        <v/>
      </c>
      <c r="Q606" s="18" t="n"/>
      <c r="R606" s="23">
        <f>IF(OR($A606="",$A606&lt;&gt;'Resumen del turno'!$C$3,$B606&lt;&gt;'Resumen del turno'!$C$4,$O606="",$O606="OK"),"",COUNTIFS($A$2:$A606,$A606,$B$2:$B606,$B606,$O$2:$O606,"Falta*")+COUNTIFS($A$2:$A606,$A606,$B$2:$B606,$B606,$O$2:$O606,"Sobra*"))</f>
        <v/>
      </c>
    </row>
    <row r="607">
      <c r="A607" s="22" t="n"/>
      <c r="B607" s="18" t="n"/>
      <c r="C607" s="18" t="n"/>
      <c r="D607" s="18" t="n"/>
      <c r="E607" s="23">
        <f>IF($D607="","",IFERROR(INDEX('Productos de barra'!$B$2:$B$151,MATCH($D607,'Productos de barra'!$A$2:$A$151,0)),"Código no cargado"))</f>
        <v/>
      </c>
      <c r="F607" s="23">
        <f>IF($D607="","",IFERROR(INDEX('Productos de barra'!$D$2:$D$151,MATCH($D607,'Productos de barra'!$A$2:$A$151,0)),""))</f>
        <v/>
      </c>
      <c r="G607" s="24" t="n"/>
      <c r="H607" s="24" t="n"/>
      <c r="I607" s="24" t="n"/>
      <c r="J607" s="24" t="n"/>
      <c r="K607" s="24" t="n"/>
      <c r="L607" s="25">
        <f>IF(OR($D607="",$G607=""),"",ROUND($G607+N($H607)-((N($I607)+N($J607))/MAX(0.0001,IFERROR(IF(INDEX('Productos de barra'!$F$2:$F$151,MATCH($D607,'Productos de barra'!$A$2:$A$151,0))="",1,INDEX('Productos de barra'!$F$2:$F$151,MATCH($D607,'Productos de barra'!$A$2:$A$151,0))),1))+N($K607)),2))</f>
        <v/>
      </c>
      <c r="M607" s="24" t="n"/>
      <c r="N607" s="25">
        <f>IF(OR($L607="",$M607=""),"",ROUND($M607-$L607,2))</f>
        <v/>
      </c>
      <c r="O607" s="23">
        <f>IF($N607="","",IF(ABS($N607)&lt;=IFERROR(IF(INDEX('Productos de barra'!$G$2:$G$151,MATCH($D607,'Productos de barra'!$A$2:$A$151,0))="",Configuración!$C$3,INDEX('Productos de barra'!$G$2:$G$151,MATCH($D607,'Productos de barra'!$A$2:$A$151,0))),Configuración!$C$3)*((N($I607)+N($J607))/MAX(0.0001,IFERROR(IF(INDEX('Productos de barra'!$F$2:$F$151,MATCH($D607,'Productos de barra'!$A$2:$A$151,0))="",1,INDEX('Productos de barra'!$F$2:$F$151,MATCH($D607,'Productos de barra'!$A$2:$A$151,0))),1))+N($K607))+0.001,"OK",IF($N607&lt;0,"Falta: investigar","Sobra: revisar carga")))</f>
        <v/>
      </c>
      <c r="P607" s="26">
        <f>IF($N607="","",IFERROR(IF(INDEX('Productos de barra'!$H$2:$H$151,MATCH($D607,'Productos de barra'!$A$2:$A$151,0))="","",$N607*INDEX('Productos de barra'!$H$2:$H$151,MATCH($D607,'Productos de barra'!$A$2:$A$151,0))),""))</f>
        <v/>
      </c>
      <c r="Q607" s="18" t="n"/>
      <c r="R607" s="23">
        <f>IF(OR($A607="",$A607&lt;&gt;'Resumen del turno'!$C$3,$B607&lt;&gt;'Resumen del turno'!$C$4,$O607="",$O607="OK"),"",COUNTIFS($A$2:$A607,$A607,$B$2:$B607,$B607,$O$2:$O607,"Falta*")+COUNTIFS($A$2:$A607,$A607,$B$2:$B607,$B607,$O$2:$O607,"Sobra*"))</f>
        <v/>
      </c>
    </row>
    <row r="608">
      <c r="A608" s="22" t="n"/>
      <c r="B608" s="18" t="n"/>
      <c r="C608" s="18" t="n"/>
      <c r="D608" s="18" t="n"/>
      <c r="E608" s="23">
        <f>IF($D608="","",IFERROR(INDEX('Productos de barra'!$B$2:$B$151,MATCH($D608,'Productos de barra'!$A$2:$A$151,0)),"Código no cargado"))</f>
        <v/>
      </c>
      <c r="F608" s="23">
        <f>IF($D608="","",IFERROR(INDEX('Productos de barra'!$D$2:$D$151,MATCH($D608,'Productos de barra'!$A$2:$A$151,0)),""))</f>
        <v/>
      </c>
      <c r="G608" s="24" t="n"/>
      <c r="H608" s="24" t="n"/>
      <c r="I608" s="24" t="n"/>
      <c r="J608" s="24" t="n"/>
      <c r="K608" s="24" t="n"/>
      <c r="L608" s="25">
        <f>IF(OR($D608="",$G608=""),"",ROUND($G608+N($H608)-((N($I608)+N($J608))/MAX(0.0001,IFERROR(IF(INDEX('Productos de barra'!$F$2:$F$151,MATCH($D608,'Productos de barra'!$A$2:$A$151,0))="",1,INDEX('Productos de barra'!$F$2:$F$151,MATCH($D608,'Productos de barra'!$A$2:$A$151,0))),1))+N($K608)),2))</f>
        <v/>
      </c>
      <c r="M608" s="24" t="n"/>
      <c r="N608" s="25">
        <f>IF(OR($L608="",$M608=""),"",ROUND($M608-$L608,2))</f>
        <v/>
      </c>
      <c r="O608" s="23">
        <f>IF($N608="","",IF(ABS($N608)&lt;=IFERROR(IF(INDEX('Productos de barra'!$G$2:$G$151,MATCH($D608,'Productos de barra'!$A$2:$A$151,0))="",Configuración!$C$3,INDEX('Productos de barra'!$G$2:$G$151,MATCH($D608,'Productos de barra'!$A$2:$A$151,0))),Configuración!$C$3)*((N($I608)+N($J608))/MAX(0.0001,IFERROR(IF(INDEX('Productos de barra'!$F$2:$F$151,MATCH($D608,'Productos de barra'!$A$2:$A$151,0))="",1,INDEX('Productos de barra'!$F$2:$F$151,MATCH($D608,'Productos de barra'!$A$2:$A$151,0))),1))+N($K608))+0.001,"OK",IF($N608&lt;0,"Falta: investigar","Sobra: revisar carga")))</f>
        <v/>
      </c>
      <c r="P608" s="26">
        <f>IF($N608="","",IFERROR(IF(INDEX('Productos de barra'!$H$2:$H$151,MATCH($D608,'Productos de barra'!$A$2:$A$151,0))="","",$N608*INDEX('Productos de barra'!$H$2:$H$151,MATCH($D608,'Productos de barra'!$A$2:$A$151,0))),""))</f>
        <v/>
      </c>
      <c r="Q608" s="18" t="n"/>
      <c r="R608" s="23">
        <f>IF(OR($A608="",$A608&lt;&gt;'Resumen del turno'!$C$3,$B608&lt;&gt;'Resumen del turno'!$C$4,$O608="",$O608="OK"),"",COUNTIFS($A$2:$A608,$A608,$B$2:$B608,$B608,$O$2:$O608,"Falta*")+COUNTIFS($A$2:$A608,$A608,$B$2:$B608,$B608,$O$2:$O608,"Sobra*"))</f>
        <v/>
      </c>
    </row>
    <row r="609">
      <c r="A609" s="22" t="n"/>
      <c r="B609" s="18" t="n"/>
      <c r="C609" s="18" t="n"/>
      <c r="D609" s="18" t="n"/>
      <c r="E609" s="23">
        <f>IF($D609="","",IFERROR(INDEX('Productos de barra'!$B$2:$B$151,MATCH($D609,'Productos de barra'!$A$2:$A$151,0)),"Código no cargado"))</f>
        <v/>
      </c>
      <c r="F609" s="23">
        <f>IF($D609="","",IFERROR(INDEX('Productos de barra'!$D$2:$D$151,MATCH($D609,'Productos de barra'!$A$2:$A$151,0)),""))</f>
        <v/>
      </c>
      <c r="G609" s="24" t="n"/>
      <c r="H609" s="24" t="n"/>
      <c r="I609" s="24" t="n"/>
      <c r="J609" s="24" t="n"/>
      <c r="K609" s="24" t="n"/>
      <c r="L609" s="25">
        <f>IF(OR($D609="",$G609=""),"",ROUND($G609+N($H609)-((N($I609)+N($J609))/MAX(0.0001,IFERROR(IF(INDEX('Productos de barra'!$F$2:$F$151,MATCH($D609,'Productos de barra'!$A$2:$A$151,0))="",1,INDEX('Productos de barra'!$F$2:$F$151,MATCH($D609,'Productos de barra'!$A$2:$A$151,0))),1))+N($K609)),2))</f>
        <v/>
      </c>
      <c r="M609" s="24" t="n"/>
      <c r="N609" s="25">
        <f>IF(OR($L609="",$M609=""),"",ROUND($M609-$L609,2))</f>
        <v/>
      </c>
      <c r="O609" s="23">
        <f>IF($N609="","",IF(ABS($N609)&lt;=IFERROR(IF(INDEX('Productos de barra'!$G$2:$G$151,MATCH($D609,'Productos de barra'!$A$2:$A$151,0))="",Configuración!$C$3,INDEX('Productos de barra'!$G$2:$G$151,MATCH($D609,'Productos de barra'!$A$2:$A$151,0))),Configuración!$C$3)*((N($I609)+N($J609))/MAX(0.0001,IFERROR(IF(INDEX('Productos de barra'!$F$2:$F$151,MATCH($D609,'Productos de barra'!$A$2:$A$151,0))="",1,INDEX('Productos de barra'!$F$2:$F$151,MATCH($D609,'Productos de barra'!$A$2:$A$151,0))),1))+N($K609))+0.001,"OK",IF($N609&lt;0,"Falta: investigar","Sobra: revisar carga")))</f>
        <v/>
      </c>
      <c r="P609" s="26">
        <f>IF($N609="","",IFERROR(IF(INDEX('Productos de barra'!$H$2:$H$151,MATCH($D609,'Productos de barra'!$A$2:$A$151,0))="","",$N609*INDEX('Productos de barra'!$H$2:$H$151,MATCH($D609,'Productos de barra'!$A$2:$A$151,0))),""))</f>
        <v/>
      </c>
      <c r="Q609" s="18" t="n"/>
      <c r="R609" s="23">
        <f>IF(OR($A609="",$A609&lt;&gt;'Resumen del turno'!$C$3,$B609&lt;&gt;'Resumen del turno'!$C$4,$O609="",$O609="OK"),"",COUNTIFS($A$2:$A609,$A609,$B$2:$B609,$B609,$O$2:$O609,"Falta*")+COUNTIFS($A$2:$A609,$A609,$B$2:$B609,$B609,$O$2:$O609,"Sobra*"))</f>
        <v/>
      </c>
    </row>
    <row r="610">
      <c r="A610" s="22" t="n"/>
      <c r="B610" s="18" t="n"/>
      <c r="C610" s="18" t="n"/>
      <c r="D610" s="18" t="n"/>
      <c r="E610" s="23">
        <f>IF($D610="","",IFERROR(INDEX('Productos de barra'!$B$2:$B$151,MATCH($D610,'Productos de barra'!$A$2:$A$151,0)),"Código no cargado"))</f>
        <v/>
      </c>
      <c r="F610" s="23">
        <f>IF($D610="","",IFERROR(INDEX('Productos de barra'!$D$2:$D$151,MATCH($D610,'Productos de barra'!$A$2:$A$151,0)),""))</f>
        <v/>
      </c>
      <c r="G610" s="24" t="n"/>
      <c r="H610" s="24" t="n"/>
      <c r="I610" s="24" t="n"/>
      <c r="J610" s="24" t="n"/>
      <c r="K610" s="24" t="n"/>
      <c r="L610" s="25">
        <f>IF(OR($D610="",$G610=""),"",ROUND($G610+N($H610)-((N($I610)+N($J610))/MAX(0.0001,IFERROR(IF(INDEX('Productos de barra'!$F$2:$F$151,MATCH($D610,'Productos de barra'!$A$2:$A$151,0))="",1,INDEX('Productos de barra'!$F$2:$F$151,MATCH($D610,'Productos de barra'!$A$2:$A$151,0))),1))+N($K610)),2))</f>
        <v/>
      </c>
      <c r="M610" s="24" t="n"/>
      <c r="N610" s="25">
        <f>IF(OR($L610="",$M610=""),"",ROUND($M610-$L610,2))</f>
        <v/>
      </c>
      <c r="O610" s="23">
        <f>IF($N610="","",IF(ABS($N610)&lt;=IFERROR(IF(INDEX('Productos de barra'!$G$2:$G$151,MATCH($D610,'Productos de barra'!$A$2:$A$151,0))="",Configuración!$C$3,INDEX('Productos de barra'!$G$2:$G$151,MATCH($D610,'Productos de barra'!$A$2:$A$151,0))),Configuración!$C$3)*((N($I610)+N($J610))/MAX(0.0001,IFERROR(IF(INDEX('Productos de barra'!$F$2:$F$151,MATCH($D610,'Productos de barra'!$A$2:$A$151,0))="",1,INDEX('Productos de barra'!$F$2:$F$151,MATCH($D610,'Productos de barra'!$A$2:$A$151,0))),1))+N($K610))+0.001,"OK",IF($N610&lt;0,"Falta: investigar","Sobra: revisar carga")))</f>
        <v/>
      </c>
      <c r="P610" s="26">
        <f>IF($N610="","",IFERROR(IF(INDEX('Productos de barra'!$H$2:$H$151,MATCH($D610,'Productos de barra'!$A$2:$A$151,0))="","",$N610*INDEX('Productos de barra'!$H$2:$H$151,MATCH($D610,'Productos de barra'!$A$2:$A$151,0))),""))</f>
        <v/>
      </c>
      <c r="Q610" s="18" t="n"/>
      <c r="R610" s="23">
        <f>IF(OR($A610="",$A610&lt;&gt;'Resumen del turno'!$C$3,$B610&lt;&gt;'Resumen del turno'!$C$4,$O610="",$O610="OK"),"",COUNTIFS($A$2:$A610,$A610,$B$2:$B610,$B610,$O$2:$O610,"Falta*")+COUNTIFS($A$2:$A610,$A610,$B$2:$B610,$B610,$O$2:$O610,"Sobra*"))</f>
        <v/>
      </c>
    </row>
    <row r="611">
      <c r="A611" s="22" t="n"/>
      <c r="B611" s="18" t="n"/>
      <c r="C611" s="18" t="n"/>
      <c r="D611" s="18" t="n"/>
      <c r="E611" s="23">
        <f>IF($D611="","",IFERROR(INDEX('Productos de barra'!$B$2:$B$151,MATCH($D611,'Productos de barra'!$A$2:$A$151,0)),"Código no cargado"))</f>
        <v/>
      </c>
      <c r="F611" s="23">
        <f>IF($D611="","",IFERROR(INDEX('Productos de barra'!$D$2:$D$151,MATCH($D611,'Productos de barra'!$A$2:$A$151,0)),""))</f>
        <v/>
      </c>
      <c r="G611" s="24" t="n"/>
      <c r="H611" s="24" t="n"/>
      <c r="I611" s="24" t="n"/>
      <c r="J611" s="24" t="n"/>
      <c r="K611" s="24" t="n"/>
      <c r="L611" s="25">
        <f>IF(OR($D611="",$G611=""),"",ROUND($G611+N($H611)-((N($I611)+N($J611))/MAX(0.0001,IFERROR(IF(INDEX('Productos de barra'!$F$2:$F$151,MATCH($D611,'Productos de barra'!$A$2:$A$151,0))="",1,INDEX('Productos de barra'!$F$2:$F$151,MATCH($D611,'Productos de barra'!$A$2:$A$151,0))),1))+N($K611)),2))</f>
        <v/>
      </c>
      <c r="M611" s="24" t="n"/>
      <c r="N611" s="25">
        <f>IF(OR($L611="",$M611=""),"",ROUND($M611-$L611,2))</f>
        <v/>
      </c>
      <c r="O611" s="23">
        <f>IF($N611="","",IF(ABS($N611)&lt;=IFERROR(IF(INDEX('Productos de barra'!$G$2:$G$151,MATCH($D611,'Productos de barra'!$A$2:$A$151,0))="",Configuración!$C$3,INDEX('Productos de barra'!$G$2:$G$151,MATCH($D611,'Productos de barra'!$A$2:$A$151,0))),Configuración!$C$3)*((N($I611)+N($J611))/MAX(0.0001,IFERROR(IF(INDEX('Productos de barra'!$F$2:$F$151,MATCH($D611,'Productos de barra'!$A$2:$A$151,0))="",1,INDEX('Productos de barra'!$F$2:$F$151,MATCH($D611,'Productos de barra'!$A$2:$A$151,0))),1))+N($K611))+0.001,"OK",IF($N611&lt;0,"Falta: investigar","Sobra: revisar carga")))</f>
        <v/>
      </c>
      <c r="P611" s="26">
        <f>IF($N611="","",IFERROR(IF(INDEX('Productos de barra'!$H$2:$H$151,MATCH($D611,'Productos de barra'!$A$2:$A$151,0))="","",$N611*INDEX('Productos de barra'!$H$2:$H$151,MATCH($D611,'Productos de barra'!$A$2:$A$151,0))),""))</f>
        <v/>
      </c>
      <c r="Q611" s="18" t="n"/>
      <c r="R611" s="23">
        <f>IF(OR($A611="",$A611&lt;&gt;'Resumen del turno'!$C$3,$B611&lt;&gt;'Resumen del turno'!$C$4,$O611="",$O611="OK"),"",COUNTIFS($A$2:$A611,$A611,$B$2:$B611,$B611,$O$2:$O611,"Falta*")+COUNTIFS($A$2:$A611,$A611,$B$2:$B611,$B611,$O$2:$O611,"Sobra*"))</f>
        <v/>
      </c>
    </row>
    <row r="612">
      <c r="A612" s="22" t="n"/>
      <c r="B612" s="18" t="n"/>
      <c r="C612" s="18" t="n"/>
      <c r="D612" s="18" t="n"/>
      <c r="E612" s="23">
        <f>IF($D612="","",IFERROR(INDEX('Productos de barra'!$B$2:$B$151,MATCH($D612,'Productos de barra'!$A$2:$A$151,0)),"Código no cargado"))</f>
        <v/>
      </c>
      <c r="F612" s="23">
        <f>IF($D612="","",IFERROR(INDEX('Productos de barra'!$D$2:$D$151,MATCH($D612,'Productos de barra'!$A$2:$A$151,0)),""))</f>
        <v/>
      </c>
      <c r="G612" s="24" t="n"/>
      <c r="H612" s="24" t="n"/>
      <c r="I612" s="24" t="n"/>
      <c r="J612" s="24" t="n"/>
      <c r="K612" s="24" t="n"/>
      <c r="L612" s="25">
        <f>IF(OR($D612="",$G612=""),"",ROUND($G612+N($H612)-((N($I612)+N($J612))/MAX(0.0001,IFERROR(IF(INDEX('Productos de barra'!$F$2:$F$151,MATCH($D612,'Productos de barra'!$A$2:$A$151,0))="",1,INDEX('Productos de barra'!$F$2:$F$151,MATCH($D612,'Productos de barra'!$A$2:$A$151,0))),1))+N($K612)),2))</f>
        <v/>
      </c>
      <c r="M612" s="24" t="n"/>
      <c r="N612" s="25">
        <f>IF(OR($L612="",$M612=""),"",ROUND($M612-$L612,2))</f>
        <v/>
      </c>
      <c r="O612" s="23">
        <f>IF($N612="","",IF(ABS($N612)&lt;=IFERROR(IF(INDEX('Productos de barra'!$G$2:$G$151,MATCH($D612,'Productos de barra'!$A$2:$A$151,0))="",Configuración!$C$3,INDEX('Productos de barra'!$G$2:$G$151,MATCH($D612,'Productos de barra'!$A$2:$A$151,0))),Configuración!$C$3)*((N($I612)+N($J612))/MAX(0.0001,IFERROR(IF(INDEX('Productos de barra'!$F$2:$F$151,MATCH($D612,'Productos de barra'!$A$2:$A$151,0))="",1,INDEX('Productos de barra'!$F$2:$F$151,MATCH($D612,'Productos de barra'!$A$2:$A$151,0))),1))+N($K612))+0.001,"OK",IF($N612&lt;0,"Falta: investigar","Sobra: revisar carga")))</f>
        <v/>
      </c>
      <c r="P612" s="26">
        <f>IF($N612="","",IFERROR(IF(INDEX('Productos de barra'!$H$2:$H$151,MATCH($D612,'Productos de barra'!$A$2:$A$151,0))="","",$N612*INDEX('Productos de barra'!$H$2:$H$151,MATCH($D612,'Productos de barra'!$A$2:$A$151,0))),""))</f>
        <v/>
      </c>
      <c r="Q612" s="18" t="n"/>
      <c r="R612" s="23">
        <f>IF(OR($A612="",$A612&lt;&gt;'Resumen del turno'!$C$3,$B612&lt;&gt;'Resumen del turno'!$C$4,$O612="",$O612="OK"),"",COUNTIFS($A$2:$A612,$A612,$B$2:$B612,$B612,$O$2:$O612,"Falta*")+COUNTIFS($A$2:$A612,$A612,$B$2:$B612,$B612,$O$2:$O612,"Sobra*"))</f>
        <v/>
      </c>
    </row>
    <row r="613">
      <c r="A613" s="22" t="n"/>
      <c r="B613" s="18" t="n"/>
      <c r="C613" s="18" t="n"/>
      <c r="D613" s="18" t="n"/>
      <c r="E613" s="23">
        <f>IF($D613="","",IFERROR(INDEX('Productos de barra'!$B$2:$B$151,MATCH($D613,'Productos de barra'!$A$2:$A$151,0)),"Código no cargado"))</f>
        <v/>
      </c>
      <c r="F613" s="23">
        <f>IF($D613="","",IFERROR(INDEX('Productos de barra'!$D$2:$D$151,MATCH($D613,'Productos de barra'!$A$2:$A$151,0)),""))</f>
        <v/>
      </c>
      <c r="G613" s="24" t="n"/>
      <c r="H613" s="24" t="n"/>
      <c r="I613" s="24" t="n"/>
      <c r="J613" s="24" t="n"/>
      <c r="K613" s="24" t="n"/>
      <c r="L613" s="25">
        <f>IF(OR($D613="",$G613=""),"",ROUND($G613+N($H613)-((N($I613)+N($J613))/MAX(0.0001,IFERROR(IF(INDEX('Productos de barra'!$F$2:$F$151,MATCH($D613,'Productos de barra'!$A$2:$A$151,0))="",1,INDEX('Productos de barra'!$F$2:$F$151,MATCH($D613,'Productos de barra'!$A$2:$A$151,0))),1))+N($K613)),2))</f>
        <v/>
      </c>
      <c r="M613" s="24" t="n"/>
      <c r="N613" s="25">
        <f>IF(OR($L613="",$M613=""),"",ROUND($M613-$L613,2))</f>
        <v/>
      </c>
      <c r="O613" s="23">
        <f>IF($N613="","",IF(ABS($N613)&lt;=IFERROR(IF(INDEX('Productos de barra'!$G$2:$G$151,MATCH($D613,'Productos de barra'!$A$2:$A$151,0))="",Configuración!$C$3,INDEX('Productos de barra'!$G$2:$G$151,MATCH($D613,'Productos de barra'!$A$2:$A$151,0))),Configuración!$C$3)*((N($I613)+N($J613))/MAX(0.0001,IFERROR(IF(INDEX('Productos de barra'!$F$2:$F$151,MATCH($D613,'Productos de barra'!$A$2:$A$151,0))="",1,INDEX('Productos de barra'!$F$2:$F$151,MATCH($D613,'Productos de barra'!$A$2:$A$151,0))),1))+N($K613))+0.001,"OK",IF($N613&lt;0,"Falta: investigar","Sobra: revisar carga")))</f>
        <v/>
      </c>
      <c r="P613" s="26">
        <f>IF($N613="","",IFERROR(IF(INDEX('Productos de barra'!$H$2:$H$151,MATCH($D613,'Productos de barra'!$A$2:$A$151,0))="","",$N613*INDEX('Productos de barra'!$H$2:$H$151,MATCH($D613,'Productos de barra'!$A$2:$A$151,0))),""))</f>
        <v/>
      </c>
      <c r="Q613" s="18" t="n"/>
      <c r="R613" s="23">
        <f>IF(OR($A613="",$A613&lt;&gt;'Resumen del turno'!$C$3,$B613&lt;&gt;'Resumen del turno'!$C$4,$O613="",$O613="OK"),"",COUNTIFS($A$2:$A613,$A613,$B$2:$B613,$B613,$O$2:$O613,"Falta*")+COUNTIFS($A$2:$A613,$A613,$B$2:$B613,$B613,$O$2:$O613,"Sobra*"))</f>
        <v/>
      </c>
    </row>
    <row r="614">
      <c r="A614" s="22" t="n"/>
      <c r="B614" s="18" t="n"/>
      <c r="C614" s="18" t="n"/>
      <c r="D614" s="18" t="n"/>
      <c r="E614" s="23">
        <f>IF($D614="","",IFERROR(INDEX('Productos de barra'!$B$2:$B$151,MATCH($D614,'Productos de barra'!$A$2:$A$151,0)),"Código no cargado"))</f>
        <v/>
      </c>
      <c r="F614" s="23">
        <f>IF($D614="","",IFERROR(INDEX('Productos de barra'!$D$2:$D$151,MATCH($D614,'Productos de barra'!$A$2:$A$151,0)),""))</f>
        <v/>
      </c>
      <c r="G614" s="24" t="n"/>
      <c r="H614" s="24" t="n"/>
      <c r="I614" s="24" t="n"/>
      <c r="J614" s="24" t="n"/>
      <c r="K614" s="24" t="n"/>
      <c r="L614" s="25">
        <f>IF(OR($D614="",$G614=""),"",ROUND($G614+N($H614)-((N($I614)+N($J614))/MAX(0.0001,IFERROR(IF(INDEX('Productos de barra'!$F$2:$F$151,MATCH($D614,'Productos de barra'!$A$2:$A$151,0))="",1,INDEX('Productos de barra'!$F$2:$F$151,MATCH($D614,'Productos de barra'!$A$2:$A$151,0))),1))+N($K614)),2))</f>
        <v/>
      </c>
      <c r="M614" s="24" t="n"/>
      <c r="N614" s="25">
        <f>IF(OR($L614="",$M614=""),"",ROUND($M614-$L614,2))</f>
        <v/>
      </c>
      <c r="O614" s="23">
        <f>IF($N614="","",IF(ABS($N614)&lt;=IFERROR(IF(INDEX('Productos de barra'!$G$2:$G$151,MATCH($D614,'Productos de barra'!$A$2:$A$151,0))="",Configuración!$C$3,INDEX('Productos de barra'!$G$2:$G$151,MATCH($D614,'Productos de barra'!$A$2:$A$151,0))),Configuración!$C$3)*((N($I614)+N($J614))/MAX(0.0001,IFERROR(IF(INDEX('Productos de barra'!$F$2:$F$151,MATCH($D614,'Productos de barra'!$A$2:$A$151,0))="",1,INDEX('Productos de barra'!$F$2:$F$151,MATCH($D614,'Productos de barra'!$A$2:$A$151,0))),1))+N($K614))+0.001,"OK",IF($N614&lt;0,"Falta: investigar","Sobra: revisar carga")))</f>
        <v/>
      </c>
      <c r="P614" s="26">
        <f>IF($N614="","",IFERROR(IF(INDEX('Productos de barra'!$H$2:$H$151,MATCH($D614,'Productos de barra'!$A$2:$A$151,0))="","",$N614*INDEX('Productos de barra'!$H$2:$H$151,MATCH($D614,'Productos de barra'!$A$2:$A$151,0))),""))</f>
        <v/>
      </c>
      <c r="Q614" s="18" t="n"/>
      <c r="R614" s="23">
        <f>IF(OR($A614="",$A614&lt;&gt;'Resumen del turno'!$C$3,$B614&lt;&gt;'Resumen del turno'!$C$4,$O614="",$O614="OK"),"",COUNTIFS($A$2:$A614,$A614,$B$2:$B614,$B614,$O$2:$O614,"Falta*")+COUNTIFS($A$2:$A614,$A614,$B$2:$B614,$B614,$O$2:$O614,"Sobra*"))</f>
        <v/>
      </c>
    </row>
    <row r="615">
      <c r="A615" s="22" t="n"/>
      <c r="B615" s="18" t="n"/>
      <c r="C615" s="18" t="n"/>
      <c r="D615" s="18" t="n"/>
      <c r="E615" s="23">
        <f>IF($D615="","",IFERROR(INDEX('Productos de barra'!$B$2:$B$151,MATCH($D615,'Productos de barra'!$A$2:$A$151,0)),"Código no cargado"))</f>
        <v/>
      </c>
      <c r="F615" s="23">
        <f>IF($D615="","",IFERROR(INDEX('Productos de barra'!$D$2:$D$151,MATCH($D615,'Productos de barra'!$A$2:$A$151,0)),""))</f>
        <v/>
      </c>
      <c r="G615" s="24" t="n"/>
      <c r="H615" s="24" t="n"/>
      <c r="I615" s="24" t="n"/>
      <c r="J615" s="24" t="n"/>
      <c r="K615" s="24" t="n"/>
      <c r="L615" s="25">
        <f>IF(OR($D615="",$G615=""),"",ROUND($G615+N($H615)-((N($I615)+N($J615))/MAX(0.0001,IFERROR(IF(INDEX('Productos de barra'!$F$2:$F$151,MATCH($D615,'Productos de barra'!$A$2:$A$151,0))="",1,INDEX('Productos de barra'!$F$2:$F$151,MATCH($D615,'Productos de barra'!$A$2:$A$151,0))),1))+N($K615)),2))</f>
        <v/>
      </c>
      <c r="M615" s="24" t="n"/>
      <c r="N615" s="25">
        <f>IF(OR($L615="",$M615=""),"",ROUND($M615-$L615,2))</f>
        <v/>
      </c>
      <c r="O615" s="23">
        <f>IF($N615="","",IF(ABS($N615)&lt;=IFERROR(IF(INDEX('Productos de barra'!$G$2:$G$151,MATCH($D615,'Productos de barra'!$A$2:$A$151,0))="",Configuración!$C$3,INDEX('Productos de barra'!$G$2:$G$151,MATCH($D615,'Productos de barra'!$A$2:$A$151,0))),Configuración!$C$3)*((N($I615)+N($J615))/MAX(0.0001,IFERROR(IF(INDEX('Productos de barra'!$F$2:$F$151,MATCH($D615,'Productos de barra'!$A$2:$A$151,0))="",1,INDEX('Productos de barra'!$F$2:$F$151,MATCH($D615,'Productos de barra'!$A$2:$A$151,0))),1))+N($K615))+0.001,"OK",IF($N615&lt;0,"Falta: investigar","Sobra: revisar carga")))</f>
        <v/>
      </c>
      <c r="P615" s="26">
        <f>IF($N615="","",IFERROR(IF(INDEX('Productos de barra'!$H$2:$H$151,MATCH($D615,'Productos de barra'!$A$2:$A$151,0))="","",$N615*INDEX('Productos de barra'!$H$2:$H$151,MATCH($D615,'Productos de barra'!$A$2:$A$151,0))),""))</f>
        <v/>
      </c>
      <c r="Q615" s="18" t="n"/>
      <c r="R615" s="23">
        <f>IF(OR($A615="",$A615&lt;&gt;'Resumen del turno'!$C$3,$B615&lt;&gt;'Resumen del turno'!$C$4,$O615="",$O615="OK"),"",COUNTIFS($A$2:$A615,$A615,$B$2:$B615,$B615,$O$2:$O615,"Falta*")+COUNTIFS($A$2:$A615,$A615,$B$2:$B615,$B615,$O$2:$O615,"Sobra*"))</f>
        <v/>
      </c>
    </row>
    <row r="616">
      <c r="A616" s="22" t="n"/>
      <c r="B616" s="18" t="n"/>
      <c r="C616" s="18" t="n"/>
      <c r="D616" s="18" t="n"/>
      <c r="E616" s="23">
        <f>IF($D616="","",IFERROR(INDEX('Productos de barra'!$B$2:$B$151,MATCH($D616,'Productos de barra'!$A$2:$A$151,0)),"Código no cargado"))</f>
        <v/>
      </c>
      <c r="F616" s="23">
        <f>IF($D616="","",IFERROR(INDEX('Productos de barra'!$D$2:$D$151,MATCH($D616,'Productos de barra'!$A$2:$A$151,0)),""))</f>
        <v/>
      </c>
      <c r="G616" s="24" t="n"/>
      <c r="H616" s="24" t="n"/>
      <c r="I616" s="24" t="n"/>
      <c r="J616" s="24" t="n"/>
      <c r="K616" s="24" t="n"/>
      <c r="L616" s="25">
        <f>IF(OR($D616="",$G616=""),"",ROUND($G616+N($H616)-((N($I616)+N($J616))/MAX(0.0001,IFERROR(IF(INDEX('Productos de barra'!$F$2:$F$151,MATCH($D616,'Productos de barra'!$A$2:$A$151,0))="",1,INDEX('Productos de barra'!$F$2:$F$151,MATCH($D616,'Productos de barra'!$A$2:$A$151,0))),1))+N($K616)),2))</f>
        <v/>
      </c>
      <c r="M616" s="24" t="n"/>
      <c r="N616" s="25">
        <f>IF(OR($L616="",$M616=""),"",ROUND($M616-$L616,2))</f>
        <v/>
      </c>
      <c r="O616" s="23">
        <f>IF($N616="","",IF(ABS($N616)&lt;=IFERROR(IF(INDEX('Productos de barra'!$G$2:$G$151,MATCH($D616,'Productos de barra'!$A$2:$A$151,0))="",Configuración!$C$3,INDEX('Productos de barra'!$G$2:$G$151,MATCH($D616,'Productos de barra'!$A$2:$A$151,0))),Configuración!$C$3)*((N($I616)+N($J616))/MAX(0.0001,IFERROR(IF(INDEX('Productos de barra'!$F$2:$F$151,MATCH($D616,'Productos de barra'!$A$2:$A$151,0))="",1,INDEX('Productos de barra'!$F$2:$F$151,MATCH($D616,'Productos de barra'!$A$2:$A$151,0))),1))+N($K616))+0.001,"OK",IF($N616&lt;0,"Falta: investigar","Sobra: revisar carga")))</f>
        <v/>
      </c>
      <c r="P616" s="26">
        <f>IF($N616="","",IFERROR(IF(INDEX('Productos de barra'!$H$2:$H$151,MATCH($D616,'Productos de barra'!$A$2:$A$151,0))="","",$N616*INDEX('Productos de barra'!$H$2:$H$151,MATCH($D616,'Productos de barra'!$A$2:$A$151,0))),""))</f>
        <v/>
      </c>
      <c r="Q616" s="18" t="n"/>
      <c r="R616" s="23">
        <f>IF(OR($A616="",$A616&lt;&gt;'Resumen del turno'!$C$3,$B616&lt;&gt;'Resumen del turno'!$C$4,$O616="",$O616="OK"),"",COUNTIFS($A$2:$A616,$A616,$B$2:$B616,$B616,$O$2:$O616,"Falta*")+COUNTIFS($A$2:$A616,$A616,$B$2:$B616,$B616,$O$2:$O616,"Sobra*"))</f>
        <v/>
      </c>
    </row>
    <row r="617">
      <c r="A617" s="22" t="n"/>
      <c r="B617" s="18" t="n"/>
      <c r="C617" s="18" t="n"/>
      <c r="D617" s="18" t="n"/>
      <c r="E617" s="23">
        <f>IF($D617="","",IFERROR(INDEX('Productos de barra'!$B$2:$B$151,MATCH($D617,'Productos de barra'!$A$2:$A$151,0)),"Código no cargado"))</f>
        <v/>
      </c>
      <c r="F617" s="23">
        <f>IF($D617="","",IFERROR(INDEX('Productos de barra'!$D$2:$D$151,MATCH($D617,'Productos de barra'!$A$2:$A$151,0)),""))</f>
        <v/>
      </c>
      <c r="G617" s="24" t="n"/>
      <c r="H617" s="24" t="n"/>
      <c r="I617" s="24" t="n"/>
      <c r="J617" s="24" t="n"/>
      <c r="K617" s="24" t="n"/>
      <c r="L617" s="25">
        <f>IF(OR($D617="",$G617=""),"",ROUND($G617+N($H617)-((N($I617)+N($J617))/MAX(0.0001,IFERROR(IF(INDEX('Productos de barra'!$F$2:$F$151,MATCH($D617,'Productos de barra'!$A$2:$A$151,0))="",1,INDEX('Productos de barra'!$F$2:$F$151,MATCH($D617,'Productos de barra'!$A$2:$A$151,0))),1))+N($K617)),2))</f>
        <v/>
      </c>
      <c r="M617" s="24" t="n"/>
      <c r="N617" s="25">
        <f>IF(OR($L617="",$M617=""),"",ROUND($M617-$L617,2))</f>
        <v/>
      </c>
      <c r="O617" s="23">
        <f>IF($N617="","",IF(ABS($N617)&lt;=IFERROR(IF(INDEX('Productos de barra'!$G$2:$G$151,MATCH($D617,'Productos de barra'!$A$2:$A$151,0))="",Configuración!$C$3,INDEX('Productos de barra'!$G$2:$G$151,MATCH($D617,'Productos de barra'!$A$2:$A$151,0))),Configuración!$C$3)*((N($I617)+N($J617))/MAX(0.0001,IFERROR(IF(INDEX('Productos de barra'!$F$2:$F$151,MATCH($D617,'Productos de barra'!$A$2:$A$151,0))="",1,INDEX('Productos de barra'!$F$2:$F$151,MATCH($D617,'Productos de barra'!$A$2:$A$151,0))),1))+N($K617))+0.001,"OK",IF($N617&lt;0,"Falta: investigar","Sobra: revisar carga")))</f>
        <v/>
      </c>
      <c r="P617" s="26">
        <f>IF($N617="","",IFERROR(IF(INDEX('Productos de barra'!$H$2:$H$151,MATCH($D617,'Productos de barra'!$A$2:$A$151,0))="","",$N617*INDEX('Productos de barra'!$H$2:$H$151,MATCH($D617,'Productos de barra'!$A$2:$A$151,0))),""))</f>
        <v/>
      </c>
      <c r="Q617" s="18" t="n"/>
      <c r="R617" s="23">
        <f>IF(OR($A617="",$A617&lt;&gt;'Resumen del turno'!$C$3,$B617&lt;&gt;'Resumen del turno'!$C$4,$O617="",$O617="OK"),"",COUNTIFS($A$2:$A617,$A617,$B$2:$B617,$B617,$O$2:$O617,"Falta*")+COUNTIFS($A$2:$A617,$A617,$B$2:$B617,$B617,$O$2:$O617,"Sobra*"))</f>
        <v/>
      </c>
    </row>
    <row r="618">
      <c r="A618" s="22" t="n"/>
      <c r="B618" s="18" t="n"/>
      <c r="C618" s="18" t="n"/>
      <c r="D618" s="18" t="n"/>
      <c r="E618" s="23">
        <f>IF($D618="","",IFERROR(INDEX('Productos de barra'!$B$2:$B$151,MATCH($D618,'Productos de barra'!$A$2:$A$151,0)),"Código no cargado"))</f>
        <v/>
      </c>
      <c r="F618" s="23">
        <f>IF($D618="","",IFERROR(INDEX('Productos de barra'!$D$2:$D$151,MATCH($D618,'Productos de barra'!$A$2:$A$151,0)),""))</f>
        <v/>
      </c>
      <c r="G618" s="24" t="n"/>
      <c r="H618" s="24" t="n"/>
      <c r="I618" s="24" t="n"/>
      <c r="J618" s="24" t="n"/>
      <c r="K618" s="24" t="n"/>
      <c r="L618" s="25">
        <f>IF(OR($D618="",$G618=""),"",ROUND($G618+N($H618)-((N($I618)+N($J618))/MAX(0.0001,IFERROR(IF(INDEX('Productos de barra'!$F$2:$F$151,MATCH($D618,'Productos de barra'!$A$2:$A$151,0))="",1,INDEX('Productos de barra'!$F$2:$F$151,MATCH($D618,'Productos de barra'!$A$2:$A$151,0))),1))+N($K618)),2))</f>
        <v/>
      </c>
      <c r="M618" s="24" t="n"/>
      <c r="N618" s="25">
        <f>IF(OR($L618="",$M618=""),"",ROUND($M618-$L618,2))</f>
        <v/>
      </c>
      <c r="O618" s="23">
        <f>IF($N618="","",IF(ABS($N618)&lt;=IFERROR(IF(INDEX('Productos de barra'!$G$2:$G$151,MATCH($D618,'Productos de barra'!$A$2:$A$151,0))="",Configuración!$C$3,INDEX('Productos de barra'!$G$2:$G$151,MATCH($D618,'Productos de barra'!$A$2:$A$151,0))),Configuración!$C$3)*((N($I618)+N($J618))/MAX(0.0001,IFERROR(IF(INDEX('Productos de barra'!$F$2:$F$151,MATCH($D618,'Productos de barra'!$A$2:$A$151,0))="",1,INDEX('Productos de barra'!$F$2:$F$151,MATCH($D618,'Productos de barra'!$A$2:$A$151,0))),1))+N($K618))+0.001,"OK",IF($N618&lt;0,"Falta: investigar","Sobra: revisar carga")))</f>
        <v/>
      </c>
      <c r="P618" s="26">
        <f>IF($N618="","",IFERROR(IF(INDEX('Productos de barra'!$H$2:$H$151,MATCH($D618,'Productos de barra'!$A$2:$A$151,0))="","",$N618*INDEX('Productos de barra'!$H$2:$H$151,MATCH($D618,'Productos de barra'!$A$2:$A$151,0))),""))</f>
        <v/>
      </c>
      <c r="Q618" s="18" t="n"/>
      <c r="R618" s="23">
        <f>IF(OR($A618="",$A618&lt;&gt;'Resumen del turno'!$C$3,$B618&lt;&gt;'Resumen del turno'!$C$4,$O618="",$O618="OK"),"",COUNTIFS($A$2:$A618,$A618,$B$2:$B618,$B618,$O$2:$O618,"Falta*")+COUNTIFS($A$2:$A618,$A618,$B$2:$B618,$B618,$O$2:$O618,"Sobra*"))</f>
        <v/>
      </c>
    </row>
    <row r="619">
      <c r="A619" s="22" t="n"/>
      <c r="B619" s="18" t="n"/>
      <c r="C619" s="18" t="n"/>
      <c r="D619" s="18" t="n"/>
      <c r="E619" s="23">
        <f>IF($D619="","",IFERROR(INDEX('Productos de barra'!$B$2:$B$151,MATCH($D619,'Productos de barra'!$A$2:$A$151,0)),"Código no cargado"))</f>
        <v/>
      </c>
      <c r="F619" s="23">
        <f>IF($D619="","",IFERROR(INDEX('Productos de barra'!$D$2:$D$151,MATCH($D619,'Productos de barra'!$A$2:$A$151,0)),""))</f>
        <v/>
      </c>
      <c r="G619" s="24" t="n"/>
      <c r="H619" s="24" t="n"/>
      <c r="I619" s="24" t="n"/>
      <c r="J619" s="24" t="n"/>
      <c r="K619" s="24" t="n"/>
      <c r="L619" s="25">
        <f>IF(OR($D619="",$G619=""),"",ROUND($G619+N($H619)-((N($I619)+N($J619))/MAX(0.0001,IFERROR(IF(INDEX('Productos de barra'!$F$2:$F$151,MATCH($D619,'Productos de barra'!$A$2:$A$151,0))="",1,INDEX('Productos de barra'!$F$2:$F$151,MATCH($D619,'Productos de barra'!$A$2:$A$151,0))),1))+N($K619)),2))</f>
        <v/>
      </c>
      <c r="M619" s="24" t="n"/>
      <c r="N619" s="25">
        <f>IF(OR($L619="",$M619=""),"",ROUND($M619-$L619,2))</f>
        <v/>
      </c>
      <c r="O619" s="23">
        <f>IF($N619="","",IF(ABS($N619)&lt;=IFERROR(IF(INDEX('Productos de barra'!$G$2:$G$151,MATCH($D619,'Productos de barra'!$A$2:$A$151,0))="",Configuración!$C$3,INDEX('Productos de barra'!$G$2:$G$151,MATCH($D619,'Productos de barra'!$A$2:$A$151,0))),Configuración!$C$3)*((N($I619)+N($J619))/MAX(0.0001,IFERROR(IF(INDEX('Productos de barra'!$F$2:$F$151,MATCH($D619,'Productos de barra'!$A$2:$A$151,0))="",1,INDEX('Productos de barra'!$F$2:$F$151,MATCH($D619,'Productos de barra'!$A$2:$A$151,0))),1))+N($K619))+0.001,"OK",IF($N619&lt;0,"Falta: investigar","Sobra: revisar carga")))</f>
        <v/>
      </c>
      <c r="P619" s="26">
        <f>IF($N619="","",IFERROR(IF(INDEX('Productos de barra'!$H$2:$H$151,MATCH($D619,'Productos de barra'!$A$2:$A$151,0))="","",$N619*INDEX('Productos de barra'!$H$2:$H$151,MATCH($D619,'Productos de barra'!$A$2:$A$151,0))),""))</f>
        <v/>
      </c>
      <c r="Q619" s="18" t="n"/>
      <c r="R619" s="23">
        <f>IF(OR($A619="",$A619&lt;&gt;'Resumen del turno'!$C$3,$B619&lt;&gt;'Resumen del turno'!$C$4,$O619="",$O619="OK"),"",COUNTIFS($A$2:$A619,$A619,$B$2:$B619,$B619,$O$2:$O619,"Falta*")+COUNTIFS($A$2:$A619,$A619,$B$2:$B619,$B619,$O$2:$O619,"Sobra*"))</f>
        <v/>
      </c>
    </row>
    <row r="620">
      <c r="A620" s="22" t="n"/>
      <c r="B620" s="18" t="n"/>
      <c r="C620" s="18" t="n"/>
      <c r="D620" s="18" t="n"/>
      <c r="E620" s="23">
        <f>IF($D620="","",IFERROR(INDEX('Productos de barra'!$B$2:$B$151,MATCH($D620,'Productos de barra'!$A$2:$A$151,0)),"Código no cargado"))</f>
        <v/>
      </c>
      <c r="F620" s="23">
        <f>IF($D620="","",IFERROR(INDEX('Productos de barra'!$D$2:$D$151,MATCH($D620,'Productos de barra'!$A$2:$A$151,0)),""))</f>
        <v/>
      </c>
      <c r="G620" s="24" t="n"/>
      <c r="H620" s="24" t="n"/>
      <c r="I620" s="24" t="n"/>
      <c r="J620" s="24" t="n"/>
      <c r="K620" s="24" t="n"/>
      <c r="L620" s="25">
        <f>IF(OR($D620="",$G620=""),"",ROUND($G620+N($H620)-((N($I620)+N($J620))/MAX(0.0001,IFERROR(IF(INDEX('Productos de barra'!$F$2:$F$151,MATCH($D620,'Productos de barra'!$A$2:$A$151,0))="",1,INDEX('Productos de barra'!$F$2:$F$151,MATCH($D620,'Productos de barra'!$A$2:$A$151,0))),1))+N($K620)),2))</f>
        <v/>
      </c>
      <c r="M620" s="24" t="n"/>
      <c r="N620" s="25">
        <f>IF(OR($L620="",$M620=""),"",ROUND($M620-$L620,2))</f>
        <v/>
      </c>
      <c r="O620" s="23">
        <f>IF($N620="","",IF(ABS($N620)&lt;=IFERROR(IF(INDEX('Productos de barra'!$G$2:$G$151,MATCH($D620,'Productos de barra'!$A$2:$A$151,0))="",Configuración!$C$3,INDEX('Productos de barra'!$G$2:$G$151,MATCH($D620,'Productos de barra'!$A$2:$A$151,0))),Configuración!$C$3)*((N($I620)+N($J620))/MAX(0.0001,IFERROR(IF(INDEX('Productos de barra'!$F$2:$F$151,MATCH($D620,'Productos de barra'!$A$2:$A$151,0))="",1,INDEX('Productos de barra'!$F$2:$F$151,MATCH($D620,'Productos de barra'!$A$2:$A$151,0))),1))+N($K620))+0.001,"OK",IF($N620&lt;0,"Falta: investigar","Sobra: revisar carga")))</f>
        <v/>
      </c>
      <c r="P620" s="26">
        <f>IF($N620="","",IFERROR(IF(INDEX('Productos de barra'!$H$2:$H$151,MATCH($D620,'Productos de barra'!$A$2:$A$151,0))="","",$N620*INDEX('Productos de barra'!$H$2:$H$151,MATCH($D620,'Productos de barra'!$A$2:$A$151,0))),""))</f>
        <v/>
      </c>
      <c r="Q620" s="18" t="n"/>
      <c r="R620" s="23">
        <f>IF(OR($A620="",$A620&lt;&gt;'Resumen del turno'!$C$3,$B620&lt;&gt;'Resumen del turno'!$C$4,$O620="",$O620="OK"),"",COUNTIFS($A$2:$A620,$A620,$B$2:$B620,$B620,$O$2:$O620,"Falta*")+COUNTIFS($A$2:$A620,$A620,$B$2:$B620,$B620,$O$2:$O620,"Sobra*"))</f>
        <v/>
      </c>
    </row>
    <row r="621">
      <c r="A621" s="22" t="n"/>
      <c r="B621" s="18" t="n"/>
      <c r="C621" s="18" t="n"/>
      <c r="D621" s="18" t="n"/>
      <c r="E621" s="23">
        <f>IF($D621="","",IFERROR(INDEX('Productos de barra'!$B$2:$B$151,MATCH($D621,'Productos de barra'!$A$2:$A$151,0)),"Código no cargado"))</f>
        <v/>
      </c>
      <c r="F621" s="23">
        <f>IF($D621="","",IFERROR(INDEX('Productos de barra'!$D$2:$D$151,MATCH($D621,'Productos de barra'!$A$2:$A$151,0)),""))</f>
        <v/>
      </c>
      <c r="G621" s="24" t="n"/>
      <c r="H621" s="24" t="n"/>
      <c r="I621" s="24" t="n"/>
      <c r="J621" s="24" t="n"/>
      <c r="K621" s="24" t="n"/>
      <c r="L621" s="25">
        <f>IF(OR($D621="",$G621=""),"",ROUND($G621+N($H621)-((N($I621)+N($J621))/MAX(0.0001,IFERROR(IF(INDEX('Productos de barra'!$F$2:$F$151,MATCH($D621,'Productos de barra'!$A$2:$A$151,0))="",1,INDEX('Productos de barra'!$F$2:$F$151,MATCH($D621,'Productos de barra'!$A$2:$A$151,0))),1))+N($K621)),2))</f>
        <v/>
      </c>
      <c r="M621" s="24" t="n"/>
      <c r="N621" s="25">
        <f>IF(OR($L621="",$M621=""),"",ROUND($M621-$L621,2))</f>
        <v/>
      </c>
      <c r="O621" s="23">
        <f>IF($N621="","",IF(ABS($N621)&lt;=IFERROR(IF(INDEX('Productos de barra'!$G$2:$G$151,MATCH($D621,'Productos de barra'!$A$2:$A$151,0))="",Configuración!$C$3,INDEX('Productos de barra'!$G$2:$G$151,MATCH($D621,'Productos de barra'!$A$2:$A$151,0))),Configuración!$C$3)*((N($I621)+N($J621))/MAX(0.0001,IFERROR(IF(INDEX('Productos de barra'!$F$2:$F$151,MATCH($D621,'Productos de barra'!$A$2:$A$151,0))="",1,INDEX('Productos de barra'!$F$2:$F$151,MATCH($D621,'Productos de barra'!$A$2:$A$151,0))),1))+N($K621))+0.001,"OK",IF($N621&lt;0,"Falta: investigar","Sobra: revisar carga")))</f>
        <v/>
      </c>
      <c r="P621" s="26">
        <f>IF($N621="","",IFERROR(IF(INDEX('Productos de barra'!$H$2:$H$151,MATCH($D621,'Productos de barra'!$A$2:$A$151,0))="","",$N621*INDEX('Productos de barra'!$H$2:$H$151,MATCH($D621,'Productos de barra'!$A$2:$A$151,0))),""))</f>
        <v/>
      </c>
      <c r="Q621" s="18" t="n"/>
      <c r="R621" s="23">
        <f>IF(OR($A621="",$A621&lt;&gt;'Resumen del turno'!$C$3,$B621&lt;&gt;'Resumen del turno'!$C$4,$O621="",$O621="OK"),"",COUNTIFS($A$2:$A621,$A621,$B$2:$B621,$B621,$O$2:$O621,"Falta*")+COUNTIFS($A$2:$A621,$A621,$B$2:$B621,$B621,$O$2:$O621,"Sobra*"))</f>
        <v/>
      </c>
    </row>
    <row r="622">
      <c r="A622" s="22" t="n"/>
      <c r="B622" s="18" t="n"/>
      <c r="C622" s="18" t="n"/>
      <c r="D622" s="18" t="n"/>
      <c r="E622" s="23">
        <f>IF($D622="","",IFERROR(INDEX('Productos de barra'!$B$2:$B$151,MATCH($D622,'Productos de barra'!$A$2:$A$151,0)),"Código no cargado"))</f>
        <v/>
      </c>
      <c r="F622" s="23">
        <f>IF($D622="","",IFERROR(INDEX('Productos de barra'!$D$2:$D$151,MATCH($D622,'Productos de barra'!$A$2:$A$151,0)),""))</f>
        <v/>
      </c>
      <c r="G622" s="24" t="n"/>
      <c r="H622" s="24" t="n"/>
      <c r="I622" s="24" t="n"/>
      <c r="J622" s="24" t="n"/>
      <c r="K622" s="24" t="n"/>
      <c r="L622" s="25">
        <f>IF(OR($D622="",$G622=""),"",ROUND($G622+N($H622)-((N($I622)+N($J622))/MAX(0.0001,IFERROR(IF(INDEX('Productos de barra'!$F$2:$F$151,MATCH($D622,'Productos de barra'!$A$2:$A$151,0))="",1,INDEX('Productos de barra'!$F$2:$F$151,MATCH($D622,'Productos de barra'!$A$2:$A$151,0))),1))+N($K622)),2))</f>
        <v/>
      </c>
      <c r="M622" s="24" t="n"/>
      <c r="N622" s="25">
        <f>IF(OR($L622="",$M622=""),"",ROUND($M622-$L622,2))</f>
        <v/>
      </c>
      <c r="O622" s="23">
        <f>IF($N622="","",IF(ABS($N622)&lt;=IFERROR(IF(INDEX('Productos de barra'!$G$2:$G$151,MATCH($D622,'Productos de barra'!$A$2:$A$151,0))="",Configuración!$C$3,INDEX('Productos de barra'!$G$2:$G$151,MATCH($D622,'Productos de barra'!$A$2:$A$151,0))),Configuración!$C$3)*((N($I622)+N($J622))/MAX(0.0001,IFERROR(IF(INDEX('Productos de barra'!$F$2:$F$151,MATCH($D622,'Productos de barra'!$A$2:$A$151,0))="",1,INDEX('Productos de barra'!$F$2:$F$151,MATCH($D622,'Productos de barra'!$A$2:$A$151,0))),1))+N($K622))+0.001,"OK",IF($N622&lt;0,"Falta: investigar","Sobra: revisar carga")))</f>
        <v/>
      </c>
      <c r="P622" s="26">
        <f>IF($N622="","",IFERROR(IF(INDEX('Productos de barra'!$H$2:$H$151,MATCH($D622,'Productos de barra'!$A$2:$A$151,0))="","",$N622*INDEX('Productos de barra'!$H$2:$H$151,MATCH($D622,'Productos de barra'!$A$2:$A$151,0))),""))</f>
        <v/>
      </c>
      <c r="Q622" s="18" t="n"/>
      <c r="R622" s="23">
        <f>IF(OR($A622="",$A622&lt;&gt;'Resumen del turno'!$C$3,$B622&lt;&gt;'Resumen del turno'!$C$4,$O622="",$O622="OK"),"",COUNTIFS($A$2:$A622,$A622,$B$2:$B622,$B622,$O$2:$O622,"Falta*")+COUNTIFS($A$2:$A622,$A622,$B$2:$B622,$B622,$O$2:$O622,"Sobra*"))</f>
        <v/>
      </c>
    </row>
    <row r="623">
      <c r="A623" s="22" t="n"/>
      <c r="B623" s="18" t="n"/>
      <c r="C623" s="18" t="n"/>
      <c r="D623" s="18" t="n"/>
      <c r="E623" s="23">
        <f>IF($D623="","",IFERROR(INDEX('Productos de barra'!$B$2:$B$151,MATCH($D623,'Productos de barra'!$A$2:$A$151,0)),"Código no cargado"))</f>
        <v/>
      </c>
      <c r="F623" s="23">
        <f>IF($D623="","",IFERROR(INDEX('Productos de barra'!$D$2:$D$151,MATCH($D623,'Productos de barra'!$A$2:$A$151,0)),""))</f>
        <v/>
      </c>
      <c r="G623" s="24" t="n"/>
      <c r="H623" s="24" t="n"/>
      <c r="I623" s="24" t="n"/>
      <c r="J623" s="24" t="n"/>
      <c r="K623" s="24" t="n"/>
      <c r="L623" s="25">
        <f>IF(OR($D623="",$G623=""),"",ROUND($G623+N($H623)-((N($I623)+N($J623))/MAX(0.0001,IFERROR(IF(INDEX('Productos de barra'!$F$2:$F$151,MATCH($D623,'Productos de barra'!$A$2:$A$151,0))="",1,INDEX('Productos de barra'!$F$2:$F$151,MATCH($D623,'Productos de barra'!$A$2:$A$151,0))),1))+N($K623)),2))</f>
        <v/>
      </c>
      <c r="M623" s="24" t="n"/>
      <c r="N623" s="25">
        <f>IF(OR($L623="",$M623=""),"",ROUND($M623-$L623,2))</f>
        <v/>
      </c>
      <c r="O623" s="23">
        <f>IF($N623="","",IF(ABS($N623)&lt;=IFERROR(IF(INDEX('Productos de barra'!$G$2:$G$151,MATCH($D623,'Productos de barra'!$A$2:$A$151,0))="",Configuración!$C$3,INDEX('Productos de barra'!$G$2:$G$151,MATCH($D623,'Productos de barra'!$A$2:$A$151,0))),Configuración!$C$3)*((N($I623)+N($J623))/MAX(0.0001,IFERROR(IF(INDEX('Productos de barra'!$F$2:$F$151,MATCH($D623,'Productos de barra'!$A$2:$A$151,0))="",1,INDEX('Productos de barra'!$F$2:$F$151,MATCH($D623,'Productos de barra'!$A$2:$A$151,0))),1))+N($K623))+0.001,"OK",IF($N623&lt;0,"Falta: investigar","Sobra: revisar carga")))</f>
        <v/>
      </c>
      <c r="P623" s="26">
        <f>IF($N623="","",IFERROR(IF(INDEX('Productos de barra'!$H$2:$H$151,MATCH($D623,'Productos de barra'!$A$2:$A$151,0))="","",$N623*INDEX('Productos de barra'!$H$2:$H$151,MATCH($D623,'Productos de barra'!$A$2:$A$151,0))),""))</f>
        <v/>
      </c>
      <c r="Q623" s="18" t="n"/>
      <c r="R623" s="23">
        <f>IF(OR($A623="",$A623&lt;&gt;'Resumen del turno'!$C$3,$B623&lt;&gt;'Resumen del turno'!$C$4,$O623="",$O623="OK"),"",COUNTIFS($A$2:$A623,$A623,$B$2:$B623,$B623,$O$2:$O623,"Falta*")+COUNTIFS($A$2:$A623,$A623,$B$2:$B623,$B623,$O$2:$O623,"Sobra*"))</f>
        <v/>
      </c>
    </row>
    <row r="624">
      <c r="A624" s="22" t="n"/>
      <c r="B624" s="18" t="n"/>
      <c r="C624" s="18" t="n"/>
      <c r="D624" s="18" t="n"/>
      <c r="E624" s="23">
        <f>IF($D624="","",IFERROR(INDEX('Productos de barra'!$B$2:$B$151,MATCH($D624,'Productos de barra'!$A$2:$A$151,0)),"Código no cargado"))</f>
        <v/>
      </c>
      <c r="F624" s="23">
        <f>IF($D624="","",IFERROR(INDEX('Productos de barra'!$D$2:$D$151,MATCH($D624,'Productos de barra'!$A$2:$A$151,0)),""))</f>
        <v/>
      </c>
      <c r="G624" s="24" t="n"/>
      <c r="H624" s="24" t="n"/>
      <c r="I624" s="24" t="n"/>
      <c r="J624" s="24" t="n"/>
      <c r="K624" s="24" t="n"/>
      <c r="L624" s="25">
        <f>IF(OR($D624="",$G624=""),"",ROUND($G624+N($H624)-((N($I624)+N($J624))/MAX(0.0001,IFERROR(IF(INDEX('Productos de barra'!$F$2:$F$151,MATCH($D624,'Productos de barra'!$A$2:$A$151,0))="",1,INDEX('Productos de barra'!$F$2:$F$151,MATCH($D624,'Productos de barra'!$A$2:$A$151,0))),1))+N($K624)),2))</f>
        <v/>
      </c>
      <c r="M624" s="24" t="n"/>
      <c r="N624" s="25">
        <f>IF(OR($L624="",$M624=""),"",ROUND($M624-$L624,2))</f>
        <v/>
      </c>
      <c r="O624" s="23">
        <f>IF($N624="","",IF(ABS($N624)&lt;=IFERROR(IF(INDEX('Productos de barra'!$G$2:$G$151,MATCH($D624,'Productos de barra'!$A$2:$A$151,0))="",Configuración!$C$3,INDEX('Productos de barra'!$G$2:$G$151,MATCH($D624,'Productos de barra'!$A$2:$A$151,0))),Configuración!$C$3)*((N($I624)+N($J624))/MAX(0.0001,IFERROR(IF(INDEX('Productos de barra'!$F$2:$F$151,MATCH($D624,'Productos de barra'!$A$2:$A$151,0))="",1,INDEX('Productos de barra'!$F$2:$F$151,MATCH($D624,'Productos de barra'!$A$2:$A$151,0))),1))+N($K624))+0.001,"OK",IF($N624&lt;0,"Falta: investigar","Sobra: revisar carga")))</f>
        <v/>
      </c>
      <c r="P624" s="26">
        <f>IF($N624="","",IFERROR(IF(INDEX('Productos de barra'!$H$2:$H$151,MATCH($D624,'Productos de barra'!$A$2:$A$151,0))="","",$N624*INDEX('Productos de barra'!$H$2:$H$151,MATCH($D624,'Productos de barra'!$A$2:$A$151,0))),""))</f>
        <v/>
      </c>
      <c r="Q624" s="18" t="n"/>
      <c r="R624" s="23">
        <f>IF(OR($A624="",$A624&lt;&gt;'Resumen del turno'!$C$3,$B624&lt;&gt;'Resumen del turno'!$C$4,$O624="",$O624="OK"),"",COUNTIFS($A$2:$A624,$A624,$B$2:$B624,$B624,$O$2:$O624,"Falta*")+COUNTIFS($A$2:$A624,$A624,$B$2:$B624,$B624,$O$2:$O624,"Sobra*"))</f>
        <v/>
      </c>
    </row>
    <row r="625">
      <c r="A625" s="22" t="n"/>
      <c r="B625" s="18" t="n"/>
      <c r="C625" s="18" t="n"/>
      <c r="D625" s="18" t="n"/>
      <c r="E625" s="23">
        <f>IF($D625="","",IFERROR(INDEX('Productos de barra'!$B$2:$B$151,MATCH($D625,'Productos de barra'!$A$2:$A$151,0)),"Código no cargado"))</f>
        <v/>
      </c>
      <c r="F625" s="23">
        <f>IF($D625="","",IFERROR(INDEX('Productos de barra'!$D$2:$D$151,MATCH($D625,'Productos de barra'!$A$2:$A$151,0)),""))</f>
        <v/>
      </c>
      <c r="G625" s="24" t="n"/>
      <c r="H625" s="24" t="n"/>
      <c r="I625" s="24" t="n"/>
      <c r="J625" s="24" t="n"/>
      <c r="K625" s="24" t="n"/>
      <c r="L625" s="25">
        <f>IF(OR($D625="",$G625=""),"",ROUND($G625+N($H625)-((N($I625)+N($J625))/MAX(0.0001,IFERROR(IF(INDEX('Productos de barra'!$F$2:$F$151,MATCH($D625,'Productos de barra'!$A$2:$A$151,0))="",1,INDEX('Productos de barra'!$F$2:$F$151,MATCH($D625,'Productos de barra'!$A$2:$A$151,0))),1))+N($K625)),2))</f>
        <v/>
      </c>
      <c r="M625" s="24" t="n"/>
      <c r="N625" s="25">
        <f>IF(OR($L625="",$M625=""),"",ROUND($M625-$L625,2))</f>
        <v/>
      </c>
      <c r="O625" s="23">
        <f>IF($N625="","",IF(ABS($N625)&lt;=IFERROR(IF(INDEX('Productos de barra'!$G$2:$G$151,MATCH($D625,'Productos de barra'!$A$2:$A$151,0))="",Configuración!$C$3,INDEX('Productos de barra'!$G$2:$G$151,MATCH($D625,'Productos de barra'!$A$2:$A$151,0))),Configuración!$C$3)*((N($I625)+N($J625))/MAX(0.0001,IFERROR(IF(INDEX('Productos de barra'!$F$2:$F$151,MATCH($D625,'Productos de barra'!$A$2:$A$151,0))="",1,INDEX('Productos de barra'!$F$2:$F$151,MATCH($D625,'Productos de barra'!$A$2:$A$151,0))),1))+N($K625))+0.001,"OK",IF($N625&lt;0,"Falta: investigar","Sobra: revisar carga")))</f>
        <v/>
      </c>
      <c r="P625" s="26">
        <f>IF($N625="","",IFERROR(IF(INDEX('Productos de barra'!$H$2:$H$151,MATCH($D625,'Productos de barra'!$A$2:$A$151,0))="","",$N625*INDEX('Productos de barra'!$H$2:$H$151,MATCH($D625,'Productos de barra'!$A$2:$A$151,0))),""))</f>
        <v/>
      </c>
      <c r="Q625" s="18" t="n"/>
      <c r="R625" s="23">
        <f>IF(OR($A625="",$A625&lt;&gt;'Resumen del turno'!$C$3,$B625&lt;&gt;'Resumen del turno'!$C$4,$O625="",$O625="OK"),"",COUNTIFS($A$2:$A625,$A625,$B$2:$B625,$B625,$O$2:$O625,"Falta*")+COUNTIFS($A$2:$A625,$A625,$B$2:$B625,$B625,$O$2:$O625,"Sobra*"))</f>
        <v/>
      </c>
    </row>
    <row r="626">
      <c r="A626" s="22" t="n"/>
      <c r="B626" s="18" t="n"/>
      <c r="C626" s="18" t="n"/>
      <c r="D626" s="18" t="n"/>
      <c r="E626" s="23">
        <f>IF($D626="","",IFERROR(INDEX('Productos de barra'!$B$2:$B$151,MATCH($D626,'Productos de barra'!$A$2:$A$151,0)),"Código no cargado"))</f>
        <v/>
      </c>
      <c r="F626" s="23">
        <f>IF($D626="","",IFERROR(INDEX('Productos de barra'!$D$2:$D$151,MATCH($D626,'Productos de barra'!$A$2:$A$151,0)),""))</f>
        <v/>
      </c>
      <c r="G626" s="24" t="n"/>
      <c r="H626" s="24" t="n"/>
      <c r="I626" s="24" t="n"/>
      <c r="J626" s="24" t="n"/>
      <c r="K626" s="24" t="n"/>
      <c r="L626" s="25">
        <f>IF(OR($D626="",$G626=""),"",ROUND($G626+N($H626)-((N($I626)+N($J626))/MAX(0.0001,IFERROR(IF(INDEX('Productos de barra'!$F$2:$F$151,MATCH($D626,'Productos de barra'!$A$2:$A$151,0))="",1,INDEX('Productos de barra'!$F$2:$F$151,MATCH($D626,'Productos de barra'!$A$2:$A$151,0))),1))+N($K626)),2))</f>
        <v/>
      </c>
      <c r="M626" s="24" t="n"/>
      <c r="N626" s="25">
        <f>IF(OR($L626="",$M626=""),"",ROUND($M626-$L626,2))</f>
        <v/>
      </c>
      <c r="O626" s="23">
        <f>IF($N626="","",IF(ABS($N626)&lt;=IFERROR(IF(INDEX('Productos de barra'!$G$2:$G$151,MATCH($D626,'Productos de barra'!$A$2:$A$151,0))="",Configuración!$C$3,INDEX('Productos de barra'!$G$2:$G$151,MATCH($D626,'Productos de barra'!$A$2:$A$151,0))),Configuración!$C$3)*((N($I626)+N($J626))/MAX(0.0001,IFERROR(IF(INDEX('Productos de barra'!$F$2:$F$151,MATCH($D626,'Productos de barra'!$A$2:$A$151,0))="",1,INDEX('Productos de barra'!$F$2:$F$151,MATCH($D626,'Productos de barra'!$A$2:$A$151,0))),1))+N($K626))+0.001,"OK",IF($N626&lt;0,"Falta: investigar","Sobra: revisar carga")))</f>
        <v/>
      </c>
      <c r="P626" s="26">
        <f>IF($N626="","",IFERROR(IF(INDEX('Productos de barra'!$H$2:$H$151,MATCH($D626,'Productos de barra'!$A$2:$A$151,0))="","",$N626*INDEX('Productos de barra'!$H$2:$H$151,MATCH($D626,'Productos de barra'!$A$2:$A$151,0))),""))</f>
        <v/>
      </c>
      <c r="Q626" s="18" t="n"/>
      <c r="R626" s="23">
        <f>IF(OR($A626="",$A626&lt;&gt;'Resumen del turno'!$C$3,$B626&lt;&gt;'Resumen del turno'!$C$4,$O626="",$O626="OK"),"",COUNTIFS($A$2:$A626,$A626,$B$2:$B626,$B626,$O$2:$O626,"Falta*")+COUNTIFS($A$2:$A626,$A626,$B$2:$B626,$B626,$O$2:$O626,"Sobra*"))</f>
        <v/>
      </c>
    </row>
    <row r="627">
      <c r="A627" s="22" t="n"/>
      <c r="B627" s="18" t="n"/>
      <c r="C627" s="18" t="n"/>
      <c r="D627" s="18" t="n"/>
      <c r="E627" s="23">
        <f>IF($D627="","",IFERROR(INDEX('Productos de barra'!$B$2:$B$151,MATCH($D627,'Productos de barra'!$A$2:$A$151,0)),"Código no cargado"))</f>
        <v/>
      </c>
      <c r="F627" s="23">
        <f>IF($D627="","",IFERROR(INDEX('Productos de barra'!$D$2:$D$151,MATCH($D627,'Productos de barra'!$A$2:$A$151,0)),""))</f>
        <v/>
      </c>
      <c r="G627" s="24" t="n"/>
      <c r="H627" s="24" t="n"/>
      <c r="I627" s="24" t="n"/>
      <c r="J627" s="24" t="n"/>
      <c r="K627" s="24" t="n"/>
      <c r="L627" s="25">
        <f>IF(OR($D627="",$G627=""),"",ROUND($G627+N($H627)-((N($I627)+N($J627))/MAX(0.0001,IFERROR(IF(INDEX('Productos de barra'!$F$2:$F$151,MATCH($D627,'Productos de barra'!$A$2:$A$151,0))="",1,INDEX('Productos de barra'!$F$2:$F$151,MATCH($D627,'Productos de barra'!$A$2:$A$151,0))),1))+N($K627)),2))</f>
        <v/>
      </c>
      <c r="M627" s="24" t="n"/>
      <c r="N627" s="25">
        <f>IF(OR($L627="",$M627=""),"",ROUND($M627-$L627,2))</f>
        <v/>
      </c>
      <c r="O627" s="23">
        <f>IF($N627="","",IF(ABS($N627)&lt;=IFERROR(IF(INDEX('Productos de barra'!$G$2:$G$151,MATCH($D627,'Productos de barra'!$A$2:$A$151,0))="",Configuración!$C$3,INDEX('Productos de barra'!$G$2:$G$151,MATCH($D627,'Productos de barra'!$A$2:$A$151,0))),Configuración!$C$3)*((N($I627)+N($J627))/MAX(0.0001,IFERROR(IF(INDEX('Productos de barra'!$F$2:$F$151,MATCH($D627,'Productos de barra'!$A$2:$A$151,0))="",1,INDEX('Productos de barra'!$F$2:$F$151,MATCH($D627,'Productos de barra'!$A$2:$A$151,0))),1))+N($K627))+0.001,"OK",IF($N627&lt;0,"Falta: investigar","Sobra: revisar carga")))</f>
        <v/>
      </c>
      <c r="P627" s="26">
        <f>IF($N627="","",IFERROR(IF(INDEX('Productos de barra'!$H$2:$H$151,MATCH($D627,'Productos de barra'!$A$2:$A$151,0))="","",$N627*INDEX('Productos de barra'!$H$2:$H$151,MATCH($D627,'Productos de barra'!$A$2:$A$151,0))),""))</f>
        <v/>
      </c>
      <c r="Q627" s="18" t="n"/>
      <c r="R627" s="23">
        <f>IF(OR($A627="",$A627&lt;&gt;'Resumen del turno'!$C$3,$B627&lt;&gt;'Resumen del turno'!$C$4,$O627="",$O627="OK"),"",COUNTIFS($A$2:$A627,$A627,$B$2:$B627,$B627,$O$2:$O627,"Falta*")+COUNTIFS($A$2:$A627,$A627,$B$2:$B627,$B627,$O$2:$O627,"Sobra*"))</f>
        <v/>
      </c>
    </row>
    <row r="628">
      <c r="A628" s="22" t="n"/>
      <c r="B628" s="18" t="n"/>
      <c r="C628" s="18" t="n"/>
      <c r="D628" s="18" t="n"/>
      <c r="E628" s="23">
        <f>IF($D628="","",IFERROR(INDEX('Productos de barra'!$B$2:$B$151,MATCH($D628,'Productos de barra'!$A$2:$A$151,0)),"Código no cargado"))</f>
        <v/>
      </c>
      <c r="F628" s="23">
        <f>IF($D628="","",IFERROR(INDEX('Productos de barra'!$D$2:$D$151,MATCH($D628,'Productos de barra'!$A$2:$A$151,0)),""))</f>
        <v/>
      </c>
      <c r="G628" s="24" t="n"/>
      <c r="H628" s="24" t="n"/>
      <c r="I628" s="24" t="n"/>
      <c r="J628" s="24" t="n"/>
      <c r="K628" s="24" t="n"/>
      <c r="L628" s="25">
        <f>IF(OR($D628="",$G628=""),"",ROUND($G628+N($H628)-((N($I628)+N($J628))/MAX(0.0001,IFERROR(IF(INDEX('Productos de barra'!$F$2:$F$151,MATCH($D628,'Productos de barra'!$A$2:$A$151,0))="",1,INDEX('Productos de barra'!$F$2:$F$151,MATCH($D628,'Productos de barra'!$A$2:$A$151,0))),1))+N($K628)),2))</f>
        <v/>
      </c>
      <c r="M628" s="24" t="n"/>
      <c r="N628" s="25">
        <f>IF(OR($L628="",$M628=""),"",ROUND($M628-$L628,2))</f>
        <v/>
      </c>
      <c r="O628" s="23">
        <f>IF($N628="","",IF(ABS($N628)&lt;=IFERROR(IF(INDEX('Productos de barra'!$G$2:$G$151,MATCH($D628,'Productos de barra'!$A$2:$A$151,0))="",Configuración!$C$3,INDEX('Productos de barra'!$G$2:$G$151,MATCH($D628,'Productos de barra'!$A$2:$A$151,0))),Configuración!$C$3)*((N($I628)+N($J628))/MAX(0.0001,IFERROR(IF(INDEX('Productos de barra'!$F$2:$F$151,MATCH($D628,'Productos de barra'!$A$2:$A$151,0))="",1,INDEX('Productos de barra'!$F$2:$F$151,MATCH($D628,'Productos de barra'!$A$2:$A$151,0))),1))+N($K628))+0.001,"OK",IF($N628&lt;0,"Falta: investigar","Sobra: revisar carga")))</f>
        <v/>
      </c>
      <c r="P628" s="26">
        <f>IF($N628="","",IFERROR(IF(INDEX('Productos de barra'!$H$2:$H$151,MATCH($D628,'Productos de barra'!$A$2:$A$151,0))="","",$N628*INDEX('Productos de barra'!$H$2:$H$151,MATCH($D628,'Productos de barra'!$A$2:$A$151,0))),""))</f>
        <v/>
      </c>
      <c r="Q628" s="18" t="n"/>
      <c r="R628" s="23">
        <f>IF(OR($A628="",$A628&lt;&gt;'Resumen del turno'!$C$3,$B628&lt;&gt;'Resumen del turno'!$C$4,$O628="",$O628="OK"),"",COUNTIFS($A$2:$A628,$A628,$B$2:$B628,$B628,$O$2:$O628,"Falta*")+COUNTIFS($A$2:$A628,$A628,$B$2:$B628,$B628,$O$2:$O628,"Sobra*"))</f>
        <v/>
      </c>
    </row>
    <row r="629">
      <c r="A629" s="22" t="n"/>
      <c r="B629" s="18" t="n"/>
      <c r="C629" s="18" t="n"/>
      <c r="D629" s="18" t="n"/>
      <c r="E629" s="23">
        <f>IF($D629="","",IFERROR(INDEX('Productos de barra'!$B$2:$B$151,MATCH($D629,'Productos de barra'!$A$2:$A$151,0)),"Código no cargado"))</f>
        <v/>
      </c>
      <c r="F629" s="23">
        <f>IF($D629="","",IFERROR(INDEX('Productos de barra'!$D$2:$D$151,MATCH($D629,'Productos de barra'!$A$2:$A$151,0)),""))</f>
        <v/>
      </c>
      <c r="G629" s="24" t="n"/>
      <c r="H629" s="24" t="n"/>
      <c r="I629" s="24" t="n"/>
      <c r="J629" s="24" t="n"/>
      <c r="K629" s="24" t="n"/>
      <c r="L629" s="25">
        <f>IF(OR($D629="",$G629=""),"",ROUND($G629+N($H629)-((N($I629)+N($J629))/MAX(0.0001,IFERROR(IF(INDEX('Productos de barra'!$F$2:$F$151,MATCH($D629,'Productos de barra'!$A$2:$A$151,0))="",1,INDEX('Productos de barra'!$F$2:$F$151,MATCH($D629,'Productos de barra'!$A$2:$A$151,0))),1))+N($K629)),2))</f>
        <v/>
      </c>
      <c r="M629" s="24" t="n"/>
      <c r="N629" s="25">
        <f>IF(OR($L629="",$M629=""),"",ROUND($M629-$L629,2))</f>
        <v/>
      </c>
      <c r="O629" s="23">
        <f>IF($N629="","",IF(ABS($N629)&lt;=IFERROR(IF(INDEX('Productos de barra'!$G$2:$G$151,MATCH($D629,'Productos de barra'!$A$2:$A$151,0))="",Configuración!$C$3,INDEX('Productos de barra'!$G$2:$G$151,MATCH($D629,'Productos de barra'!$A$2:$A$151,0))),Configuración!$C$3)*((N($I629)+N($J629))/MAX(0.0001,IFERROR(IF(INDEX('Productos de barra'!$F$2:$F$151,MATCH($D629,'Productos de barra'!$A$2:$A$151,0))="",1,INDEX('Productos de barra'!$F$2:$F$151,MATCH($D629,'Productos de barra'!$A$2:$A$151,0))),1))+N($K629))+0.001,"OK",IF($N629&lt;0,"Falta: investigar","Sobra: revisar carga")))</f>
        <v/>
      </c>
      <c r="P629" s="26">
        <f>IF($N629="","",IFERROR(IF(INDEX('Productos de barra'!$H$2:$H$151,MATCH($D629,'Productos de barra'!$A$2:$A$151,0))="","",$N629*INDEX('Productos de barra'!$H$2:$H$151,MATCH($D629,'Productos de barra'!$A$2:$A$151,0))),""))</f>
        <v/>
      </c>
      <c r="Q629" s="18" t="n"/>
      <c r="R629" s="23">
        <f>IF(OR($A629="",$A629&lt;&gt;'Resumen del turno'!$C$3,$B629&lt;&gt;'Resumen del turno'!$C$4,$O629="",$O629="OK"),"",COUNTIFS($A$2:$A629,$A629,$B$2:$B629,$B629,$O$2:$O629,"Falta*")+COUNTIFS($A$2:$A629,$A629,$B$2:$B629,$B629,$O$2:$O629,"Sobra*"))</f>
        <v/>
      </c>
    </row>
    <row r="630">
      <c r="A630" s="22" t="n"/>
      <c r="B630" s="18" t="n"/>
      <c r="C630" s="18" t="n"/>
      <c r="D630" s="18" t="n"/>
      <c r="E630" s="23">
        <f>IF($D630="","",IFERROR(INDEX('Productos de barra'!$B$2:$B$151,MATCH($D630,'Productos de barra'!$A$2:$A$151,0)),"Código no cargado"))</f>
        <v/>
      </c>
      <c r="F630" s="23">
        <f>IF($D630="","",IFERROR(INDEX('Productos de barra'!$D$2:$D$151,MATCH($D630,'Productos de barra'!$A$2:$A$151,0)),""))</f>
        <v/>
      </c>
      <c r="G630" s="24" t="n"/>
      <c r="H630" s="24" t="n"/>
      <c r="I630" s="24" t="n"/>
      <c r="J630" s="24" t="n"/>
      <c r="K630" s="24" t="n"/>
      <c r="L630" s="25">
        <f>IF(OR($D630="",$G630=""),"",ROUND($G630+N($H630)-((N($I630)+N($J630))/MAX(0.0001,IFERROR(IF(INDEX('Productos de barra'!$F$2:$F$151,MATCH($D630,'Productos de barra'!$A$2:$A$151,0))="",1,INDEX('Productos de barra'!$F$2:$F$151,MATCH($D630,'Productos de barra'!$A$2:$A$151,0))),1))+N($K630)),2))</f>
        <v/>
      </c>
      <c r="M630" s="24" t="n"/>
      <c r="N630" s="25">
        <f>IF(OR($L630="",$M630=""),"",ROUND($M630-$L630,2))</f>
        <v/>
      </c>
      <c r="O630" s="23">
        <f>IF($N630="","",IF(ABS($N630)&lt;=IFERROR(IF(INDEX('Productos de barra'!$G$2:$G$151,MATCH($D630,'Productos de barra'!$A$2:$A$151,0))="",Configuración!$C$3,INDEX('Productos de barra'!$G$2:$G$151,MATCH($D630,'Productos de barra'!$A$2:$A$151,0))),Configuración!$C$3)*((N($I630)+N($J630))/MAX(0.0001,IFERROR(IF(INDEX('Productos de barra'!$F$2:$F$151,MATCH($D630,'Productos de barra'!$A$2:$A$151,0))="",1,INDEX('Productos de barra'!$F$2:$F$151,MATCH($D630,'Productos de barra'!$A$2:$A$151,0))),1))+N($K630))+0.001,"OK",IF($N630&lt;0,"Falta: investigar","Sobra: revisar carga")))</f>
        <v/>
      </c>
      <c r="P630" s="26">
        <f>IF($N630="","",IFERROR(IF(INDEX('Productos de barra'!$H$2:$H$151,MATCH($D630,'Productos de barra'!$A$2:$A$151,0))="","",$N630*INDEX('Productos de barra'!$H$2:$H$151,MATCH($D630,'Productos de barra'!$A$2:$A$151,0))),""))</f>
        <v/>
      </c>
      <c r="Q630" s="18" t="n"/>
      <c r="R630" s="23">
        <f>IF(OR($A630="",$A630&lt;&gt;'Resumen del turno'!$C$3,$B630&lt;&gt;'Resumen del turno'!$C$4,$O630="",$O630="OK"),"",COUNTIFS($A$2:$A630,$A630,$B$2:$B630,$B630,$O$2:$O630,"Falta*")+COUNTIFS($A$2:$A630,$A630,$B$2:$B630,$B630,$O$2:$O630,"Sobra*"))</f>
        <v/>
      </c>
    </row>
    <row r="631">
      <c r="A631" s="22" t="n"/>
      <c r="B631" s="18" t="n"/>
      <c r="C631" s="18" t="n"/>
      <c r="D631" s="18" t="n"/>
      <c r="E631" s="23">
        <f>IF($D631="","",IFERROR(INDEX('Productos de barra'!$B$2:$B$151,MATCH($D631,'Productos de barra'!$A$2:$A$151,0)),"Código no cargado"))</f>
        <v/>
      </c>
      <c r="F631" s="23">
        <f>IF($D631="","",IFERROR(INDEX('Productos de barra'!$D$2:$D$151,MATCH($D631,'Productos de barra'!$A$2:$A$151,0)),""))</f>
        <v/>
      </c>
      <c r="G631" s="24" t="n"/>
      <c r="H631" s="24" t="n"/>
      <c r="I631" s="24" t="n"/>
      <c r="J631" s="24" t="n"/>
      <c r="K631" s="24" t="n"/>
      <c r="L631" s="25">
        <f>IF(OR($D631="",$G631=""),"",ROUND($G631+N($H631)-((N($I631)+N($J631))/MAX(0.0001,IFERROR(IF(INDEX('Productos de barra'!$F$2:$F$151,MATCH($D631,'Productos de barra'!$A$2:$A$151,0))="",1,INDEX('Productos de barra'!$F$2:$F$151,MATCH($D631,'Productos de barra'!$A$2:$A$151,0))),1))+N($K631)),2))</f>
        <v/>
      </c>
      <c r="M631" s="24" t="n"/>
      <c r="N631" s="25">
        <f>IF(OR($L631="",$M631=""),"",ROUND($M631-$L631,2))</f>
        <v/>
      </c>
      <c r="O631" s="23">
        <f>IF($N631="","",IF(ABS($N631)&lt;=IFERROR(IF(INDEX('Productos de barra'!$G$2:$G$151,MATCH($D631,'Productos de barra'!$A$2:$A$151,0))="",Configuración!$C$3,INDEX('Productos de barra'!$G$2:$G$151,MATCH($D631,'Productos de barra'!$A$2:$A$151,0))),Configuración!$C$3)*((N($I631)+N($J631))/MAX(0.0001,IFERROR(IF(INDEX('Productos de barra'!$F$2:$F$151,MATCH($D631,'Productos de barra'!$A$2:$A$151,0))="",1,INDEX('Productos de barra'!$F$2:$F$151,MATCH($D631,'Productos de barra'!$A$2:$A$151,0))),1))+N($K631))+0.001,"OK",IF($N631&lt;0,"Falta: investigar","Sobra: revisar carga")))</f>
        <v/>
      </c>
      <c r="P631" s="26">
        <f>IF($N631="","",IFERROR(IF(INDEX('Productos de barra'!$H$2:$H$151,MATCH($D631,'Productos de barra'!$A$2:$A$151,0))="","",$N631*INDEX('Productos de barra'!$H$2:$H$151,MATCH($D631,'Productos de barra'!$A$2:$A$151,0))),""))</f>
        <v/>
      </c>
      <c r="Q631" s="18" t="n"/>
      <c r="R631" s="23">
        <f>IF(OR($A631="",$A631&lt;&gt;'Resumen del turno'!$C$3,$B631&lt;&gt;'Resumen del turno'!$C$4,$O631="",$O631="OK"),"",COUNTIFS($A$2:$A631,$A631,$B$2:$B631,$B631,$O$2:$O631,"Falta*")+COUNTIFS($A$2:$A631,$A631,$B$2:$B631,$B631,$O$2:$O631,"Sobra*"))</f>
        <v/>
      </c>
    </row>
    <row r="632">
      <c r="A632" s="22" t="n"/>
      <c r="B632" s="18" t="n"/>
      <c r="C632" s="18" t="n"/>
      <c r="D632" s="18" t="n"/>
      <c r="E632" s="23">
        <f>IF($D632="","",IFERROR(INDEX('Productos de barra'!$B$2:$B$151,MATCH($D632,'Productos de barra'!$A$2:$A$151,0)),"Código no cargado"))</f>
        <v/>
      </c>
      <c r="F632" s="23">
        <f>IF($D632="","",IFERROR(INDEX('Productos de barra'!$D$2:$D$151,MATCH($D632,'Productos de barra'!$A$2:$A$151,0)),""))</f>
        <v/>
      </c>
      <c r="G632" s="24" t="n"/>
      <c r="H632" s="24" t="n"/>
      <c r="I632" s="24" t="n"/>
      <c r="J632" s="24" t="n"/>
      <c r="K632" s="24" t="n"/>
      <c r="L632" s="25">
        <f>IF(OR($D632="",$G632=""),"",ROUND($G632+N($H632)-((N($I632)+N($J632))/MAX(0.0001,IFERROR(IF(INDEX('Productos de barra'!$F$2:$F$151,MATCH($D632,'Productos de barra'!$A$2:$A$151,0))="",1,INDEX('Productos de barra'!$F$2:$F$151,MATCH($D632,'Productos de barra'!$A$2:$A$151,0))),1))+N($K632)),2))</f>
        <v/>
      </c>
      <c r="M632" s="24" t="n"/>
      <c r="N632" s="25">
        <f>IF(OR($L632="",$M632=""),"",ROUND($M632-$L632,2))</f>
        <v/>
      </c>
      <c r="O632" s="23">
        <f>IF($N632="","",IF(ABS($N632)&lt;=IFERROR(IF(INDEX('Productos de barra'!$G$2:$G$151,MATCH($D632,'Productos de barra'!$A$2:$A$151,0))="",Configuración!$C$3,INDEX('Productos de barra'!$G$2:$G$151,MATCH($D632,'Productos de barra'!$A$2:$A$151,0))),Configuración!$C$3)*((N($I632)+N($J632))/MAX(0.0001,IFERROR(IF(INDEX('Productos de barra'!$F$2:$F$151,MATCH($D632,'Productos de barra'!$A$2:$A$151,0))="",1,INDEX('Productos de barra'!$F$2:$F$151,MATCH($D632,'Productos de barra'!$A$2:$A$151,0))),1))+N($K632))+0.001,"OK",IF($N632&lt;0,"Falta: investigar","Sobra: revisar carga")))</f>
        <v/>
      </c>
      <c r="P632" s="26">
        <f>IF($N632="","",IFERROR(IF(INDEX('Productos de barra'!$H$2:$H$151,MATCH($D632,'Productos de barra'!$A$2:$A$151,0))="","",$N632*INDEX('Productos de barra'!$H$2:$H$151,MATCH($D632,'Productos de barra'!$A$2:$A$151,0))),""))</f>
        <v/>
      </c>
      <c r="Q632" s="18" t="n"/>
      <c r="R632" s="23">
        <f>IF(OR($A632="",$A632&lt;&gt;'Resumen del turno'!$C$3,$B632&lt;&gt;'Resumen del turno'!$C$4,$O632="",$O632="OK"),"",COUNTIFS($A$2:$A632,$A632,$B$2:$B632,$B632,$O$2:$O632,"Falta*")+COUNTIFS($A$2:$A632,$A632,$B$2:$B632,$B632,$O$2:$O632,"Sobra*"))</f>
        <v/>
      </c>
    </row>
    <row r="633">
      <c r="A633" s="22" t="n"/>
      <c r="B633" s="18" t="n"/>
      <c r="C633" s="18" t="n"/>
      <c r="D633" s="18" t="n"/>
      <c r="E633" s="23">
        <f>IF($D633="","",IFERROR(INDEX('Productos de barra'!$B$2:$B$151,MATCH($D633,'Productos de barra'!$A$2:$A$151,0)),"Código no cargado"))</f>
        <v/>
      </c>
      <c r="F633" s="23">
        <f>IF($D633="","",IFERROR(INDEX('Productos de barra'!$D$2:$D$151,MATCH($D633,'Productos de barra'!$A$2:$A$151,0)),""))</f>
        <v/>
      </c>
      <c r="G633" s="24" t="n"/>
      <c r="H633" s="24" t="n"/>
      <c r="I633" s="24" t="n"/>
      <c r="J633" s="24" t="n"/>
      <c r="K633" s="24" t="n"/>
      <c r="L633" s="25">
        <f>IF(OR($D633="",$G633=""),"",ROUND($G633+N($H633)-((N($I633)+N($J633))/MAX(0.0001,IFERROR(IF(INDEX('Productos de barra'!$F$2:$F$151,MATCH($D633,'Productos de barra'!$A$2:$A$151,0))="",1,INDEX('Productos de barra'!$F$2:$F$151,MATCH($D633,'Productos de barra'!$A$2:$A$151,0))),1))+N($K633)),2))</f>
        <v/>
      </c>
      <c r="M633" s="24" t="n"/>
      <c r="N633" s="25">
        <f>IF(OR($L633="",$M633=""),"",ROUND($M633-$L633,2))</f>
        <v/>
      </c>
      <c r="O633" s="23">
        <f>IF($N633="","",IF(ABS($N633)&lt;=IFERROR(IF(INDEX('Productos de barra'!$G$2:$G$151,MATCH($D633,'Productos de barra'!$A$2:$A$151,0))="",Configuración!$C$3,INDEX('Productos de barra'!$G$2:$G$151,MATCH($D633,'Productos de barra'!$A$2:$A$151,0))),Configuración!$C$3)*((N($I633)+N($J633))/MAX(0.0001,IFERROR(IF(INDEX('Productos de barra'!$F$2:$F$151,MATCH($D633,'Productos de barra'!$A$2:$A$151,0))="",1,INDEX('Productos de barra'!$F$2:$F$151,MATCH($D633,'Productos de barra'!$A$2:$A$151,0))),1))+N($K633))+0.001,"OK",IF($N633&lt;0,"Falta: investigar","Sobra: revisar carga")))</f>
        <v/>
      </c>
      <c r="P633" s="26">
        <f>IF($N633="","",IFERROR(IF(INDEX('Productos de barra'!$H$2:$H$151,MATCH($D633,'Productos de barra'!$A$2:$A$151,0))="","",$N633*INDEX('Productos de barra'!$H$2:$H$151,MATCH($D633,'Productos de barra'!$A$2:$A$151,0))),""))</f>
        <v/>
      </c>
      <c r="Q633" s="18" t="n"/>
      <c r="R633" s="23">
        <f>IF(OR($A633="",$A633&lt;&gt;'Resumen del turno'!$C$3,$B633&lt;&gt;'Resumen del turno'!$C$4,$O633="",$O633="OK"),"",COUNTIFS($A$2:$A633,$A633,$B$2:$B633,$B633,$O$2:$O633,"Falta*")+COUNTIFS($A$2:$A633,$A633,$B$2:$B633,$B633,$O$2:$O633,"Sobra*"))</f>
        <v/>
      </c>
    </row>
    <row r="634">
      <c r="A634" s="22" t="n"/>
      <c r="B634" s="18" t="n"/>
      <c r="C634" s="18" t="n"/>
      <c r="D634" s="18" t="n"/>
      <c r="E634" s="23">
        <f>IF($D634="","",IFERROR(INDEX('Productos de barra'!$B$2:$B$151,MATCH($D634,'Productos de barra'!$A$2:$A$151,0)),"Código no cargado"))</f>
        <v/>
      </c>
      <c r="F634" s="23">
        <f>IF($D634="","",IFERROR(INDEX('Productos de barra'!$D$2:$D$151,MATCH($D634,'Productos de barra'!$A$2:$A$151,0)),""))</f>
        <v/>
      </c>
      <c r="G634" s="24" t="n"/>
      <c r="H634" s="24" t="n"/>
      <c r="I634" s="24" t="n"/>
      <c r="J634" s="24" t="n"/>
      <c r="K634" s="24" t="n"/>
      <c r="L634" s="25">
        <f>IF(OR($D634="",$G634=""),"",ROUND($G634+N($H634)-((N($I634)+N($J634))/MAX(0.0001,IFERROR(IF(INDEX('Productos de barra'!$F$2:$F$151,MATCH($D634,'Productos de barra'!$A$2:$A$151,0))="",1,INDEX('Productos de barra'!$F$2:$F$151,MATCH($D634,'Productos de barra'!$A$2:$A$151,0))),1))+N($K634)),2))</f>
        <v/>
      </c>
      <c r="M634" s="24" t="n"/>
      <c r="N634" s="25">
        <f>IF(OR($L634="",$M634=""),"",ROUND($M634-$L634,2))</f>
        <v/>
      </c>
      <c r="O634" s="23">
        <f>IF($N634="","",IF(ABS($N634)&lt;=IFERROR(IF(INDEX('Productos de barra'!$G$2:$G$151,MATCH($D634,'Productos de barra'!$A$2:$A$151,0))="",Configuración!$C$3,INDEX('Productos de barra'!$G$2:$G$151,MATCH($D634,'Productos de barra'!$A$2:$A$151,0))),Configuración!$C$3)*((N($I634)+N($J634))/MAX(0.0001,IFERROR(IF(INDEX('Productos de barra'!$F$2:$F$151,MATCH($D634,'Productos de barra'!$A$2:$A$151,0))="",1,INDEX('Productos de barra'!$F$2:$F$151,MATCH($D634,'Productos de barra'!$A$2:$A$151,0))),1))+N($K634))+0.001,"OK",IF($N634&lt;0,"Falta: investigar","Sobra: revisar carga")))</f>
        <v/>
      </c>
      <c r="P634" s="26">
        <f>IF($N634="","",IFERROR(IF(INDEX('Productos de barra'!$H$2:$H$151,MATCH($D634,'Productos de barra'!$A$2:$A$151,0))="","",$N634*INDEX('Productos de barra'!$H$2:$H$151,MATCH($D634,'Productos de barra'!$A$2:$A$151,0))),""))</f>
        <v/>
      </c>
      <c r="Q634" s="18" t="n"/>
      <c r="R634" s="23">
        <f>IF(OR($A634="",$A634&lt;&gt;'Resumen del turno'!$C$3,$B634&lt;&gt;'Resumen del turno'!$C$4,$O634="",$O634="OK"),"",COUNTIFS($A$2:$A634,$A634,$B$2:$B634,$B634,$O$2:$O634,"Falta*")+COUNTIFS($A$2:$A634,$A634,$B$2:$B634,$B634,$O$2:$O634,"Sobra*"))</f>
        <v/>
      </c>
    </row>
    <row r="635">
      <c r="A635" s="22" t="n"/>
      <c r="B635" s="18" t="n"/>
      <c r="C635" s="18" t="n"/>
      <c r="D635" s="18" t="n"/>
      <c r="E635" s="23">
        <f>IF($D635="","",IFERROR(INDEX('Productos de barra'!$B$2:$B$151,MATCH($D635,'Productos de barra'!$A$2:$A$151,0)),"Código no cargado"))</f>
        <v/>
      </c>
      <c r="F635" s="23">
        <f>IF($D635="","",IFERROR(INDEX('Productos de barra'!$D$2:$D$151,MATCH($D635,'Productos de barra'!$A$2:$A$151,0)),""))</f>
        <v/>
      </c>
      <c r="G635" s="24" t="n"/>
      <c r="H635" s="24" t="n"/>
      <c r="I635" s="24" t="n"/>
      <c r="J635" s="24" t="n"/>
      <c r="K635" s="24" t="n"/>
      <c r="L635" s="25">
        <f>IF(OR($D635="",$G635=""),"",ROUND($G635+N($H635)-((N($I635)+N($J635))/MAX(0.0001,IFERROR(IF(INDEX('Productos de barra'!$F$2:$F$151,MATCH($D635,'Productos de barra'!$A$2:$A$151,0))="",1,INDEX('Productos de barra'!$F$2:$F$151,MATCH($D635,'Productos de barra'!$A$2:$A$151,0))),1))+N($K635)),2))</f>
        <v/>
      </c>
      <c r="M635" s="24" t="n"/>
      <c r="N635" s="25">
        <f>IF(OR($L635="",$M635=""),"",ROUND($M635-$L635,2))</f>
        <v/>
      </c>
      <c r="O635" s="23">
        <f>IF($N635="","",IF(ABS($N635)&lt;=IFERROR(IF(INDEX('Productos de barra'!$G$2:$G$151,MATCH($D635,'Productos de barra'!$A$2:$A$151,0))="",Configuración!$C$3,INDEX('Productos de barra'!$G$2:$G$151,MATCH($D635,'Productos de barra'!$A$2:$A$151,0))),Configuración!$C$3)*((N($I635)+N($J635))/MAX(0.0001,IFERROR(IF(INDEX('Productos de barra'!$F$2:$F$151,MATCH($D635,'Productos de barra'!$A$2:$A$151,0))="",1,INDEX('Productos de barra'!$F$2:$F$151,MATCH($D635,'Productos de barra'!$A$2:$A$151,0))),1))+N($K635))+0.001,"OK",IF($N635&lt;0,"Falta: investigar","Sobra: revisar carga")))</f>
        <v/>
      </c>
      <c r="P635" s="26">
        <f>IF($N635="","",IFERROR(IF(INDEX('Productos de barra'!$H$2:$H$151,MATCH($D635,'Productos de barra'!$A$2:$A$151,0))="","",$N635*INDEX('Productos de barra'!$H$2:$H$151,MATCH($D635,'Productos de barra'!$A$2:$A$151,0))),""))</f>
        <v/>
      </c>
      <c r="Q635" s="18" t="n"/>
      <c r="R635" s="23">
        <f>IF(OR($A635="",$A635&lt;&gt;'Resumen del turno'!$C$3,$B635&lt;&gt;'Resumen del turno'!$C$4,$O635="",$O635="OK"),"",COUNTIFS($A$2:$A635,$A635,$B$2:$B635,$B635,$O$2:$O635,"Falta*")+COUNTIFS($A$2:$A635,$A635,$B$2:$B635,$B635,$O$2:$O635,"Sobra*"))</f>
        <v/>
      </c>
    </row>
    <row r="636">
      <c r="A636" s="22" t="n"/>
      <c r="B636" s="18" t="n"/>
      <c r="C636" s="18" t="n"/>
      <c r="D636" s="18" t="n"/>
      <c r="E636" s="23">
        <f>IF($D636="","",IFERROR(INDEX('Productos de barra'!$B$2:$B$151,MATCH($D636,'Productos de barra'!$A$2:$A$151,0)),"Código no cargado"))</f>
        <v/>
      </c>
      <c r="F636" s="23">
        <f>IF($D636="","",IFERROR(INDEX('Productos de barra'!$D$2:$D$151,MATCH($D636,'Productos de barra'!$A$2:$A$151,0)),""))</f>
        <v/>
      </c>
      <c r="G636" s="24" t="n"/>
      <c r="H636" s="24" t="n"/>
      <c r="I636" s="24" t="n"/>
      <c r="J636" s="24" t="n"/>
      <c r="K636" s="24" t="n"/>
      <c r="L636" s="25">
        <f>IF(OR($D636="",$G636=""),"",ROUND($G636+N($H636)-((N($I636)+N($J636))/MAX(0.0001,IFERROR(IF(INDEX('Productos de barra'!$F$2:$F$151,MATCH($D636,'Productos de barra'!$A$2:$A$151,0))="",1,INDEX('Productos de barra'!$F$2:$F$151,MATCH($D636,'Productos de barra'!$A$2:$A$151,0))),1))+N($K636)),2))</f>
        <v/>
      </c>
      <c r="M636" s="24" t="n"/>
      <c r="N636" s="25">
        <f>IF(OR($L636="",$M636=""),"",ROUND($M636-$L636,2))</f>
        <v/>
      </c>
      <c r="O636" s="23">
        <f>IF($N636="","",IF(ABS($N636)&lt;=IFERROR(IF(INDEX('Productos de barra'!$G$2:$G$151,MATCH($D636,'Productos de barra'!$A$2:$A$151,0))="",Configuración!$C$3,INDEX('Productos de barra'!$G$2:$G$151,MATCH($D636,'Productos de barra'!$A$2:$A$151,0))),Configuración!$C$3)*((N($I636)+N($J636))/MAX(0.0001,IFERROR(IF(INDEX('Productos de barra'!$F$2:$F$151,MATCH($D636,'Productos de barra'!$A$2:$A$151,0))="",1,INDEX('Productos de barra'!$F$2:$F$151,MATCH($D636,'Productos de barra'!$A$2:$A$151,0))),1))+N($K636))+0.001,"OK",IF($N636&lt;0,"Falta: investigar","Sobra: revisar carga")))</f>
        <v/>
      </c>
      <c r="P636" s="26">
        <f>IF($N636="","",IFERROR(IF(INDEX('Productos de barra'!$H$2:$H$151,MATCH($D636,'Productos de barra'!$A$2:$A$151,0))="","",$N636*INDEX('Productos de barra'!$H$2:$H$151,MATCH($D636,'Productos de barra'!$A$2:$A$151,0))),""))</f>
        <v/>
      </c>
      <c r="Q636" s="18" t="n"/>
      <c r="R636" s="23">
        <f>IF(OR($A636="",$A636&lt;&gt;'Resumen del turno'!$C$3,$B636&lt;&gt;'Resumen del turno'!$C$4,$O636="",$O636="OK"),"",COUNTIFS($A$2:$A636,$A636,$B$2:$B636,$B636,$O$2:$O636,"Falta*")+COUNTIFS($A$2:$A636,$A636,$B$2:$B636,$B636,$O$2:$O636,"Sobra*"))</f>
        <v/>
      </c>
    </row>
    <row r="637">
      <c r="A637" s="22" t="n"/>
      <c r="B637" s="18" t="n"/>
      <c r="C637" s="18" t="n"/>
      <c r="D637" s="18" t="n"/>
      <c r="E637" s="23">
        <f>IF($D637="","",IFERROR(INDEX('Productos de barra'!$B$2:$B$151,MATCH($D637,'Productos de barra'!$A$2:$A$151,0)),"Código no cargado"))</f>
        <v/>
      </c>
      <c r="F637" s="23">
        <f>IF($D637="","",IFERROR(INDEX('Productos de barra'!$D$2:$D$151,MATCH($D637,'Productos de barra'!$A$2:$A$151,0)),""))</f>
        <v/>
      </c>
      <c r="G637" s="24" t="n"/>
      <c r="H637" s="24" t="n"/>
      <c r="I637" s="24" t="n"/>
      <c r="J637" s="24" t="n"/>
      <c r="K637" s="24" t="n"/>
      <c r="L637" s="25">
        <f>IF(OR($D637="",$G637=""),"",ROUND($G637+N($H637)-((N($I637)+N($J637))/MAX(0.0001,IFERROR(IF(INDEX('Productos de barra'!$F$2:$F$151,MATCH($D637,'Productos de barra'!$A$2:$A$151,0))="",1,INDEX('Productos de barra'!$F$2:$F$151,MATCH($D637,'Productos de barra'!$A$2:$A$151,0))),1))+N($K637)),2))</f>
        <v/>
      </c>
      <c r="M637" s="24" t="n"/>
      <c r="N637" s="25">
        <f>IF(OR($L637="",$M637=""),"",ROUND($M637-$L637,2))</f>
        <v/>
      </c>
      <c r="O637" s="23">
        <f>IF($N637="","",IF(ABS($N637)&lt;=IFERROR(IF(INDEX('Productos de barra'!$G$2:$G$151,MATCH($D637,'Productos de barra'!$A$2:$A$151,0))="",Configuración!$C$3,INDEX('Productos de barra'!$G$2:$G$151,MATCH($D637,'Productos de barra'!$A$2:$A$151,0))),Configuración!$C$3)*((N($I637)+N($J637))/MAX(0.0001,IFERROR(IF(INDEX('Productos de barra'!$F$2:$F$151,MATCH($D637,'Productos de barra'!$A$2:$A$151,0))="",1,INDEX('Productos de barra'!$F$2:$F$151,MATCH($D637,'Productos de barra'!$A$2:$A$151,0))),1))+N($K637))+0.001,"OK",IF($N637&lt;0,"Falta: investigar","Sobra: revisar carga")))</f>
        <v/>
      </c>
      <c r="P637" s="26">
        <f>IF($N637="","",IFERROR(IF(INDEX('Productos de barra'!$H$2:$H$151,MATCH($D637,'Productos de barra'!$A$2:$A$151,0))="","",$N637*INDEX('Productos de barra'!$H$2:$H$151,MATCH($D637,'Productos de barra'!$A$2:$A$151,0))),""))</f>
        <v/>
      </c>
      <c r="Q637" s="18" t="n"/>
      <c r="R637" s="23">
        <f>IF(OR($A637="",$A637&lt;&gt;'Resumen del turno'!$C$3,$B637&lt;&gt;'Resumen del turno'!$C$4,$O637="",$O637="OK"),"",COUNTIFS($A$2:$A637,$A637,$B$2:$B637,$B637,$O$2:$O637,"Falta*")+COUNTIFS($A$2:$A637,$A637,$B$2:$B637,$B637,$O$2:$O637,"Sobra*"))</f>
        <v/>
      </c>
    </row>
    <row r="638">
      <c r="A638" s="22" t="n"/>
      <c r="B638" s="18" t="n"/>
      <c r="C638" s="18" t="n"/>
      <c r="D638" s="18" t="n"/>
      <c r="E638" s="23">
        <f>IF($D638="","",IFERROR(INDEX('Productos de barra'!$B$2:$B$151,MATCH($D638,'Productos de barra'!$A$2:$A$151,0)),"Código no cargado"))</f>
        <v/>
      </c>
      <c r="F638" s="23">
        <f>IF($D638="","",IFERROR(INDEX('Productos de barra'!$D$2:$D$151,MATCH($D638,'Productos de barra'!$A$2:$A$151,0)),""))</f>
        <v/>
      </c>
      <c r="G638" s="24" t="n"/>
      <c r="H638" s="24" t="n"/>
      <c r="I638" s="24" t="n"/>
      <c r="J638" s="24" t="n"/>
      <c r="K638" s="24" t="n"/>
      <c r="L638" s="25">
        <f>IF(OR($D638="",$G638=""),"",ROUND($G638+N($H638)-((N($I638)+N($J638))/MAX(0.0001,IFERROR(IF(INDEX('Productos de barra'!$F$2:$F$151,MATCH($D638,'Productos de barra'!$A$2:$A$151,0))="",1,INDEX('Productos de barra'!$F$2:$F$151,MATCH($D638,'Productos de barra'!$A$2:$A$151,0))),1))+N($K638)),2))</f>
        <v/>
      </c>
      <c r="M638" s="24" t="n"/>
      <c r="N638" s="25">
        <f>IF(OR($L638="",$M638=""),"",ROUND($M638-$L638,2))</f>
        <v/>
      </c>
      <c r="O638" s="23">
        <f>IF($N638="","",IF(ABS($N638)&lt;=IFERROR(IF(INDEX('Productos de barra'!$G$2:$G$151,MATCH($D638,'Productos de barra'!$A$2:$A$151,0))="",Configuración!$C$3,INDEX('Productos de barra'!$G$2:$G$151,MATCH($D638,'Productos de barra'!$A$2:$A$151,0))),Configuración!$C$3)*((N($I638)+N($J638))/MAX(0.0001,IFERROR(IF(INDEX('Productos de barra'!$F$2:$F$151,MATCH($D638,'Productos de barra'!$A$2:$A$151,0))="",1,INDEX('Productos de barra'!$F$2:$F$151,MATCH($D638,'Productos de barra'!$A$2:$A$151,0))),1))+N($K638))+0.001,"OK",IF($N638&lt;0,"Falta: investigar","Sobra: revisar carga")))</f>
        <v/>
      </c>
      <c r="P638" s="26">
        <f>IF($N638="","",IFERROR(IF(INDEX('Productos de barra'!$H$2:$H$151,MATCH($D638,'Productos de barra'!$A$2:$A$151,0))="","",$N638*INDEX('Productos de barra'!$H$2:$H$151,MATCH($D638,'Productos de barra'!$A$2:$A$151,0))),""))</f>
        <v/>
      </c>
      <c r="Q638" s="18" t="n"/>
      <c r="R638" s="23">
        <f>IF(OR($A638="",$A638&lt;&gt;'Resumen del turno'!$C$3,$B638&lt;&gt;'Resumen del turno'!$C$4,$O638="",$O638="OK"),"",COUNTIFS($A$2:$A638,$A638,$B$2:$B638,$B638,$O$2:$O638,"Falta*")+COUNTIFS($A$2:$A638,$A638,$B$2:$B638,$B638,$O$2:$O638,"Sobra*"))</f>
        <v/>
      </c>
    </row>
    <row r="639">
      <c r="A639" s="22" t="n"/>
      <c r="B639" s="18" t="n"/>
      <c r="C639" s="18" t="n"/>
      <c r="D639" s="18" t="n"/>
      <c r="E639" s="23">
        <f>IF($D639="","",IFERROR(INDEX('Productos de barra'!$B$2:$B$151,MATCH($D639,'Productos de barra'!$A$2:$A$151,0)),"Código no cargado"))</f>
        <v/>
      </c>
      <c r="F639" s="23">
        <f>IF($D639="","",IFERROR(INDEX('Productos de barra'!$D$2:$D$151,MATCH($D639,'Productos de barra'!$A$2:$A$151,0)),""))</f>
        <v/>
      </c>
      <c r="G639" s="24" t="n"/>
      <c r="H639" s="24" t="n"/>
      <c r="I639" s="24" t="n"/>
      <c r="J639" s="24" t="n"/>
      <c r="K639" s="24" t="n"/>
      <c r="L639" s="25">
        <f>IF(OR($D639="",$G639=""),"",ROUND($G639+N($H639)-((N($I639)+N($J639))/MAX(0.0001,IFERROR(IF(INDEX('Productos de barra'!$F$2:$F$151,MATCH($D639,'Productos de barra'!$A$2:$A$151,0))="",1,INDEX('Productos de barra'!$F$2:$F$151,MATCH($D639,'Productos de barra'!$A$2:$A$151,0))),1))+N($K639)),2))</f>
        <v/>
      </c>
      <c r="M639" s="24" t="n"/>
      <c r="N639" s="25">
        <f>IF(OR($L639="",$M639=""),"",ROUND($M639-$L639,2))</f>
        <v/>
      </c>
      <c r="O639" s="23">
        <f>IF($N639="","",IF(ABS($N639)&lt;=IFERROR(IF(INDEX('Productos de barra'!$G$2:$G$151,MATCH($D639,'Productos de barra'!$A$2:$A$151,0))="",Configuración!$C$3,INDEX('Productos de barra'!$G$2:$G$151,MATCH($D639,'Productos de barra'!$A$2:$A$151,0))),Configuración!$C$3)*((N($I639)+N($J639))/MAX(0.0001,IFERROR(IF(INDEX('Productos de barra'!$F$2:$F$151,MATCH($D639,'Productos de barra'!$A$2:$A$151,0))="",1,INDEX('Productos de barra'!$F$2:$F$151,MATCH($D639,'Productos de barra'!$A$2:$A$151,0))),1))+N($K639))+0.001,"OK",IF($N639&lt;0,"Falta: investigar","Sobra: revisar carga")))</f>
        <v/>
      </c>
      <c r="P639" s="26">
        <f>IF($N639="","",IFERROR(IF(INDEX('Productos de barra'!$H$2:$H$151,MATCH($D639,'Productos de barra'!$A$2:$A$151,0))="","",$N639*INDEX('Productos de barra'!$H$2:$H$151,MATCH($D639,'Productos de barra'!$A$2:$A$151,0))),""))</f>
        <v/>
      </c>
      <c r="Q639" s="18" t="n"/>
      <c r="R639" s="23">
        <f>IF(OR($A639="",$A639&lt;&gt;'Resumen del turno'!$C$3,$B639&lt;&gt;'Resumen del turno'!$C$4,$O639="",$O639="OK"),"",COUNTIFS($A$2:$A639,$A639,$B$2:$B639,$B639,$O$2:$O639,"Falta*")+COUNTIFS($A$2:$A639,$A639,$B$2:$B639,$B639,$O$2:$O639,"Sobra*"))</f>
        <v/>
      </c>
    </row>
    <row r="640">
      <c r="A640" s="22" t="n"/>
      <c r="B640" s="18" t="n"/>
      <c r="C640" s="18" t="n"/>
      <c r="D640" s="18" t="n"/>
      <c r="E640" s="23">
        <f>IF($D640="","",IFERROR(INDEX('Productos de barra'!$B$2:$B$151,MATCH($D640,'Productos de barra'!$A$2:$A$151,0)),"Código no cargado"))</f>
        <v/>
      </c>
      <c r="F640" s="23">
        <f>IF($D640="","",IFERROR(INDEX('Productos de barra'!$D$2:$D$151,MATCH($D640,'Productos de barra'!$A$2:$A$151,0)),""))</f>
        <v/>
      </c>
      <c r="G640" s="24" t="n"/>
      <c r="H640" s="24" t="n"/>
      <c r="I640" s="24" t="n"/>
      <c r="J640" s="24" t="n"/>
      <c r="K640" s="24" t="n"/>
      <c r="L640" s="25">
        <f>IF(OR($D640="",$G640=""),"",ROUND($G640+N($H640)-((N($I640)+N($J640))/MAX(0.0001,IFERROR(IF(INDEX('Productos de barra'!$F$2:$F$151,MATCH($D640,'Productos de barra'!$A$2:$A$151,0))="",1,INDEX('Productos de barra'!$F$2:$F$151,MATCH($D640,'Productos de barra'!$A$2:$A$151,0))),1))+N($K640)),2))</f>
        <v/>
      </c>
      <c r="M640" s="24" t="n"/>
      <c r="N640" s="25">
        <f>IF(OR($L640="",$M640=""),"",ROUND($M640-$L640,2))</f>
        <v/>
      </c>
      <c r="O640" s="23">
        <f>IF($N640="","",IF(ABS($N640)&lt;=IFERROR(IF(INDEX('Productos de barra'!$G$2:$G$151,MATCH($D640,'Productos de barra'!$A$2:$A$151,0))="",Configuración!$C$3,INDEX('Productos de barra'!$G$2:$G$151,MATCH($D640,'Productos de barra'!$A$2:$A$151,0))),Configuración!$C$3)*((N($I640)+N($J640))/MAX(0.0001,IFERROR(IF(INDEX('Productos de barra'!$F$2:$F$151,MATCH($D640,'Productos de barra'!$A$2:$A$151,0))="",1,INDEX('Productos de barra'!$F$2:$F$151,MATCH($D640,'Productos de barra'!$A$2:$A$151,0))),1))+N($K640))+0.001,"OK",IF($N640&lt;0,"Falta: investigar","Sobra: revisar carga")))</f>
        <v/>
      </c>
      <c r="P640" s="26">
        <f>IF($N640="","",IFERROR(IF(INDEX('Productos de barra'!$H$2:$H$151,MATCH($D640,'Productos de barra'!$A$2:$A$151,0))="","",$N640*INDEX('Productos de barra'!$H$2:$H$151,MATCH($D640,'Productos de barra'!$A$2:$A$151,0))),""))</f>
        <v/>
      </c>
      <c r="Q640" s="18" t="n"/>
      <c r="R640" s="23">
        <f>IF(OR($A640="",$A640&lt;&gt;'Resumen del turno'!$C$3,$B640&lt;&gt;'Resumen del turno'!$C$4,$O640="",$O640="OK"),"",COUNTIFS($A$2:$A640,$A640,$B$2:$B640,$B640,$O$2:$O640,"Falta*")+COUNTIFS($A$2:$A640,$A640,$B$2:$B640,$B640,$O$2:$O640,"Sobra*"))</f>
        <v/>
      </c>
    </row>
    <row r="641">
      <c r="A641" s="22" t="n"/>
      <c r="B641" s="18" t="n"/>
      <c r="C641" s="18" t="n"/>
      <c r="D641" s="18" t="n"/>
      <c r="E641" s="23">
        <f>IF($D641="","",IFERROR(INDEX('Productos de barra'!$B$2:$B$151,MATCH($D641,'Productos de barra'!$A$2:$A$151,0)),"Código no cargado"))</f>
        <v/>
      </c>
      <c r="F641" s="23">
        <f>IF($D641="","",IFERROR(INDEX('Productos de barra'!$D$2:$D$151,MATCH($D641,'Productos de barra'!$A$2:$A$151,0)),""))</f>
        <v/>
      </c>
      <c r="G641" s="24" t="n"/>
      <c r="H641" s="24" t="n"/>
      <c r="I641" s="24" t="n"/>
      <c r="J641" s="24" t="n"/>
      <c r="K641" s="24" t="n"/>
      <c r="L641" s="25">
        <f>IF(OR($D641="",$G641=""),"",ROUND($G641+N($H641)-((N($I641)+N($J641))/MAX(0.0001,IFERROR(IF(INDEX('Productos de barra'!$F$2:$F$151,MATCH($D641,'Productos de barra'!$A$2:$A$151,0))="",1,INDEX('Productos de barra'!$F$2:$F$151,MATCH($D641,'Productos de barra'!$A$2:$A$151,0))),1))+N($K641)),2))</f>
        <v/>
      </c>
      <c r="M641" s="24" t="n"/>
      <c r="N641" s="25">
        <f>IF(OR($L641="",$M641=""),"",ROUND($M641-$L641,2))</f>
        <v/>
      </c>
      <c r="O641" s="23">
        <f>IF($N641="","",IF(ABS($N641)&lt;=IFERROR(IF(INDEX('Productos de barra'!$G$2:$G$151,MATCH($D641,'Productos de barra'!$A$2:$A$151,0))="",Configuración!$C$3,INDEX('Productos de barra'!$G$2:$G$151,MATCH($D641,'Productos de barra'!$A$2:$A$151,0))),Configuración!$C$3)*((N($I641)+N($J641))/MAX(0.0001,IFERROR(IF(INDEX('Productos de barra'!$F$2:$F$151,MATCH($D641,'Productos de barra'!$A$2:$A$151,0))="",1,INDEX('Productos de barra'!$F$2:$F$151,MATCH($D641,'Productos de barra'!$A$2:$A$151,0))),1))+N($K641))+0.001,"OK",IF($N641&lt;0,"Falta: investigar","Sobra: revisar carga")))</f>
        <v/>
      </c>
      <c r="P641" s="26">
        <f>IF($N641="","",IFERROR(IF(INDEX('Productos de barra'!$H$2:$H$151,MATCH($D641,'Productos de barra'!$A$2:$A$151,0))="","",$N641*INDEX('Productos de barra'!$H$2:$H$151,MATCH($D641,'Productos de barra'!$A$2:$A$151,0))),""))</f>
        <v/>
      </c>
      <c r="Q641" s="18" t="n"/>
      <c r="R641" s="23">
        <f>IF(OR($A641="",$A641&lt;&gt;'Resumen del turno'!$C$3,$B641&lt;&gt;'Resumen del turno'!$C$4,$O641="",$O641="OK"),"",COUNTIFS($A$2:$A641,$A641,$B$2:$B641,$B641,$O$2:$O641,"Falta*")+COUNTIFS($A$2:$A641,$A641,$B$2:$B641,$B641,$O$2:$O641,"Sobra*"))</f>
        <v/>
      </c>
    </row>
    <row r="642">
      <c r="A642" s="22" t="n"/>
      <c r="B642" s="18" t="n"/>
      <c r="C642" s="18" t="n"/>
      <c r="D642" s="18" t="n"/>
      <c r="E642" s="23">
        <f>IF($D642="","",IFERROR(INDEX('Productos de barra'!$B$2:$B$151,MATCH($D642,'Productos de barra'!$A$2:$A$151,0)),"Código no cargado"))</f>
        <v/>
      </c>
      <c r="F642" s="23">
        <f>IF($D642="","",IFERROR(INDEX('Productos de barra'!$D$2:$D$151,MATCH($D642,'Productos de barra'!$A$2:$A$151,0)),""))</f>
        <v/>
      </c>
      <c r="G642" s="24" t="n"/>
      <c r="H642" s="24" t="n"/>
      <c r="I642" s="24" t="n"/>
      <c r="J642" s="24" t="n"/>
      <c r="K642" s="24" t="n"/>
      <c r="L642" s="25">
        <f>IF(OR($D642="",$G642=""),"",ROUND($G642+N($H642)-((N($I642)+N($J642))/MAX(0.0001,IFERROR(IF(INDEX('Productos de barra'!$F$2:$F$151,MATCH($D642,'Productos de barra'!$A$2:$A$151,0))="",1,INDEX('Productos de barra'!$F$2:$F$151,MATCH($D642,'Productos de barra'!$A$2:$A$151,0))),1))+N($K642)),2))</f>
        <v/>
      </c>
      <c r="M642" s="24" t="n"/>
      <c r="N642" s="25">
        <f>IF(OR($L642="",$M642=""),"",ROUND($M642-$L642,2))</f>
        <v/>
      </c>
      <c r="O642" s="23">
        <f>IF($N642="","",IF(ABS($N642)&lt;=IFERROR(IF(INDEX('Productos de barra'!$G$2:$G$151,MATCH($D642,'Productos de barra'!$A$2:$A$151,0))="",Configuración!$C$3,INDEX('Productos de barra'!$G$2:$G$151,MATCH($D642,'Productos de barra'!$A$2:$A$151,0))),Configuración!$C$3)*((N($I642)+N($J642))/MAX(0.0001,IFERROR(IF(INDEX('Productos de barra'!$F$2:$F$151,MATCH($D642,'Productos de barra'!$A$2:$A$151,0))="",1,INDEX('Productos de barra'!$F$2:$F$151,MATCH($D642,'Productos de barra'!$A$2:$A$151,0))),1))+N($K642))+0.001,"OK",IF($N642&lt;0,"Falta: investigar","Sobra: revisar carga")))</f>
        <v/>
      </c>
      <c r="P642" s="26">
        <f>IF($N642="","",IFERROR(IF(INDEX('Productos de barra'!$H$2:$H$151,MATCH($D642,'Productos de barra'!$A$2:$A$151,0))="","",$N642*INDEX('Productos de barra'!$H$2:$H$151,MATCH($D642,'Productos de barra'!$A$2:$A$151,0))),""))</f>
        <v/>
      </c>
      <c r="Q642" s="18" t="n"/>
      <c r="R642" s="23">
        <f>IF(OR($A642="",$A642&lt;&gt;'Resumen del turno'!$C$3,$B642&lt;&gt;'Resumen del turno'!$C$4,$O642="",$O642="OK"),"",COUNTIFS($A$2:$A642,$A642,$B$2:$B642,$B642,$O$2:$O642,"Falta*")+COUNTIFS($A$2:$A642,$A642,$B$2:$B642,$B642,$O$2:$O642,"Sobra*"))</f>
        <v/>
      </c>
    </row>
    <row r="643">
      <c r="A643" s="22" t="n"/>
      <c r="B643" s="18" t="n"/>
      <c r="C643" s="18" t="n"/>
      <c r="D643" s="18" t="n"/>
      <c r="E643" s="23">
        <f>IF($D643="","",IFERROR(INDEX('Productos de barra'!$B$2:$B$151,MATCH($D643,'Productos de barra'!$A$2:$A$151,0)),"Código no cargado"))</f>
        <v/>
      </c>
      <c r="F643" s="23">
        <f>IF($D643="","",IFERROR(INDEX('Productos de barra'!$D$2:$D$151,MATCH($D643,'Productos de barra'!$A$2:$A$151,0)),""))</f>
        <v/>
      </c>
      <c r="G643" s="24" t="n"/>
      <c r="H643" s="24" t="n"/>
      <c r="I643" s="24" t="n"/>
      <c r="J643" s="24" t="n"/>
      <c r="K643" s="24" t="n"/>
      <c r="L643" s="25">
        <f>IF(OR($D643="",$G643=""),"",ROUND($G643+N($H643)-((N($I643)+N($J643))/MAX(0.0001,IFERROR(IF(INDEX('Productos de barra'!$F$2:$F$151,MATCH($D643,'Productos de barra'!$A$2:$A$151,0))="",1,INDEX('Productos de barra'!$F$2:$F$151,MATCH($D643,'Productos de barra'!$A$2:$A$151,0))),1))+N($K643)),2))</f>
        <v/>
      </c>
      <c r="M643" s="24" t="n"/>
      <c r="N643" s="25">
        <f>IF(OR($L643="",$M643=""),"",ROUND($M643-$L643,2))</f>
        <v/>
      </c>
      <c r="O643" s="23">
        <f>IF($N643="","",IF(ABS($N643)&lt;=IFERROR(IF(INDEX('Productos de barra'!$G$2:$G$151,MATCH($D643,'Productos de barra'!$A$2:$A$151,0))="",Configuración!$C$3,INDEX('Productos de barra'!$G$2:$G$151,MATCH($D643,'Productos de barra'!$A$2:$A$151,0))),Configuración!$C$3)*((N($I643)+N($J643))/MAX(0.0001,IFERROR(IF(INDEX('Productos de barra'!$F$2:$F$151,MATCH($D643,'Productos de barra'!$A$2:$A$151,0))="",1,INDEX('Productos de barra'!$F$2:$F$151,MATCH($D643,'Productos de barra'!$A$2:$A$151,0))),1))+N($K643))+0.001,"OK",IF($N643&lt;0,"Falta: investigar","Sobra: revisar carga")))</f>
        <v/>
      </c>
      <c r="P643" s="26">
        <f>IF($N643="","",IFERROR(IF(INDEX('Productos de barra'!$H$2:$H$151,MATCH($D643,'Productos de barra'!$A$2:$A$151,0))="","",$N643*INDEX('Productos de barra'!$H$2:$H$151,MATCH($D643,'Productos de barra'!$A$2:$A$151,0))),""))</f>
        <v/>
      </c>
      <c r="Q643" s="18" t="n"/>
      <c r="R643" s="23">
        <f>IF(OR($A643="",$A643&lt;&gt;'Resumen del turno'!$C$3,$B643&lt;&gt;'Resumen del turno'!$C$4,$O643="",$O643="OK"),"",COUNTIFS($A$2:$A643,$A643,$B$2:$B643,$B643,$O$2:$O643,"Falta*")+COUNTIFS($A$2:$A643,$A643,$B$2:$B643,$B643,$O$2:$O643,"Sobra*"))</f>
        <v/>
      </c>
    </row>
    <row r="644">
      <c r="A644" s="22" t="n"/>
      <c r="B644" s="18" t="n"/>
      <c r="C644" s="18" t="n"/>
      <c r="D644" s="18" t="n"/>
      <c r="E644" s="23">
        <f>IF($D644="","",IFERROR(INDEX('Productos de barra'!$B$2:$B$151,MATCH($D644,'Productos de barra'!$A$2:$A$151,0)),"Código no cargado"))</f>
        <v/>
      </c>
      <c r="F644" s="23">
        <f>IF($D644="","",IFERROR(INDEX('Productos de barra'!$D$2:$D$151,MATCH($D644,'Productos de barra'!$A$2:$A$151,0)),""))</f>
        <v/>
      </c>
      <c r="G644" s="24" t="n"/>
      <c r="H644" s="24" t="n"/>
      <c r="I644" s="24" t="n"/>
      <c r="J644" s="24" t="n"/>
      <c r="K644" s="24" t="n"/>
      <c r="L644" s="25">
        <f>IF(OR($D644="",$G644=""),"",ROUND($G644+N($H644)-((N($I644)+N($J644))/MAX(0.0001,IFERROR(IF(INDEX('Productos de barra'!$F$2:$F$151,MATCH($D644,'Productos de barra'!$A$2:$A$151,0))="",1,INDEX('Productos de barra'!$F$2:$F$151,MATCH($D644,'Productos de barra'!$A$2:$A$151,0))),1))+N($K644)),2))</f>
        <v/>
      </c>
      <c r="M644" s="24" t="n"/>
      <c r="N644" s="25">
        <f>IF(OR($L644="",$M644=""),"",ROUND($M644-$L644,2))</f>
        <v/>
      </c>
      <c r="O644" s="23">
        <f>IF($N644="","",IF(ABS($N644)&lt;=IFERROR(IF(INDEX('Productos de barra'!$G$2:$G$151,MATCH($D644,'Productos de barra'!$A$2:$A$151,0))="",Configuración!$C$3,INDEX('Productos de barra'!$G$2:$G$151,MATCH($D644,'Productos de barra'!$A$2:$A$151,0))),Configuración!$C$3)*((N($I644)+N($J644))/MAX(0.0001,IFERROR(IF(INDEX('Productos de barra'!$F$2:$F$151,MATCH($D644,'Productos de barra'!$A$2:$A$151,0))="",1,INDEX('Productos de barra'!$F$2:$F$151,MATCH($D644,'Productos de barra'!$A$2:$A$151,0))),1))+N($K644))+0.001,"OK",IF($N644&lt;0,"Falta: investigar","Sobra: revisar carga")))</f>
        <v/>
      </c>
      <c r="P644" s="26">
        <f>IF($N644="","",IFERROR(IF(INDEX('Productos de barra'!$H$2:$H$151,MATCH($D644,'Productos de barra'!$A$2:$A$151,0))="","",$N644*INDEX('Productos de barra'!$H$2:$H$151,MATCH($D644,'Productos de barra'!$A$2:$A$151,0))),""))</f>
        <v/>
      </c>
      <c r="Q644" s="18" t="n"/>
      <c r="R644" s="23">
        <f>IF(OR($A644="",$A644&lt;&gt;'Resumen del turno'!$C$3,$B644&lt;&gt;'Resumen del turno'!$C$4,$O644="",$O644="OK"),"",COUNTIFS($A$2:$A644,$A644,$B$2:$B644,$B644,$O$2:$O644,"Falta*")+COUNTIFS($A$2:$A644,$A644,$B$2:$B644,$B644,$O$2:$O644,"Sobra*"))</f>
        <v/>
      </c>
    </row>
    <row r="645">
      <c r="A645" s="22" t="n"/>
      <c r="B645" s="18" t="n"/>
      <c r="C645" s="18" t="n"/>
      <c r="D645" s="18" t="n"/>
      <c r="E645" s="23">
        <f>IF($D645="","",IFERROR(INDEX('Productos de barra'!$B$2:$B$151,MATCH($D645,'Productos de barra'!$A$2:$A$151,0)),"Código no cargado"))</f>
        <v/>
      </c>
      <c r="F645" s="23">
        <f>IF($D645="","",IFERROR(INDEX('Productos de barra'!$D$2:$D$151,MATCH($D645,'Productos de barra'!$A$2:$A$151,0)),""))</f>
        <v/>
      </c>
      <c r="G645" s="24" t="n"/>
      <c r="H645" s="24" t="n"/>
      <c r="I645" s="24" t="n"/>
      <c r="J645" s="24" t="n"/>
      <c r="K645" s="24" t="n"/>
      <c r="L645" s="25">
        <f>IF(OR($D645="",$G645=""),"",ROUND($G645+N($H645)-((N($I645)+N($J645))/MAX(0.0001,IFERROR(IF(INDEX('Productos de barra'!$F$2:$F$151,MATCH($D645,'Productos de barra'!$A$2:$A$151,0))="",1,INDEX('Productos de barra'!$F$2:$F$151,MATCH($D645,'Productos de barra'!$A$2:$A$151,0))),1))+N($K645)),2))</f>
        <v/>
      </c>
      <c r="M645" s="24" t="n"/>
      <c r="N645" s="25">
        <f>IF(OR($L645="",$M645=""),"",ROUND($M645-$L645,2))</f>
        <v/>
      </c>
      <c r="O645" s="23">
        <f>IF($N645="","",IF(ABS($N645)&lt;=IFERROR(IF(INDEX('Productos de barra'!$G$2:$G$151,MATCH($D645,'Productos de barra'!$A$2:$A$151,0))="",Configuración!$C$3,INDEX('Productos de barra'!$G$2:$G$151,MATCH($D645,'Productos de barra'!$A$2:$A$151,0))),Configuración!$C$3)*((N($I645)+N($J645))/MAX(0.0001,IFERROR(IF(INDEX('Productos de barra'!$F$2:$F$151,MATCH($D645,'Productos de barra'!$A$2:$A$151,0))="",1,INDEX('Productos de barra'!$F$2:$F$151,MATCH($D645,'Productos de barra'!$A$2:$A$151,0))),1))+N($K645))+0.001,"OK",IF($N645&lt;0,"Falta: investigar","Sobra: revisar carga")))</f>
        <v/>
      </c>
      <c r="P645" s="26">
        <f>IF($N645="","",IFERROR(IF(INDEX('Productos de barra'!$H$2:$H$151,MATCH($D645,'Productos de barra'!$A$2:$A$151,0))="","",$N645*INDEX('Productos de barra'!$H$2:$H$151,MATCH($D645,'Productos de barra'!$A$2:$A$151,0))),""))</f>
        <v/>
      </c>
      <c r="Q645" s="18" t="n"/>
      <c r="R645" s="23">
        <f>IF(OR($A645="",$A645&lt;&gt;'Resumen del turno'!$C$3,$B645&lt;&gt;'Resumen del turno'!$C$4,$O645="",$O645="OK"),"",COUNTIFS($A$2:$A645,$A645,$B$2:$B645,$B645,$O$2:$O645,"Falta*")+COUNTIFS($A$2:$A645,$A645,$B$2:$B645,$B645,$O$2:$O645,"Sobra*"))</f>
        <v/>
      </c>
    </row>
    <row r="646">
      <c r="A646" s="22" t="n"/>
      <c r="B646" s="18" t="n"/>
      <c r="C646" s="18" t="n"/>
      <c r="D646" s="18" t="n"/>
      <c r="E646" s="23">
        <f>IF($D646="","",IFERROR(INDEX('Productos de barra'!$B$2:$B$151,MATCH($D646,'Productos de barra'!$A$2:$A$151,0)),"Código no cargado"))</f>
        <v/>
      </c>
      <c r="F646" s="23">
        <f>IF($D646="","",IFERROR(INDEX('Productos de barra'!$D$2:$D$151,MATCH($D646,'Productos de barra'!$A$2:$A$151,0)),""))</f>
        <v/>
      </c>
      <c r="G646" s="24" t="n"/>
      <c r="H646" s="24" t="n"/>
      <c r="I646" s="24" t="n"/>
      <c r="J646" s="24" t="n"/>
      <c r="K646" s="24" t="n"/>
      <c r="L646" s="25">
        <f>IF(OR($D646="",$G646=""),"",ROUND($G646+N($H646)-((N($I646)+N($J646))/MAX(0.0001,IFERROR(IF(INDEX('Productos de barra'!$F$2:$F$151,MATCH($D646,'Productos de barra'!$A$2:$A$151,0))="",1,INDEX('Productos de barra'!$F$2:$F$151,MATCH($D646,'Productos de barra'!$A$2:$A$151,0))),1))+N($K646)),2))</f>
        <v/>
      </c>
      <c r="M646" s="24" t="n"/>
      <c r="N646" s="25">
        <f>IF(OR($L646="",$M646=""),"",ROUND($M646-$L646,2))</f>
        <v/>
      </c>
      <c r="O646" s="23">
        <f>IF($N646="","",IF(ABS($N646)&lt;=IFERROR(IF(INDEX('Productos de barra'!$G$2:$G$151,MATCH($D646,'Productos de barra'!$A$2:$A$151,0))="",Configuración!$C$3,INDEX('Productos de barra'!$G$2:$G$151,MATCH($D646,'Productos de barra'!$A$2:$A$151,0))),Configuración!$C$3)*((N($I646)+N($J646))/MAX(0.0001,IFERROR(IF(INDEX('Productos de barra'!$F$2:$F$151,MATCH($D646,'Productos de barra'!$A$2:$A$151,0))="",1,INDEX('Productos de barra'!$F$2:$F$151,MATCH($D646,'Productos de barra'!$A$2:$A$151,0))),1))+N($K646))+0.001,"OK",IF($N646&lt;0,"Falta: investigar","Sobra: revisar carga")))</f>
        <v/>
      </c>
      <c r="P646" s="26">
        <f>IF($N646="","",IFERROR(IF(INDEX('Productos de barra'!$H$2:$H$151,MATCH($D646,'Productos de barra'!$A$2:$A$151,0))="","",$N646*INDEX('Productos de barra'!$H$2:$H$151,MATCH($D646,'Productos de barra'!$A$2:$A$151,0))),""))</f>
        <v/>
      </c>
      <c r="Q646" s="18" t="n"/>
      <c r="R646" s="23">
        <f>IF(OR($A646="",$A646&lt;&gt;'Resumen del turno'!$C$3,$B646&lt;&gt;'Resumen del turno'!$C$4,$O646="",$O646="OK"),"",COUNTIFS($A$2:$A646,$A646,$B$2:$B646,$B646,$O$2:$O646,"Falta*")+COUNTIFS($A$2:$A646,$A646,$B$2:$B646,$B646,$O$2:$O646,"Sobra*"))</f>
        <v/>
      </c>
    </row>
    <row r="647">
      <c r="A647" s="22" t="n"/>
      <c r="B647" s="18" t="n"/>
      <c r="C647" s="18" t="n"/>
      <c r="D647" s="18" t="n"/>
      <c r="E647" s="23">
        <f>IF($D647="","",IFERROR(INDEX('Productos de barra'!$B$2:$B$151,MATCH($D647,'Productos de barra'!$A$2:$A$151,0)),"Código no cargado"))</f>
        <v/>
      </c>
      <c r="F647" s="23">
        <f>IF($D647="","",IFERROR(INDEX('Productos de barra'!$D$2:$D$151,MATCH($D647,'Productos de barra'!$A$2:$A$151,0)),""))</f>
        <v/>
      </c>
      <c r="G647" s="24" t="n"/>
      <c r="H647" s="24" t="n"/>
      <c r="I647" s="24" t="n"/>
      <c r="J647" s="24" t="n"/>
      <c r="K647" s="24" t="n"/>
      <c r="L647" s="25">
        <f>IF(OR($D647="",$G647=""),"",ROUND($G647+N($H647)-((N($I647)+N($J647))/MAX(0.0001,IFERROR(IF(INDEX('Productos de barra'!$F$2:$F$151,MATCH($D647,'Productos de barra'!$A$2:$A$151,0))="",1,INDEX('Productos de barra'!$F$2:$F$151,MATCH($D647,'Productos de barra'!$A$2:$A$151,0))),1))+N($K647)),2))</f>
        <v/>
      </c>
      <c r="M647" s="24" t="n"/>
      <c r="N647" s="25">
        <f>IF(OR($L647="",$M647=""),"",ROUND($M647-$L647,2))</f>
        <v/>
      </c>
      <c r="O647" s="23">
        <f>IF($N647="","",IF(ABS($N647)&lt;=IFERROR(IF(INDEX('Productos de barra'!$G$2:$G$151,MATCH($D647,'Productos de barra'!$A$2:$A$151,0))="",Configuración!$C$3,INDEX('Productos de barra'!$G$2:$G$151,MATCH($D647,'Productos de barra'!$A$2:$A$151,0))),Configuración!$C$3)*((N($I647)+N($J647))/MAX(0.0001,IFERROR(IF(INDEX('Productos de barra'!$F$2:$F$151,MATCH($D647,'Productos de barra'!$A$2:$A$151,0))="",1,INDEX('Productos de barra'!$F$2:$F$151,MATCH($D647,'Productos de barra'!$A$2:$A$151,0))),1))+N($K647))+0.001,"OK",IF($N647&lt;0,"Falta: investigar","Sobra: revisar carga")))</f>
        <v/>
      </c>
      <c r="P647" s="26">
        <f>IF($N647="","",IFERROR(IF(INDEX('Productos de barra'!$H$2:$H$151,MATCH($D647,'Productos de barra'!$A$2:$A$151,0))="","",$N647*INDEX('Productos de barra'!$H$2:$H$151,MATCH($D647,'Productos de barra'!$A$2:$A$151,0))),""))</f>
        <v/>
      </c>
      <c r="Q647" s="18" t="n"/>
      <c r="R647" s="23">
        <f>IF(OR($A647="",$A647&lt;&gt;'Resumen del turno'!$C$3,$B647&lt;&gt;'Resumen del turno'!$C$4,$O647="",$O647="OK"),"",COUNTIFS($A$2:$A647,$A647,$B$2:$B647,$B647,$O$2:$O647,"Falta*")+COUNTIFS($A$2:$A647,$A647,$B$2:$B647,$B647,$O$2:$O647,"Sobra*"))</f>
        <v/>
      </c>
    </row>
    <row r="648">
      <c r="A648" s="22" t="n"/>
      <c r="B648" s="18" t="n"/>
      <c r="C648" s="18" t="n"/>
      <c r="D648" s="18" t="n"/>
      <c r="E648" s="23">
        <f>IF($D648="","",IFERROR(INDEX('Productos de barra'!$B$2:$B$151,MATCH($D648,'Productos de barra'!$A$2:$A$151,0)),"Código no cargado"))</f>
        <v/>
      </c>
      <c r="F648" s="23">
        <f>IF($D648="","",IFERROR(INDEX('Productos de barra'!$D$2:$D$151,MATCH($D648,'Productos de barra'!$A$2:$A$151,0)),""))</f>
        <v/>
      </c>
      <c r="G648" s="24" t="n"/>
      <c r="H648" s="24" t="n"/>
      <c r="I648" s="24" t="n"/>
      <c r="J648" s="24" t="n"/>
      <c r="K648" s="24" t="n"/>
      <c r="L648" s="25">
        <f>IF(OR($D648="",$G648=""),"",ROUND($G648+N($H648)-((N($I648)+N($J648))/MAX(0.0001,IFERROR(IF(INDEX('Productos de barra'!$F$2:$F$151,MATCH($D648,'Productos de barra'!$A$2:$A$151,0))="",1,INDEX('Productos de barra'!$F$2:$F$151,MATCH($D648,'Productos de barra'!$A$2:$A$151,0))),1))+N($K648)),2))</f>
        <v/>
      </c>
      <c r="M648" s="24" t="n"/>
      <c r="N648" s="25">
        <f>IF(OR($L648="",$M648=""),"",ROUND($M648-$L648,2))</f>
        <v/>
      </c>
      <c r="O648" s="23">
        <f>IF($N648="","",IF(ABS($N648)&lt;=IFERROR(IF(INDEX('Productos de barra'!$G$2:$G$151,MATCH($D648,'Productos de barra'!$A$2:$A$151,0))="",Configuración!$C$3,INDEX('Productos de barra'!$G$2:$G$151,MATCH($D648,'Productos de barra'!$A$2:$A$151,0))),Configuración!$C$3)*((N($I648)+N($J648))/MAX(0.0001,IFERROR(IF(INDEX('Productos de barra'!$F$2:$F$151,MATCH($D648,'Productos de barra'!$A$2:$A$151,0))="",1,INDEX('Productos de barra'!$F$2:$F$151,MATCH($D648,'Productos de barra'!$A$2:$A$151,0))),1))+N($K648))+0.001,"OK",IF($N648&lt;0,"Falta: investigar","Sobra: revisar carga")))</f>
        <v/>
      </c>
      <c r="P648" s="26">
        <f>IF($N648="","",IFERROR(IF(INDEX('Productos de barra'!$H$2:$H$151,MATCH($D648,'Productos de barra'!$A$2:$A$151,0))="","",$N648*INDEX('Productos de barra'!$H$2:$H$151,MATCH($D648,'Productos de barra'!$A$2:$A$151,0))),""))</f>
        <v/>
      </c>
      <c r="Q648" s="18" t="n"/>
      <c r="R648" s="23">
        <f>IF(OR($A648="",$A648&lt;&gt;'Resumen del turno'!$C$3,$B648&lt;&gt;'Resumen del turno'!$C$4,$O648="",$O648="OK"),"",COUNTIFS($A$2:$A648,$A648,$B$2:$B648,$B648,$O$2:$O648,"Falta*")+COUNTIFS($A$2:$A648,$A648,$B$2:$B648,$B648,$O$2:$O648,"Sobra*"))</f>
        <v/>
      </c>
    </row>
    <row r="649">
      <c r="A649" s="22" t="n"/>
      <c r="B649" s="18" t="n"/>
      <c r="C649" s="18" t="n"/>
      <c r="D649" s="18" t="n"/>
      <c r="E649" s="23">
        <f>IF($D649="","",IFERROR(INDEX('Productos de barra'!$B$2:$B$151,MATCH($D649,'Productos de barra'!$A$2:$A$151,0)),"Código no cargado"))</f>
        <v/>
      </c>
      <c r="F649" s="23">
        <f>IF($D649="","",IFERROR(INDEX('Productos de barra'!$D$2:$D$151,MATCH($D649,'Productos de barra'!$A$2:$A$151,0)),""))</f>
        <v/>
      </c>
      <c r="G649" s="24" t="n"/>
      <c r="H649" s="24" t="n"/>
      <c r="I649" s="24" t="n"/>
      <c r="J649" s="24" t="n"/>
      <c r="K649" s="24" t="n"/>
      <c r="L649" s="25">
        <f>IF(OR($D649="",$G649=""),"",ROUND($G649+N($H649)-((N($I649)+N($J649))/MAX(0.0001,IFERROR(IF(INDEX('Productos de barra'!$F$2:$F$151,MATCH($D649,'Productos de barra'!$A$2:$A$151,0))="",1,INDEX('Productos de barra'!$F$2:$F$151,MATCH($D649,'Productos de barra'!$A$2:$A$151,0))),1))+N($K649)),2))</f>
        <v/>
      </c>
      <c r="M649" s="24" t="n"/>
      <c r="N649" s="25">
        <f>IF(OR($L649="",$M649=""),"",ROUND($M649-$L649,2))</f>
        <v/>
      </c>
      <c r="O649" s="23">
        <f>IF($N649="","",IF(ABS($N649)&lt;=IFERROR(IF(INDEX('Productos de barra'!$G$2:$G$151,MATCH($D649,'Productos de barra'!$A$2:$A$151,0))="",Configuración!$C$3,INDEX('Productos de barra'!$G$2:$G$151,MATCH($D649,'Productos de barra'!$A$2:$A$151,0))),Configuración!$C$3)*((N($I649)+N($J649))/MAX(0.0001,IFERROR(IF(INDEX('Productos de barra'!$F$2:$F$151,MATCH($D649,'Productos de barra'!$A$2:$A$151,0))="",1,INDEX('Productos de barra'!$F$2:$F$151,MATCH($D649,'Productos de barra'!$A$2:$A$151,0))),1))+N($K649))+0.001,"OK",IF($N649&lt;0,"Falta: investigar","Sobra: revisar carga")))</f>
        <v/>
      </c>
      <c r="P649" s="26">
        <f>IF($N649="","",IFERROR(IF(INDEX('Productos de barra'!$H$2:$H$151,MATCH($D649,'Productos de barra'!$A$2:$A$151,0))="","",$N649*INDEX('Productos de barra'!$H$2:$H$151,MATCH($D649,'Productos de barra'!$A$2:$A$151,0))),""))</f>
        <v/>
      </c>
      <c r="Q649" s="18" t="n"/>
      <c r="R649" s="23">
        <f>IF(OR($A649="",$A649&lt;&gt;'Resumen del turno'!$C$3,$B649&lt;&gt;'Resumen del turno'!$C$4,$O649="",$O649="OK"),"",COUNTIFS($A$2:$A649,$A649,$B$2:$B649,$B649,$O$2:$O649,"Falta*")+COUNTIFS($A$2:$A649,$A649,$B$2:$B649,$B649,$O$2:$O649,"Sobra*"))</f>
        <v/>
      </c>
    </row>
    <row r="650">
      <c r="A650" s="22" t="n"/>
      <c r="B650" s="18" t="n"/>
      <c r="C650" s="18" t="n"/>
      <c r="D650" s="18" t="n"/>
      <c r="E650" s="23">
        <f>IF($D650="","",IFERROR(INDEX('Productos de barra'!$B$2:$B$151,MATCH($D650,'Productos de barra'!$A$2:$A$151,0)),"Código no cargado"))</f>
        <v/>
      </c>
      <c r="F650" s="23">
        <f>IF($D650="","",IFERROR(INDEX('Productos de barra'!$D$2:$D$151,MATCH($D650,'Productos de barra'!$A$2:$A$151,0)),""))</f>
        <v/>
      </c>
      <c r="G650" s="24" t="n"/>
      <c r="H650" s="24" t="n"/>
      <c r="I650" s="24" t="n"/>
      <c r="J650" s="24" t="n"/>
      <c r="K650" s="24" t="n"/>
      <c r="L650" s="25">
        <f>IF(OR($D650="",$G650=""),"",ROUND($G650+N($H650)-((N($I650)+N($J650))/MAX(0.0001,IFERROR(IF(INDEX('Productos de barra'!$F$2:$F$151,MATCH($D650,'Productos de barra'!$A$2:$A$151,0))="",1,INDEX('Productos de barra'!$F$2:$F$151,MATCH($D650,'Productos de barra'!$A$2:$A$151,0))),1))+N($K650)),2))</f>
        <v/>
      </c>
      <c r="M650" s="24" t="n"/>
      <c r="N650" s="25">
        <f>IF(OR($L650="",$M650=""),"",ROUND($M650-$L650,2))</f>
        <v/>
      </c>
      <c r="O650" s="23">
        <f>IF($N650="","",IF(ABS($N650)&lt;=IFERROR(IF(INDEX('Productos de barra'!$G$2:$G$151,MATCH($D650,'Productos de barra'!$A$2:$A$151,0))="",Configuración!$C$3,INDEX('Productos de barra'!$G$2:$G$151,MATCH($D650,'Productos de barra'!$A$2:$A$151,0))),Configuración!$C$3)*((N($I650)+N($J650))/MAX(0.0001,IFERROR(IF(INDEX('Productos de barra'!$F$2:$F$151,MATCH($D650,'Productos de barra'!$A$2:$A$151,0))="",1,INDEX('Productos de barra'!$F$2:$F$151,MATCH($D650,'Productos de barra'!$A$2:$A$151,0))),1))+N($K650))+0.001,"OK",IF($N650&lt;0,"Falta: investigar","Sobra: revisar carga")))</f>
        <v/>
      </c>
      <c r="P650" s="26">
        <f>IF($N650="","",IFERROR(IF(INDEX('Productos de barra'!$H$2:$H$151,MATCH($D650,'Productos de barra'!$A$2:$A$151,0))="","",$N650*INDEX('Productos de barra'!$H$2:$H$151,MATCH($D650,'Productos de barra'!$A$2:$A$151,0))),""))</f>
        <v/>
      </c>
      <c r="Q650" s="18" t="n"/>
      <c r="R650" s="23">
        <f>IF(OR($A650="",$A650&lt;&gt;'Resumen del turno'!$C$3,$B650&lt;&gt;'Resumen del turno'!$C$4,$O650="",$O650="OK"),"",COUNTIFS($A$2:$A650,$A650,$B$2:$B650,$B650,$O$2:$O650,"Falta*")+COUNTIFS($A$2:$A650,$A650,$B$2:$B650,$B650,$O$2:$O650,"Sobra*"))</f>
        <v/>
      </c>
    </row>
    <row r="651">
      <c r="A651" s="22" t="n"/>
      <c r="B651" s="18" t="n"/>
      <c r="C651" s="18" t="n"/>
      <c r="D651" s="18" t="n"/>
      <c r="E651" s="23">
        <f>IF($D651="","",IFERROR(INDEX('Productos de barra'!$B$2:$B$151,MATCH($D651,'Productos de barra'!$A$2:$A$151,0)),"Código no cargado"))</f>
        <v/>
      </c>
      <c r="F651" s="23">
        <f>IF($D651="","",IFERROR(INDEX('Productos de barra'!$D$2:$D$151,MATCH($D651,'Productos de barra'!$A$2:$A$151,0)),""))</f>
        <v/>
      </c>
      <c r="G651" s="24" t="n"/>
      <c r="H651" s="24" t="n"/>
      <c r="I651" s="24" t="n"/>
      <c r="J651" s="24" t="n"/>
      <c r="K651" s="24" t="n"/>
      <c r="L651" s="25">
        <f>IF(OR($D651="",$G651=""),"",ROUND($G651+N($H651)-((N($I651)+N($J651))/MAX(0.0001,IFERROR(IF(INDEX('Productos de barra'!$F$2:$F$151,MATCH($D651,'Productos de barra'!$A$2:$A$151,0))="",1,INDEX('Productos de barra'!$F$2:$F$151,MATCH($D651,'Productos de barra'!$A$2:$A$151,0))),1))+N($K651)),2))</f>
        <v/>
      </c>
      <c r="M651" s="24" t="n"/>
      <c r="N651" s="25">
        <f>IF(OR($L651="",$M651=""),"",ROUND($M651-$L651,2))</f>
        <v/>
      </c>
      <c r="O651" s="23">
        <f>IF($N651="","",IF(ABS($N651)&lt;=IFERROR(IF(INDEX('Productos de barra'!$G$2:$G$151,MATCH($D651,'Productos de barra'!$A$2:$A$151,0))="",Configuración!$C$3,INDEX('Productos de barra'!$G$2:$G$151,MATCH($D651,'Productos de barra'!$A$2:$A$151,0))),Configuración!$C$3)*((N($I651)+N($J651))/MAX(0.0001,IFERROR(IF(INDEX('Productos de barra'!$F$2:$F$151,MATCH($D651,'Productos de barra'!$A$2:$A$151,0))="",1,INDEX('Productos de barra'!$F$2:$F$151,MATCH($D651,'Productos de barra'!$A$2:$A$151,0))),1))+N($K651))+0.001,"OK",IF($N651&lt;0,"Falta: investigar","Sobra: revisar carga")))</f>
        <v/>
      </c>
      <c r="P651" s="26">
        <f>IF($N651="","",IFERROR(IF(INDEX('Productos de barra'!$H$2:$H$151,MATCH($D651,'Productos de barra'!$A$2:$A$151,0))="","",$N651*INDEX('Productos de barra'!$H$2:$H$151,MATCH($D651,'Productos de barra'!$A$2:$A$151,0))),""))</f>
        <v/>
      </c>
      <c r="Q651" s="18" t="n"/>
      <c r="R651" s="23">
        <f>IF(OR($A651="",$A651&lt;&gt;'Resumen del turno'!$C$3,$B651&lt;&gt;'Resumen del turno'!$C$4,$O651="",$O651="OK"),"",COUNTIFS($A$2:$A651,$A651,$B$2:$B651,$B651,$O$2:$O651,"Falta*")+COUNTIFS($A$2:$A651,$A651,$B$2:$B651,$B651,$O$2:$O651,"Sobra*"))</f>
        <v/>
      </c>
    </row>
    <row r="652">
      <c r="A652" s="22" t="n"/>
      <c r="B652" s="18" t="n"/>
      <c r="C652" s="18" t="n"/>
      <c r="D652" s="18" t="n"/>
      <c r="E652" s="23">
        <f>IF($D652="","",IFERROR(INDEX('Productos de barra'!$B$2:$B$151,MATCH($D652,'Productos de barra'!$A$2:$A$151,0)),"Código no cargado"))</f>
        <v/>
      </c>
      <c r="F652" s="23">
        <f>IF($D652="","",IFERROR(INDEX('Productos de barra'!$D$2:$D$151,MATCH($D652,'Productos de barra'!$A$2:$A$151,0)),""))</f>
        <v/>
      </c>
      <c r="G652" s="24" t="n"/>
      <c r="H652" s="24" t="n"/>
      <c r="I652" s="24" t="n"/>
      <c r="J652" s="24" t="n"/>
      <c r="K652" s="24" t="n"/>
      <c r="L652" s="25">
        <f>IF(OR($D652="",$G652=""),"",ROUND($G652+N($H652)-((N($I652)+N($J652))/MAX(0.0001,IFERROR(IF(INDEX('Productos de barra'!$F$2:$F$151,MATCH($D652,'Productos de barra'!$A$2:$A$151,0))="",1,INDEX('Productos de barra'!$F$2:$F$151,MATCH($D652,'Productos de barra'!$A$2:$A$151,0))),1))+N($K652)),2))</f>
        <v/>
      </c>
      <c r="M652" s="24" t="n"/>
      <c r="N652" s="25">
        <f>IF(OR($L652="",$M652=""),"",ROUND($M652-$L652,2))</f>
        <v/>
      </c>
      <c r="O652" s="23">
        <f>IF($N652="","",IF(ABS($N652)&lt;=IFERROR(IF(INDEX('Productos de barra'!$G$2:$G$151,MATCH($D652,'Productos de barra'!$A$2:$A$151,0))="",Configuración!$C$3,INDEX('Productos de barra'!$G$2:$G$151,MATCH($D652,'Productos de barra'!$A$2:$A$151,0))),Configuración!$C$3)*((N($I652)+N($J652))/MAX(0.0001,IFERROR(IF(INDEX('Productos de barra'!$F$2:$F$151,MATCH($D652,'Productos de barra'!$A$2:$A$151,0))="",1,INDEX('Productos de barra'!$F$2:$F$151,MATCH($D652,'Productos de barra'!$A$2:$A$151,0))),1))+N($K652))+0.001,"OK",IF($N652&lt;0,"Falta: investigar","Sobra: revisar carga")))</f>
        <v/>
      </c>
      <c r="P652" s="26">
        <f>IF($N652="","",IFERROR(IF(INDEX('Productos de barra'!$H$2:$H$151,MATCH($D652,'Productos de barra'!$A$2:$A$151,0))="","",$N652*INDEX('Productos de barra'!$H$2:$H$151,MATCH($D652,'Productos de barra'!$A$2:$A$151,0))),""))</f>
        <v/>
      </c>
      <c r="Q652" s="18" t="n"/>
      <c r="R652" s="23">
        <f>IF(OR($A652="",$A652&lt;&gt;'Resumen del turno'!$C$3,$B652&lt;&gt;'Resumen del turno'!$C$4,$O652="",$O652="OK"),"",COUNTIFS($A$2:$A652,$A652,$B$2:$B652,$B652,$O$2:$O652,"Falta*")+COUNTIFS($A$2:$A652,$A652,$B$2:$B652,$B652,$O$2:$O652,"Sobra*"))</f>
        <v/>
      </c>
    </row>
    <row r="653">
      <c r="A653" s="22" t="n"/>
      <c r="B653" s="18" t="n"/>
      <c r="C653" s="18" t="n"/>
      <c r="D653" s="18" t="n"/>
      <c r="E653" s="23">
        <f>IF($D653="","",IFERROR(INDEX('Productos de barra'!$B$2:$B$151,MATCH($D653,'Productos de barra'!$A$2:$A$151,0)),"Código no cargado"))</f>
        <v/>
      </c>
      <c r="F653" s="23">
        <f>IF($D653="","",IFERROR(INDEX('Productos de barra'!$D$2:$D$151,MATCH($D653,'Productos de barra'!$A$2:$A$151,0)),""))</f>
        <v/>
      </c>
      <c r="G653" s="24" t="n"/>
      <c r="H653" s="24" t="n"/>
      <c r="I653" s="24" t="n"/>
      <c r="J653" s="24" t="n"/>
      <c r="K653" s="24" t="n"/>
      <c r="L653" s="25">
        <f>IF(OR($D653="",$G653=""),"",ROUND($G653+N($H653)-((N($I653)+N($J653))/MAX(0.0001,IFERROR(IF(INDEX('Productos de barra'!$F$2:$F$151,MATCH($D653,'Productos de barra'!$A$2:$A$151,0))="",1,INDEX('Productos de barra'!$F$2:$F$151,MATCH($D653,'Productos de barra'!$A$2:$A$151,0))),1))+N($K653)),2))</f>
        <v/>
      </c>
      <c r="M653" s="24" t="n"/>
      <c r="N653" s="25">
        <f>IF(OR($L653="",$M653=""),"",ROUND($M653-$L653,2))</f>
        <v/>
      </c>
      <c r="O653" s="23">
        <f>IF($N653="","",IF(ABS($N653)&lt;=IFERROR(IF(INDEX('Productos de barra'!$G$2:$G$151,MATCH($D653,'Productos de barra'!$A$2:$A$151,0))="",Configuración!$C$3,INDEX('Productos de barra'!$G$2:$G$151,MATCH($D653,'Productos de barra'!$A$2:$A$151,0))),Configuración!$C$3)*((N($I653)+N($J653))/MAX(0.0001,IFERROR(IF(INDEX('Productos de barra'!$F$2:$F$151,MATCH($D653,'Productos de barra'!$A$2:$A$151,0))="",1,INDEX('Productos de barra'!$F$2:$F$151,MATCH($D653,'Productos de barra'!$A$2:$A$151,0))),1))+N($K653))+0.001,"OK",IF($N653&lt;0,"Falta: investigar","Sobra: revisar carga")))</f>
        <v/>
      </c>
      <c r="P653" s="26">
        <f>IF($N653="","",IFERROR(IF(INDEX('Productos de barra'!$H$2:$H$151,MATCH($D653,'Productos de barra'!$A$2:$A$151,0))="","",$N653*INDEX('Productos de barra'!$H$2:$H$151,MATCH($D653,'Productos de barra'!$A$2:$A$151,0))),""))</f>
        <v/>
      </c>
      <c r="Q653" s="18" t="n"/>
      <c r="R653" s="23">
        <f>IF(OR($A653="",$A653&lt;&gt;'Resumen del turno'!$C$3,$B653&lt;&gt;'Resumen del turno'!$C$4,$O653="",$O653="OK"),"",COUNTIFS($A$2:$A653,$A653,$B$2:$B653,$B653,$O$2:$O653,"Falta*")+COUNTIFS($A$2:$A653,$A653,$B$2:$B653,$B653,$O$2:$O653,"Sobra*"))</f>
        <v/>
      </c>
    </row>
    <row r="654">
      <c r="A654" s="22" t="n"/>
      <c r="B654" s="18" t="n"/>
      <c r="C654" s="18" t="n"/>
      <c r="D654" s="18" t="n"/>
      <c r="E654" s="23">
        <f>IF($D654="","",IFERROR(INDEX('Productos de barra'!$B$2:$B$151,MATCH($D654,'Productos de barra'!$A$2:$A$151,0)),"Código no cargado"))</f>
        <v/>
      </c>
      <c r="F654" s="23">
        <f>IF($D654="","",IFERROR(INDEX('Productos de barra'!$D$2:$D$151,MATCH($D654,'Productos de barra'!$A$2:$A$151,0)),""))</f>
        <v/>
      </c>
      <c r="G654" s="24" t="n"/>
      <c r="H654" s="24" t="n"/>
      <c r="I654" s="24" t="n"/>
      <c r="J654" s="24" t="n"/>
      <c r="K654" s="24" t="n"/>
      <c r="L654" s="25">
        <f>IF(OR($D654="",$G654=""),"",ROUND($G654+N($H654)-((N($I654)+N($J654))/MAX(0.0001,IFERROR(IF(INDEX('Productos de barra'!$F$2:$F$151,MATCH($D654,'Productos de barra'!$A$2:$A$151,0))="",1,INDEX('Productos de barra'!$F$2:$F$151,MATCH($D654,'Productos de barra'!$A$2:$A$151,0))),1))+N($K654)),2))</f>
        <v/>
      </c>
      <c r="M654" s="24" t="n"/>
      <c r="N654" s="25">
        <f>IF(OR($L654="",$M654=""),"",ROUND($M654-$L654,2))</f>
        <v/>
      </c>
      <c r="O654" s="23">
        <f>IF($N654="","",IF(ABS($N654)&lt;=IFERROR(IF(INDEX('Productos de barra'!$G$2:$G$151,MATCH($D654,'Productos de barra'!$A$2:$A$151,0))="",Configuración!$C$3,INDEX('Productos de barra'!$G$2:$G$151,MATCH($D654,'Productos de barra'!$A$2:$A$151,0))),Configuración!$C$3)*((N($I654)+N($J654))/MAX(0.0001,IFERROR(IF(INDEX('Productos de barra'!$F$2:$F$151,MATCH($D654,'Productos de barra'!$A$2:$A$151,0))="",1,INDEX('Productos de barra'!$F$2:$F$151,MATCH($D654,'Productos de barra'!$A$2:$A$151,0))),1))+N($K654))+0.001,"OK",IF($N654&lt;0,"Falta: investigar","Sobra: revisar carga")))</f>
        <v/>
      </c>
      <c r="P654" s="26">
        <f>IF($N654="","",IFERROR(IF(INDEX('Productos de barra'!$H$2:$H$151,MATCH($D654,'Productos de barra'!$A$2:$A$151,0))="","",$N654*INDEX('Productos de barra'!$H$2:$H$151,MATCH($D654,'Productos de barra'!$A$2:$A$151,0))),""))</f>
        <v/>
      </c>
      <c r="Q654" s="18" t="n"/>
      <c r="R654" s="23">
        <f>IF(OR($A654="",$A654&lt;&gt;'Resumen del turno'!$C$3,$B654&lt;&gt;'Resumen del turno'!$C$4,$O654="",$O654="OK"),"",COUNTIFS($A$2:$A654,$A654,$B$2:$B654,$B654,$O$2:$O654,"Falta*")+COUNTIFS($A$2:$A654,$A654,$B$2:$B654,$B654,$O$2:$O654,"Sobra*"))</f>
        <v/>
      </c>
    </row>
    <row r="655">
      <c r="A655" s="22" t="n"/>
      <c r="B655" s="18" t="n"/>
      <c r="C655" s="18" t="n"/>
      <c r="D655" s="18" t="n"/>
      <c r="E655" s="23">
        <f>IF($D655="","",IFERROR(INDEX('Productos de barra'!$B$2:$B$151,MATCH($D655,'Productos de barra'!$A$2:$A$151,0)),"Código no cargado"))</f>
        <v/>
      </c>
      <c r="F655" s="23">
        <f>IF($D655="","",IFERROR(INDEX('Productos de barra'!$D$2:$D$151,MATCH($D655,'Productos de barra'!$A$2:$A$151,0)),""))</f>
        <v/>
      </c>
      <c r="G655" s="24" t="n"/>
      <c r="H655" s="24" t="n"/>
      <c r="I655" s="24" t="n"/>
      <c r="J655" s="24" t="n"/>
      <c r="K655" s="24" t="n"/>
      <c r="L655" s="25">
        <f>IF(OR($D655="",$G655=""),"",ROUND($G655+N($H655)-((N($I655)+N($J655))/MAX(0.0001,IFERROR(IF(INDEX('Productos de barra'!$F$2:$F$151,MATCH($D655,'Productos de barra'!$A$2:$A$151,0))="",1,INDEX('Productos de barra'!$F$2:$F$151,MATCH($D655,'Productos de barra'!$A$2:$A$151,0))),1))+N($K655)),2))</f>
        <v/>
      </c>
      <c r="M655" s="24" t="n"/>
      <c r="N655" s="25">
        <f>IF(OR($L655="",$M655=""),"",ROUND($M655-$L655,2))</f>
        <v/>
      </c>
      <c r="O655" s="23">
        <f>IF($N655="","",IF(ABS($N655)&lt;=IFERROR(IF(INDEX('Productos de barra'!$G$2:$G$151,MATCH($D655,'Productos de barra'!$A$2:$A$151,0))="",Configuración!$C$3,INDEX('Productos de barra'!$G$2:$G$151,MATCH($D655,'Productos de barra'!$A$2:$A$151,0))),Configuración!$C$3)*((N($I655)+N($J655))/MAX(0.0001,IFERROR(IF(INDEX('Productos de barra'!$F$2:$F$151,MATCH($D655,'Productos de barra'!$A$2:$A$151,0))="",1,INDEX('Productos de barra'!$F$2:$F$151,MATCH($D655,'Productos de barra'!$A$2:$A$151,0))),1))+N($K655))+0.001,"OK",IF($N655&lt;0,"Falta: investigar","Sobra: revisar carga")))</f>
        <v/>
      </c>
      <c r="P655" s="26">
        <f>IF($N655="","",IFERROR(IF(INDEX('Productos de barra'!$H$2:$H$151,MATCH($D655,'Productos de barra'!$A$2:$A$151,0))="","",$N655*INDEX('Productos de barra'!$H$2:$H$151,MATCH($D655,'Productos de barra'!$A$2:$A$151,0))),""))</f>
        <v/>
      </c>
      <c r="Q655" s="18" t="n"/>
      <c r="R655" s="23">
        <f>IF(OR($A655="",$A655&lt;&gt;'Resumen del turno'!$C$3,$B655&lt;&gt;'Resumen del turno'!$C$4,$O655="",$O655="OK"),"",COUNTIFS($A$2:$A655,$A655,$B$2:$B655,$B655,$O$2:$O655,"Falta*")+COUNTIFS($A$2:$A655,$A655,$B$2:$B655,$B655,$O$2:$O655,"Sobra*"))</f>
        <v/>
      </c>
    </row>
    <row r="656">
      <c r="A656" s="22" t="n"/>
      <c r="B656" s="18" t="n"/>
      <c r="C656" s="18" t="n"/>
      <c r="D656" s="18" t="n"/>
      <c r="E656" s="23">
        <f>IF($D656="","",IFERROR(INDEX('Productos de barra'!$B$2:$B$151,MATCH($D656,'Productos de barra'!$A$2:$A$151,0)),"Código no cargado"))</f>
        <v/>
      </c>
      <c r="F656" s="23">
        <f>IF($D656="","",IFERROR(INDEX('Productos de barra'!$D$2:$D$151,MATCH($D656,'Productos de barra'!$A$2:$A$151,0)),""))</f>
        <v/>
      </c>
      <c r="G656" s="24" t="n"/>
      <c r="H656" s="24" t="n"/>
      <c r="I656" s="24" t="n"/>
      <c r="J656" s="24" t="n"/>
      <c r="K656" s="24" t="n"/>
      <c r="L656" s="25">
        <f>IF(OR($D656="",$G656=""),"",ROUND($G656+N($H656)-((N($I656)+N($J656))/MAX(0.0001,IFERROR(IF(INDEX('Productos de barra'!$F$2:$F$151,MATCH($D656,'Productos de barra'!$A$2:$A$151,0))="",1,INDEX('Productos de barra'!$F$2:$F$151,MATCH($D656,'Productos de barra'!$A$2:$A$151,0))),1))+N($K656)),2))</f>
        <v/>
      </c>
      <c r="M656" s="24" t="n"/>
      <c r="N656" s="25">
        <f>IF(OR($L656="",$M656=""),"",ROUND($M656-$L656,2))</f>
        <v/>
      </c>
      <c r="O656" s="23">
        <f>IF($N656="","",IF(ABS($N656)&lt;=IFERROR(IF(INDEX('Productos de barra'!$G$2:$G$151,MATCH($D656,'Productos de barra'!$A$2:$A$151,0))="",Configuración!$C$3,INDEX('Productos de barra'!$G$2:$G$151,MATCH($D656,'Productos de barra'!$A$2:$A$151,0))),Configuración!$C$3)*((N($I656)+N($J656))/MAX(0.0001,IFERROR(IF(INDEX('Productos de barra'!$F$2:$F$151,MATCH($D656,'Productos de barra'!$A$2:$A$151,0))="",1,INDEX('Productos de barra'!$F$2:$F$151,MATCH($D656,'Productos de barra'!$A$2:$A$151,0))),1))+N($K656))+0.001,"OK",IF($N656&lt;0,"Falta: investigar","Sobra: revisar carga")))</f>
        <v/>
      </c>
      <c r="P656" s="26">
        <f>IF($N656="","",IFERROR(IF(INDEX('Productos de barra'!$H$2:$H$151,MATCH($D656,'Productos de barra'!$A$2:$A$151,0))="","",$N656*INDEX('Productos de barra'!$H$2:$H$151,MATCH($D656,'Productos de barra'!$A$2:$A$151,0))),""))</f>
        <v/>
      </c>
      <c r="Q656" s="18" t="n"/>
      <c r="R656" s="23">
        <f>IF(OR($A656="",$A656&lt;&gt;'Resumen del turno'!$C$3,$B656&lt;&gt;'Resumen del turno'!$C$4,$O656="",$O656="OK"),"",COUNTIFS($A$2:$A656,$A656,$B$2:$B656,$B656,$O$2:$O656,"Falta*")+COUNTIFS($A$2:$A656,$A656,$B$2:$B656,$B656,$O$2:$O656,"Sobra*"))</f>
        <v/>
      </c>
    </row>
    <row r="657">
      <c r="A657" s="22" t="n"/>
      <c r="B657" s="18" t="n"/>
      <c r="C657" s="18" t="n"/>
      <c r="D657" s="18" t="n"/>
      <c r="E657" s="23">
        <f>IF($D657="","",IFERROR(INDEX('Productos de barra'!$B$2:$B$151,MATCH($D657,'Productos de barra'!$A$2:$A$151,0)),"Código no cargado"))</f>
        <v/>
      </c>
      <c r="F657" s="23">
        <f>IF($D657="","",IFERROR(INDEX('Productos de barra'!$D$2:$D$151,MATCH($D657,'Productos de barra'!$A$2:$A$151,0)),""))</f>
        <v/>
      </c>
      <c r="G657" s="24" t="n"/>
      <c r="H657" s="24" t="n"/>
      <c r="I657" s="24" t="n"/>
      <c r="J657" s="24" t="n"/>
      <c r="K657" s="24" t="n"/>
      <c r="L657" s="25">
        <f>IF(OR($D657="",$G657=""),"",ROUND($G657+N($H657)-((N($I657)+N($J657))/MAX(0.0001,IFERROR(IF(INDEX('Productos de barra'!$F$2:$F$151,MATCH($D657,'Productos de barra'!$A$2:$A$151,0))="",1,INDEX('Productos de barra'!$F$2:$F$151,MATCH($D657,'Productos de barra'!$A$2:$A$151,0))),1))+N($K657)),2))</f>
        <v/>
      </c>
      <c r="M657" s="24" t="n"/>
      <c r="N657" s="25">
        <f>IF(OR($L657="",$M657=""),"",ROUND($M657-$L657,2))</f>
        <v/>
      </c>
      <c r="O657" s="23">
        <f>IF($N657="","",IF(ABS($N657)&lt;=IFERROR(IF(INDEX('Productos de barra'!$G$2:$G$151,MATCH($D657,'Productos de barra'!$A$2:$A$151,0))="",Configuración!$C$3,INDEX('Productos de barra'!$G$2:$G$151,MATCH($D657,'Productos de barra'!$A$2:$A$151,0))),Configuración!$C$3)*((N($I657)+N($J657))/MAX(0.0001,IFERROR(IF(INDEX('Productos de barra'!$F$2:$F$151,MATCH($D657,'Productos de barra'!$A$2:$A$151,0))="",1,INDEX('Productos de barra'!$F$2:$F$151,MATCH($D657,'Productos de barra'!$A$2:$A$151,0))),1))+N($K657))+0.001,"OK",IF($N657&lt;0,"Falta: investigar","Sobra: revisar carga")))</f>
        <v/>
      </c>
      <c r="P657" s="26">
        <f>IF($N657="","",IFERROR(IF(INDEX('Productos de barra'!$H$2:$H$151,MATCH($D657,'Productos de barra'!$A$2:$A$151,0))="","",$N657*INDEX('Productos de barra'!$H$2:$H$151,MATCH($D657,'Productos de barra'!$A$2:$A$151,0))),""))</f>
        <v/>
      </c>
      <c r="Q657" s="18" t="n"/>
      <c r="R657" s="23">
        <f>IF(OR($A657="",$A657&lt;&gt;'Resumen del turno'!$C$3,$B657&lt;&gt;'Resumen del turno'!$C$4,$O657="",$O657="OK"),"",COUNTIFS($A$2:$A657,$A657,$B$2:$B657,$B657,$O$2:$O657,"Falta*")+COUNTIFS($A$2:$A657,$A657,$B$2:$B657,$B657,$O$2:$O657,"Sobra*"))</f>
        <v/>
      </c>
    </row>
    <row r="658">
      <c r="A658" s="22" t="n"/>
      <c r="B658" s="18" t="n"/>
      <c r="C658" s="18" t="n"/>
      <c r="D658" s="18" t="n"/>
      <c r="E658" s="23">
        <f>IF($D658="","",IFERROR(INDEX('Productos de barra'!$B$2:$B$151,MATCH($D658,'Productos de barra'!$A$2:$A$151,0)),"Código no cargado"))</f>
        <v/>
      </c>
      <c r="F658" s="23">
        <f>IF($D658="","",IFERROR(INDEX('Productos de barra'!$D$2:$D$151,MATCH($D658,'Productos de barra'!$A$2:$A$151,0)),""))</f>
        <v/>
      </c>
      <c r="G658" s="24" t="n"/>
      <c r="H658" s="24" t="n"/>
      <c r="I658" s="24" t="n"/>
      <c r="J658" s="24" t="n"/>
      <c r="K658" s="24" t="n"/>
      <c r="L658" s="25">
        <f>IF(OR($D658="",$G658=""),"",ROUND($G658+N($H658)-((N($I658)+N($J658))/MAX(0.0001,IFERROR(IF(INDEX('Productos de barra'!$F$2:$F$151,MATCH($D658,'Productos de barra'!$A$2:$A$151,0))="",1,INDEX('Productos de barra'!$F$2:$F$151,MATCH($D658,'Productos de barra'!$A$2:$A$151,0))),1))+N($K658)),2))</f>
        <v/>
      </c>
      <c r="M658" s="24" t="n"/>
      <c r="N658" s="25">
        <f>IF(OR($L658="",$M658=""),"",ROUND($M658-$L658,2))</f>
        <v/>
      </c>
      <c r="O658" s="23">
        <f>IF($N658="","",IF(ABS($N658)&lt;=IFERROR(IF(INDEX('Productos de barra'!$G$2:$G$151,MATCH($D658,'Productos de barra'!$A$2:$A$151,0))="",Configuración!$C$3,INDEX('Productos de barra'!$G$2:$G$151,MATCH($D658,'Productos de barra'!$A$2:$A$151,0))),Configuración!$C$3)*((N($I658)+N($J658))/MAX(0.0001,IFERROR(IF(INDEX('Productos de barra'!$F$2:$F$151,MATCH($D658,'Productos de barra'!$A$2:$A$151,0))="",1,INDEX('Productos de barra'!$F$2:$F$151,MATCH($D658,'Productos de barra'!$A$2:$A$151,0))),1))+N($K658))+0.001,"OK",IF($N658&lt;0,"Falta: investigar","Sobra: revisar carga")))</f>
        <v/>
      </c>
      <c r="P658" s="26">
        <f>IF($N658="","",IFERROR(IF(INDEX('Productos de barra'!$H$2:$H$151,MATCH($D658,'Productos de barra'!$A$2:$A$151,0))="","",$N658*INDEX('Productos de barra'!$H$2:$H$151,MATCH($D658,'Productos de barra'!$A$2:$A$151,0))),""))</f>
        <v/>
      </c>
      <c r="Q658" s="18" t="n"/>
      <c r="R658" s="23">
        <f>IF(OR($A658="",$A658&lt;&gt;'Resumen del turno'!$C$3,$B658&lt;&gt;'Resumen del turno'!$C$4,$O658="",$O658="OK"),"",COUNTIFS($A$2:$A658,$A658,$B$2:$B658,$B658,$O$2:$O658,"Falta*")+COUNTIFS($A$2:$A658,$A658,$B$2:$B658,$B658,$O$2:$O658,"Sobra*"))</f>
        <v/>
      </c>
    </row>
    <row r="659">
      <c r="A659" s="22" t="n"/>
      <c r="B659" s="18" t="n"/>
      <c r="C659" s="18" t="n"/>
      <c r="D659" s="18" t="n"/>
      <c r="E659" s="23">
        <f>IF($D659="","",IFERROR(INDEX('Productos de barra'!$B$2:$B$151,MATCH($D659,'Productos de barra'!$A$2:$A$151,0)),"Código no cargado"))</f>
        <v/>
      </c>
      <c r="F659" s="23">
        <f>IF($D659="","",IFERROR(INDEX('Productos de barra'!$D$2:$D$151,MATCH($D659,'Productos de barra'!$A$2:$A$151,0)),""))</f>
        <v/>
      </c>
      <c r="G659" s="24" t="n"/>
      <c r="H659" s="24" t="n"/>
      <c r="I659" s="24" t="n"/>
      <c r="J659" s="24" t="n"/>
      <c r="K659" s="24" t="n"/>
      <c r="L659" s="25">
        <f>IF(OR($D659="",$G659=""),"",ROUND($G659+N($H659)-((N($I659)+N($J659))/MAX(0.0001,IFERROR(IF(INDEX('Productos de barra'!$F$2:$F$151,MATCH($D659,'Productos de barra'!$A$2:$A$151,0))="",1,INDEX('Productos de barra'!$F$2:$F$151,MATCH($D659,'Productos de barra'!$A$2:$A$151,0))),1))+N($K659)),2))</f>
        <v/>
      </c>
      <c r="M659" s="24" t="n"/>
      <c r="N659" s="25">
        <f>IF(OR($L659="",$M659=""),"",ROUND($M659-$L659,2))</f>
        <v/>
      </c>
      <c r="O659" s="23">
        <f>IF($N659="","",IF(ABS($N659)&lt;=IFERROR(IF(INDEX('Productos de barra'!$G$2:$G$151,MATCH($D659,'Productos de barra'!$A$2:$A$151,0))="",Configuración!$C$3,INDEX('Productos de barra'!$G$2:$G$151,MATCH($D659,'Productos de barra'!$A$2:$A$151,0))),Configuración!$C$3)*((N($I659)+N($J659))/MAX(0.0001,IFERROR(IF(INDEX('Productos de barra'!$F$2:$F$151,MATCH($D659,'Productos de barra'!$A$2:$A$151,0))="",1,INDEX('Productos de barra'!$F$2:$F$151,MATCH($D659,'Productos de barra'!$A$2:$A$151,0))),1))+N($K659))+0.001,"OK",IF($N659&lt;0,"Falta: investigar","Sobra: revisar carga")))</f>
        <v/>
      </c>
      <c r="P659" s="26">
        <f>IF($N659="","",IFERROR(IF(INDEX('Productos de barra'!$H$2:$H$151,MATCH($D659,'Productos de barra'!$A$2:$A$151,0))="","",$N659*INDEX('Productos de barra'!$H$2:$H$151,MATCH($D659,'Productos de barra'!$A$2:$A$151,0))),""))</f>
        <v/>
      </c>
      <c r="Q659" s="18" t="n"/>
      <c r="R659" s="23">
        <f>IF(OR($A659="",$A659&lt;&gt;'Resumen del turno'!$C$3,$B659&lt;&gt;'Resumen del turno'!$C$4,$O659="",$O659="OK"),"",COUNTIFS($A$2:$A659,$A659,$B$2:$B659,$B659,$O$2:$O659,"Falta*")+COUNTIFS($A$2:$A659,$A659,$B$2:$B659,$B659,$O$2:$O659,"Sobra*"))</f>
        <v/>
      </c>
    </row>
    <row r="660">
      <c r="A660" s="22" t="n"/>
      <c r="B660" s="18" t="n"/>
      <c r="C660" s="18" t="n"/>
      <c r="D660" s="18" t="n"/>
      <c r="E660" s="23">
        <f>IF($D660="","",IFERROR(INDEX('Productos de barra'!$B$2:$B$151,MATCH($D660,'Productos de barra'!$A$2:$A$151,0)),"Código no cargado"))</f>
        <v/>
      </c>
      <c r="F660" s="23">
        <f>IF($D660="","",IFERROR(INDEX('Productos de barra'!$D$2:$D$151,MATCH($D660,'Productos de barra'!$A$2:$A$151,0)),""))</f>
        <v/>
      </c>
      <c r="G660" s="24" t="n"/>
      <c r="H660" s="24" t="n"/>
      <c r="I660" s="24" t="n"/>
      <c r="J660" s="24" t="n"/>
      <c r="K660" s="24" t="n"/>
      <c r="L660" s="25">
        <f>IF(OR($D660="",$G660=""),"",ROUND($G660+N($H660)-((N($I660)+N($J660))/MAX(0.0001,IFERROR(IF(INDEX('Productos de barra'!$F$2:$F$151,MATCH($D660,'Productos de barra'!$A$2:$A$151,0))="",1,INDEX('Productos de barra'!$F$2:$F$151,MATCH($D660,'Productos de barra'!$A$2:$A$151,0))),1))+N($K660)),2))</f>
        <v/>
      </c>
      <c r="M660" s="24" t="n"/>
      <c r="N660" s="25">
        <f>IF(OR($L660="",$M660=""),"",ROUND($M660-$L660,2))</f>
        <v/>
      </c>
      <c r="O660" s="23">
        <f>IF($N660="","",IF(ABS($N660)&lt;=IFERROR(IF(INDEX('Productos de barra'!$G$2:$G$151,MATCH($D660,'Productos de barra'!$A$2:$A$151,0))="",Configuración!$C$3,INDEX('Productos de barra'!$G$2:$G$151,MATCH($D660,'Productos de barra'!$A$2:$A$151,0))),Configuración!$C$3)*((N($I660)+N($J660))/MAX(0.0001,IFERROR(IF(INDEX('Productos de barra'!$F$2:$F$151,MATCH($D660,'Productos de barra'!$A$2:$A$151,0))="",1,INDEX('Productos de barra'!$F$2:$F$151,MATCH($D660,'Productos de barra'!$A$2:$A$151,0))),1))+N($K660))+0.001,"OK",IF($N660&lt;0,"Falta: investigar","Sobra: revisar carga")))</f>
        <v/>
      </c>
      <c r="P660" s="26">
        <f>IF($N660="","",IFERROR(IF(INDEX('Productos de barra'!$H$2:$H$151,MATCH($D660,'Productos de barra'!$A$2:$A$151,0))="","",$N660*INDEX('Productos de barra'!$H$2:$H$151,MATCH($D660,'Productos de barra'!$A$2:$A$151,0))),""))</f>
        <v/>
      </c>
      <c r="Q660" s="18" t="n"/>
      <c r="R660" s="23">
        <f>IF(OR($A660="",$A660&lt;&gt;'Resumen del turno'!$C$3,$B660&lt;&gt;'Resumen del turno'!$C$4,$O660="",$O660="OK"),"",COUNTIFS($A$2:$A660,$A660,$B$2:$B660,$B660,$O$2:$O660,"Falta*")+COUNTIFS($A$2:$A660,$A660,$B$2:$B660,$B660,$O$2:$O660,"Sobra*"))</f>
        <v/>
      </c>
    </row>
    <row r="661">
      <c r="A661" s="22" t="n"/>
      <c r="B661" s="18" t="n"/>
      <c r="C661" s="18" t="n"/>
      <c r="D661" s="18" t="n"/>
      <c r="E661" s="23">
        <f>IF($D661="","",IFERROR(INDEX('Productos de barra'!$B$2:$B$151,MATCH($D661,'Productos de barra'!$A$2:$A$151,0)),"Código no cargado"))</f>
        <v/>
      </c>
      <c r="F661" s="23">
        <f>IF($D661="","",IFERROR(INDEX('Productos de barra'!$D$2:$D$151,MATCH($D661,'Productos de barra'!$A$2:$A$151,0)),""))</f>
        <v/>
      </c>
      <c r="G661" s="24" t="n"/>
      <c r="H661" s="24" t="n"/>
      <c r="I661" s="24" t="n"/>
      <c r="J661" s="24" t="n"/>
      <c r="K661" s="24" t="n"/>
      <c r="L661" s="25">
        <f>IF(OR($D661="",$G661=""),"",ROUND($G661+N($H661)-((N($I661)+N($J661))/MAX(0.0001,IFERROR(IF(INDEX('Productos de barra'!$F$2:$F$151,MATCH($D661,'Productos de barra'!$A$2:$A$151,0))="",1,INDEX('Productos de barra'!$F$2:$F$151,MATCH($D661,'Productos de barra'!$A$2:$A$151,0))),1))+N($K661)),2))</f>
        <v/>
      </c>
      <c r="M661" s="24" t="n"/>
      <c r="N661" s="25">
        <f>IF(OR($L661="",$M661=""),"",ROUND($M661-$L661,2))</f>
        <v/>
      </c>
      <c r="O661" s="23">
        <f>IF($N661="","",IF(ABS($N661)&lt;=IFERROR(IF(INDEX('Productos de barra'!$G$2:$G$151,MATCH($D661,'Productos de barra'!$A$2:$A$151,0))="",Configuración!$C$3,INDEX('Productos de barra'!$G$2:$G$151,MATCH($D661,'Productos de barra'!$A$2:$A$151,0))),Configuración!$C$3)*((N($I661)+N($J661))/MAX(0.0001,IFERROR(IF(INDEX('Productos de barra'!$F$2:$F$151,MATCH($D661,'Productos de barra'!$A$2:$A$151,0))="",1,INDEX('Productos de barra'!$F$2:$F$151,MATCH($D661,'Productos de barra'!$A$2:$A$151,0))),1))+N($K661))+0.001,"OK",IF($N661&lt;0,"Falta: investigar","Sobra: revisar carga")))</f>
        <v/>
      </c>
      <c r="P661" s="26">
        <f>IF($N661="","",IFERROR(IF(INDEX('Productos de barra'!$H$2:$H$151,MATCH($D661,'Productos de barra'!$A$2:$A$151,0))="","",$N661*INDEX('Productos de barra'!$H$2:$H$151,MATCH($D661,'Productos de barra'!$A$2:$A$151,0))),""))</f>
        <v/>
      </c>
      <c r="Q661" s="18" t="n"/>
      <c r="R661" s="23">
        <f>IF(OR($A661="",$A661&lt;&gt;'Resumen del turno'!$C$3,$B661&lt;&gt;'Resumen del turno'!$C$4,$O661="",$O661="OK"),"",COUNTIFS($A$2:$A661,$A661,$B$2:$B661,$B661,$O$2:$O661,"Falta*")+COUNTIFS($A$2:$A661,$A661,$B$2:$B661,$B661,$O$2:$O661,"Sobra*"))</f>
        <v/>
      </c>
    </row>
    <row r="662">
      <c r="A662" s="22" t="n"/>
      <c r="B662" s="18" t="n"/>
      <c r="C662" s="18" t="n"/>
      <c r="D662" s="18" t="n"/>
      <c r="E662" s="23">
        <f>IF($D662="","",IFERROR(INDEX('Productos de barra'!$B$2:$B$151,MATCH($D662,'Productos de barra'!$A$2:$A$151,0)),"Código no cargado"))</f>
        <v/>
      </c>
      <c r="F662" s="23">
        <f>IF($D662="","",IFERROR(INDEX('Productos de barra'!$D$2:$D$151,MATCH($D662,'Productos de barra'!$A$2:$A$151,0)),""))</f>
        <v/>
      </c>
      <c r="G662" s="24" t="n"/>
      <c r="H662" s="24" t="n"/>
      <c r="I662" s="24" t="n"/>
      <c r="J662" s="24" t="n"/>
      <c r="K662" s="24" t="n"/>
      <c r="L662" s="25">
        <f>IF(OR($D662="",$G662=""),"",ROUND($G662+N($H662)-((N($I662)+N($J662))/MAX(0.0001,IFERROR(IF(INDEX('Productos de barra'!$F$2:$F$151,MATCH($D662,'Productos de barra'!$A$2:$A$151,0))="",1,INDEX('Productos de barra'!$F$2:$F$151,MATCH($D662,'Productos de barra'!$A$2:$A$151,0))),1))+N($K662)),2))</f>
        <v/>
      </c>
      <c r="M662" s="24" t="n"/>
      <c r="N662" s="25">
        <f>IF(OR($L662="",$M662=""),"",ROUND($M662-$L662,2))</f>
        <v/>
      </c>
      <c r="O662" s="23">
        <f>IF($N662="","",IF(ABS($N662)&lt;=IFERROR(IF(INDEX('Productos de barra'!$G$2:$G$151,MATCH($D662,'Productos de barra'!$A$2:$A$151,0))="",Configuración!$C$3,INDEX('Productos de barra'!$G$2:$G$151,MATCH($D662,'Productos de barra'!$A$2:$A$151,0))),Configuración!$C$3)*((N($I662)+N($J662))/MAX(0.0001,IFERROR(IF(INDEX('Productos de barra'!$F$2:$F$151,MATCH($D662,'Productos de barra'!$A$2:$A$151,0))="",1,INDEX('Productos de barra'!$F$2:$F$151,MATCH($D662,'Productos de barra'!$A$2:$A$151,0))),1))+N($K662))+0.001,"OK",IF($N662&lt;0,"Falta: investigar","Sobra: revisar carga")))</f>
        <v/>
      </c>
      <c r="P662" s="26">
        <f>IF($N662="","",IFERROR(IF(INDEX('Productos de barra'!$H$2:$H$151,MATCH($D662,'Productos de barra'!$A$2:$A$151,0))="","",$N662*INDEX('Productos de barra'!$H$2:$H$151,MATCH($D662,'Productos de barra'!$A$2:$A$151,0))),""))</f>
        <v/>
      </c>
      <c r="Q662" s="18" t="n"/>
      <c r="R662" s="23">
        <f>IF(OR($A662="",$A662&lt;&gt;'Resumen del turno'!$C$3,$B662&lt;&gt;'Resumen del turno'!$C$4,$O662="",$O662="OK"),"",COUNTIFS($A$2:$A662,$A662,$B$2:$B662,$B662,$O$2:$O662,"Falta*")+COUNTIFS($A$2:$A662,$A662,$B$2:$B662,$B662,$O$2:$O662,"Sobra*"))</f>
        <v/>
      </c>
    </row>
    <row r="663">
      <c r="A663" s="22" t="n"/>
      <c r="B663" s="18" t="n"/>
      <c r="C663" s="18" t="n"/>
      <c r="D663" s="18" t="n"/>
      <c r="E663" s="23">
        <f>IF($D663="","",IFERROR(INDEX('Productos de barra'!$B$2:$B$151,MATCH($D663,'Productos de barra'!$A$2:$A$151,0)),"Código no cargado"))</f>
        <v/>
      </c>
      <c r="F663" s="23">
        <f>IF($D663="","",IFERROR(INDEX('Productos de barra'!$D$2:$D$151,MATCH($D663,'Productos de barra'!$A$2:$A$151,0)),""))</f>
        <v/>
      </c>
      <c r="G663" s="24" t="n"/>
      <c r="H663" s="24" t="n"/>
      <c r="I663" s="24" t="n"/>
      <c r="J663" s="24" t="n"/>
      <c r="K663" s="24" t="n"/>
      <c r="L663" s="25">
        <f>IF(OR($D663="",$G663=""),"",ROUND($G663+N($H663)-((N($I663)+N($J663))/MAX(0.0001,IFERROR(IF(INDEX('Productos de barra'!$F$2:$F$151,MATCH($D663,'Productos de barra'!$A$2:$A$151,0))="",1,INDEX('Productos de barra'!$F$2:$F$151,MATCH($D663,'Productos de barra'!$A$2:$A$151,0))),1))+N($K663)),2))</f>
        <v/>
      </c>
      <c r="M663" s="24" t="n"/>
      <c r="N663" s="25">
        <f>IF(OR($L663="",$M663=""),"",ROUND($M663-$L663,2))</f>
        <v/>
      </c>
      <c r="O663" s="23">
        <f>IF($N663="","",IF(ABS($N663)&lt;=IFERROR(IF(INDEX('Productos de barra'!$G$2:$G$151,MATCH($D663,'Productos de barra'!$A$2:$A$151,0))="",Configuración!$C$3,INDEX('Productos de barra'!$G$2:$G$151,MATCH($D663,'Productos de barra'!$A$2:$A$151,0))),Configuración!$C$3)*((N($I663)+N($J663))/MAX(0.0001,IFERROR(IF(INDEX('Productos de barra'!$F$2:$F$151,MATCH($D663,'Productos de barra'!$A$2:$A$151,0))="",1,INDEX('Productos de barra'!$F$2:$F$151,MATCH($D663,'Productos de barra'!$A$2:$A$151,0))),1))+N($K663))+0.001,"OK",IF($N663&lt;0,"Falta: investigar","Sobra: revisar carga")))</f>
        <v/>
      </c>
      <c r="P663" s="26">
        <f>IF($N663="","",IFERROR(IF(INDEX('Productos de barra'!$H$2:$H$151,MATCH($D663,'Productos de barra'!$A$2:$A$151,0))="","",$N663*INDEX('Productos de barra'!$H$2:$H$151,MATCH($D663,'Productos de barra'!$A$2:$A$151,0))),""))</f>
        <v/>
      </c>
      <c r="Q663" s="18" t="n"/>
      <c r="R663" s="23">
        <f>IF(OR($A663="",$A663&lt;&gt;'Resumen del turno'!$C$3,$B663&lt;&gt;'Resumen del turno'!$C$4,$O663="",$O663="OK"),"",COUNTIFS($A$2:$A663,$A663,$B$2:$B663,$B663,$O$2:$O663,"Falta*")+COUNTIFS($A$2:$A663,$A663,$B$2:$B663,$B663,$O$2:$O663,"Sobra*"))</f>
        <v/>
      </c>
    </row>
    <row r="664">
      <c r="A664" s="22" t="n"/>
      <c r="B664" s="18" t="n"/>
      <c r="C664" s="18" t="n"/>
      <c r="D664" s="18" t="n"/>
      <c r="E664" s="23">
        <f>IF($D664="","",IFERROR(INDEX('Productos de barra'!$B$2:$B$151,MATCH($D664,'Productos de barra'!$A$2:$A$151,0)),"Código no cargado"))</f>
        <v/>
      </c>
      <c r="F664" s="23">
        <f>IF($D664="","",IFERROR(INDEX('Productos de barra'!$D$2:$D$151,MATCH($D664,'Productos de barra'!$A$2:$A$151,0)),""))</f>
        <v/>
      </c>
      <c r="G664" s="24" t="n"/>
      <c r="H664" s="24" t="n"/>
      <c r="I664" s="24" t="n"/>
      <c r="J664" s="24" t="n"/>
      <c r="K664" s="24" t="n"/>
      <c r="L664" s="25">
        <f>IF(OR($D664="",$G664=""),"",ROUND($G664+N($H664)-((N($I664)+N($J664))/MAX(0.0001,IFERROR(IF(INDEX('Productos de barra'!$F$2:$F$151,MATCH($D664,'Productos de barra'!$A$2:$A$151,0))="",1,INDEX('Productos de barra'!$F$2:$F$151,MATCH($D664,'Productos de barra'!$A$2:$A$151,0))),1))+N($K664)),2))</f>
        <v/>
      </c>
      <c r="M664" s="24" t="n"/>
      <c r="N664" s="25">
        <f>IF(OR($L664="",$M664=""),"",ROUND($M664-$L664,2))</f>
        <v/>
      </c>
      <c r="O664" s="23">
        <f>IF($N664="","",IF(ABS($N664)&lt;=IFERROR(IF(INDEX('Productos de barra'!$G$2:$G$151,MATCH($D664,'Productos de barra'!$A$2:$A$151,0))="",Configuración!$C$3,INDEX('Productos de barra'!$G$2:$G$151,MATCH($D664,'Productos de barra'!$A$2:$A$151,0))),Configuración!$C$3)*((N($I664)+N($J664))/MAX(0.0001,IFERROR(IF(INDEX('Productos de barra'!$F$2:$F$151,MATCH($D664,'Productos de barra'!$A$2:$A$151,0))="",1,INDEX('Productos de barra'!$F$2:$F$151,MATCH($D664,'Productos de barra'!$A$2:$A$151,0))),1))+N($K664))+0.001,"OK",IF($N664&lt;0,"Falta: investigar","Sobra: revisar carga")))</f>
        <v/>
      </c>
      <c r="P664" s="26">
        <f>IF($N664="","",IFERROR(IF(INDEX('Productos de barra'!$H$2:$H$151,MATCH($D664,'Productos de barra'!$A$2:$A$151,0))="","",$N664*INDEX('Productos de barra'!$H$2:$H$151,MATCH($D664,'Productos de barra'!$A$2:$A$151,0))),""))</f>
        <v/>
      </c>
      <c r="Q664" s="18" t="n"/>
      <c r="R664" s="23">
        <f>IF(OR($A664="",$A664&lt;&gt;'Resumen del turno'!$C$3,$B664&lt;&gt;'Resumen del turno'!$C$4,$O664="",$O664="OK"),"",COUNTIFS($A$2:$A664,$A664,$B$2:$B664,$B664,$O$2:$O664,"Falta*")+COUNTIFS($A$2:$A664,$A664,$B$2:$B664,$B664,$O$2:$O664,"Sobra*"))</f>
        <v/>
      </c>
    </row>
    <row r="665">
      <c r="A665" s="22" t="n"/>
      <c r="B665" s="18" t="n"/>
      <c r="C665" s="18" t="n"/>
      <c r="D665" s="18" t="n"/>
      <c r="E665" s="23">
        <f>IF($D665="","",IFERROR(INDEX('Productos de barra'!$B$2:$B$151,MATCH($D665,'Productos de barra'!$A$2:$A$151,0)),"Código no cargado"))</f>
        <v/>
      </c>
      <c r="F665" s="23">
        <f>IF($D665="","",IFERROR(INDEX('Productos de barra'!$D$2:$D$151,MATCH($D665,'Productos de barra'!$A$2:$A$151,0)),""))</f>
        <v/>
      </c>
      <c r="G665" s="24" t="n"/>
      <c r="H665" s="24" t="n"/>
      <c r="I665" s="24" t="n"/>
      <c r="J665" s="24" t="n"/>
      <c r="K665" s="24" t="n"/>
      <c r="L665" s="25">
        <f>IF(OR($D665="",$G665=""),"",ROUND($G665+N($H665)-((N($I665)+N($J665))/MAX(0.0001,IFERROR(IF(INDEX('Productos de barra'!$F$2:$F$151,MATCH($D665,'Productos de barra'!$A$2:$A$151,0))="",1,INDEX('Productos de barra'!$F$2:$F$151,MATCH($D665,'Productos de barra'!$A$2:$A$151,0))),1))+N($K665)),2))</f>
        <v/>
      </c>
      <c r="M665" s="24" t="n"/>
      <c r="N665" s="25">
        <f>IF(OR($L665="",$M665=""),"",ROUND($M665-$L665,2))</f>
        <v/>
      </c>
      <c r="O665" s="23">
        <f>IF($N665="","",IF(ABS($N665)&lt;=IFERROR(IF(INDEX('Productos de barra'!$G$2:$G$151,MATCH($D665,'Productos de barra'!$A$2:$A$151,0))="",Configuración!$C$3,INDEX('Productos de barra'!$G$2:$G$151,MATCH($D665,'Productos de barra'!$A$2:$A$151,0))),Configuración!$C$3)*((N($I665)+N($J665))/MAX(0.0001,IFERROR(IF(INDEX('Productos de barra'!$F$2:$F$151,MATCH($D665,'Productos de barra'!$A$2:$A$151,0))="",1,INDEX('Productos de barra'!$F$2:$F$151,MATCH($D665,'Productos de barra'!$A$2:$A$151,0))),1))+N($K665))+0.001,"OK",IF($N665&lt;0,"Falta: investigar","Sobra: revisar carga")))</f>
        <v/>
      </c>
      <c r="P665" s="26">
        <f>IF($N665="","",IFERROR(IF(INDEX('Productos de barra'!$H$2:$H$151,MATCH($D665,'Productos de barra'!$A$2:$A$151,0))="","",$N665*INDEX('Productos de barra'!$H$2:$H$151,MATCH($D665,'Productos de barra'!$A$2:$A$151,0))),""))</f>
        <v/>
      </c>
      <c r="Q665" s="18" t="n"/>
      <c r="R665" s="23">
        <f>IF(OR($A665="",$A665&lt;&gt;'Resumen del turno'!$C$3,$B665&lt;&gt;'Resumen del turno'!$C$4,$O665="",$O665="OK"),"",COUNTIFS($A$2:$A665,$A665,$B$2:$B665,$B665,$O$2:$O665,"Falta*")+COUNTIFS($A$2:$A665,$A665,$B$2:$B665,$B665,$O$2:$O665,"Sobra*"))</f>
        <v/>
      </c>
    </row>
    <row r="666">
      <c r="A666" s="22" t="n"/>
      <c r="B666" s="18" t="n"/>
      <c r="C666" s="18" t="n"/>
      <c r="D666" s="18" t="n"/>
      <c r="E666" s="23">
        <f>IF($D666="","",IFERROR(INDEX('Productos de barra'!$B$2:$B$151,MATCH($D666,'Productos de barra'!$A$2:$A$151,0)),"Código no cargado"))</f>
        <v/>
      </c>
      <c r="F666" s="23">
        <f>IF($D666="","",IFERROR(INDEX('Productos de barra'!$D$2:$D$151,MATCH($D666,'Productos de barra'!$A$2:$A$151,0)),""))</f>
        <v/>
      </c>
      <c r="G666" s="24" t="n"/>
      <c r="H666" s="24" t="n"/>
      <c r="I666" s="24" t="n"/>
      <c r="J666" s="24" t="n"/>
      <c r="K666" s="24" t="n"/>
      <c r="L666" s="25">
        <f>IF(OR($D666="",$G666=""),"",ROUND($G666+N($H666)-((N($I666)+N($J666))/MAX(0.0001,IFERROR(IF(INDEX('Productos de barra'!$F$2:$F$151,MATCH($D666,'Productos de barra'!$A$2:$A$151,0))="",1,INDEX('Productos de barra'!$F$2:$F$151,MATCH($D666,'Productos de barra'!$A$2:$A$151,0))),1))+N($K666)),2))</f>
        <v/>
      </c>
      <c r="M666" s="24" t="n"/>
      <c r="N666" s="25">
        <f>IF(OR($L666="",$M666=""),"",ROUND($M666-$L666,2))</f>
        <v/>
      </c>
      <c r="O666" s="23">
        <f>IF($N666="","",IF(ABS($N666)&lt;=IFERROR(IF(INDEX('Productos de barra'!$G$2:$G$151,MATCH($D666,'Productos de barra'!$A$2:$A$151,0))="",Configuración!$C$3,INDEX('Productos de barra'!$G$2:$G$151,MATCH($D666,'Productos de barra'!$A$2:$A$151,0))),Configuración!$C$3)*((N($I666)+N($J666))/MAX(0.0001,IFERROR(IF(INDEX('Productos de barra'!$F$2:$F$151,MATCH($D666,'Productos de barra'!$A$2:$A$151,0))="",1,INDEX('Productos de barra'!$F$2:$F$151,MATCH($D666,'Productos de barra'!$A$2:$A$151,0))),1))+N($K666))+0.001,"OK",IF($N666&lt;0,"Falta: investigar","Sobra: revisar carga")))</f>
        <v/>
      </c>
      <c r="P666" s="26">
        <f>IF($N666="","",IFERROR(IF(INDEX('Productos de barra'!$H$2:$H$151,MATCH($D666,'Productos de barra'!$A$2:$A$151,0))="","",$N666*INDEX('Productos de barra'!$H$2:$H$151,MATCH($D666,'Productos de barra'!$A$2:$A$151,0))),""))</f>
        <v/>
      </c>
      <c r="Q666" s="18" t="n"/>
      <c r="R666" s="23">
        <f>IF(OR($A666="",$A666&lt;&gt;'Resumen del turno'!$C$3,$B666&lt;&gt;'Resumen del turno'!$C$4,$O666="",$O666="OK"),"",COUNTIFS($A$2:$A666,$A666,$B$2:$B666,$B666,$O$2:$O666,"Falta*")+COUNTIFS($A$2:$A666,$A666,$B$2:$B666,$B666,$O$2:$O666,"Sobra*"))</f>
        <v/>
      </c>
    </row>
    <row r="667">
      <c r="A667" s="22" t="n"/>
      <c r="B667" s="18" t="n"/>
      <c r="C667" s="18" t="n"/>
      <c r="D667" s="18" t="n"/>
      <c r="E667" s="23">
        <f>IF($D667="","",IFERROR(INDEX('Productos de barra'!$B$2:$B$151,MATCH($D667,'Productos de barra'!$A$2:$A$151,0)),"Código no cargado"))</f>
        <v/>
      </c>
      <c r="F667" s="23">
        <f>IF($D667="","",IFERROR(INDEX('Productos de barra'!$D$2:$D$151,MATCH($D667,'Productos de barra'!$A$2:$A$151,0)),""))</f>
        <v/>
      </c>
      <c r="G667" s="24" t="n"/>
      <c r="H667" s="24" t="n"/>
      <c r="I667" s="24" t="n"/>
      <c r="J667" s="24" t="n"/>
      <c r="K667" s="24" t="n"/>
      <c r="L667" s="25">
        <f>IF(OR($D667="",$G667=""),"",ROUND($G667+N($H667)-((N($I667)+N($J667))/MAX(0.0001,IFERROR(IF(INDEX('Productos de barra'!$F$2:$F$151,MATCH($D667,'Productos de barra'!$A$2:$A$151,0))="",1,INDEX('Productos de barra'!$F$2:$F$151,MATCH($D667,'Productos de barra'!$A$2:$A$151,0))),1))+N($K667)),2))</f>
        <v/>
      </c>
      <c r="M667" s="24" t="n"/>
      <c r="N667" s="25">
        <f>IF(OR($L667="",$M667=""),"",ROUND($M667-$L667,2))</f>
        <v/>
      </c>
      <c r="O667" s="23">
        <f>IF($N667="","",IF(ABS($N667)&lt;=IFERROR(IF(INDEX('Productos de barra'!$G$2:$G$151,MATCH($D667,'Productos de barra'!$A$2:$A$151,0))="",Configuración!$C$3,INDEX('Productos de barra'!$G$2:$G$151,MATCH($D667,'Productos de barra'!$A$2:$A$151,0))),Configuración!$C$3)*((N($I667)+N($J667))/MAX(0.0001,IFERROR(IF(INDEX('Productos de barra'!$F$2:$F$151,MATCH($D667,'Productos de barra'!$A$2:$A$151,0))="",1,INDEX('Productos de barra'!$F$2:$F$151,MATCH($D667,'Productos de barra'!$A$2:$A$151,0))),1))+N($K667))+0.001,"OK",IF($N667&lt;0,"Falta: investigar","Sobra: revisar carga")))</f>
        <v/>
      </c>
      <c r="P667" s="26">
        <f>IF($N667="","",IFERROR(IF(INDEX('Productos de barra'!$H$2:$H$151,MATCH($D667,'Productos de barra'!$A$2:$A$151,0))="","",$N667*INDEX('Productos de barra'!$H$2:$H$151,MATCH($D667,'Productos de barra'!$A$2:$A$151,0))),""))</f>
        <v/>
      </c>
      <c r="Q667" s="18" t="n"/>
      <c r="R667" s="23">
        <f>IF(OR($A667="",$A667&lt;&gt;'Resumen del turno'!$C$3,$B667&lt;&gt;'Resumen del turno'!$C$4,$O667="",$O667="OK"),"",COUNTIFS($A$2:$A667,$A667,$B$2:$B667,$B667,$O$2:$O667,"Falta*")+COUNTIFS($A$2:$A667,$A667,$B$2:$B667,$B667,$O$2:$O667,"Sobra*"))</f>
        <v/>
      </c>
    </row>
    <row r="668">
      <c r="A668" s="22" t="n"/>
      <c r="B668" s="18" t="n"/>
      <c r="C668" s="18" t="n"/>
      <c r="D668" s="18" t="n"/>
      <c r="E668" s="23">
        <f>IF($D668="","",IFERROR(INDEX('Productos de barra'!$B$2:$B$151,MATCH($D668,'Productos de barra'!$A$2:$A$151,0)),"Código no cargado"))</f>
        <v/>
      </c>
      <c r="F668" s="23">
        <f>IF($D668="","",IFERROR(INDEX('Productos de barra'!$D$2:$D$151,MATCH($D668,'Productos de barra'!$A$2:$A$151,0)),""))</f>
        <v/>
      </c>
      <c r="G668" s="24" t="n"/>
      <c r="H668" s="24" t="n"/>
      <c r="I668" s="24" t="n"/>
      <c r="J668" s="24" t="n"/>
      <c r="K668" s="24" t="n"/>
      <c r="L668" s="25">
        <f>IF(OR($D668="",$G668=""),"",ROUND($G668+N($H668)-((N($I668)+N($J668))/MAX(0.0001,IFERROR(IF(INDEX('Productos de barra'!$F$2:$F$151,MATCH($D668,'Productos de barra'!$A$2:$A$151,0))="",1,INDEX('Productos de barra'!$F$2:$F$151,MATCH($D668,'Productos de barra'!$A$2:$A$151,0))),1))+N($K668)),2))</f>
        <v/>
      </c>
      <c r="M668" s="24" t="n"/>
      <c r="N668" s="25">
        <f>IF(OR($L668="",$M668=""),"",ROUND($M668-$L668,2))</f>
        <v/>
      </c>
      <c r="O668" s="23">
        <f>IF($N668="","",IF(ABS($N668)&lt;=IFERROR(IF(INDEX('Productos de barra'!$G$2:$G$151,MATCH($D668,'Productos de barra'!$A$2:$A$151,0))="",Configuración!$C$3,INDEX('Productos de barra'!$G$2:$G$151,MATCH($D668,'Productos de barra'!$A$2:$A$151,0))),Configuración!$C$3)*((N($I668)+N($J668))/MAX(0.0001,IFERROR(IF(INDEX('Productos de barra'!$F$2:$F$151,MATCH($D668,'Productos de barra'!$A$2:$A$151,0))="",1,INDEX('Productos de barra'!$F$2:$F$151,MATCH($D668,'Productos de barra'!$A$2:$A$151,0))),1))+N($K668))+0.001,"OK",IF($N668&lt;0,"Falta: investigar","Sobra: revisar carga")))</f>
        <v/>
      </c>
      <c r="P668" s="26">
        <f>IF($N668="","",IFERROR(IF(INDEX('Productos de barra'!$H$2:$H$151,MATCH($D668,'Productos de barra'!$A$2:$A$151,0))="","",$N668*INDEX('Productos de barra'!$H$2:$H$151,MATCH($D668,'Productos de barra'!$A$2:$A$151,0))),""))</f>
        <v/>
      </c>
      <c r="Q668" s="18" t="n"/>
      <c r="R668" s="23">
        <f>IF(OR($A668="",$A668&lt;&gt;'Resumen del turno'!$C$3,$B668&lt;&gt;'Resumen del turno'!$C$4,$O668="",$O668="OK"),"",COUNTIFS($A$2:$A668,$A668,$B$2:$B668,$B668,$O$2:$O668,"Falta*")+COUNTIFS($A$2:$A668,$A668,$B$2:$B668,$B668,$O$2:$O668,"Sobra*"))</f>
        <v/>
      </c>
    </row>
    <row r="669">
      <c r="A669" s="22" t="n"/>
      <c r="B669" s="18" t="n"/>
      <c r="C669" s="18" t="n"/>
      <c r="D669" s="18" t="n"/>
      <c r="E669" s="23">
        <f>IF($D669="","",IFERROR(INDEX('Productos de barra'!$B$2:$B$151,MATCH($D669,'Productos de barra'!$A$2:$A$151,0)),"Código no cargado"))</f>
        <v/>
      </c>
      <c r="F669" s="23">
        <f>IF($D669="","",IFERROR(INDEX('Productos de barra'!$D$2:$D$151,MATCH($D669,'Productos de barra'!$A$2:$A$151,0)),""))</f>
        <v/>
      </c>
      <c r="G669" s="24" t="n"/>
      <c r="H669" s="24" t="n"/>
      <c r="I669" s="24" t="n"/>
      <c r="J669" s="24" t="n"/>
      <c r="K669" s="24" t="n"/>
      <c r="L669" s="25">
        <f>IF(OR($D669="",$G669=""),"",ROUND($G669+N($H669)-((N($I669)+N($J669))/MAX(0.0001,IFERROR(IF(INDEX('Productos de barra'!$F$2:$F$151,MATCH($D669,'Productos de barra'!$A$2:$A$151,0))="",1,INDEX('Productos de barra'!$F$2:$F$151,MATCH($D669,'Productos de barra'!$A$2:$A$151,0))),1))+N($K669)),2))</f>
        <v/>
      </c>
      <c r="M669" s="24" t="n"/>
      <c r="N669" s="25">
        <f>IF(OR($L669="",$M669=""),"",ROUND($M669-$L669,2))</f>
        <v/>
      </c>
      <c r="O669" s="23">
        <f>IF($N669="","",IF(ABS($N669)&lt;=IFERROR(IF(INDEX('Productos de barra'!$G$2:$G$151,MATCH($D669,'Productos de barra'!$A$2:$A$151,0))="",Configuración!$C$3,INDEX('Productos de barra'!$G$2:$G$151,MATCH($D669,'Productos de barra'!$A$2:$A$151,0))),Configuración!$C$3)*((N($I669)+N($J669))/MAX(0.0001,IFERROR(IF(INDEX('Productos de barra'!$F$2:$F$151,MATCH($D669,'Productos de barra'!$A$2:$A$151,0))="",1,INDEX('Productos de barra'!$F$2:$F$151,MATCH($D669,'Productos de barra'!$A$2:$A$151,0))),1))+N($K669))+0.001,"OK",IF($N669&lt;0,"Falta: investigar","Sobra: revisar carga")))</f>
        <v/>
      </c>
      <c r="P669" s="26">
        <f>IF($N669="","",IFERROR(IF(INDEX('Productos de barra'!$H$2:$H$151,MATCH($D669,'Productos de barra'!$A$2:$A$151,0))="","",$N669*INDEX('Productos de barra'!$H$2:$H$151,MATCH($D669,'Productos de barra'!$A$2:$A$151,0))),""))</f>
        <v/>
      </c>
      <c r="Q669" s="18" t="n"/>
      <c r="R669" s="23">
        <f>IF(OR($A669="",$A669&lt;&gt;'Resumen del turno'!$C$3,$B669&lt;&gt;'Resumen del turno'!$C$4,$O669="",$O669="OK"),"",COUNTIFS($A$2:$A669,$A669,$B$2:$B669,$B669,$O$2:$O669,"Falta*")+COUNTIFS($A$2:$A669,$A669,$B$2:$B669,$B669,$O$2:$O669,"Sobra*"))</f>
        <v/>
      </c>
    </row>
    <row r="670">
      <c r="A670" s="22" t="n"/>
      <c r="B670" s="18" t="n"/>
      <c r="C670" s="18" t="n"/>
      <c r="D670" s="18" t="n"/>
      <c r="E670" s="23">
        <f>IF($D670="","",IFERROR(INDEX('Productos de barra'!$B$2:$B$151,MATCH($D670,'Productos de barra'!$A$2:$A$151,0)),"Código no cargado"))</f>
        <v/>
      </c>
      <c r="F670" s="23">
        <f>IF($D670="","",IFERROR(INDEX('Productos de barra'!$D$2:$D$151,MATCH($D670,'Productos de barra'!$A$2:$A$151,0)),""))</f>
        <v/>
      </c>
      <c r="G670" s="24" t="n"/>
      <c r="H670" s="24" t="n"/>
      <c r="I670" s="24" t="n"/>
      <c r="J670" s="24" t="n"/>
      <c r="K670" s="24" t="n"/>
      <c r="L670" s="25">
        <f>IF(OR($D670="",$G670=""),"",ROUND($G670+N($H670)-((N($I670)+N($J670))/MAX(0.0001,IFERROR(IF(INDEX('Productos de barra'!$F$2:$F$151,MATCH($D670,'Productos de barra'!$A$2:$A$151,0))="",1,INDEX('Productos de barra'!$F$2:$F$151,MATCH($D670,'Productos de barra'!$A$2:$A$151,0))),1))+N($K670)),2))</f>
        <v/>
      </c>
      <c r="M670" s="24" t="n"/>
      <c r="N670" s="25">
        <f>IF(OR($L670="",$M670=""),"",ROUND($M670-$L670,2))</f>
        <v/>
      </c>
      <c r="O670" s="23">
        <f>IF($N670="","",IF(ABS($N670)&lt;=IFERROR(IF(INDEX('Productos de barra'!$G$2:$G$151,MATCH($D670,'Productos de barra'!$A$2:$A$151,0))="",Configuración!$C$3,INDEX('Productos de barra'!$G$2:$G$151,MATCH($D670,'Productos de barra'!$A$2:$A$151,0))),Configuración!$C$3)*((N($I670)+N($J670))/MAX(0.0001,IFERROR(IF(INDEX('Productos de barra'!$F$2:$F$151,MATCH($D670,'Productos de barra'!$A$2:$A$151,0))="",1,INDEX('Productos de barra'!$F$2:$F$151,MATCH($D670,'Productos de barra'!$A$2:$A$151,0))),1))+N($K670))+0.001,"OK",IF($N670&lt;0,"Falta: investigar","Sobra: revisar carga")))</f>
        <v/>
      </c>
      <c r="P670" s="26">
        <f>IF($N670="","",IFERROR(IF(INDEX('Productos de barra'!$H$2:$H$151,MATCH($D670,'Productos de barra'!$A$2:$A$151,0))="","",$N670*INDEX('Productos de barra'!$H$2:$H$151,MATCH($D670,'Productos de barra'!$A$2:$A$151,0))),""))</f>
        <v/>
      </c>
      <c r="Q670" s="18" t="n"/>
      <c r="R670" s="23">
        <f>IF(OR($A670="",$A670&lt;&gt;'Resumen del turno'!$C$3,$B670&lt;&gt;'Resumen del turno'!$C$4,$O670="",$O670="OK"),"",COUNTIFS($A$2:$A670,$A670,$B$2:$B670,$B670,$O$2:$O670,"Falta*")+COUNTIFS($A$2:$A670,$A670,$B$2:$B670,$B670,$O$2:$O670,"Sobra*"))</f>
        <v/>
      </c>
    </row>
    <row r="671">
      <c r="A671" s="22" t="n"/>
      <c r="B671" s="18" t="n"/>
      <c r="C671" s="18" t="n"/>
      <c r="D671" s="18" t="n"/>
      <c r="E671" s="23">
        <f>IF($D671="","",IFERROR(INDEX('Productos de barra'!$B$2:$B$151,MATCH($D671,'Productos de barra'!$A$2:$A$151,0)),"Código no cargado"))</f>
        <v/>
      </c>
      <c r="F671" s="23">
        <f>IF($D671="","",IFERROR(INDEX('Productos de barra'!$D$2:$D$151,MATCH($D671,'Productos de barra'!$A$2:$A$151,0)),""))</f>
        <v/>
      </c>
      <c r="G671" s="24" t="n"/>
      <c r="H671" s="24" t="n"/>
      <c r="I671" s="24" t="n"/>
      <c r="J671" s="24" t="n"/>
      <c r="K671" s="24" t="n"/>
      <c r="L671" s="25">
        <f>IF(OR($D671="",$G671=""),"",ROUND($G671+N($H671)-((N($I671)+N($J671))/MAX(0.0001,IFERROR(IF(INDEX('Productos de barra'!$F$2:$F$151,MATCH($D671,'Productos de barra'!$A$2:$A$151,0))="",1,INDEX('Productos de barra'!$F$2:$F$151,MATCH($D671,'Productos de barra'!$A$2:$A$151,0))),1))+N($K671)),2))</f>
        <v/>
      </c>
      <c r="M671" s="24" t="n"/>
      <c r="N671" s="25">
        <f>IF(OR($L671="",$M671=""),"",ROUND($M671-$L671,2))</f>
        <v/>
      </c>
      <c r="O671" s="23">
        <f>IF($N671="","",IF(ABS($N671)&lt;=IFERROR(IF(INDEX('Productos de barra'!$G$2:$G$151,MATCH($D671,'Productos de barra'!$A$2:$A$151,0))="",Configuración!$C$3,INDEX('Productos de barra'!$G$2:$G$151,MATCH($D671,'Productos de barra'!$A$2:$A$151,0))),Configuración!$C$3)*((N($I671)+N($J671))/MAX(0.0001,IFERROR(IF(INDEX('Productos de barra'!$F$2:$F$151,MATCH($D671,'Productos de barra'!$A$2:$A$151,0))="",1,INDEX('Productos de barra'!$F$2:$F$151,MATCH($D671,'Productos de barra'!$A$2:$A$151,0))),1))+N($K671))+0.001,"OK",IF($N671&lt;0,"Falta: investigar","Sobra: revisar carga")))</f>
        <v/>
      </c>
      <c r="P671" s="26">
        <f>IF($N671="","",IFERROR(IF(INDEX('Productos de barra'!$H$2:$H$151,MATCH($D671,'Productos de barra'!$A$2:$A$151,0))="","",$N671*INDEX('Productos de barra'!$H$2:$H$151,MATCH($D671,'Productos de barra'!$A$2:$A$151,0))),""))</f>
        <v/>
      </c>
      <c r="Q671" s="18" t="n"/>
      <c r="R671" s="23">
        <f>IF(OR($A671="",$A671&lt;&gt;'Resumen del turno'!$C$3,$B671&lt;&gt;'Resumen del turno'!$C$4,$O671="",$O671="OK"),"",COUNTIFS($A$2:$A671,$A671,$B$2:$B671,$B671,$O$2:$O671,"Falta*")+COUNTIFS($A$2:$A671,$A671,$B$2:$B671,$B671,$O$2:$O671,"Sobra*"))</f>
        <v/>
      </c>
    </row>
    <row r="672">
      <c r="A672" s="22" t="n"/>
      <c r="B672" s="18" t="n"/>
      <c r="C672" s="18" t="n"/>
      <c r="D672" s="18" t="n"/>
      <c r="E672" s="23">
        <f>IF($D672="","",IFERROR(INDEX('Productos de barra'!$B$2:$B$151,MATCH($D672,'Productos de barra'!$A$2:$A$151,0)),"Código no cargado"))</f>
        <v/>
      </c>
      <c r="F672" s="23">
        <f>IF($D672="","",IFERROR(INDEX('Productos de barra'!$D$2:$D$151,MATCH($D672,'Productos de barra'!$A$2:$A$151,0)),""))</f>
        <v/>
      </c>
      <c r="G672" s="24" t="n"/>
      <c r="H672" s="24" t="n"/>
      <c r="I672" s="24" t="n"/>
      <c r="J672" s="24" t="n"/>
      <c r="K672" s="24" t="n"/>
      <c r="L672" s="25">
        <f>IF(OR($D672="",$G672=""),"",ROUND($G672+N($H672)-((N($I672)+N($J672))/MAX(0.0001,IFERROR(IF(INDEX('Productos de barra'!$F$2:$F$151,MATCH($D672,'Productos de barra'!$A$2:$A$151,0))="",1,INDEX('Productos de barra'!$F$2:$F$151,MATCH($D672,'Productos de barra'!$A$2:$A$151,0))),1))+N($K672)),2))</f>
        <v/>
      </c>
      <c r="M672" s="24" t="n"/>
      <c r="N672" s="25">
        <f>IF(OR($L672="",$M672=""),"",ROUND($M672-$L672,2))</f>
        <v/>
      </c>
      <c r="O672" s="23">
        <f>IF($N672="","",IF(ABS($N672)&lt;=IFERROR(IF(INDEX('Productos de barra'!$G$2:$G$151,MATCH($D672,'Productos de barra'!$A$2:$A$151,0))="",Configuración!$C$3,INDEX('Productos de barra'!$G$2:$G$151,MATCH($D672,'Productos de barra'!$A$2:$A$151,0))),Configuración!$C$3)*((N($I672)+N($J672))/MAX(0.0001,IFERROR(IF(INDEX('Productos de barra'!$F$2:$F$151,MATCH($D672,'Productos de barra'!$A$2:$A$151,0))="",1,INDEX('Productos de barra'!$F$2:$F$151,MATCH($D672,'Productos de barra'!$A$2:$A$151,0))),1))+N($K672))+0.001,"OK",IF($N672&lt;0,"Falta: investigar","Sobra: revisar carga")))</f>
        <v/>
      </c>
      <c r="P672" s="26">
        <f>IF($N672="","",IFERROR(IF(INDEX('Productos de barra'!$H$2:$H$151,MATCH($D672,'Productos de barra'!$A$2:$A$151,0))="","",$N672*INDEX('Productos de barra'!$H$2:$H$151,MATCH($D672,'Productos de barra'!$A$2:$A$151,0))),""))</f>
        <v/>
      </c>
      <c r="Q672" s="18" t="n"/>
      <c r="R672" s="23">
        <f>IF(OR($A672="",$A672&lt;&gt;'Resumen del turno'!$C$3,$B672&lt;&gt;'Resumen del turno'!$C$4,$O672="",$O672="OK"),"",COUNTIFS($A$2:$A672,$A672,$B$2:$B672,$B672,$O$2:$O672,"Falta*")+COUNTIFS($A$2:$A672,$A672,$B$2:$B672,$B672,$O$2:$O672,"Sobra*"))</f>
        <v/>
      </c>
    </row>
    <row r="673">
      <c r="A673" s="22" t="n"/>
      <c r="B673" s="18" t="n"/>
      <c r="C673" s="18" t="n"/>
      <c r="D673" s="18" t="n"/>
      <c r="E673" s="23">
        <f>IF($D673="","",IFERROR(INDEX('Productos de barra'!$B$2:$B$151,MATCH($D673,'Productos de barra'!$A$2:$A$151,0)),"Código no cargado"))</f>
        <v/>
      </c>
      <c r="F673" s="23">
        <f>IF($D673="","",IFERROR(INDEX('Productos de barra'!$D$2:$D$151,MATCH($D673,'Productos de barra'!$A$2:$A$151,0)),""))</f>
        <v/>
      </c>
      <c r="G673" s="24" t="n"/>
      <c r="H673" s="24" t="n"/>
      <c r="I673" s="24" t="n"/>
      <c r="J673" s="24" t="n"/>
      <c r="K673" s="24" t="n"/>
      <c r="L673" s="25">
        <f>IF(OR($D673="",$G673=""),"",ROUND($G673+N($H673)-((N($I673)+N($J673))/MAX(0.0001,IFERROR(IF(INDEX('Productos de barra'!$F$2:$F$151,MATCH($D673,'Productos de barra'!$A$2:$A$151,0))="",1,INDEX('Productos de barra'!$F$2:$F$151,MATCH($D673,'Productos de barra'!$A$2:$A$151,0))),1))+N($K673)),2))</f>
        <v/>
      </c>
      <c r="M673" s="24" t="n"/>
      <c r="N673" s="25">
        <f>IF(OR($L673="",$M673=""),"",ROUND($M673-$L673,2))</f>
        <v/>
      </c>
      <c r="O673" s="23">
        <f>IF($N673="","",IF(ABS($N673)&lt;=IFERROR(IF(INDEX('Productos de barra'!$G$2:$G$151,MATCH($D673,'Productos de barra'!$A$2:$A$151,0))="",Configuración!$C$3,INDEX('Productos de barra'!$G$2:$G$151,MATCH($D673,'Productos de barra'!$A$2:$A$151,0))),Configuración!$C$3)*((N($I673)+N($J673))/MAX(0.0001,IFERROR(IF(INDEX('Productos de barra'!$F$2:$F$151,MATCH($D673,'Productos de barra'!$A$2:$A$151,0))="",1,INDEX('Productos de barra'!$F$2:$F$151,MATCH($D673,'Productos de barra'!$A$2:$A$151,0))),1))+N($K673))+0.001,"OK",IF($N673&lt;0,"Falta: investigar","Sobra: revisar carga")))</f>
        <v/>
      </c>
      <c r="P673" s="26">
        <f>IF($N673="","",IFERROR(IF(INDEX('Productos de barra'!$H$2:$H$151,MATCH($D673,'Productos de barra'!$A$2:$A$151,0))="","",$N673*INDEX('Productos de barra'!$H$2:$H$151,MATCH($D673,'Productos de barra'!$A$2:$A$151,0))),""))</f>
        <v/>
      </c>
      <c r="Q673" s="18" t="n"/>
      <c r="R673" s="23">
        <f>IF(OR($A673="",$A673&lt;&gt;'Resumen del turno'!$C$3,$B673&lt;&gt;'Resumen del turno'!$C$4,$O673="",$O673="OK"),"",COUNTIFS($A$2:$A673,$A673,$B$2:$B673,$B673,$O$2:$O673,"Falta*")+COUNTIFS($A$2:$A673,$A673,$B$2:$B673,$B673,$O$2:$O673,"Sobra*"))</f>
        <v/>
      </c>
    </row>
    <row r="674">
      <c r="A674" s="22" t="n"/>
      <c r="B674" s="18" t="n"/>
      <c r="C674" s="18" t="n"/>
      <c r="D674" s="18" t="n"/>
      <c r="E674" s="23">
        <f>IF($D674="","",IFERROR(INDEX('Productos de barra'!$B$2:$B$151,MATCH($D674,'Productos de barra'!$A$2:$A$151,0)),"Código no cargado"))</f>
        <v/>
      </c>
      <c r="F674" s="23">
        <f>IF($D674="","",IFERROR(INDEX('Productos de barra'!$D$2:$D$151,MATCH($D674,'Productos de barra'!$A$2:$A$151,0)),""))</f>
        <v/>
      </c>
      <c r="G674" s="24" t="n"/>
      <c r="H674" s="24" t="n"/>
      <c r="I674" s="24" t="n"/>
      <c r="J674" s="24" t="n"/>
      <c r="K674" s="24" t="n"/>
      <c r="L674" s="25">
        <f>IF(OR($D674="",$G674=""),"",ROUND($G674+N($H674)-((N($I674)+N($J674))/MAX(0.0001,IFERROR(IF(INDEX('Productos de barra'!$F$2:$F$151,MATCH($D674,'Productos de barra'!$A$2:$A$151,0))="",1,INDEX('Productos de barra'!$F$2:$F$151,MATCH($D674,'Productos de barra'!$A$2:$A$151,0))),1))+N($K674)),2))</f>
        <v/>
      </c>
      <c r="M674" s="24" t="n"/>
      <c r="N674" s="25">
        <f>IF(OR($L674="",$M674=""),"",ROUND($M674-$L674,2))</f>
        <v/>
      </c>
      <c r="O674" s="23">
        <f>IF($N674="","",IF(ABS($N674)&lt;=IFERROR(IF(INDEX('Productos de barra'!$G$2:$G$151,MATCH($D674,'Productos de barra'!$A$2:$A$151,0))="",Configuración!$C$3,INDEX('Productos de barra'!$G$2:$G$151,MATCH($D674,'Productos de barra'!$A$2:$A$151,0))),Configuración!$C$3)*((N($I674)+N($J674))/MAX(0.0001,IFERROR(IF(INDEX('Productos de barra'!$F$2:$F$151,MATCH($D674,'Productos de barra'!$A$2:$A$151,0))="",1,INDEX('Productos de barra'!$F$2:$F$151,MATCH($D674,'Productos de barra'!$A$2:$A$151,0))),1))+N($K674))+0.001,"OK",IF($N674&lt;0,"Falta: investigar","Sobra: revisar carga")))</f>
        <v/>
      </c>
      <c r="P674" s="26">
        <f>IF($N674="","",IFERROR(IF(INDEX('Productos de barra'!$H$2:$H$151,MATCH($D674,'Productos de barra'!$A$2:$A$151,0))="","",$N674*INDEX('Productos de barra'!$H$2:$H$151,MATCH($D674,'Productos de barra'!$A$2:$A$151,0))),""))</f>
        <v/>
      </c>
      <c r="Q674" s="18" t="n"/>
      <c r="R674" s="23">
        <f>IF(OR($A674="",$A674&lt;&gt;'Resumen del turno'!$C$3,$B674&lt;&gt;'Resumen del turno'!$C$4,$O674="",$O674="OK"),"",COUNTIFS($A$2:$A674,$A674,$B$2:$B674,$B674,$O$2:$O674,"Falta*")+COUNTIFS($A$2:$A674,$A674,$B$2:$B674,$B674,$O$2:$O674,"Sobra*"))</f>
        <v/>
      </c>
    </row>
    <row r="675">
      <c r="A675" s="22" t="n"/>
      <c r="B675" s="18" t="n"/>
      <c r="C675" s="18" t="n"/>
      <c r="D675" s="18" t="n"/>
      <c r="E675" s="23">
        <f>IF($D675="","",IFERROR(INDEX('Productos de barra'!$B$2:$B$151,MATCH($D675,'Productos de barra'!$A$2:$A$151,0)),"Código no cargado"))</f>
        <v/>
      </c>
      <c r="F675" s="23">
        <f>IF($D675="","",IFERROR(INDEX('Productos de barra'!$D$2:$D$151,MATCH($D675,'Productos de barra'!$A$2:$A$151,0)),""))</f>
        <v/>
      </c>
      <c r="G675" s="24" t="n"/>
      <c r="H675" s="24" t="n"/>
      <c r="I675" s="24" t="n"/>
      <c r="J675" s="24" t="n"/>
      <c r="K675" s="24" t="n"/>
      <c r="L675" s="25">
        <f>IF(OR($D675="",$G675=""),"",ROUND($G675+N($H675)-((N($I675)+N($J675))/MAX(0.0001,IFERROR(IF(INDEX('Productos de barra'!$F$2:$F$151,MATCH($D675,'Productos de barra'!$A$2:$A$151,0))="",1,INDEX('Productos de barra'!$F$2:$F$151,MATCH($D675,'Productos de barra'!$A$2:$A$151,0))),1))+N($K675)),2))</f>
        <v/>
      </c>
      <c r="M675" s="24" t="n"/>
      <c r="N675" s="25">
        <f>IF(OR($L675="",$M675=""),"",ROUND($M675-$L675,2))</f>
        <v/>
      </c>
      <c r="O675" s="23">
        <f>IF($N675="","",IF(ABS($N675)&lt;=IFERROR(IF(INDEX('Productos de barra'!$G$2:$G$151,MATCH($D675,'Productos de barra'!$A$2:$A$151,0))="",Configuración!$C$3,INDEX('Productos de barra'!$G$2:$G$151,MATCH($D675,'Productos de barra'!$A$2:$A$151,0))),Configuración!$C$3)*((N($I675)+N($J675))/MAX(0.0001,IFERROR(IF(INDEX('Productos de barra'!$F$2:$F$151,MATCH($D675,'Productos de barra'!$A$2:$A$151,0))="",1,INDEX('Productos de barra'!$F$2:$F$151,MATCH($D675,'Productos de barra'!$A$2:$A$151,0))),1))+N($K675))+0.001,"OK",IF($N675&lt;0,"Falta: investigar","Sobra: revisar carga")))</f>
        <v/>
      </c>
      <c r="P675" s="26">
        <f>IF($N675="","",IFERROR(IF(INDEX('Productos de barra'!$H$2:$H$151,MATCH($D675,'Productos de barra'!$A$2:$A$151,0))="","",$N675*INDEX('Productos de barra'!$H$2:$H$151,MATCH($D675,'Productos de barra'!$A$2:$A$151,0))),""))</f>
        <v/>
      </c>
      <c r="Q675" s="18" t="n"/>
      <c r="R675" s="23">
        <f>IF(OR($A675="",$A675&lt;&gt;'Resumen del turno'!$C$3,$B675&lt;&gt;'Resumen del turno'!$C$4,$O675="",$O675="OK"),"",COUNTIFS($A$2:$A675,$A675,$B$2:$B675,$B675,$O$2:$O675,"Falta*")+COUNTIFS($A$2:$A675,$A675,$B$2:$B675,$B675,$O$2:$O675,"Sobra*"))</f>
        <v/>
      </c>
    </row>
    <row r="676">
      <c r="A676" s="22" t="n"/>
      <c r="B676" s="18" t="n"/>
      <c r="C676" s="18" t="n"/>
      <c r="D676" s="18" t="n"/>
      <c r="E676" s="23">
        <f>IF($D676="","",IFERROR(INDEX('Productos de barra'!$B$2:$B$151,MATCH($D676,'Productos de barra'!$A$2:$A$151,0)),"Código no cargado"))</f>
        <v/>
      </c>
      <c r="F676" s="23">
        <f>IF($D676="","",IFERROR(INDEX('Productos de barra'!$D$2:$D$151,MATCH($D676,'Productos de barra'!$A$2:$A$151,0)),""))</f>
        <v/>
      </c>
      <c r="G676" s="24" t="n"/>
      <c r="H676" s="24" t="n"/>
      <c r="I676" s="24" t="n"/>
      <c r="J676" s="24" t="n"/>
      <c r="K676" s="24" t="n"/>
      <c r="L676" s="25">
        <f>IF(OR($D676="",$G676=""),"",ROUND($G676+N($H676)-((N($I676)+N($J676))/MAX(0.0001,IFERROR(IF(INDEX('Productos de barra'!$F$2:$F$151,MATCH($D676,'Productos de barra'!$A$2:$A$151,0))="",1,INDEX('Productos de barra'!$F$2:$F$151,MATCH($D676,'Productos de barra'!$A$2:$A$151,0))),1))+N($K676)),2))</f>
        <v/>
      </c>
      <c r="M676" s="24" t="n"/>
      <c r="N676" s="25">
        <f>IF(OR($L676="",$M676=""),"",ROUND($M676-$L676,2))</f>
        <v/>
      </c>
      <c r="O676" s="23">
        <f>IF($N676="","",IF(ABS($N676)&lt;=IFERROR(IF(INDEX('Productos de barra'!$G$2:$G$151,MATCH($D676,'Productos de barra'!$A$2:$A$151,0))="",Configuración!$C$3,INDEX('Productos de barra'!$G$2:$G$151,MATCH($D676,'Productos de barra'!$A$2:$A$151,0))),Configuración!$C$3)*((N($I676)+N($J676))/MAX(0.0001,IFERROR(IF(INDEX('Productos de barra'!$F$2:$F$151,MATCH($D676,'Productos de barra'!$A$2:$A$151,0))="",1,INDEX('Productos de barra'!$F$2:$F$151,MATCH($D676,'Productos de barra'!$A$2:$A$151,0))),1))+N($K676))+0.001,"OK",IF($N676&lt;0,"Falta: investigar","Sobra: revisar carga")))</f>
        <v/>
      </c>
      <c r="P676" s="26">
        <f>IF($N676="","",IFERROR(IF(INDEX('Productos de barra'!$H$2:$H$151,MATCH($D676,'Productos de barra'!$A$2:$A$151,0))="","",$N676*INDEX('Productos de barra'!$H$2:$H$151,MATCH($D676,'Productos de barra'!$A$2:$A$151,0))),""))</f>
        <v/>
      </c>
      <c r="Q676" s="18" t="n"/>
      <c r="R676" s="23">
        <f>IF(OR($A676="",$A676&lt;&gt;'Resumen del turno'!$C$3,$B676&lt;&gt;'Resumen del turno'!$C$4,$O676="",$O676="OK"),"",COUNTIFS($A$2:$A676,$A676,$B$2:$B676,$B676,$O$2:$O676,"Falta*")+COUNTIFS($A$2:$A676,$A676,$B$2:$B676,$B676,$O$2:$O676,"Sobra*"))</f>
        <v/>
      </c>
    </row>
    <row r="677">
      <c r="A677" s="22" t="n"/>
      <c r="B677" s="18" t="n"/>
      <c r="C677" s="18" t="n"/>
      <c r="D677" s="18" t="n"/>
      <c r="E677" s="23">
        <f>IF($D677="","",IFERROR(INDEX('Productos de barra'!$B$2:$B$151,MATCH($D677,'Productos de barra'!$A$2:$A$151,0)),"Código no cargado"))</f>
        <v/>
      </c>
      <c r="F677" s="23">
        <f>IF($D677="","",IFERROR(INDEX('Productos de barra'!$D$2:$D$151,MATCH($D677,'Productos de barra'!$A$2:$A$151,0)),""))</f>
        <v/>
      </c>
      <c r="G677" s="24" t="n"/>
      <c r="H677" s="24" t="n"/>
      <c r="I677" s="24" t="n"/>
      <c r="J677" s="24" t="n"/>
      <c r="K677" s="24" t="n"/>
      <c r="L677" s="25">
        <f>IF(OR($D677="",$G677=""),"",ROUND($G677+N($H677)-((N($I677)+N($J677))/MAX(0.0001,IFERROR(IF(INDEX('Productos de barra'!$F$2:$F$151,MATCH($D677,'Productos de barra'!$A$2:$A$151,0))="",1,INDEX('Productos de barra'!$F$2:$F$151,MATCH($D677,'Productos de barra'!$A$2:$A$151,0))),1))+N($K677)),2))</f>
        <v/>
      </c>
      <c r="M677" s="24" t="n"/>
      <c r="N677" s="25">
        <f>IF(OR($L677="",$M677=""),"",ROUND($M677-$L677,2))</f>
        <v/>
      </c>
      <c r="O677" s="23">
        <f>IF($N677="","",IF(ABS($N677)&lt;=IFERROR(IF(INDEX('Productos de barra'!$G$2:$G$151,MATCH($D677,'Productos de barra'!$A$2:$A$151,0))="",Configuración!$C$3,INDEX('Productos de barra'!$G$2:$G$151,MATCH($D677,'Productos de barra'!$A$2:$A$151,0))),Configuración!$C$3)*((N($I677)+N($J677))/MAX(0.0001,IFERROR(IF(INDEX('Productos de barra'!$F$2:$F$151,MATCH($D677,'Productos de barra'!$A$2:$A$151,0))="",1,INDEX('Productos de barra'!$F$2:$F$151,MATCH($D677,'Productos de barra'!$A$2:$A$151,0))),1))+N($K677))+0.001,"OK",IF($N677&lt;0,"Falta: investigar","Sobra: revisar carga")))</f>
        <v/>
      </c>
      <c r="P677" s="26">
        <f>IF($N677="","",IFERROR(IF(INDEX('Productos de barra'!$H$2:$H$151,MATCH($D677,'Productos de barra'!$A$2:$A$151,0))="","",$N677*INDEX('Productos de barra'!$H$2:$H$151,MATCH($D677,'Productos de barra'!$A$2:$A$151,0))),""))</f>
        <v/>
      </c>
      <c r="Q677" s="18" t="n"/>
      <c r="R677" s="23">
        <f>IF(OR($A677="",$A677&lt;&gt;'Resumen del turno'!$C$3,$B677&lt;&gt;'Resumen del turno'!$C$4,$O677="",$O677="OK"),"",COUNTIFS($A$2:$A677,$A677,$B$2:$B677,$B677,$O$2:$O677,"Falta*")+COUNTIFS($A$2:$A677,$A677,$B$2:$B677,$B677,$O$2:$O677,"Sobra*"))</f>
        <v/>
      </c>
    </row>
    <row r="678">
      <c r="A678" s="22" t="n"/>
      <c r="B678" s="18" t="n"/>
      <c r="C678" s="18" t="n"/>
      <c r="D678" s="18" t="n"/>
      <c r="E678" s="23">
        <f>IF($D678="","",IFERROR(INDEX('Productos de barra'!$B$2:$B$151,MATCH($D678,'Productos de barra'!$A$2:$A$151,0)),"Código no cargado"))</f>
        <v/>
      </c>
      <c r="F678" s="23">
        <f>IF($D678="","",IFERROR(INDEX('Productos de barra'!$D$2:$D$151,MATCH($D678,'Productos de barra'!$A$2:$A$151,0)),""))</f>
        <v/>
      </c>
      <c r="G678" s="24" t="n"/>
      <c r="H678" s="24" t="n"/>
      <c r="I678" s="24" t="n"/>
      <c r="J678" s="24" t="n"/>
      <c r="K678" s="24" t="n"/>
      <c r="L678" s="25">
        <f>IF(OR($D678="",$G678=""),"",ROUND($G678+N($H678)-((N($I678)+N($J678))/MAX(0.0001,IFERROR(IF(INDEX('Productos de barra'!$F$2:$F$151,MATCH($D678,'Productos de barra'!$A$2:$A$151,0))="",1,INDEX('Productos de barra'!$F$2:$F$151,MATCH($D678,'Productos de barra'!$A$2:$A$151,0))),1))+N($K678)),2))</f>
        <v/>
      </c>
      <c r="M678" s="24" t="n"/>
      <c r="N678" s="25">
        <f>IF(OR($L678="",$M678=""),"",ROUND($M678-$L678,2))</f>
        <v/>
      </c>
      <c r="O678" s="23">
        <f>IF($N678="","",IF(ABS($N678)&lt;=IFERROR(IF(INDEX('Productos de barra'!$G$2:$G$151,MATCH($D678,'Productos de barra'!$A$2:$A$151,0))="",Configuración!$C$3,INDEX('Productos de barra'!$G$2:$G$151,MATCH($D678,'Productos de barra'!$A$2:$A$151,0))),Configuración!$C$3)*((N($I678)+N($J678))/MAX(0.0001,IFERROR(IF(INDEX('Productos de barra'!$F$2:$F$151,MATCH($D678,'Productos de barra'!$A$2:$A$151,0))="",1,INDEX('Productos de barra'!$F$2:$F$151,MATCH($D678,'Productos de barra'!$A$2:$A$151,0))),1))+N($K678))+0.001,"OK",IF($N678&lt;0,"Falta: investigar","Sobra: revisar carga")))</f>
        <v/>
      </c>
      <c r="P678" s="26">
        <f>IF($N678="","",IFERROR(IF(INDEX('Productos de barra'!$H$2:$H$151,MATCH($D678,'Productos de barra'!$A$2:$A$151,0))="","",$N678*INDEX('Productos de barra'!$H$2:$H$151,MATCH($D678,'Productos de barra'!$A$2:$A$151,0))),""))</f>
        <v/>
      </c>
      <c r="Q678" s="18" t="n"/>
      <c r="R678" s="23">
        <f>IF(OR($A678="",$A678&lt;&gt;'Resumen del turno'!$C$3,$B678&lt;&gt;'Resumen del turno'!$C$4,$O678="",$O678="OK"),"",COUNTIFS($A$2:$A678,$A678,$B$2:$B678,$B678,$O$2:$O678,"Falta*")+COUNTIFS($A$2:$A678,$A678,$B$2:$B678,$B678,$O$2:$O678,"Sobra*"))</f>
        <v/>
      </c>
    </row>
    <row r="679">
      <c r="A679" s="22" t="n"/>
      <c r="B679" s="18" t="n"/>
      <c r="C679" s="18" t="n"/>
      <c r="D679" s="18" t="n"/>
      <c r="E679" s="23">
        <f>IF($D679="","",IFERROR(INDEX('Productos de barra'!$B$2:$B$151,MATCH($D679,'Productos de barra'!$A$2:$A$151,0)),"Código no cargado"))</f>
        <v/>
      </c>
      <c r="F679" s="23">
        <f>IF($D679="","",IFERROR(INDEX('Productos de barra'!$D$2:$D$151,MATCH($D679,'Productos de barra'!$A$2:$A$151,0)),""))</f>
        <v/>
      </c>
      <c r="G679" s="24" t="n"/>
      <c r="H679" s="24" t="n"/>
      <c r="I679" s="24" t="n"/>
      <c r="J679" s="24" t="n"/>
      <c r="K679" s="24" t="n"/>
      <c r="L679" s="25">
        <f>IF(OR($D679="",$G679=""),"",ROUND($G679+N($H679)-((N($I679)+N($J679))/MAX(0.0001,IFERROR(IF(INDEX('Productos de barra'!$F$2:$F$151,MATCH($D679,'Productos de barra'!$A$2:$A$151,0))="",1,INDEX('Productos de barra'!$F$2:$F$151,MATCH($D679,'Productos de barra'!$A$2:$A$151,0))),1))+N($K679)),2))</f>
        <v/>
      </c>
      <c r="M679" s="24" t="n"/>
      <c r="N679" s="25">
        <f>IF(OR($L679="",$M679=""),"",ROUND($M679-$L679,2))</f>
        <v/>
      </c>
      <c r="O679" s="23">
        <f>IF($N679="","",IF(ABS($N679)&lt;=IFERROR(IF(INDEX('Productos de barra'!$G$2:$G$151,MATCH($D679,'Productos de barra'!$A$2:$A$151,0))="",Configuración!$C$3,INDEX('Productos de barra'!$G$2:$G$151,MATCH($D679,'Productos de barra'!$A$2:$A$151,0))),Configuración!$C$3)*((N($I679)+N($J679))/MAX(0.0001,IFERROR(IF(INDEX('Productos de barra'!$F$2:$F$151,MATCH($D679,'Productos de barra'!$A$2:$A$151,0))="",1,INDEX('Productos de barra'!$F$2:$F$151,MATCH($D679,'Productos de barra'!$A$2:$A$151,0))),1))+N($K679))+0.001,"OK",IF($N679&lt;0,"Falta: investigar","Sobra: revisar carga")))</f>
        <v/>
      </c>
      <c r="P679" s="26">
        <f>IF($N679="","",IFERROR(IF(INDEX('Productos de barra'!$H$2:$H$151,MATCH($D679,'Productos de barra'!$A$2:$A$151,0))="","",$N679*INDEX('Productos de barra'!$H$2:$H$151,MATCH($D679,'Productos de barra'!$A$2:$A$151,0))),""))</f>
        <v/>
      </c>
      <c r="Q679" s="18" t="n"/>
      <c r="R679" s="23">
        <f>IF(OR($A679="",$A679&lt;&gt;'Resumen del turno'!$C$3,$B679&lt;&gt;'Resumen del turno'!$C$4,$O679="",$O679="OK"),"",COUNTIFS($A$2:$A679,$A679,$B$2:$B679,$B679,$O$2:$O679,"Falta*")+COUNTIFS($A$2:$A679,$A679,$B$2:$B679,$B679,$O$2:$O679,"Sobra*"))</f>
        <v/>
      </c>
    </row>
    <row r="680">
      <c r="A680" s="22" t="n"/>
      <c r="B680" s="18" t="n"/>
      <c r="C680" s="18" t="n"/>
      <c r="D680" s="18" t="n"/>
      <c r="E680" s="23">
        <f>IF($D680="","",IFERROR(INDEX('Productos de barra'!$B$2:$B$151,MATCH($D680,'Productos de barra'!$A$2:$A$151,0)),"Código no cargado"))</f>
        <v/>
      </c>
      <c r="F680" s="23">
        <f>IF($D680="","",IFERROR(INDEX('Productos de barra'!$D$2:$D$151,MATCH($D680,'Productos de barra'!$A$2:$A$151,0)),""))</f>
        <v/>
      </c>
      <c r="G680" s="24" t="n"/>
      <c r="H680" s="24" t="n"/>
      <c r="I680" s="24" t="n"/>
      <c r="J680" s="24" t="n"/>
      <c r="K680" s="24" t="n"/>
      <c r="L680" s="25">
        <f>IF(OR($D680="",$G680=""),"",ROUND($G680+N($H680)-((N($I680)+N($J680))/MAX(0.0001,IFERROR(IF(INDEX('Productos de barra'!$F$2:$F$151,MATCH($D680,'Productos de barra'!$A$2:$A$151,0))="",1,INDEX('Productos de barra'!$F$2:$F$151,MATCH($D680,'Productos de barra'!$A$2:$A$151,0))),1))+N($K680)),2))</f>
        <v/>
      </c>
      <c r="M680" s="24" t="n"/>
      <c r="N680" s="25">
        <f>IF(OR($L680="",$M680=""),"",ROUND($M680-$L680,2))</f>
        <v/>
      </c>
      <c r="O680" s="23">
        <f>IF($N680="","",IF(ABS($N680)&lt;=IFERROR(IF(INDEX('Productos de barra'!$G$2:$G$151,MATCH($D680,'Productos de barra'!$A$2:$A$151,0))="",Configuración!$C$3,INDEX('Productos de barra'!$G$2:$G$151,MATCH($D680,'Productos de barra'!$A$2:$A$151,0))),Configuración!$C$3)*((N($I680)+N($J680))/MAX(0.0001,IFERROR(IF(INDEX('Productos de barra'!$F$2:$F$151,MATCH($D680,'Productos de barra'!$A$2:$A$151,0))="",1,INDEX('Productos de barra'!$F$2:$F$151,MATCH($D680,'Productos de barra'!$A$2:$A$151,0))),1))+N($K680))+0.001,"OK",IF($N680&lt;0,"Falta: investigar","Sobra: revisar carga")))</f>
        <v/>
      </c>
      <c r="P680" s="26">
        <f>IF($N680="","",IFERROR(IF(INDEX('Productos de barra'!$H$2:$H$151,MATCH($D680,'Productos de barra'!$A$2:$A$151,0))="","",$N680*INDEX('Productos de barra'!$H$2:$H$151,MATCH($D680,'Productos de barra'!$A$2:$A$151,0))),""))</f>
        <v/>
      </c>
      <c r="Q680" s="18" t="n"/>
      <c r="R680" s="23">
        <f>IF(OR($A680="",$A680&lt;&gt;'Resumen del turno'!$C$3,$B680&lt;&gt;'Resumen del turno'!$C$4,$O680="",$O680="OK"),"",COUNTIFS($A$2:$A680,$A680,$B$2:$B680,$B680,$O$2:$O680,"Falta*")+COUNTIFS($A$2:$A680,$A680,$B$2:$B680,$B680,$O$2:$O680,"Sobra*"))</f>
        <v/>
      </c>
    </row>
    <row r="681">
      <c r="A681" s="22" t="n"/>
      <c r="B681" s="18" t="n"/>
      <c r="C681" s="18" t="n"/>
      <c r="D681" s="18" t="n"/>
      <c r="E681" s="23">
        <f>IF($D681="","",IFERROR(INDEX('Productos de barra'!$B$2:$B$151,MATCH($D681,'Productos de barra'!$A$2:$A$151,0)),"Código no cargado"))</f>
        <v/>
      </c>
      <c r="F681" s="23">
        <f>IF($D681="","",IFERROR(INDEX('Productos de barra'!$D$2:$D$151,MATCH($D681,'Productos de barra'!$A$2:$A$151,0)),""))</f>
        <v/>
      </c>
      <c r="G681" s="24" t="n"/>
      <c r="H681" s="24" t="n"/>
      <c r="I681" s="24" t="n"/>
      <c r="J681" s="24" t="n"/>
      <c r="K681" s="24" t="n"/>
      <c r="L681" s="25">
        <f>IF(OR($D681="",$G681=""),"",ROUND($G681+N($H681)-((N($I681)+N($J681))/MAX(0.0001,IFERROR(IF(INDEX('Productos de barra'!$F$2:$F$151,MATCH($D681,'Productos de barra'!$A$2:$A$151,0))="",1,INDEX('Productos de barra'!$F$2:$F$151,MATCH($D681,'Productos de barra'!$A$2:$A$151,0))),1))+N($K681)),2))</f>
        <v/>
      </c>
      <c r="M681" s="24" t="n"/>
      <c r="N681" s="25">
        <f>IF(OR($L681="",$M681=""),"",ROUND($M681-$L681,2))</f>
        <v/>
      </c>
      <c r="O681" s="23">
        <f>IF($N681="","",IF(ABS($N681)&lt;=IFERROR(IF(INDEX('Productos de barra'!$G$2:$G$151,MATCH($D681,'Productos de barra'!$A$2:$A$151,0))="",Configuración!$C$3,INDEX('Productos de barra'!$G$2:$G$151,MATCH($D681,'Productos de barra'!$A$2:$A$151,0))),Configuración!$C$3)*((N($I681)+N($J681))/MAX(0.0001,IFERROR(IF(INDEX('Productos de barra'!$F$2:$F$151,MATCH($D681,'Productos de barra'!$A$2:$A$151,0))="",1,INDEX('Productos de barra'!$F$2:$F$151,MATCH($D681,'Productos de barra'!$A$2:$A$151,0))),1))+N($K681))+0.001,"OK",IF($N681&lt;0,"Falta: investigar","Sobra: revisar carga")))</f>
        <v/>
      </c>
      <c r="P681" s="26">
        <f>IF($N681="","",IFERROR(IF(INDEX('Productos de barra'!$H$2:$H$151,MATCH($D681,'Productos de barra'!$A$2:$A$151,0))="","",$N681*INDEX('Productos de barra'!$H$2:$H$151,MATCH($D681,'Productos de barra'!$A$2:$A$151,0))),""))</f>
        <v/>
      </c>
      <c r="Q681" s="18" t="n"/>
      <c r="R681" s="23">
        <f>IF(OR($A681="",$A681&lt;&gt;'Resumen del turno'!$C$3,$B681&lt;&gt;'Resumen del turno'!$C$4,$O681="",$O681="OK"),"",COUNTIFS($A$2:$A681,$A681,$B$2:$B681,$B681,$O$2:$O681,"Falta*")+COUNTIFS($A$2:$A681,$A681,$B$2:$B681,$B681,$O$2:$O681,"Sobra*"))</f>
        <v/>
      </c>
    </row>
    <row r="682">
      <c r="A682" s="22" t="n"/>
      <c r="B682" s="18" t="n"/>
      <c r="C682" s="18" t="n"/>
      <c r="D682" s="18" t="n"/>
      <c r="E682" s="23">
        <f>IF($D682="","",IFERROR(INDEX('Productos de barra'!$B$2:$B$151,MATCH($D682,'Productos de barra'!$A$2:$A$151,0)),"Código no cargado"))</f>
        <v/>
      </c>
      <c r="F682" s="23">
        <f>IF($D682="","",IFERROR(INDEX('Productos de barra'!$D$2:$D$151,MATCH($D682,'Productos de barra'!$A$2:$A$151,0)),""))</f>
        <v/>
      </c>
      <c r="G682" s="24" t="n"/>
      <c r="H682" s="24" t="n"/>
      <c r="I682" s="24" t="n"/>
      <c r="J682" s="24" t="n"/>
      <c r="K682" s="24" t="n"/>
      <c r="L682" s="25">
        <f>IF(OR($D682="",$G682=""),"",ROUND($G682+N($H682)-((N($I682)+N($J682))/MAX(0.0001,IFERROR(IF(INDEX('Productos de barra'!$F$2:$F$151,MATCH($D682,'Productos de barra'!$A$2:$A$151,0))="",1,INDEX('Productos de barra'!$F$2:$F$151,MATCH($D682,'Productos de barra'!$A$2:$A$151,0))),1))+N($K682)),2))</f>
        <v/>
      </c>
      <c r="M682" s="24" t="n"/>
      <c r="N682" s="25">
        <f>IF(OR($L682="",$M682=""),"",ROUND($M682-$L682,2))</f>
        <v/>
      </c>
      <c r="O682" s="23">
        <f>IF($N682="","",IF(ABS($N682)&lt;=IFERROR(IF(INDEX('Productos de barra'!$G$2:$G$151,MATCH($D682,'Productos de barra'!$A$2:$A$151,0))="",Configuración!$C$3,INDEX('Productos de barra'!$G$2:$G$151,MATCH($D682,'Productos de barra'!$A$2:$A$151,0))),Configuración!$C$3)*((N($I682)+N($J682))/MAX(0.0001,IFERROR(IF(INDEX('Productos de barra'!$F$2:$F$151,MATCH($D682,'Productos de barra'!$A$2:$A$151,0))="",1,INDEX('Productos de barra'!$F$2:$F$151,MATCH($D682,'Productos de barra'!$A$2:$A$151,0))),1))+N($K682))+0.001,"OK",IF($N682&lt;0,"Falta: investigar","Sobra: revisar carga")))</f>
        <v/>
      </c>
      <c r="P682" s="26">
        <f>IF($N682="","",IFERROR(IF(INDEX('Productos de barra'!$H$2:$H$151,MATCH($D682,'Productos de barra'!$A$2:$A$151,0))="","",$N682*INDEX('Productos de barra'!$H$2:$H$151,MATCH($D682,'Productos de barra'!$A$2:$A$151,0))),""))</f>
        <v/>
      </c>
      <c r="Q682" s="18" t="n"/>
      <c r="R682" s="23">
        <f>IF(OR($A682="",$A682&lt;&gt;'Resumen del turno'!$C$3,$B682&lt;&gt;'Resumen del turno'!$C$4,$O682="",$O682="OK"),"",COUNTIFS($A$2:$A682,$A682,$B$2:$B682,$B682,$O$2:$O682,"Falta*")+COUNTIFS($A$2:$A682,$A682,$B$2:$B682,$B682,$O$2:$O682,"Sobra*"))</f>
        <v/>
      </c>
    </row>
    <row r="683">
      <c r="A683" s="22" t="n"/>
      <c r="B683" s="18" t="n"/>
      <c r="C683" s="18" t="n"/>
      <c r="D683" s="18" t="n"/>
      <c r="E683" s="23">
        <f>IF($D683="","",IFERROR(INDEX('Productos de barra'!$B$2:$B$151,MATCH($D683,'Productos de barra'!$A$2:$A$151,0)),"Código no cargado"))</f>
        <v/>
      </c>
      <c r="F683" s="23">
        <f>IF($D683="","",IFERROR(INDEX('Productos de barra'!$D$2:$D$151,MATCH($D683,'Productos de barra'!$A$2:$A$151,0)),""))</f>
        <v/>
      </c>
      <c r="G683" s="24" t="n"/>
      <c r="H683" s="24" t="n"/>
      <c r="I683" s="24" t="n"/>
      <c r="J683" s="24" t="n"/>
      <c r="K683" s="24" t="n"/>
      <c r="L683" s="25">
        <f>IF(OR($D683="",$G683=""),"",ROUND($G683+N($H683)-((N($I683)+N($J683))/MAX(0.0001,IFERROR(IF(INDEX('Productos de barra'!$F$2:$F$151,MATCH($D683,'Productos de barra'!$A$2:$A$151,0))="",1,INDEX('Productos de barra'!$F$2:$F$151,MATCH($D683,'Productos de barra'!$A$2:$A$151,0))),1))+N($K683)),2))</f>
        <v/>
      </c>
      <c r="M683" s="24" t="n"/>
      <c r="N683" s="25">
        <f>IF(OR($L683="",$M683=""),"",ROUND($M683-$L683,2))</f>
        <v/>
      </c>
      <c r="O683" s="23">
        <f>IF($N683="","",IF(ABS($N683)&lt;=IFERROR(IF(INDEX('Productos de barra'!$G$2:$G$151,MATCH($D683,'Productos de barra'!$A$2:$A$151,0))="",Configuración!$C$3,INDEX('Productos de barra'!$G$2:$G$151,MATCH($D683,'Productos de barra'!$A$2:$A$151,0))),Configuración!$C$3)*((N($I683)+N($J683))/MAX(0.0001,IFERROR(IF(INDEX('Productos de barra'!$F$2:$F$151,MATCH($D683,'Productos de barra'!$A$2:$A$151,0))="",1,INDEX('Productos de barra'!$F$2:$F$151,MATCH($D683,'Productos de barra'!$A$2:$A$151,0))),1))+N($K683))+0.001,"OK",IF($N683&lt;0,"Falta: investigar","Sobra: revisar carga")))</f>
        <v/>
      </c>
      <c r="P683" s="26">
        <f>IF($N683="","",IFERROR(IF(INDEX('Productos de barra'!$H$2:$H$151,MATCH($D683,'Productos de barra'!$A$2:$A$151,0))="","",$N683*INDEX('Productos de barra'!$H$2:$H$151,MATCH($D683,'Productos de barra'!$A$2:$A$151,0))),""))</f>
        <v/>
      </c>
      <c r="Q683" s="18" t="n"/>
      <c r="R683" s="23">
        <f>IF(OR($A683="",$A683&lt;&gt;'Resumen del turno'!$C$3,$B683&lt;&gt;'Resumen del turno'!$C$4,$O683="",$O683="OK"),"",COUNTIFS($A$2:$A683,$A683,$B$2:$B683,$B683,$O$2:$O683,"Falta*")+COUNTIFS($A$2:$A683,$A683,$B$2:$B683,$B683,$O$2:$O683,"Sobra*"))</f>
        <v/>
      </c>
    </row>
    <row r="684">
      <c r="A684" s="22" t="n"/>
      <c r="B684" s="18" t="n"/>
      <c r="C684" s="18" t="n"/>
      <c r="D684" s="18" t="n"/>
      <c r="E684" s="23">
        <f>IF($D684="","",IFERROR(INDEX('Productos de barra'!$B$2:$B$151,MATCH($D684,'Productos de barra'!$A$2:$A$151,0)),"Código no cargado"))</f>
        <v/>
      </c>
      <c r="F684" s="23">
        <f>IF($D684="","",IFERROR(INDEX('Productos de barra'!$D$2:$D$151,MATCH($D684,'Productos de barra'!$A$2:$A$151,0)),""))</f>
        <v/>
      </c>
      <c r="G684" s="24" t="n"/>
      <c r="H684" s="24" t="n"/>
      <c r="I684" s="24" t="n"/>
      <c r="J684" s="24" t="n"/>
      <c r="K684" s="24" t="n"/>
      <c r="L684" s="25">
        <f>IF(OR($D684="",$G684=""),"",ROUND($G684+N($H684)-((N($I684)+N($J684))/MAX(0.0001,IFERROR(IF(INDEX('Productos de barra'!$F$2:$F$151,MATCH($D684,'Productos de barra'!$A$2:$A$151,0))="",1,INDEX('Productos de barra'!$F$2:$F$151,MATCH($D684,'Productos de barra'!$A$2:$A$151,0))),1))+N($K684)),2))</f>
        <v/>
      </c>
      <c r="M684" s="24" t="n"/>
      <c r="N684" s="25">
        <f>IF(OR($L684="",$M684=""),"",ROUND($M684-$L684,2))</f>
        <v/>
      </c>
      <c r="O684" s="23">
        <f>IF($N684="","",IF(ABS($N684)&lt;=IFERROR(IF(INDEX('Productos de barra'!$G$2:$G$151,MATCH($D684,'Productos de barra'!$A$2:$A$151,0))="",Configuración!$C$3,INDEX('Productos de barra'!$G$2:$G$151,MATCH($D684,'Productos de barra'!$A$2:$A$151,0))),Configuración!$C$3)*((N($I684)+N($J684))/MAX(0.0001,IFERROR(IF(INDEX('Productos de barra'!$F$2:$F$151,MATCH($D684,'Productos de barra'!$A$2:$A$151,0))="",1,INDEX('Productos de barra'!$F$2:$F$151,MATCH($D684,'Productos de barra'!$A$2:$A$151,0))),1))+N($K684))+0.001,"OK",IF($N684&lt;0,"Falta: investigar","Sobra: revisar carga")))</f>
        <v/>
      </c>
      <c r="P684" s="26">
        <f>IF($N684="","",IFERROR(IF(INDEX('Productos de barra'!$H$2:$H$151,MATCH($D684,'Productos de barra'!$A$2:$A$151,0))="","",$N684*INDEX('Productos de barra'!$H$2:$H$151,MATCH($D684,'Productos de barra'!$A$2:$A$151,0))),""))</f>
        <v/>
      </c>
      <c r="Q684" s="18" t="n"/>
      <c r="R684" s="23">
        <f>IF(OR($A684="",$A684&lt;&gt;'Resumen del turno'!$C$3,$B684&lt;&gt;'Resumen del turno'!$C$4,$O684="",$O684="OK"),"",COUNTIFS($A$2:$A684,$A684,$B$2:$B684,$B684,$O$2:$O684,"Falta*")+COUNTIFS($A$2:$A684,$A684,$B$2:$B684,$B684,$O$2:$O684,"Sobra*"))</f>
        <v/>
      </c>
    </row>
    <row r="685">
      <c r="A685" s="22" t="n"/>
      <c r="B685" s="18" t="n"/>
      <c r="C685" s="18" t="n"/>
      <c r="D685" s="18" t="n"/>
      <c r="E685" s="23">
        <f>IF($D685="","",IFERROR(INDEX('Productos de barra'!$B$2:$B$151,MATCH($D685,'Productos de barra'!$A$2:$A$151,0)),"Código no cargado"))</f>
        <v/>
      </c>
      <c r="F685" s="23">
        <f>IF($D685="","",IFERROR(INDEX('Productos de barra'!$D$2:$D$151,MATCH($D685,'Productos de barra'!$A$2:$A$151,0)),""))</f>
        <v/>
      </c>
      <c r="G685" s="24" t="n"/>
      <c r="H685" s="24" t="n"/>
      <c r="I685" s="24" t="n"/>
      <c r="J685" s="24" t="n"/>
      <c r="K685" s="24" t="n"/>
      <c r="L685" s="25">
        <f>IF(OR($D685="",$G685=""),"",ROUND($G685+N($H685)-((N($I685)+N($J685))/MAX(0.0001,IFERROR(IF(INDEX('Productos de barra'!$F$2:$F$151,MATCH($D685,'Productos de barra'!$A$2:$A$151,0))="",1,INDEX('Productos de barra'!$F$2:$F$151,MATCH($D685,'Productos de barra'!$A$2:$A$151,0))),1))+N($K685)),2))</f>
        <v/>
      </c>
      <c r="M685" s="24" t="n"/>
      <c r="N685" s="25">
        <f>IF(OR($L685="",$M685=""),"",ROUND($M685-$L685,2))</f>
        <v/>
      </c>
      <c r="O685" s="23">
        <f>IF($N685="","",IF(ABS($N685)&lt;=IFERROR(IF(INDEX('Productos de barra'!$G$2:$G$151,MATCH($D685,'Productos de barra'!$A$2:$A$151,0))="",Configuración!$C$3,INDEX('Productos de barra'!$G$2:$G$151,MATCH($D685,'Productos de barra'!$A$2:$A$151,0))),Configuración!$C$3)*((N($I685)+N($J685))/MAX(0.0001,IFERROR(IF(INDEX('Productos de barra'!$F$2:$F$151,MATCH($D685,'Productos de barra'!$A$2:$A$151,0))="",1,INDEX('Productos de barra'!$F$2:$F$151,MATCH($D685,'Productos de barra'!$A$2:$A$151,0))),1))+N($K685))+0.001,"OK",IF($N685&lt;0,"Falta: investigar","Sobra: revisar carga")))</f>
        <v/>
      </c>
      <c r="P685" s="26">
        <f>IF($N685="","",IFERROR(IF(INDEX('Productos de barra'!$H$2:$H$151,MATCH($D685,'Productos de barra'!$A$2:$A$151,0))="","",$N685*INDEX('Productos de barra'!$H$2:$H$151,MATCH($D685,'Productos de barra'!$A$2:$A$151,0))),""))</f>
        <v/>
      </c>
      <c r="Q685" s="18" t="n"/>
      <c r="R685" s="23">
        <f>IF(OR($A685="",$A685&lt;&gt;'Resumen del turno'!$C$3,$B685&lt;&gt;'Resumen del turno'!$C$4,$O685="",$O685="OK"),"",COUNTIFS($A$2:$A685,$A685,$B$2:$B685,$B685,$O$2:$O685,"Falta*")+COUNTIFS($A$2:$A685,$A685,$B$2:$B685,$B685,$O$2:$O685,"Sobra*"))</f>
        <v/>
      </c>
    </row>
    <row r="686">
      <c r="A686" s="22" t="n"/>
      <c r="B686" s="18" t="n"/>
      <c r="C686" s="18" t="n"/>
      <c r="D686" s="18" t="n"/>
      <c r="E686" s="23">
        <f>IF($D686="","",IFERROR(INDEX('Productos de barra'!$B$2:$B$151,MATCH($D686,'Productos de barra'!$A$2:$A$151,0)),"Código no cargado"))</f>
        <v/>
      </c>
      <c r="F686" s="23">
        <f>IF($D686="","",IFERROR(INDEX('Productos de barra'!$D$2:$D$151,MATCH($D686,'Productos de barra'!$A$2:$A$151,0)),""))</f>
        <v/>
      </c>
      <c r="G686" s="24" t="n"/>
      <c r="H686" s="24" t="n"/>
      <c r="I686" s="24" t="n"/>
      <c r="J686" s="24" t="n"/>
      <c r="K686" s="24" t="n"/>
      <c r="L686" s="25">
        <f>IF(OR($D686="",$G686=""),"",ROUND($G686+N($H686)-((N($I686)+N($J686))/MAX(0.0001,IFERROR(IF(INDEX('Productos de barra'!$F$2:$F$151,MATCH($D686,'Productos de barra'!$A$2:$A$151,0))="",1,INDEX('Productos de barra'!$F$2:$F$151,MATCH($D686,'Productos de barra'!$A$2:$A$151,0))),1))+N($K686)),2))</f>
        <v/>
      </c>
      <c r="M686" s="24" t="n"/>
      <c r="N686" s="25">
        <f>IF(OR($L686="",$M686=""),"",ROUND($M686-$L686,2))</f>
        <v/>
      </c>
      <c r="O686" s="23">
        <f>IF($N686="","",IF(ABS($N686)&lt;=IFERROR(IF(INDEX('Productos de barra'!$G$2:$G$151,MATCH($D686,'Productos de barra'!$A$2:$A$151,0))="",Configuración!$C$3,INDEX('Productos de barra'!$G$2:$G$151,MATCH($D686,'Productos de barra'!$A$2:$A$151,0))),Configuración!$C$3)*((N($I686)+N($J686))/MAX(0.0001,IFERROR(IF(INDEX('Productos de barra'!$F$2:$F$151,MATCH($D686,'Productos de barra'!$A$2:$A$151,0))="",1,INDEX('Productos de barra'!$F$2:$F$151,MATCH($D686,'Productos de barra'!$A$2:$A$151,0))),1))+N($K686))+0.001,"OK",IF($N686&lt;0,"Falta: investigar","Sobra: revisar carga")))</f>
        <v/>
      </c>
      <c r="P686" s="26">
        <f>IF($N686="","",IFERROR(IF(INDEX('Productos de barra'!$H$2:$H$151,MATCH($D686,'Productos de barra'!$A$2:$A$151,0))="","",$N686*INDEX('Productos de barra'!$H$2:$H$151,MATCH($D686,'Productos de barra'!$A$2:$A$151,0))),""))</f>
        <v/>
      </c>
      <c r="Q686" s="18" t="n"/>
      <c r="R686" s="23">
        <f>IF(OR($A686="",$A686&lt;&gt;'Resumen del turno'!$C$3,$B686&lt;&gt;'Resumen del turno'!$C$4,$O686="",$O686="OK"),"",COUNTIFS($A$2:$A686,$A686,$B$2:$B686,$B686,$O$2:$O686,"Falta*")+COUNTIFS($A$2:$A686,$A686,$B$2:$B686,$B686,$O$2:$O686,"Sobra*"))</f>
        <v/>
      </c>
    </row>
    <row r="687">
      <c r="A687" s="22" t="n"/>
      <c r="B687" s="18" t="n"/>
      <c r="C687" s="18" t="n"/>
      <c r="D687" s="18" t="n"/>
      <c r="E687" s="23">
        <f>IF($D687="","",IFERROR(INDEX('Productos de barra'!$B$2:$B$151,MATCH($D687,'Productos de barra'!$A$2:$A$151,0)),"Código no cargado"))</f>
        <v/>
      </c>
      <c r="F687" s="23">
        <f>IF($D687="","",IFERROR(INDEX('Productos de barra'!$D$2:$D$151,MATCH($D687,'Productos de barra'!$A$2:$A$151,0)),""))</f>
        <v/>
      </c>
      <c r="G687" s="24" t="n"/>
      <c r="H687" s="24" t="n"/>
      <c r="I687" s="24" t="n"/>
      <c r="J687" s="24" t="n"/>
      <c r="K687" s="24" t="n"/>
      <c r="L687" s="25">
        <f>IF(OR($D687="",$G687=""),"",ROUND($G687+N($H687)-((N($I687)+N($J687))/MAX(0.0001,IFERROR(IF(INDEX('Productos de barra'!$F$2:$F$151,MATCH($D687,'Productos de barra'!$A$2:$A$151,0))="",1,INDEX('Productos de barra'!$F$2:$F$151,MATCH($D687,'Productos de barra'!$A$2:$A$151,0))),1))+N($K687)),2))</f>
        <v/>
      </c>
      <c r="M687" s="24" t="n"/>
      <c r="N687" s="25">
        <f>IF(OR($L687="",$M687=""),"",ROUND($M687-$L687,2))</f>
        <v/>
      </c>
      <c r="O687" s="23">
        <f>IF($N687="","",IF(ABS($N687)&lt;=IFERROR(IF(INDEX('Productos de barra'!$G$2:$G$151,MATCH($D687,'Productos de barra'!$A$2:$A$151,0))="",Configuración!$C$3,INDEX('Productos de barra'!$G$2:$G$151,MATCH($D687,'Productos de barra'!$A$2:$A$151,0))),Configuración!$C$3)*((N($I687)+N($J687))/MAX(0.0001,IFERROR(IF(INDEX('Productos de barra'!$F$2:$F$151,MATCH($D687,'Productos de barra'!$A$2:$A$151,0))="",1,INDEX('Productos de barra'!$F$2:$F$151,MATCH($D687,'Productos de barra'!$A$2:$A$151,0))),1))+N($K687))+0.001,"OK",IF($N687&lt;0,"Falta: investigar","Sobra: revisar carga")))</f>
        <v/>
      </c>
      <c r="P687" s="26">
        <f>IF($N687="","",IFERROR(IF(INDEX('Productos de barra'!$H$2:$H$151,MATCH($D687,'Productos de barra'!$A$2:$A$151,0))="","",$N687*INDEX('Productos de barra'!$H$2:$H$151,MATCH($D687,'Productos de barra'!$A$2:$A$151,0))),""))</f>
        <v/>
      </c>
      <c r="Q687" s="18" t="n"/>
      <c r="R687" s="23">
        <f>IF(OR($A687="",$A687&lt;&gt;'Resumen del turno'!$C$3,$B687&lt;&gt;'Resumen del turno'!$C$4,$O687="",$O687="OK"),"",COUNTIFS($A$2:$A687,$A687,$B$2:$B687,$B687,$O$2:$O687,"Falta*")+COUNTIFS($A$2:$A687,$A687,$B$2:$B687,$B687,$O$2:$O687,"Sobra*"))</f>
        <v/>
      </c>
    </row>
    <row r="688">
      <c r="A688" s="22" t="n"/>
      <c r="B688" s="18" t="n"/>
      <c r="C688" s="18" t="n"/>
      <c r="D688" s="18" t="n"/>
      <c r="E688" s="23">
        <f>IF($D688="","",IFERROR(INDEX('Productos de barra'!$B$2:$B$151,MATCH($D688,'Productos de barra'!$A$2:$A$151,0)),"Código no cargado"))</f>
        <v/>
      </c>
      <c r="F688" s="23">
        <f>IF($D688="","",IFERROR(INDEX('Productos de barra'!$D$2:$D$151,MATCH($D688,'Productos de barra'!$A$2:$A$151,0)),""))</f>
        <v/>
      </c>
      <c r="G688" s="24" t="n"/>
      <c r="H688" s="24" t="n"/>
      <c r="I688" s="24" t="n"/>
      <c r="J688" s="24" t="n"/>
      <c r="K688" s="24" t="n"/>
      <c r="L688" s="25">
        <f>IF(OR($D688="",$G688=""),"",ROUND($G688+N($H688)-((N($I688)+N($J688))/MAX(0.0001,IFERROR(IF(INDEX('Productos de barra'!$F$2:$F$151,MATCH($D688,'Productos de barra'!$A$2:$A$151,0))="",1,INDEX('Productos de barra'!$F$2:$F$151,MATCH($D688,'Productos de barra'!$A$2:$A$151,0))),1))+N($K688)),2))</f>
        <v/>
      </c>
      <c r="M688" s="24" t="n"/>
      <c r="N688" s="25">
        <f>IF(OR($L688="",$M688=""),"",ROUND($M688-$L688,2))</f>
        <v/>
      </c>
      <c r="O688" s="23">
        <f>IF($N688="","",IF(ABS($N688)&lt;=IFERROR(IF(INDEX('Productos de barra'!$G$2:$G$151,MATCH($D688,'Productos de barra'!$A$2:$A$151,0))="",Configuración!$C$3,INDEX('Productos de barra'!$G$2:$G$151,MATCH($D688,'Productos de barra'!$A$2:$A$151,0))),Configuración!$C$3)*((N($I688)+N($J688))/MAX(0.0001,IFERROR(IF(INDEX('Productos de barra'!$F$2:$F$151,MATCH($D688,'Productos de barra'!$A$2:$A$151,0))="",1,INDEX('Productos de barra'!$F$2:$F$151,MATCH($D688,'Productos de barra'!$A$2:$A$151,0))),1))+N($K688))+0.001,"OK",IF($N688&lt;0,"Falta: investigar","Sobra: revisar carga")))</f>
        <v/>
      </c>
      <c r="P688" s="26">
        <f>IF($N688="","",IFERROR(IF(INDEX('Productos de barra'!$H$2:$H$151,MATCH($D688,'Productos de barra'!$A$2:$A$151,0))="","",$N688*INDEX('Productos de barra'!$H$2:$H$151,MATCH($D688,'Productos de barra'!$A$2:$A$151,0))),""))</f>
        <v/>
      </c>
      <c r="Q688" s="18" t="n"/>
      <c r="R688" s="23">
        <f>IF(OR($A688="",$A688&lt;&gt;'Resumen del turno'!$C$3,$B688&lt;&gt;'Resumen del turno'!$C$4,$O688="",$O688="OK"),"",COUNTIFS($A$2:$A688,$A688,$B$2:$B688,$B688,$O$2:$O688,"Falta*")+COUNTIFS($A$2:$A688,$A688,$B$2:$B688,$B688,$O$2:$O688,"Sobra*"))</f>
        <v/>
      </c>
    </row>
    <row r="689">
      <c r="A689" s="22" t="n"/>
      <c r="B689" s="18" t="n"/>
      <c r="C689" s="18" t="n"/>
      <c r="D689" s="18" t="n"/>
      <c r="E689" s="23">
        <f>IF($D689="","",IFERROR(INDEX('Productos de barra'!$B$2:$B$151,MATCH($D689,'Productos de barra'!$A$2:$A$151,0)),"Código no cargado"))</f>
        <v/>
      </c>
      <c r="F689" s="23">
        <f>IF($D689="","",IFERROR(INDEX('Productos de barra'!$D$2:$D$151,MATCH($D689,'Productos de barra'!$A$2:$A$151,0)),""))</f>
        <v/>
      </c>
      <c r="G689" s="24" t="n"/>
      <c r="H689" s="24" t="n"/>
      <c r="I689" s="24" t="n"/>
      <c r="J689" s="24" t="n"/>
      <c r="K689" s="24" t="n"/>
      <c r="L689" s="25">
        <f>IF(OR($D689="",$G689=""),"",ROUND($G689+N($H689)-((N($I689)+N($J689))/MAX(0.0001,IFERROR(IF(INDEX('Productos de barra'!$F$2:$F$151,MATCH($D689,'Productos de barra'!$A$2:$A$151,0))="",1,INDEX('Productos de barra'!$F$2:$F$151,MATCH($D689,'Productos de barra'!$A$2:$A$151,0))),1))+N($K689)),2))</f>
        <v/>
      </c>
      <c r="M689" s="24" t="n"/>
      <c r="N689" s="25">
        <f>IF(OR($L689="",$M689=""),"",ROUND($M689-$L689,2))</f>
        <v/>
      </c>
      <c r="O689" s="23">
        <f>IF($N689="","",IF(ABS($N689)&lt;=IFERROR(IF(INDEX('Productos de barra'!$G$2:$G$151,MATCH($D689,'Productos de barra'!$A$2:$A$151,0))="",Configuración!$C$3,INDEX('Productos de barra'!$G$2:$G$151,MATCH($D689,'Productos de barra'!$A$2:$A$151,0))),Configuración!$C$3)*((N($I689)+N($J689))/MAX(0.0001,IFERROR(IF(INDEX('Productos de barra'!$F$2:$F$151,MATCH($D689,'Productos de barra'!$A$2:$A$151,0))="",1,INDEX('Productos de barra'!$F$2:$F$151,MATCH($D689,'Productos de barra'!$A$2:$A$151,0))),1))+N($K689))+0.001,"OK",IF($N689&lt;0,"Falta: investigar","Sobra: revisar carga")))</f>
        <v/>
      </c>
      <c r="P689" s="26">
        <f>IF($N689="","",IFERROR(IF(INDEX('Productos de barra'!$H$2:$H$151,MATCH($D689,'Productos de barra'!$A$2:$A$151,0))="","",$N689*INDEX('Productos de barra'!$H$2:$H$151,MATCH($D689,'Productos de barra'!$A$2:$A$151,0))),""))</f>
        <v/>
      </c>
      <c r="Q689" s="18" t="n"/>
      <c r="R689" s="23">
        <f>IF(OR($A689="",$A689&lt;&gt;'Resumen del turno'!$C$3,$B689&lt;&gt;'Resumen del turno'!$C$4,$O689="",$O689="OK"),"",COUNTIFS($A$2:$A689,$A689,$B$2:$B689,$B689,$O$2:$O689,"Falta*")+COUNTIFS($A$2:$A689,$A689,$B$2:$B689,$B689,$O$2:$O689,"Sobra*"))</f>
        <v/>
      </c>
    </row>
    <row r="690">
      <c r="A690" s="22" t="n"/>
      <c r="B690" s="18" t="n"/>
      <c r="C690" s="18" t="n"/>
      <c r="D690" s="18" t="n"/>
      <c r="E690" s="23">
        <f>IF($D690="","",IFERROR(INDEX('Productos de barra'!$B$2:$B$151,MATCH($D690,'Productos de barra'!$A$2:$A$151,0)),"Código no cargado"))</f>
        <v/>
      </c>
      <c r="F690" s="23">
        <f>IF($D690="","",IFERROR(INDEX('Productos de barra'!$D$2:$D$151,MATCH($D690,'Productos de barra'!$A$2:$A$151,0)),""))</f>
        <v/>
      </c>
      <c r="G690" s="24" t="n"/>
      <c r="H690" s="24" t="n"/>
      <c r="I690" s="24" t="n"/>
      <c r="J690" s="24" t="n"/>
      <c r="K690" s="24" t="n"/>
      <c r="L690" s="25">
        <f>IF(OR($D690="",$G690=""),"",ROUND($G690+N($H690)-((N($I690)+N($J690))/MAX(0.0001,IFERROR(IF(INDEX('Productos de barra'!$F$2:$F$151,MATCH($D690,'Productos de barra'!$A$2:$A$151,0))="",1,INDEX('Productos de barra'!$F$2:$F$151,MATCH($D690,'Productos de barra'!$A$2:$A$151,0))),1))+N($K690)),2))</f>
        <v/>
      </c>
      <c r="M690" s="24" t="n"/>
      <c r="N690" s="25">
        <f>IF(OR($L690="",$M690=""),"",ROUND($M690-$L690,2))</f>
        <v/>
      </c>
      <c r="O690" s="23">
        <f>IF($N690="","",IF(ABS($N690)&lt;=IFERROR(IF(INDEX('Productos de barra'!$G$2:$G$151,MATCH($D690,'Productos de barra'!$A$2:$A$151,0))="",Configuración!$C$3,INDEX('Productos de barra'!$G$2:$G$151,MATCH($D690,'Productos de barra'!$A$2:$A$151,0))),Configuración!$C$3)*((N($I690)+N($J690))/MAX(0.0001,IFERROR(IF(INDEX('Productos de barra'!$F$2:$F$151,MATCH($D690,'Productos de barra'!$A$2:$A$151,0))="",1,INDEX('Productos de barra'!$F$2:$F$151,MATCH($D690,'Productos de barra'!$A$2:$A$151,0))),1))+N($K690))+0.001,"OK",IF($N690&lt;0,"Falta: investigar","Sobra: revisar carga")))</f>
        <v/>
      </c>
      <c r="P690" s="26">
        <f>IF($N690="","",IFERROR(IF(INDEX('Productos de barra'!$H$2:$H$151,MATCH($D690,'Productos de barra'!$A$2:$A$151,0))="","",$N690*INDEX('Productos de barra'!$H$2:$H$151,MATCH($D690,'Productos de barra'!$A$2:$A$151,0))),""))</f>
        <v/>
      </c>
      <c r="Q690" s="18" t="n"/>
      <c r="R690" s="23">
        <f>IF(OR($A690="",$A690&lt;&gt;'Resumen del turno'!$C$3,$B690&lt;&gt;'Resumen del turno'!$C$4,$O690="",$O690="OK"),"",COUNTIFS($A$2:$A690,$A690,$B$2:$B690,$B690,$O$2:$O690,"Falta*")+COUNTIFS($A$2:$A690,$A690,$B$2:$B690,$B690,$O$2:$O690,"Sobra*"))</f>
        <v/>
      </c>
    </row>
    <row r="691">
      <c r="A691" s="22" t="n"/>
      <c r="B691" s="18" t="n"/>
      <c r="C691" s="18" t="n"/>
      <c r="D691" s="18" t="n"/>
      <c r="E691" s="23">
        <f>IF($D691="","",IFERROR(INDEX('Productos de barra'!$B$2:$B$151,MATCH($D691,'Productos de barra'!$A$2:$A$151,0)),"Código no cargado"))</f>
        <v/>
      </c>
      <c r="F691" s="23">
        <f>IF($D691="","",IFERROR(INDEX('Productos de barra'!$D$2:$D$151,MATCH($D691,'Productos de barra'!$A$2:$A$151,0)),""))</f>
        <v/>
      </c>
      <c r="G691" s="24" t="n"/>
      <c r="H691" s="24" t="n"/>
      <c r="I691" s="24" t="n"/>
      <c r="J691" s="24" t="n"/>
      <c r="K691" s="24" t="n"/>
      <c r="L691" s="25">
        <f>IF(OR($D691="",$G691=""),"",ROUND($G691+N($H691)-((N($I691)+N($J691))/MAX(0.0001,IFERROR(IF(INDEX('Productos de barra'!$F$2:$F$151,MATCH($D691,'Productos de barra'!$A$2:$A$151,0))="",1,INDEX('Productos de barra'!$F$2:$F$151,MATCH($D691,'Productos de barra'!$A$2:$A$151,0))),1))+N($K691)),2))</f>
        <v/>
      </c>
      <c r="M691" s="24" t="n"/>
      <c r="N691" s="25">
        <f>IF(OR($L691="",$M691=""),"",ROUND($M691-$L691,2))</f>
        <v/>
      </c>
      <c r="O691" s="23">
        <f>IF($N691="","",IF(ABS($N691)&lt;=IFERROR(IF(INDEX('Productos de barra'!$G$2:$G$151,MATCH($D691,'Productos de barra'!$A$2:$A$151,0))="",Configuración!$C$3,INDEX('Productos de barra'!$G$2:$G$151,MATCH($D691,'Productos de barra'!$A$2:$A$151,0))),Configuración!$C$3)*((N($I691)+N($J691))/MAX(0.0001,IFERROR(IF(INDEX('Productos de barra'!$F$2:$F$151,MATCH($D691,'Productos de barra'!$A$2:$A$151,0))="",1,INDEX('Productos de barra'!$F$2:$F$151,MATCH($D691,'Productos de barra'!$A$2:$A$151,0))),1))+N($K691))+0.001,"OK",IF($N691&lt;0,"Falta: investigar","Sobra: revisar carga")))</f>
        <v/>
      </c>
      <c r="P691" s="26">
        <f>IF($N691="","",IFERROR(IF(INDEX('Productos de barra'!$H$2:$H$151,MATCH($D691,'Productos de barra'!$A$2:$A$151,0))="","",$N691*INDEX('Productos de barra'!$H$2:$H$151,MATCH($D691,'Productos de barra'!$A$2:$A$151,0))),""))</f>
        <v/>
      </c>
      <c r="Q691" s="18" t="n"/>
      <c r="R691" s="23">
        <f>IF(OR($A691="",$A691&lt;&gt;'Resumen del turno'!$C$3,$B691&lt;&gt;'Resumen del turno'!$C$4,$O691="",$O691="OK"),"",COUNTIFS($A$2:$A691,$A691,$B$2:$B691,$B691,$O$2:$O691,"Falta*")+COUNTIFS($A$2:$A691,$A691,$B$2:$B691,$B691,$O$2:$O691,"Sobra*"))</f>
        <v/>
      </c>
    </row>
    <row r="692">
      <c r="A692" s="22" t="n"/>
      <c r="B692" s="18" t="n"/>
      <c r="C692" s="18" t="n"/>
      <c r="D692" s="18" t="n"/>
      <c r="E692" s="23">
        <f>IF($D692="","",IFERROR(INDEX('Productos de barra'!$B$2:$B$151,MATCH($D692,'Productos de barra'!$A$2:$A$151,0)),"Código no cargado"))</f>
        <v/>
      </c>
      <c r="F692" s="23">
        <f>IF($D692="","",IFERROR(INDEX('Productos de barra'!$D$2:$D$151,MATCH($D692,'Productos de barra'!$A$2:$A$151,0)),""))</f>
        <v/>
      </c>
      <c r="G692" s="24" t="n"/>
      <c r="H692" s="24" t="n"/>
      <c r="I692" s="24" t="n"/>
      <c r="J692" s="24" t="n"/>
      <c r="K692" s="24" t="n"/>
      <c r="L692" s="25">
        <f>IF(OR($D692="",$G692=""),"",ROUND($G692+N($H692)-((N($I692)+N($J692))/MAX(0.0001,IFERROR(IF(INDEX('Productos de barra'!$F$2:$F$151,MATCH($D692,'Productos de barra'!$A$2:$A$151,0))="",1,INDEX('Productos de barra'!$F$2:$F$151,MATCH($D692,'Productos de barra'!$A$2:$A$151,0))),1))+N($K692)),2))</f>
        <v/>
      </c>
      <c r="M692" s="24" t="n"/>
      <c r="N692" s="25">
        <f>IF(OR($L692="",$M692=""),"",ROUND($M692-$L692,2))</f>
        <v/>
      </c>
      <c r="O692" s="23">
        <f>IF($N692="","",IF(ABS($N692)&lt;=IFERROR(IF(INDEX('Productos de barra'!$G$2:$G$151,MATCH($D692,'Productos de barra'!$A$2:$A$151,0))="",Configuración!$C$3,INDEX('Productos de barra'!$G$2:$G$151,MATCH($D692,'Productos de barra'!$A$2:$A$151,0))),Configuración!$C$3)*((N($I692)+N($J692))/MAX(0.0001,IFERROR(IF(INDEX('Productos de barra'!$F$2:$F$151,MATCH($D692,'Productos de barra'!$A$2:$A$151,0))="",1,INDEX('Productos de barra'!$F$2:$F$151,MATCH($D692,'Productos de barra'!$A$2:$A$151,0))),1))+N($K692))+0.001,"OK",IF($N692&lt;0,"Falta: investigar","Sobra: revisar carga")))</f>
        <v/>
      </c>
      <c r="P692" s="26">
        <f>IF($N692="","",IFERROR(IF(INDEX('Productos de barra'!$H$2:$H$151,MATCH($D692,'Productos de barra'!$A$2:$A$151,0))="","",$N692*INDEX('Productos de barra'!$H$2:$H$151,MATCH($D692,'Productos de barra'!$A$2:$A$151,0))),""))</f>
        <v/>
      </c>
      <c r="Q692" s="18" t="n"/>
      <c r="R692" s="23">
        <f>IF(OR($A692="",$A692&lt;&gt;'Resumen del turno'!$C$3,$B692&lt;&gt;'Resumen del turno'!$C$4,$O692="",$O692="OK"),"",COUNTIFS($A$2:$A692,$A692,$B$2:$B692,$B692,$O$2:$O692,"Falta*")+COUNTIFS($A$2:$A692,$A692,$B$2:$B692,$B692,$O$2:$O692,"Sobra*"))</f>
        <v/>
      </c>
    </row>
    <row r="693">
      <c r="A693" s="22" t="n"/>
      <c r="B693" s="18" t="n"/>
      <c r="C693" s="18" t="n"/>
      <c r="D693" s="18" t="n"/>
      <c r="E693" s="23">
        <f>IF($D693="","",IFERROR(INDEX('Productos de barra'!$B$2:$B$151,MATCH($D693,'Productos de barra'!$A$2:$A$151,0)),"Código no cargado"))</f>
        <v/>
      </c>
      <c r="F693" s="23">
        <f>IF($D693="","",IFERROR(INDEX('Productos de barra'!$D$2:$D$151,MATCH($D693,'Productos de barra'!$A$2:$A$151,0)),""))</f>
        <v/>
      </c>
      <c r="G693" s="24" t="n"/>
      <c r="H693" s="24" t="n"/>
      <c r="I693" s="24" t="n"/>
      <c r="J693" s="24" t="n"/>
      <c r="K693" s="24" t="n"/>
      <c r="L693" s="25">
        <f>IF(OR($D693="",$G693=""),"",ROUND($G693+N($H693)-((N($I693)+N($J693))/MAX(0.0001,IFERROR(IF(INDEX('Productos de barra'!$F$2:$F$151,MATCH($D693,'Productos de barra'!$A$2:$A$151,0))="",1,INDEX('Productos de barra'!$F$2:$F$151,MATCH($D693,'Productos de barra'!$A$2:$A$151,0))),1))+N($K693)),2))</f>
        <v/>
      </c>
      <c r="M693" s="24" t="n"/>
      <c r="N693" s="25">
        <f>IF(OR($L693="",$M693=""),"",ROUND($M693-$L693,2))</f>
        <v/>
      </c>
      <c r="O693" s="23">
        <f>IF($N693="","",IF(ABS($N693)&lt;=IFERROR(IF(INDEX('Productos de barra'!$G$2:$G$151,MATCH($D693,'Productos de barra'!$A$2:$A$151,0))="",Configuración!$C$3,INDEX('Productos de barra'!$G$2:$G$151,MATCH($D693,'Productos de barra'!$A$2:$A$151,0))),Configuración!$C$3)*((N($I693)+N($J693))/MAX(0.0001,IFERROR(IF(INDEX('Productos de barra'!$F$2:$F$151,MATCH($D693,'Productos de barra'!$A$2:$A$151,0))="",1,INDEX('Productos de barra'!$F$2:$F$151,MATCH($D693,'Productos de barra'!$A$2:$A$151,0))),1))+N($K693))+0.001,"OK",IF($N693&lt;0,"Falta: investigar","Sobra: revisar carga")))</f>
        <v/>
      </c>
      <c r="P693" s="26">
        <f>IF($N693="","",IFERROR(IF(INDEX('Productos de barra'!$H$2:$H$151,MATCH($D693,'Productos de barra'!$A$2:$A$151,0))="","",$N693*INDEX('Productos de barra'!$H$2:$H$151,MATCH($D693,'Productos de barra'!$A$2:$A$151,0))),""))</f>
        <v/>
      </c>
      <c r="Q693" s="18" t="n"/>
      <c r="R693" s="23">
        <f>IF(OR($A693="",$A693&lt;&gt;'Resumen del turno'!$C$3,$B693&lt;&gt;'Resumen del turno'!$C$4,$O693="",$O693="OK"),"",COUNTIFS($A$2:$A693,$A693,$B$2:$B693,$B693,$O$2:$O693,"Falta*")+COUNTIFS($A$2:$A693,$A693,$B$2:$B693,$B693,$O$2:$O693,"Sobra*"))</f>
        <v/>
      </c>
    </row>
    <row r="694">
      <c r="A694" s="22" t="n"/>
      <c r="B694" s="18" t="n"/>
      <c r="C694" s="18" t="n"/>
      <c r="D694" s="18" t="n"/>
      <c r="E694" s="23">
        <f>IF($D694="","",IFERROR(INDEX('Productos de barra'!$B$2:$B$151,MATCH($D694,'Productos de barra'!$A$2:$A$151,0)),"Código no cargado"))</f>
        <v/>
      </c>
      <c r="F694" s="23">
        <f>IF($D694="","",IFERROR(INDEX('Productos de barra'!$D$2:$D$151,MATCH($D694,'Productos de barra'!$A$2:$A$151,0)),""))</f>
        <v/>
      </c>
      <c r="G694" s="24" t="n"/>
      <c r="H694" s="24" t="n"/>
      <c r="I694" s="24" t="n"/>
      <c r="J694" s="24" t="n"/>
      <c r="K694" s="24" t="n"/>
      <c r="L694" s="25">
        <f>IF(OR($D694="",$G694=""),"",ROUND($G694+N($H694)-((N($I694)+N($J694))/MAX(0.0001,IFERROR(IF(INDEX('Productos de barra'!$F$2:$F$151,MATCH($D694,'Productos de barra'!$A$2:$A$151,0))="",1,INDEX('Productos de barra'!$F$2:$F$151,MATCH($D694,'Productos de barra'!$A$2:$A$151,0))),1))+N($K694)),2))</f>
        <v/>
      </c>
      <c r="M694" s="24" t="n"/>
      <c r="N694" s="25">
        <f>IF(OR($L694="",$M694=""),"",ROUND($M694-$L694,2))</f>
        <v/>
      </c>
      <c r="O694" s="23">
        <f>IF($N694="","",IF(ABS($N694)&lt;=IFERROR(IF(INDEX('Productos de barra'!$G$2:$G$151,MATCH($D694,'Productos de barra'!$A$2:$A$151,0))="",Configuración!$C$3,INDEX('Productos de barra'!$G$2:$G$151,MATCH($D694,'Productos de barra'!$A$2:$A$151,0))),Configuración!$C$3)*((N($I694)+N($J694))/MAX(0.0001,IFERROR(IF(INDEX('Productos de barra'!$F$2:$F$151,MATCH($D694,'Productos de barra'!$A$2:$A$151,0))="",1,INDEX('Productos de barra'!$F$2:$F$151,MATCH($D694,'Productos de barra'!$A$2:$A$151,0))),1))+N($K694))+0.001,"OK",IF($N694&lt;0,"Falta: investigar","Sobra: revisar carga")))</f>
        <v/>
      </c>
      <c r="P694" s="26">
        <f>IF($N694="","",IFERROR(IF(INDEX('Productos de barra'!$H$2:$H$151,MATCH($D694,'Productos de barra'!$A$2:$A$151,0))="","",$N694*INDEX('Productos de barra'!$H$2:$H$151,MATCH($D694,'Productos de barra'!$A$2:$A$151,0))),""))</f>
        <v/>
      </c>
      <c r="Q694" s="18" t="n"/>
      <c r="R694" s="23">
        <f>IF(OR($A694="",$A694&lt;&gt;'Resumen del turno'!$C$3,$B694&lt;&gt;'Resumen del turno'!$C$4,$O694="",$O694="OK"),"",COUNTIFS($A$2:$A694,$A694,$B$2:$B694,$B694,$O$2:$O694,"Falta*")+COUNTIFS($A$2:$A694,$A694,$B$2:$B694,$B694,$O$2:$O694,"Sobra*"))</f>
        <v/>
      </c>
    </row>
    <row r="695">
      <c r="A695" s="22" t="n"/>
      <c r="B695" s="18" t="n"/>
      <c r="C695" s="18" t="n"/>
      <c r="D695" s="18" t="n"/>
      <c r="E695" s="23">
        <f>IF($D695="","",IFERROR(INDEX('Productos de barra'!$B$2:$B$151,MATCH($D695,'Productos de barra'!$A$2:$A$151,0)),"Código no cargado"))</f>
        <v/>
      </c>
      <c r="F695" s="23">
        <f>IF($D695="","",IFERROR(INDEX('Productos de barra'!$D$2:$D$151,MATCH($D695,'Productos de barra'!$A$2:$A$151,0)),""))</f>
        <v/>
      </c>
      <c r="G695" s="24" t="n"/>
      <c r="H695" s="24" t="n"/>
      <c r="I695" s="24" t="n"/>
      <c r="J695" s="24" t="n"/>
      <c r="K695" s="24" t="n"/>
      <c r="L695" s="25">
        <f>IF(OR($D695="",$G695=""),"",ROUND($G695+N($H695)-((N($I695)+N($J695))/MAX(0.0001,IFERROR(IF(INDEX('Productos de barra'!$F$2:$F$151,MATCH($D695,'Productos de barra'!$A$2:$A$151,0))="",1,INDEX('Productos de barra'!$F$2:$F$151,MATCH($D695,'Productos de barra'!$A$2:$A$151,0))),1))+N($K695)),2))</f>
        <v/>
      </c>
      <c r="M695" s="24" t="n"/>
      <c r="N695" s="25">
        <f>IF(OR($L695="",$M695=""),"",ROUND($M695-$L695,2))</f>
        <v/>
      </c>
      <c r="O695" s="23">
        <f>IF($N695="","",IF(ABS($N695)&lt;=IFERROR(IF(INDEX('Productos de barra'!$G$2:$G$151,MATCH($D695,'Productos de barra'!$A$2:$A$151,0))="",Configuración!$C$3,INDEX('Productos de barra'!$G$2:$G$151,MATCH($D695,'Productos de barra'!$A$2:$A$151,0))),Configuración!$C$3)*((N($I695)+N($J695))/MAX(0.0001,IFERROR(IF(INDEX('Productos de barra'!$F$2:$F$151,MATCH($D695,'Productos de barra'!$A$2:$A$151,0))="",1,INDEX('Productos de barra'!$F$2:$F$151,MATCH($D695,'Productos de barra'!$A$2:$A$151,0))),1))+N($K695))+0.001,"OK",IF($N695&lt;0,"Falta: investigar","Sobra: revisar carga")))</f>
        <v/>
      </c>
      <c r="P695" s="26">
        <f>IF($N695="","",IFERROR(IF(INDEX('Productos de barra'!$H$2:$H$151,MATCH($D695,'Productos de barra'!$A$2:$A$151,0))="","",$N695*INDEX('Productos de barra'!$H$2:$H$151,MATCH($D695,'Productos de barra'!$A$2:$A$151,0))),""))</f>
        <v/>
      </c>
      <c r="Q695" s="18" t="n"/>
      <c r="R695" s="23">
        <f>IF(OR($A695="",$A695&lt;&gt;'Resumen del turno'!$C$3,$B695&lt;&gt;'Resumen del turno'!$C$4,$O695="",$O695="OK"),"",COUNTIFS($A$2:$A695,$A695,$B$2:$B695,$B695,$O$2:$O695,"Falta*")+COUNTIFS($A$2:$A695,$A695,$B$2:$B695,$B695,$O$2:$O695,"Sobra*"))</f>
        <v/>
      </c>
    </row>
    <row r="696">
      <c r="A696" s="22" t="n"/>
      <c r="B696" s="18" t="n"/>
      <c r="C696" s="18" t="n"/>
      <c r="D696" s="18" t="n"/>
      <c r="E696" s="23">
        <f>IF($D696="","",IFERROR(INDEX('Productos de barra'!$B$2:$B$151,MATCH($D696,'Productos de barra'!$A$2:$A$151,0)),"Código no cargado"))</f>
        <v/>
      </c>
      <c r="F696" s="23">
        <f>IF($D696="","",IFERROR(INDEX('Productos de barra'!$D$2:$D$151,MATCH($D696,'Productos de barra'!$A$2:$A$151,0)),""))</f>
        <v/>
      </c>
      <c r="G696" s="24" t="n"/>
      <c r="H696" s="24" t="n"/>
      <c r="I696" s="24" t="n"/>
      <c r="J696" s="24" t="n"/>
      <c r="K696" s="24" t="n"/>
      <c r="L696" s="25">
        <f>IF(OR($D696="",$G696=""),"",ROUND($G696+N($H696)-((N($I696)+N($J696))/MAX(0.0001,IFERROR(IF(INDEX('Productos de barra'!$F$2:$F$151,MATCH($D696,'Productos de barra'!$A$2:$A$151,0))="",1,INDEX('Productos de barra'!$F$2:$F$151,MATCH($D696,'Productos de barra'!$A$2:$A$151,0))),1))+N($K696)),2))</f>
        <v/>
      </c>
      <c r="M696" s="24" t="n"/>
      <c r="N696" s="25">
        <f>IF(OR($L696="",$M696=""),"",ROUND($M696-$L696,2))</f>
        <v/>
      </c>
      <c r="O696" s="23">
        <f>IF($N696="","",IF(ABS($N696)&lt;=IFERROR(IF(INDEX('Productos de barra'!$G$2:$G$151,MATCH($D696,'Productos de barra'!$A$2:$A$151,0))="",Configuración!$C$3,INDEX('Productos de barra'!$G$2:$G$151,MATCH($D696,'Productos de barra'!$A$2:$A$151,0))),Configuración!$C$3)*((N($I696)+N($J696))/MAX(0.0001,IFERROR(IF(INDEX('Productos de barra'!$F$2:$F$151,MATCH($D696,'Productos de barra'!$A$2:$A$151,0))="",1,INDEX('Productos de barra'!$F$2:$F$151,MATCH($D696,'Productos de barra'!$A$2:$A$151,0))),1))+N($K696))+0.001,"OK",IF($N696&lt;0,"Falta: investigar","Sobra: revisar carga")))</f>
        <v/>
      </c>
      <c r="P696" s="26">
        <f>IF($N696="","",IFERROR(IF(INDEX('Productos de barra'!$H$2:$H$151,MATCH($D696,'Productos de barra'!$A$2:$A$151,0))="","",$N696*INDEX('Productos de barra'!$H$2:$H$151,MATCH($D696,'Productos de barra'!$A$2:$A$151,0))),""))</f>
        <v/>
      </c>
      <c r="Q696" s="18" t="n"/>
      <c r="R696" s="23">
        <f>IF(OR($A696="",$A696&lt;&gt;'Resumen del turno'!$C$3,$B696&lt;&gt;'Resumen del turno'!$C$4,$O696="",$O696="OK"),"",COUNTIFS($A$2:$A696,$A696,$B$2:$B696,$B696,$O$2:$O696,"Falta*")+COUNTIFS($A$2:$A696,$A696,$B$2:$B696,$B696,$O$2:$O696,"Sobra*"))</f>
        <v/>
      </c>
    </row>
    <row r="697">
      <c r="A697" s="22" t="n"/>
      <c r="B697" s="18" t="n"/>
      <c r="C697" s="18" t="n"/>
      <c r="D697" s="18" t="n"/>
      <c r="E697" s="23">
        <f>IF($D697="","",IFERROR(INDEX('Productos de barra'!$B$2:$B$151,MATCH($D697,'Productos de barra'!$A$2:$A$151,0)),"Código no cargado"))</f>
        <v/>
      </c>
      <c r="F697" s="23">
        <f>IF($D697="","",IFERROR(INDEX('Productos de barra'!$D$2:$D$151,MATCH($D697,'Productos de barra'!$A$2:$A$151,0)),""))</f>
        <v/>
      </c>
      <c r="G697" s="24" t="n"/>
      <c r="H697" s="24" t="n"/>
      <c r="I697" s="24" t="n"/>
      <c r="J697" s="24" t="n"/>
      <c r="K697" s="24" t="n"/>
      <c r="L697" s="25">
        <f>IF(OR($D697="",$G697=""),"",ROUND($G697+N($H697)-((N($I697)+N($J697))/MAX(0.0001,IFERROR(IF(INDEX('Productos de barra'!$F$2:$F$151,MATCH($D697,'Productos de barra'!$A$2:$A$151,0))="",1,INDEX('Productos de barra'!$F$2:$F$151,MATCH($D697,'Productos de barra'!$A$2:$A$151,0))),1))+N($K697)),2))</f>
        <v/>
      </c>
      <c r="M697" s="24" t="n"/>
      <c r="N697" s="25">
        <f>IF(OR($L697="",$M697=""),"",ROUND($M697-$L697,2))</f>
        <v/>
      </c>
      <c r="O697" s="23">
        <f>IF($N697="","",IF(ABS($N697)&lt;=IFERROR(IF(INDEX('Productos de barra'!$G$2:$G$151,MATCH($D697,'Productos de barra'!$A$2:$A$151,0))="",Configuración!$C$3,INDEX('Productos de barra'!$G$2:$G$151,MATCH($D697,'Productos de barra'!$A$2:$A$151,0))),Configuración!$C$3)*((N($I697)+N($J697))/MAX(0.0001,IFERROR(IF(INDEX('Productos de barra'!$F$2:$F$151,MATCH($D697,'Productos de barra'!$A$2:$A$151,0))="",1,INDEX('Productos de barra'!$F$2:$F$151,MATCH($D697,'Productos de barra'!$A$2:$A$151,0))),1))+N($K697))+0.001,"OK",IF($N697&lt;0,"Falta: investigar","Sobra: revisar carga")))</f>
        <v/>
      </c>
      <c r="P697" s="26">
        <f>IF($N697="","",IFERROR(IF(INDEX('Productos de barra'!$H$2:$H$151,MATCH($D697,'Productos de barra'!$A$2:$A$151,0))="","",$N697*INDEX('Productos de barra'!$H$2:$H$151,MATCH($D697,'Productos de barra'!$A$2:$A$151,0))),""))</f>
        <v/>
      </c>
      <c r="Q697" s="18" t="n"/>
      <c r="R697" s="23">
        <f>IF(OR($A697="",$A697&lt;&gt;'Resumen del turno'!$C$3,$B697&lt;&gt;'Resumen del turno'!$C$4,$O697="",$O697="OK"),"",COUNTIFS($A$2:$A697,$A697,$B$2:$B697,$B697,$O$2:$O697,"Falta*")+COUNTIFS($A$2:$A697,$A697,$B$2:$B697,$B697,$O$2:$O697,"Sobra*"))</f>
        <v/>
      </c>
    </row>
    <row r="698">
      <c r="A698" s="22" t="n"/>
      <c r="B698" s="18" t="n"/>
      <c r="C698" s="18" t="n"/>
      <c r="D698" s="18" t="n"/>
      <c r="E698" s="23">
        <f>IF($D698="","",IFERROR(INDEX('Productos de barra'!$B$2:$B$151,MATCH($D698,'Productos de barra'!$A$2:$A$151,0)),"Código no cargado"))</f>
        <v/>
      </c>
      <c r="F698" s="23">
        <f>IF($D698="","",IFERROR(INDEX('Productos de barra'!$D$2:$D$151,MATCH($D698,'Productos de barra'!$A$2:$A$151,0)),""))</f>
        <v/>
      </c>
      <c r="G698" s="24" t="n"/>
      <c r="H698" s="24" t="n"/>
      <c r="I698" s="24" t="n"/>
      <c r="J698" s="24" t="n"/>
      <c r="K698" s="24" t="n"/>
      <c r="L698" s="25">
        <f>IF(OR($D698="",$G698=""),"",ROUND($G698+N($H698)-((N($I698)+N($J698))/MAX(0.0001,IFERROR(IF(INDEX('Productos de barra'!$F$2:$F$151,MATCH($D698,'Productos de barra'!$A$2:$A$151,0))="",1,INDEX('Productos de barra'!$F$2:$F$151,MATCH($D698,'Productos de barra'!$A$2:$A$151,0))),1))+N($K698)),2))</f>
        <v/>
      </c>
      <c r="M698" s="24" t="n"/>
      <c r="N698" s="25">
        <f>IF(OR($L698="",$M698=""),"",ROUND($M698-$L698,2))</f>
        <v/>
      </c>
      <c r="O698" s="23">
        <f>IF($N698="","",IF(ABS($N698)&lt;=IFERROR(IF(INDEX('Productos de barra'!$G$2:$G$151,MATCH($D698,'Productos de barra'!$A$2:$A$151,0))="",Configuración!$C$3,INDEX('Productos de barra'!$G$2:$G$151,MATCH($D698,'Productos de barra'!$A$2:$A$151,0))),Configuración!$C$3)*((N($I698)+N($J698))/MAX(0.0001,IFERROR(IF(INDEX('Productos de barra'!$F$2:$F$151,MATCH($D698,'Productos de barra'!$A$2:$A$151,0))="",1,INDEX('Productos de barra'!$F$2:$F$151,MATCH($D698,'Productos de barra'!$A$2:$A$151,0))),1))+N($K698))+0.001,"OK",IF($N698&lt;0,"Falta: investigar","Sobra: revisar carga")))</f>
        <v/>
      </c>
      <c r="P698" s="26">
        <f>IF($N698="","",IFERROR(IF(INDEX('Productos de barra'!$H$2:$H$151,MATCH($D698,'Productos de barra'!$A$2:$A$151,0))="","",$N698*INDEX('Productos de barra'!$H$2:$H$151,MATCH($D698,'Productos de barra'!$A$2:$A$151,0))),""))</f>
        <v/>
      </c>
      <c r="Q698" s="18" t="n"/>
      <c r="R698" s="23">
        <f>IF(OR($A698="",$A698&lt;&gt;'Resumen del turno'!$C$3,$B698&lt;&gt;'Resumen del turno'!$C$4,$O698="",$O698="OK"),"",COUNTIFS($A$2:$A698,$A698,$B$2:$B698,$B698,$O$2:$O698,"Falta*")+COUNTIFS($A$2:$A698,$A698,$B$2:$B698,$B698,$O$2:$O698,"Sobra*"))</f>
        <v/>
      </c>
    </row>
    <row r="699">
      <c r="A699" s="22" t="n"/>
      <c r="B699" s="18" t="n"/>
      <c r="C699" s="18" t="n"/>
      <c r="D699" s="18" t="n"/>
      <c r="E699" s="23">
        <f>IF($D699="","",IFERROR(INDEX('Productos de barra'!$B$2:$B$151,MATCH($D699,'Productos de barra'!$A$2:$A$151,0)),"Código no cargado"))</f>
        <v/>
      </c>
      <c r="F699" s="23">
        <f>IF($D699="","",IFERROR(INDEX('Productos de barra'!$D$2:$D$151,MATCH($D699,'Productos de barra'!$A$2:$A$151,0)),""))</f>
        <v/>
      </c>
      <c r="G699" s="24" t="n"/>
      <c r="H699" s="24" t="n"/>
      <c r="I699" s="24" t="n"/>
      <c r="J699" s="24" t="n"/>
      <c r="K699" s="24" t="n"/>
      <c r="L699" s="25">
        <f>IF(OR($D699="",$G699=""),"",ROUND($G699+N($H699)-((N($I699)+N($J699))/MAX(0.0001,IFERROR(IF(INDEX('Productos de barra'!$F$2:$F$151,MATCH($D699,'Productos de barra'!$A$2:$A$151,0))="",1,INDEX('Productos de barra'!$F$2:$F$151,MATCH($D699,'Productos de barra'!$A$2:$A$151,0))),1))+N($K699)),2))</f>
        <v/>
      </c>
      <c r="M699" s="24" t="n"/>
      <c r="N699" s="25">
        <f>IF(OR($L699="",$M699=""),"",ROUND($M699-$L699,2))</f>
        <v/>
      </c>
      <c r="O699" s="23">
        <f>IF($N699="","",IF(ABS($N699)&lt;=IFERROR(IF(INDEX('Productos de barra'!$G$2:$G$151,MATCH($D699,'Productos de barra'!$A$2:$A$151,0))="",Configuración!$C$3,INDEX('Productos de barra'!$G$2:$G$151,MATCH($D699,'Productos de barra'!$A$2:$A$151,0))),Configuración!$C$3)*((N($I699)+N($J699))/MAX(0.0001,IFERROR(IF(INDEX('Productos de barra'!$F$2:$F$151,MATCH($D699,'Productos de barra'!$A$2:$A$151,0))="",1,INDEX('Productos de barra'!$F$2:$F$151,MATCH($D699,'Productos de barra'!$A$2:$A$151,0))),1))+N($K699))+0.001,"OK",IF($N699&lt;0,"Falta: investigar","Sobra: revisar carga")))</f>
        <v/>
      </c>
      <c r="P699" s="26">
        <f>IF($N699="","",IFERROR(IF(INDEX('Productos de barra'!$H$2:$H$151,MATCH($D699,'Productos de barra'!$A$2:$A$151,0))="","",$N699*INDEX('Productos de barra'!$H$2:$H$151,MATCH($D699,'Productos de barra'!$A$2:$A$151,0))),""))</f>
        <v/>
      </c>
      <c r="Q699" s="18" t="n"/>
      <c r="R699" s="23">
        <f>IF(OR($A699="",$A699&lt;&gt;'Resumen del turno'!$C$3,$B699&lt;&gt;'Resumen del turno'!$C$4,$O699="",$O699="OK"),"",COUNTIFS($A$2:$A699,$A699,$B$2:$B699,$B699,$O$2:$O699,"Falta*")+COUNTIFS($A$2:$A699,$A699,$B$2:$B699,$B699,$O$2:$O699,"Sobra*"))</f>
        <v/>
      </c>
    </row>
    <row r="700">
      <c r="A700" s="22" t="n"/>
      <c r="B700" s="18" t="n"/>
      <c r="C700" s="18" t="n"/>
      <c r="D700" s="18" t="n"/>
      <c r="E700" s="23">
        <f>IF($D700="","",IFERROR(INDEX('Productos de barra'!$B$2:$B$151,MATCH($D700,'Productos de barra'!$A$2:$A$151,0)),"Código no cargado"))</f>
        <v/>
      </c>
      <c r="F700" s="23">
        <f>IF($D700="","",IFERROR(INDEX('Productos de barra'!$D$2:$D$151,MATCH($D700,'Productos de barra'!$A$2:$A$151,0)),""))</f>
        <v/>
      </c>
      <c r="G700" s="24" t="n"/>
      <c r="H700" s="24" t="n"/>
      <c r="I700" s="24" t="n"/>
      <c r="J700" s="24" t="n"/>
      <c r="K700" s="24" t="n"/>
      <c r="L700" s="25">
        <f>IF(OR($D700="",$G700=""),"",ROUND($G700+N($H700)-((N($I700)+N($J700))/MAX(0.0001,IFERROR(IF(INDEX('Productos de barra'!$F$2:$F$151,MATCH($D700,'Productos de barra'!$A$2:$A$151,0))="",1,INDEX('Productos de barra'!$F$2:$F$151,MATCH($D700,'Productos de barra'!$A$2:$A$151,0))),1))+N($K700)),2))</f>
        <v/>
      </c>
      <c r="M700" s="24" t="n"/>
      <c r="N700" s="25">
        <f>IF(OR($L700="",$M700=""),"",ROUND($M700-$L700,2))</f>
        <v/>
      </c>
      <c r="O700" s="23">
        <f>IF($N700="","",IF(ABS($N700)&lt;=IFERROR(IF(INDEX('Productos de barra'!$G$2:$G$151,MATCH($D700,'Productos de barra'!$A$2:$A$151,0))="",Configuración!$C$3,INDEX('Productos de barra'!$G$2:$G$151,MATCH($D700,'Productos de barra'!$A$2:$A$151,0))),Configuración!$C$3)*((N($I700)+N($J700))/MAX(0.0001,IFERROR(IF(INDEX('Productos de barra'!$F$2:$F$151,MATCH($D700,'Productos de barra'!$A$2:$A$151,0))="",1,INDEX('Productos de barra'!$F$2:$F$151,MATCH($D700,'Productos de barra'!$A$2:$A$151,0))),1))+N($K700))+0.001,"OK",IF($N700&lt;0,"Falta: investigar","Sobra: revisar carga")))</f>
        <v/>
      </c>
      <c r="P700" s="26">
        <f>IF($N700="","",IFERROR(IF(INDEX('Productos de barra'!$H$2:$H$151,MATCH($D700,'Productos de barra'!$A$2:$A$151,0))="","",$N700*INDEX('Productos de barra'!$H$2:$H$151,MATCH($D700,'Productos de barra'!$A$2:$A$151,0))),""))</f>
        <v/>
      </c>
      <c r="Q700" s="18" t="n"/>
      <c r="R700" s="23">
        <f>IF(OR($A700="",$A700&lt;&gt;'Resumen del turno'!$C$3,$B700&lt;&gt;'Resumen del turno'!$C$4,$O700="",$O700="OK"),"",COUNTIFS($A$2:$A700,$A700,$B$2:$B700,$B700,$O$2:$O700,"Falta*")+COUNTIFS($A$2:$A700,$A700,$B$2:$B700,$B700,$O$2:$O700,"Sobra*"))</f>
        <v/>
      </c>
    </row>
    <row r="701">
      <c r="A701" s="22" t="n"/>
      <c r="B701" s="18" t="n"/>
      <c r="C701" s="18" t="n"/>
      <c r="D701" s="18" t="n"/>
      <c r="E701" s="23">
        <f>IF($D701="","",IFERROR(INDEX('Productos de barra'!$B$2:$B$151,MATCH($D701,'Productos de barra'!$A$2:$A$151,0)),"Código no cargado"))</f>
        <v/>
      </c>
      <c r="F701" s="23">
        <f>IF($D701="","",IFERROR(INDEX('Productos de barra'!$D$2:$D$151,MATCH($D701,'Productos de barra'!$A$2:$A$151,0)),""))</f>
        <v/>
      </c>
      <c r="G701" s="24" t="n"/>
      <c r="H701" s="24" t="n"/>
      <c r="I701" s="24" t="n"/>
      <c r="J701" s="24" t="n"/>
      <c r="K701" s="24" t="n"/>
      <c r="L701" s="25">
        <f>IF(OR($D701="",$G701=""),"",ROUND($G701+N($H701)-((N($I701)+N($J701))/MAX(0.0001,IFERROR(IF(INDEX('Productos de barra'!$F$2:$F$151,MATCH($D701,'Productos de barra'!$A$2:$A$151,0))="",1,INDEX('Productos de barra'!$F$2:$F$151,MATCH($D701,'Productos de barra'!$A$2:$A$151,0))),1))+N($K701)),2))</f>
        <v/>
      </c>
      <c r="M701" s="24" t="n"/>
      <c r="N701" s="25">
        <f>IF(OR($L701="",$M701=""),"",ROUND($M701-$L701,2))</f>
        <v/>
      </c>
      <c r="O701" s="23">
        <f>IF($N701="","",IF(ABS($N701)&lt;=IFERROR(IF(INDEX('Productos de barra'!$G$2:$G$151,MATCH($D701,'Productos de barra'!$A$2:$A$151,0))="",Configuración!$C$3,INDEX('Productos de barra'!$G$2:$G$151,MATCH($D701,'Productos de barra'!$A$2:$A$151,0))),Configuración!$C$3)*((N($I701)+N($J701))/MAX(0.0001,IFERROR(IF(INDEX('Productos de barra'!$F$2:$F$151,MATCH($D701,'Productos de barra'!$A$2:$A$151,0))="",1,INDEX('Productos de barra'!$F$2:$F$151,MATCH($D701,'Productos de barra'!$A$2:$A$151,0))),1))+N($K701))+0.001,"OK",IF($N701&lt;0,"Falta: investigar","Sobra: revisar carga")))</f>
        <v/>
      </c>
      <c r="P701" s="26">
        <f>IF($N701="","",IFERROR(IF(INDEX('Productos de barra'!$H$2:$H$151,MATCH($D701,'Productos de barra'!$A$2:$A$151,0))="","",$N701*INDEX('Productos de barra'!$H$2:$H$151,MATCH($D701,'Productos de barra'!$A$2:$A$151,0))),""))</f>
        <v/>
      </c>
      <c r="Q701" s="18" t="n"/>
      <c r="R701" s="23">
        <f>IF(OR($A701="",$A701&lt;&gt;'Resumen del turno'!$C$3,$B701&lt;&gt;'Resumen del turno'!$C$4,$O701="",$O701="OK"),"",COUNTIFS($A$2:$A701,$A701,$B$2:$B701,$B701,$O$2:$O701,"Falta*")+COUNTIFS($A$2:$A701,$A701,$B$2:$B701,$B701,$O$2:$O701,"Sobra*"))</f>
        <v/>
      </c>
    </row>
    <row r="702">
      <c r="A702" s="22" t="n"/>
      <c r="B702" s="18" t="n"/>
      <c r="C702" s="18" t="n"/>
      <c r="D702" s="18" t="n"/>
      <c r="E702" s="23">
        <f>IF($D702="","",IFERROR(INDEX('Productos de barra'!$B$2:$B$151,MATCH($D702,'Productos de barra'!$A$2:$A$151,0)),"Código no cargado"))</f>
        <v/>
      </c>
      <c r="F702" s="23">
        <f>IF($D702="","",IFERROR(INDEX('Productos de barra'!$D$2:$D$151,MATCH($D702,'Productos de barra'!$A$2:$A$151,0)),""))</f>
        <v/>
      </c>
      <c r="G702" s="24" t="n"/>
      <c r="H702" s="24" t="n"/>
      <c r="I702" s="24" t="n"/>
      <c r="J702" s="24" t="n"/>
      <c r="K702" s="24" t="n"/>
      <c r="L702" s="25">
        <f>IF(OR($D702="",$G702=""),"",ROUND($G702+N($H702)-((N($I702)+N($J702))/MAX(0.0001,IFERROR(IF(INDEX('Productos de barra'!$F$2:$F$151,MATCH($D702,'Productos de barra'!$A$2:$A$151,0))="",1,INDEX('Productos de barra'!$F$2:$F$151,MATCH($D702,'Productos de barra'!$A$2:$A$151,0))),1))+N($K702)),2))</f>
        <v/>
      </c>
      <c r="M702" s="24" t="n"/>
      <c r="N702" s="25">
        <f>IF(OR($L702="",$M702=""),"",ROUND($M702-$L702,2))</f>
        <v/>
      </c>
      <c r="O702" s="23">
        <f>IF($N702="","",IF(ABS($N702)&lt;=IFERROR(IF(INDEX('Productos de barra'!$G$2:$G$151,MATCH($D702,'Productos de barra'!$A$2:$A$151,0))="",Configuración!$C$3,INDEX('Productos de barra'!$G$2:$G$151,MATCH($D702,'Productos de barra'!$A$2:$A$151,0))),Configuración!$C$3)*((N($I702)+N($J702))/MAX(0.0001,IFERROR(IF(INDEX('Productos de barra'!$F$2:$F$151,MATCH($D702,'Productos de barra'!$A$2:$A$151,0))="",1,INDEX('Productos de barra'!$F$2:$F$151,MATCH($D702,'Productos de barra'!$A$2:$A$151,0))),1))+N($K702))+0.001,"OK",IF($N702&lt;0,"Falta: investigar","Sobra: revisar carga")))</f>
        <v/>
      </c>
      <c r="P702" s="26">
        <f>IF($N702="","",IFERROR(IF(INDEX('Productos de barra'!$H$2:$H$151,MATCH($D702,'Productos de barra'!$A$2:$A$151,0))="","",$N702*INDEX('Productos de barra'!$H$2:$H$151,MATCH($D702,'Productos de barra'!$A$2:$A$151,0))),""))</f>
        <v/>
      </c>
      <c r="Q702" s="18" t="n"/>
      <c r="R702" s="23">
        <f>IF(OR($A702="",$A702&lt;&gt;'Resumen del turno'!$C$3,$B702&lt;&gt;'Resumen del turno'!$C$4,$O702="",$O702="OK"),"",COUNTIFS($A$2:$A702,$A702,$B$2:$B702,$B702,$O$2:$O702,"Falta*")+COUNTIFS($A$2:$A702,$A702,$B$2:$B702,$B702,$O$2:$O702,"Sobra*"))</f>
        <v/>
      </c>
    </row>
    <row r="703">
      <c r="A703" s="22" t="n"/>
      <c r="B703" s="18" t="n"/>
      <c r="C703" s="18" t="n"/>
      <c r="D703" s="18" t="n"/>
      <c r="E703" s="23">
        <f>IF($D703="","",IFERROR(INDEX('Productos de barra'!$B$2:$B$151,MATCH($D703,'Productos de barra'!$A$2:$A$151,0)),"Código no cargado"))</f>
        <v/>
      </c>
      <c r="F703" s="23">
        <f>IF($D703="","",IFERROR(INDEX('Productos de barra'!$D$2:$D$151,MATCH($D703,'Productos de barra'!$A$2:$A$151,0)),""))</f>
        <v/>
      </c>
      <c r="G703" s="24" t="n"/>
      <c r="H703" s="24" t="n"/>
      <c r="I703" s="24" t="n"/>
      <c r="J703" s="24" t="n"/>
      <c r="K703" s="24" t="n"/>
      <c r="L703" s="25">
        <f>IF(OR($D703="",$G703=""),"",ROUND($G703+N($H703)-((N($I703)+N($J703))/MAX(0.0001,IFERROR(IF(INDEX('Productos de barra'!$F$2:$F$151,MATCH($D703,'Productos de barra'!$A$2:$A$151,0))="",1,INDEX('Productos de barra'!$F$2:$F$151,MATCH($D703,'Productos de barra'!$A$2:$A$151,0))),1))+N($K703)),2))</f>
        <v/>
      </c>
      <c r="M703" s="24" t="n"/>
      <c r="N703" s="25">
        <f>IF(OR($L703="",$M703=""),"",ROUND($M703-$L703,2))</f>
        <v/>
      </c>
      <c r="O703" s="23">
        <f>IF($N703="","",IF(ABS($N703)&lt;=IFERROR(IF(INDEX('Productos de barra'!$G$2:$G$151,MATCH($D703,'Productos de barra'!$A$2:$A$151,0))="",Configuración!$C$3,INDEX('Productos de barra'!$G$2:$G$151,MATCH($D703,'Productos de barra'!$A$2:$A$151,0))),Configuración!$C$3)*((N($I703)+N($J703))/MAX(0.0001,IFERROR(IF(INDEX('Productos de barra'!$F$2:$F$151,MATCH($D703,'Productos de barra'!$A$2:$A$151,0))="",1,INDEX('Productos de barra'!$F$2:$F$151,MATCH($D703,'Productos de barra'!$A$2:$A$151,0))),1))+N($K703))+0.001,"OK",IF($N703&lt;0,"Falta: investigar","Sobra: revisar carga")))</f>
        <v/>
      </c>
      <c r="P703" s="26">
        <f>IF($N703="","",IFERROR(IF(INDEX('Productos de barra'!$H$2:$H$151,MATCH($D703,'Productos de barra'!$A$2:$A$151,0))="","",$N703*INDEX('Productos de barra'!$H$2:$H$151,MATCH($D703,'Productos de barra'!$A$2:$A$151,0))),""))</f>
        <v/>
      </c>
      <c r="Q703" s="18" t="n"/>
      <c r="R703" s="23">
        <f>IF(OR($A703="",$A703&lt;&gt;'Resumen del turno'!$C$3,$B703&lt;&gt;'Resumen del turno'!$C$4,$O703="",$O703="OK"),"",COUNTIFS($A$2:$A703,$A703,$B$2:$B703,$B703,$O$2:$O703,"Falta*")+COUNTIFS($A$2:$A703,$A703,$B$2:$B703,$B703,$O$2:$O703,"Sobra*"))</f>
        <v/>
      </c>
    </row>
    <row r="704">
      <c r="A704" s="22" t="n"/>
      <c r="B704" s="18" t="n"/>
      <c r="C704" s="18" t="n"/>
      <c r="D704" s="18" t="n"/>
      <c r="E704" s="23">
        <f>IF($D704="","",IFERROR(INDEX('Productos de barra'!$B$2:$B$151,MATCH($D704,'Productos de barra'!$A$2:$A$151,0)),"Código no cargado"))</f>
        <v/>
      </c>
      <c r="F704" s="23">
        <f>IF($D704="","",IFERROR(INDEX('Productos de barra'!$D$2:$D$151,MATCH($D704,'Productos de barra'!$A$2:$A$151,0)),""))</f>
        <v/>
      </c>
      <c r="G704" s="24" t="n"/>
      <c r="H704" s="24" t="n"/>
      <c r="I704" s="24" t="n"/>
      <c r="J704" s="24" t="n"/>
      <c r="K704" s="24" t="n"/>
      <c r="L704" s="25">
        <f>IF(OR($D704="",$G704=""),"",ROUND($G704+N($H704)-((N($I704)+N($J704))/MAX(0.0001,IFERROR(IF(INDEX('Productos de barra'!$F$2:$F$151,MATCH($D704,'Productos de barra'!$A$2:$A$151,0))="",1,INDEX('Productos de barra'!$F$2:$F$151,MATCH($D704,'Productos de barra'!$A$2:$A$151,0))),1))+N($K704)),2))</f>
        <v/>
      </c>
      <c r="M704" s="24" t="n"/>
      <c r="N704" s="25">
        <f>IF(OR($L704="",$M704=""),"",ROUND($M704-$L704,2))</f>
        <v/>
      </c>
      <c r="O704" s="23">
        <f>IF($N704="","",IF(ABS($N704)&lt;=IFERROR(IF(INDEX('Productos de barra'!$G$2:$G$151,MATCH($D704,'Productos de barra'!$A$2:$A$151,0))="",Configuración!$C$3,INDEX('Productos de barra'!$G$2:$G$151,MATCH($D704,'Productos de barra'!$A$2:$A$151,0))),Configuración!$C$3)*((N($I704)+N($J704))/MAX(0.0001,IFERROR(IF(INDEX('Productos de barra'!$F$2:$F$151,MATCH($D704,'Productos de barra'!$A$2:$A$151,0))="",1,INDEX('Productos de barra'!$F$2:$F$151,MATCH($D704,'Productos de barra'!$A$2:$A$151,0))),1))+N($K704))+0.001,"OK",IF($N704&lt;0,"Falta: investigar","Sobra: revisar carga")))</f>
        <v/>
      </c>
      <c r="P704" s="26">
        <f>IF($N704="","",IFERROR(IF(INDEX('Productos de barra'!$H$2:$H$151,MATCH($D704,'Productos de barra'!$A$2:$A$151,0))="","",$N704*INDEX('Productos de barra'!$H$2:$H$151,MATCH($D704,'Productos de barra'!$A$2:$A$151,0))),""))</f>
        <v/>
      </c>
      <c r="Q704" s="18" t="n"/>
      <c r="R704" s="23">
        <f>IF(OR($A704="",$A704&lt;&gt;'Resumen del turno'!$C$3,$B704&lt;&gt;'Resumen del turno'!$C$4,$O704="",$O704="OK"),"",COUNTIFS($A$2:$A704,$A704,$B$2:$B704,$B704,$O$2:$O704,"Falta*")+COUNTIFS($A$2:$A704,$A704,$B$2:$B704,$B704,$O$2:$O704,"Sobra*"))</f>
        <v/>
      </c>
    </row>
    <row r="705">
      <c r="A705" s="22" t="n"/>
      <c r="B705" s="18" t="n"/>
      <c r="C705" s="18" t="n"/>
      <c r="D705" s="18" t="n"/>
      <c r="E705" s="23">
        <f>IF($D705="","",IFERROR(INDEX('Productos de barra'!$B$2:$B$151,MATCH($D705,'Productos de barra'!$A$2:$A$151,0)),"Código no cargado"))</f>
        <v/>
      </c>
      <c r="F705" s="23">
        <f>IF($D705="","",IFERROR(INDEX('Productos de barra'!$D$2:$D$151,MATCH($D705,'Productos de barra'!$A$2:$A$151,0)),""))</f>
        <v/>
      </c>
      <c r="G705" s="24" t="n"/>
      <c r="H705" s="24" t="n"/>
      <c r="I705" s="24" t="n"/>
      <c r="J705" s="24" t="n"/>
      <c r="K705" s="24" t="n"/>
      <c r="L705" s="25">
        <f>IF(OR($D705="",$G705=""),"",ROUND($G705+N($H705)-((N($I705)+N($J705))/MAX(0.0001,IFERROR(IF(INDEX('Productos de barra'!$F$2:$F$151,MATCH($D705,'Productos de barra'!$A$2:$A$151,0))="",1,INDEX('Productos de barra'!$F$2:$F$151,MATCH($D705,'Productos de barra'!$A$2:$A$151,0))),1))+N($K705)),2))</f>
        <v/>
      </c>
      <c r="M705" s="24" t="n"/>
      <c r="N705" s="25">
        <f>IF(OR($L705="",$M705=""),"",ROUND($M705-$L705,2))</f>
        <v/>
      </c>
      <c r="O705" s="23">
        <f>IF($N705="","",IF(ABS($N705)&lt;=IFERROR(IF(INDEX('Productos de barra'!$G$2:$G$151,MATCH($D705,'Productos de barra'!$A$2:$A$151,0))="",Configuración!$C$3,INDEX('Productos de barra'!$G$2:$G$151,MATCH($D705,'Productos de barra'!$A$2:$A$151,0))),Configuración!$C$3)*((N($I705)+N($J705))/MAX(0.0001,IFERROR(IF(INDEX('Productos de barra'!$F$2:$F$151,MATCH($D705,'Productos de barra'!$A$2:$A$151,0))="",1,INDEX('Productos de barra'!$F$2:$F$151,MATCH($D705,'Productos de barra'!$A$2:$A$151,0))),1))+N($K705))+0.001,"OK",IF($N705&lt;0,"Falta: investigar","Sobra: revisar carga")))</f>
        <v/>
      </c>
      <c r="P705" s="26">
        <f>IF($N705="","",IFERROR(IF(INDEX('Productos de barra'!$H$2:$H$151,MATCH($D705,'Productos de barra'!$A$2:$A$151,0))="","",$N705*INDEX('Productos de barra'!$H$2:$H$151,MATCH($D705,'Productos de barra'!$A$2:$A$151,0))),""))</f>
        <v/>
      </c>
      <c r="Q705" s="18" t="n"/>
      <c r="R705" s="23">
        <f>IF(OR($A705="",$A705&lt;&gt;'Resumen del turno'!$C$3,$B705&lt;&gt;'Resumen del turno'!$C$4,$O705="",$O705="OK"),"",COUNTIFS($A$2:$A705,$A705,$B$2:$B705,$B705,$O$2:$O705,"Falta*")+COUNTIFS($A$2:$A705,$A705,$B$2:$B705,$B705,$O$2:$O705,"Sobra*"))</f>
        <v/>
      </c>
    </row>
    <row r="706">
      <c r="A706" s="22" t="n"/>
      <c r="B706" s="18" t="n"/>
      <c r="C706" s="18" t="n"/>
      <c r="D706" s="18" t="n"/>
      <c r="E706" s="23">
        <f>IF($D706="","",IFERROR(INDEX('Productos de barra'!$B$2:$B$151,MATCH($D706,'Productos de barra'!$A$2:$A$151,0)),"Código no cargado"))</f>
        <v/>
      </c>
      <c r="F706" s="23">
        <f>IF($D706="","",IFERROR(INDEX('Productos de barra'!$D$2:$D$151,MATCH($D706,'Productos de barra'!$A$2:$A$151,0)),""))</f>
        <v/>
      </c>
      <c r="G706" s="24" t="n"/>
      <c r="H706" s="24" t="n"/>
      <c r="I706" s="24" t="n"/>
      <c r="J706" s="24" t="n"/>
      <c r="K706" s="24" t="n"/>
      <c r="L706" s="25">
        <f>IF(OR($D706="",$G706=""),"",ROUND($G706+N($H706)-((N($I706)+N($J706))/MAX(0.0001,IFERROR(IF(INDEX('Productos de barra'!$F$2:$F$151,MATCH($D706,'Productos de barra'!$A$2:$A$151,0))="",1,INDEX('Productos de barra'!$F$2:$F$151,MATCH($D706,'Productos de barra'!$A$2:$A$151,0))),1))+N($K706)),2))</f>
        <v/>
      </c>
      <c r="M706" s="24" t="n"/>
      <c r="N706" s="25">
        <f>IF(OR($L706="",$M706=""),"",ROUND($M706-$L706,2))</f>
        <v/>
      </c>
      <c r="O706" s="23">
        <f>IF($N706="","",IF(ABS($N706)&lt;=IFERROR(IF(INDEX('Productos de barra'!$G$2:$G$151,MATCH($D706,'Productos de barra'!$A$2:$A$151,0))="",Configuración!$C$3,INDEX('Productos de barra'!$G$2:$G$151,MATCH($D706,'Productos de barra'!$A$2:$A$151,0))),Configuración!$C$3)*((N($I706)+N($J706))/MAX(0.0001,IFERROR(IF(INDEX('Productos de barra'!$F$2:$F$151,MATCH($D706,'Productos de barra'!$A$2:$A$151,0))="",1,INDEX('Productos de barra'!$F$2:$F$151,MATCH($D706,'Productos de barra'!$A$2:$A$151,0))),1))+N($K706))+0.001,"OK",IF($N706&lt;0,"Falta: investigar","Sobra: revisar carga")))</f>
        <v/>
      </c>
      <c r="P706" s="26">
        <f>IF($N706="","",IFERROR(IF(INDEX('Productos de barra'!$H$2:$H$151,MATCH($D706,'Productos de barra'!$A$2:$A$151,0))="","",$N706*INDEX('Productos de barra'!$H$2:$H$151,MATCH($D706,'Productos de barra'!$A$2:$A$151,0))),""))</f>
        <v/>
      </c>
      <c r="Q706" s="18" t="n"/>
      <c r="R706" s="23">
        <f>IF(OR($A706="",$A706&lt;&gt;'Resumen del turno'!$C$3,$B706&lt;&gt;'Resumen del turno'!$C$4,$O706="",$O706="OK"),"",COUNTIFS($A$2:$A706,$A706,$B$2:$B706,$B706,$O$2:$O706,"Falta*")+COUNTIFS($A$2:$A706,$A706,$B$2:$B706,$B706,$O$2:$O706,"Sobra*"))</f>
        <v/>
      </c>
    </row>
    <row r="707">
      <c r="A707" s="22" t="n"/>
      <c r="B707" s="18" t="n"/>
      <c r="C707" s="18" t="n"/>
      <c r="D707" s="18" t="n"/>
      <c r="E707" s="23">
        <f>IF($D707="","",IFERROR(INDEX('Productos de barra'!$B$2:$B$151,MATCH($D707,'Productos de barra'!$A$2:$A$151,0)),"Código no cargado"))</f>
        <v/>
      </c>
      <c r="F707" s="23">
        <f>IF($D707="","",IFERROR(INDEX('Productos de barra'!$D$2:$D$151,MATCH($D707,'Productos de barra'!$A$2:$A$151,0)),""))</f>
        <v/>
      </c>
      <c r="G707" s="24" t="n"/>
      <c r="H707" s="24" t="n"/>
      <c r="I707" s="24" t="n"/>
      <c r="J707" s="24" t="n"/>
      <c r="K707" s="24" t="n"/>
      <c r="L707" s="25">
        <f>IF(OR($D707="",$G707=""),"",ROUND($G707+N($H707)-((N($I707)+N($J707))/MAX(0.0001,IFERROR(IF(INDEX('Productos de barra'!$F$2:$F$151,MATCH($D707,'Productos de barra'!$A$2:$A$151,0))="",1,INDEX('Productos de barra'!$F$2:$F$151,MATCH($D707,'Productos de barra'!$A$2:$A$151,0))),1))+N($K707)),2))</f>
        <v/>
      </c>
      <c r="M707" s="24" t="n"/>
      <c r="N707" s="25">
        <f>IF(OR($L707="",$M707=""),"",ROUND($M707-$L707,2))</f>
        <v/>
      </c>
      <c r="O707" s="23">
        <f>IF($N707="","",IF(ABS($N707)&lt;=IFERROR(IF(INDEX('Productos de barra'!$G$2:$G$151,MATCH($D707,'Productos de barra'!$A$2:$A$151,0))="",Configuración!$C$3,INDEX('Productos de barra'!$G$2:$G$151,MATCH($D707,'Productos de barra'!$A$2:$A$151,0))),Configuración!$C$3)*((N($I707)+N($J707))/MAX(0.0001,IFERROR(IF(INDEX('Productos de barra'!$F$2:$F$151,MATCH($D707,'Productos de barra'!$A$2:$A$151,0))="",1,INDEX('Productos de barra'!$F$2:$F$151,MATCH($D707,'Productos de barra'!$A$2:$A$151,0))),1))+N($K707))+0.001,"OK",IF($N707&lt;0,"Falta: investigar","Sobra: revisar carga")))</f>
        <v/>
      </c>
      <c r="P707" s="26">
        <f>IF($N707="","",IFERROR(IF(INDEX('Productos de barra'!$H$2:$H$151,MATCH($D707,'Productos de barra'!$A$2:$A$151,0))="","",$N707*INDEX('Productos de barra'!$H$2:$H$151,MATCH($D707,'Productos de barra'!$A$2:$A$151,0))),""))</f>
        <v/>
      </c>
      <c r="Q707" s="18" t="n"/>
      <c r="R707" s="23">
        <f>IF(OR($A707="",$A707&lt;&gt;'Resumen del turno'!$C$3,$B707&lt;&gt;'Resumen del turno'!$C$4,$O707="",$O707="OK"),"",COUNTIFS($A$2:$A707,$A707,$B$2:$B707,$B707,$O$2:$O707,"Falta*")+COUNTIFS($A$2:$A707,$A707,$B$2:$B707,$B707,$O$2:$O707,"Sobra*"))</f>
        <v/>
      </c>
    </row>
    <row r="708">
      <c r="A708" s="22" t="n"/>
      <c r="B708" s="18" t="n"/>
      <c r="C708" s="18" t="n"/>
      <c r="D708" s="18" t="n"/>
      <c r="E708" s="23">
        <f>IF($D708="","",IFERROR(INDEX('Productos de barra'!$B$2:$B$151,MATCH($D708,'Productos de barra'!$A$2:$A$151,0)),"Código no cargado"))</f>
        <v/>
      </c>
      <c r="F708" s="23">
        <f>IF($D708="","",IFERROR(INDEX('Productos de barra'!$D$2:$D$151,MATCH($D708,'Productos de barra'!$A$2:$A$151,0)),""))</f>
        <v/>
      </c>
      <c r="G708" s="24" t="n"/>
      <c r="H708" s="24" t="n"/>
      <c r="I708" s="24" t="n"/>
      <c r="J708" s="24" t="n"/>
      <c r="K708" s="24" t="n"/>
      <c r="L708" s="25">
        <f>IF(OR($D708="",$G708=""),"",ROUND($G708+N($H708)-((N($I708)+N($J708))/MAX(0.0001,IFERROR(IF(INDEX('Productos de barra'!$F$2:$F$151,MATCH($D708,'Productos de barra'!$A$2:$A$151,0))="",1,INDEX('Productos de barra'!$F$2:$F$151,MATCH($D708,'Productos de barra'!$A$2:$A$151,0))),1))+N($K708)),2))</f>
        <v/>
      </c>
      <c r="M708" s="24" t="n"/>
      <c r="N708" s="25">
        <f>IF(OR($L708="",$M708=""),"",ROUND($M708-$L708,2))</f>
        <v/>
      </c>
      <c r="O708" s="23">
        <f>IF($N708="","",IF(ABS($N708)&lt;=IFERROR(IF(INDEX('Productos de barra'!$G$2:$G$151,MATCH($D708,'Productos de barra'!$A$2:$A$151,0))="",Configuración!$C$3,INDEX('Productos de barra'!$G$2:$G$151,MATCH($D708,'Productos de barra'!$A$2:$A$151,0))),Configuración!$C$3)*((N($I708)+N($J708))/MAX(0.0001,IFERROR(IF(INDEX('Productos de barra'!$F$2:$F$151,MATCH($D708,'Productos de barra'!$A$2:$A$151,0))="",1,INDEX('Productos de barra'!$F$2:$F$151,MATCH($D708,'Productos de barra'!$A$2:$A$151,0))),1))+N($K708))+0.001,"OK",IF($N708&lt;0,"Falta: investigar","Sobra: revisar carga")))</f>
        <v/>
      </c>
      <c r="P708" s="26">
        <f>IF($N708="","",IFERROR(IF(INDEX('Productos de barra'!$H$2:$H$151,MATCH($D708,'Productos de barra'!$A$2:$A$151,0))="","",$N708*INDEX('Productos de barra'!$H$2:$H$151,MATCH($D708,'Productos de barra'!$A$2:$A$151,0))),""))</f>
        <v/>
      </c>
      <c r="Q708" s="18" t="n"/>
      <c r="R708" s="23">
        <f>IF(OR($A708="",$A708&lt;&gt;'Resumen del turno'!$C$3,$B708&lt;&gt;'Resumen del turno'!$C$4,$O708="",$O708="OK"),"",COUNTIFS($A$2:$A708,$A708,$B$2:$B708,$B708,$O$2:$O708,"Falta*")+COUNTIFS($A$2:$A708,$A708,$B$2:$B708,$B708,$O$2:$O708,"Sobra*"))</f>
        <v/>
      </c>
    </row>
    <row r="709">
      <c r="A709" s="22" t="n"/>
      <c r="B709" s="18" t="n"/>
      <c r="C709" s="18" t="n"/>
      <c r="D709" s="18" t="n"/>
      <c r="E709" s="23">
        <f>IF($D709="","",IFERROR(INDEX('Productos de barra'!$B$2:$B$151,MATCH($D709,'Productos de barra'!$A$2:$A$151,0)),"Código no cargado"))</f>
        <v/>
      </c>
      <c r="F709" s="23">
        <f>IF($D709="","",IFERROR(INDEX('Productos de barra'!$D$2:$D$151,MATCH($D709,'Productos de barra'!$A$2:$A$151,0)),""))</f>
        <v/>
      </c>
      <c r="G709" s="24" t="n"/>
      <c r="H709" s="24" t="n"/>
      <c r="I709" s="24" t="n"/>
      <c r="J709" s="24" t="n"/>
      <c r="K709" s="24" t="n"/>
      <c r="L709" s="25">
        <f>IF(OR($D709="",$G709=""),"",ROUND($G709+N($H709)-((N($I709)+N($J709))/MAX(0.0001,IFERROR(IF(INDEX('Productos de barra'!$F$2:$F$151,MATCH($D709,'Productos de barra'!$A$2:$A$151,0))="",1,INDEX('Productos de barra'!$F$2:$F$151,MATCH($D709,'Productos de barra'!$A$2:$A$151,0))),1))+N($K709)),2))</f>
        <v/>
      </c>
      <c r="M709" s="24" t="n"/>
      <c r="N709" s="25">
        <f>IF(OR($L709="",$M709=""),"",ROUND($M709-$L709,2))</f>
        <v/>
      </c>
      <c r="O709" s="23">
        <f>IF($N709="","",IF(ABS($N709)&lt;=IFERROR(IF(INDEX('Productos de barra'!$G$2:$G$151,MATCH($D709,'Productos de barra'!$A$2:$A$151,0))="",Configuración!$C$3,INDEX('Productos de barra'!$G$2:$G$151,MATCH($D709,'Productos de barra'!$A$2:$A$151,0))),Configuración!$C$3)*((N($I709)+N($J709))/MAX(0.0001,IFERROR(IF(INDEX('Productos de barra'!$F$2:$F$151,MATCH($D709,'Productos de barra'!$A$2:$A$151,0))="",1,INDEX('Productos de barra'!$F$2:$F$151,MATCH($D709,'Productos de barra'!$A$2:$A$151,0))),1))+N($K709))+0.001,"OK",IF($N709&lt;0,"Falta: investigar","Sobra: revisar carga")))</f>
        <v/>
      </c>
      <c r="P709" s="26">
        <f>IF($N709="","",IFERROR(IF(INDEX('Productos de barra'!$H$2:$H$151,MATCH($D709,'Productos de barra'!$A$2:$A$151,0))="","",$N709*INDEX('Productos de barra'!$H$2:$H$151,MATCH($D709,'Productos de barra'!$A$2:$A$151,0))),""))</f>
        <v/>
      </c>
      <c r="Q709" s="18" t="n"/>
      <c r="R709" s="23">
        <f>IF(OR($A709="",$A709&lt;&gt;'Resumen del turno'!$C$3,$B709&lt;&gt;'Resumen del turno'!$C$4,$O709="",$O709="OK"),"",COUNTIFS($A$2:$A709,$A709,$B$2:$B709,$B709,$O$2:$O709,"Falta*")+COUNTIFS($A$2:$A709,$A709,$B$2:$B709,$B709,$O$2:$O709,"Sobra*"))</f>
        <v/>
      </c>
    </row>
    <row r="710">
      <c r="A710" s="22" t="n"/>
      <c r="B710" s="18" t="n"/>
      <c r="C710" s="18" t="n"/>
      <c r="D710" s="18" t="n"/>
      <c r="E710" s="23">
        <f>IF($D710="","",IFERROR(INDEX('Productos de barra'!$B$2:$B$151,MATCH($D710,'Productos de barra'!$A$2:$A$151,0)),"Código no cargado"))</f>
        <v/>
      </c>
      <c r="F710" s="23">
        <f>IF($D710="","",IFERROR(INDEX('Productos de barra'!$D$2:$D$151,MATCH($D710,'Productos de barra'!$A$2:$A$151,0)),""))</f>
        <v/>
      </c>
      <c r="G710" s="24" t="n"/>
      <c r="H710" s="24" t="n"/>
      <c r="I710" s="24" t="n"/>
      <c r="J710" s="24" t="n"/>
      <c r="K710" s="24" t="n"/>
      <c r="L710" s="25">
        <f>IF(OR($D710="",$G710=""),"",ROUND($G710+N($H710)-((N($I710)+N($J710))/MAX(0.0001,IFERROR(IF(INDEX('Productos de barra'!$F$2:$F$151,MATCH($D710,'Productos de barra'!$A$2:$A$151,0))="",1,INDEX('Productos de barra'!$F$2:$F$151,MATCH($D710,'Productos de barra'!$A$2:$A$151,0))),1))+N($K710)),2))</f>
        <v/>
      </c>
      <c r="M710" s="24" t="n"/>
      <c r="N710" s="25">
        <f>IF(OR($L710="",$M710=""),"",ROUND($M710-$L710,2))</f>
        <v/>
      </c>
      <c r="O710" s="23">
        <f>IF($N710="","",IF(ABS($N710)&lt;=IFERROR(IF(INDEX('Productos de barra'!$G$2:$G$151,MATCH($D710,'Productos de barra'!$A$2:$A$151,0))="",Configuración!$C$3,INDEX('Productos de barra'!$G$2:$G$151,MATCH($D710,'Productos de barra'!$A$2:$A$151,0))),Configuración!$C$3)*((N($I710)+N($J710))/MAX(0.0001,IFERROR(IF(INDEX('Productos de barra'!$F$2:$F$151,MATCH($D710,'Productos de barra'!$A$2:$A$151,0))="",1,INDEX('Productos de barra'!$F$2:$F$151,MATCH($D710,'Productos de barra'!$A$2:$A$151,0))),1))+N($K710))+0.001,"OK",IF($N710&lt;0,"Falta: investigar","Sobra: revisar carga")))</f>
        <v/>
      </c>
      <c r="P710" s="26">
        <f>IF($N710="","",IFERROR(IF(INDEX('Productos de barra'!$H$2:$H$151,MATCH($D710,'Productos de barra'!$A$2:$A$151,0))="","",$N710*INDEX('Productos de barra'!$H$2:$H$151,MATCH($D710,'Productos de barra'!$A$2:$A$151,0))),""))</f>
        <v/>
      </c>
      <c r="Q710" s="18" t="n"/>
      <c r="R710" s="23">
        <f>IF(OR($A710="",$A710&lt;&gt;'Resumen del turno'!$C$3,$B710&lt;&gt;'Resumen del turno'!$C$4,$O710="",$O710="OK"),"",COUNTIFS($A$2:$A710,$A710,$B$2:$B710,$B710,$O$2:$O710,"Falta*")+COUNTIFS($A$2:$A710,$A710,$B$2:$B710,$B710,$O$2:$O710,"Sobra*"))</f>
        <v/>
      </c>
    </row>
    <row r="711">
      <c r="A711" s="22" t="n"/>
      <c r="B711" s="18" t="n"/>
      <c r="C711" s="18" t="n"/>
      <c r="D711" s="18" t="n"/>
      <c r="E711" s="23">
        <f>IF($D711="","",IFERROR(INDEX('Productos de barra'!$B$2:$B$151,MATCH($D711,'Productos de barra'!$A$2:$A$151,0)),"Código no cargado"))</f>
        <v/>
      </c>
      <c r="F711" s="23">
        <f>IF($D711="","",IFERROR(INDEX('Productos de barra'!$D$2:$D$151,MATCH($D711,'Productos de barra'!$A$2:$A$151,0)),""))</f>
        <v/>
      </c>
      <c r="G711" s="24" t="n"/>
      <c r="H711" s="24" t="n"/>
      <c r="I711" s="24" t="n"/>
      <c r="J711" s="24" t="n"/>
      <c r="K711" s="24" t="n"/>
      <c r="L711" s="25">
        <f>IF(OR($D711="",$G711=""),"",ROUND($G711+N($H711)-((N($I711)+N($J711))/MAX(0.0001,IFERROR(IF(INDEX('Productos de barra'!$F$2:$F$151,MATCH($D711,'Productos de barra'!$A$2:$A$151,0))="",1,INDEX('Productos de barra'!$F$2:$F$151,MATCH($D711,'Productos de barra'!$A$2:$A$151,0))),1))+N($K711)),2))</f>
        <v/>
      </c>
      <c r="M711" s="24" t="n"/>
      <c r="N711" s="25">
        <f>IF(OR($L711="",$M711=""),"",ROUND($M711-$L711,2))</f>
        <v/>
      </c>
      <c r="O711" s="23">
        <f>IF($N711="","",IF(ABS($N711)&lt;=IFERROR(IF(INDEX('Productos de barra'!$G$2:$G$151,MATCH($D711,'Productos de barra'!$A$2:$A$151,0))="",Configuración!$C$3,INDEX('Productos de barra'!$G$2:$G$151,MATCH($D711,'Productos de barra'!$A$2:$A$151,0))),Configuración!$C$3)*((N($I711)+N($J711))/MAX(0.0001,IFERROR(IF(INDEX('Productos de barra'!$F$2:$F$151,MATCH($D711,'Productos de barra'!$A$2:$A$151,0))="",1,INDEX('Productos de barra'!$F$2:$F$151,MATCH($D711,'Productos de barra'!$A$2:$A$151,0))),1))+N($K711))+0.001,"OK",IF($N711&lt;0,"Falta: investigar","Sobra: revisar carga")))</f>
        <v/>
      </c>
      <c r="P711" s="26">
        <f>IF($N711="","",IFERROR(IF(INDEX('Productos de barra'!$H$2:$H$151,MATCH($D711,'Productos de barra'!$A$2:$A$151,0))="","",$N711*INDEX('Productos de barra'!$H$2:$H$151,MATCH($D711,'Productos de barra'!$A$2:$A$151,0))),""))</f>
        <v/>
      </c>
      <c r="Q711" s="18" t="n"/>
      <c r="R711" s="23">
        <f>IF(OR($A711="",$A711&lt;&gt;'Resumen del turno'!$C$3,$B711&lt;&gt;'Resumen del turno'!$C$4,$O711="",$O711="OK"),"",COUNTIFS($A$2:$A711,$A711,$B$2:$B711,$B711,$O$2:$O711,"Falta*")+COUNTIFS($A$2:$A711,$A711,$B$2:$B711,$B711,$O$2:$O711,"Sobra*"))</f>
        <v/>
      </c>
    </row>
    <row r="712">
      <c r="A712" s="22" t="n"/>
      <c r="B712" s="18" t="n"/>
      <c r="C712" s="18" t="n"/>
      <c r="D712" s="18" t="n"/>
      <c r="E712" s="23">
        <f>IF($D712="","",IFERROR(INDEX('Productos de barra'!$B$2:$B$151,MATCH($D712,'Productos de barra'!$A$2:$A$151,0)),"Código no cargado"))</f>
        <v/>
      </c>
      <c r="F712" s="23">
        <f>IF($D712="","",IFERROR(INDEX('Productos de barra'!$D$2:$D$151,MATCH($D712,'Productos de barra'!$A$2:$A$151,0)),""))</f>
        <v/>
      </c>
      <c r="G712" s="24" t="n"/>
      <c r="H712" s="24" t="n"/>
      <c r="I712" s="24" t="n"/>
      <c r="J712" s="24" t="n"/>
      <c r="K712" s="24" t="n"/>
      <c r="L712" s="25">
        <f>IF(OR($D712="",$G712=""),"",ROUND($G712+N($H712)-((N($I712)+N($J712))/MAX(0.0001,IFERROR(IF(INDEX('Productos de barra'!$F$2:$F$151,MATCH($D712,'Productos de barra'!$A$2:$A$151,0))="",1,INDEX('Productos de barra'!$F$2:$F$151,MATCH($D712,'Productos de barra'!$A$2:$A$151,0))),1))+N($K712)),2))</f>
        <v/>
      </c>
      <c r="M712" s="24" t="n"/>
      <c r="N712" s="25">
        <f>IF(OR($L712="",$M712=""),"",ROUND($M712-$L712,2))</f>
        <v/>
      </c>
      <c r="O712" s="23">
        <f>IF($N712="","",IF(ABS($N712)&lt;=IFERROR(IF(INDEX('Productos de barra'!$G$2:$G$151,MATCH($D712,'Productos de barra'!$A$2:$A$151,0))="",Configuración!$C$3,INDEX('Productos de barra'!$G$2:$G$151,MATCH($D712,'Productos de barra'!$A$2:$A$151,0))),Configuración!$C$3)*((N($I712)+N($J712))/MAX(0.0001,IFERROR(IF(INDEX('Productos de barra'!$F$2:$F$151,MATCH($D712,'Productos de barra'!$A$2:$A$151,0))="",1,INDEX('Productos de barra'!$F$2:$F$151,MATCH($D712,'Productos de barra'!$A$2:$A$151,0))),1))+N($K712))+0.001,"OK",IF($N712&lt;0,"Falta: investigar","Sobra: revisar carga")))</f>
        <v/>
      </c>
      <c r="P712" s="26">
        <f>IF($N712="","",IFERROR(IF(INDEX('Productos de barra'!$H$2:$H$151,MATCH($D712,'Productos de barra'!$A$2:$A$151,0))="","",$N712*INDEX('Productos de barra'!$H$2:$H$151,MATCH($D712,'Productos de barra'!$A$2:$A$151,0))),""))</f>
        <v/>
      </c>
      <c r="Q712" s="18" t="n"/>
      <c r="R712" s="23">
        <f>IF(OR($A712="",$A712&lt;&gt;'Resumen del turno'!$C$3,$B712&lt;&gt;'Resumen del turno'!$C$4,$O712="",$O712="OK"),"",COUNTIFS($A$2:$A712,$A712,$B$2:$B712,$B712,$O$2:$O712,"Falta*")+COUNTIFS($A$2:$A712,$A712,$B$2:$B712,$B712,$O$2:$O712,"Sobra*"))</f>
        <v/>
      </c>
    </row>
    <row r="713">
      <c r="A713" s="22" t="n"/>
      <c r="B713" s="18" t="n"/>
      <c r="C713" s="18" t="n"/>
      <c r="D713" s="18" t="n"/>
      <c r="E713" s="23">
        <f>IF($D713="","",IFERROR(INDEX('Productos de barra'!$B$2:$B$151,MATCH($D713,'Productos de barra'!$A$2:$A$151,0)),"Código no cargado"))</f>
        <v/>
      </c>
      <c r="F713" s="23">
        <f>IF($D713="","",IFERROR(INDEX('Productos de barra'!$D$2:$D$151,MATCH($D713,'Productos de barra'!$A$2:$A$151,0)),""))</f>
        <v/>
      </c>
      <c r="G713" s="24" t="n"/>
      <c r="H713" s="24" t="n"/>
      <c r="I713" s="24" t="n"/>
      <c r="J713" s="24" t="n"/>
      <c r="K713" s="24" t="n"/>
      <c r="L713" s="25">
        <f>IF(OR($D713="",$G713=""),"",ROUND($G713+N($H713)-((N($I713)+N($J713))/MAX(0.0001,IFERROR(IF(INDEX('Productos de barra'!$F$2:$F$151,MATCH($D713,'Productos de barra'!$A$2:$A$151,0))="",1,INDEX('Productos de barra'!$F$2:$F$151,MATCH($D713,'Productos de barra'!$A$2:$A$151,0))),1))+N($K713)),2))</f>
        <v/>
      </c>
      <c r="M713" s="24" t="n"/>
      <c r="N713" s="25">
        <f>IF(OR($L713="",$M713=""),"",ROUND($M713-$L713,2))</f>
        <v/>
      </c>
      <c r="O713" s="23">
        <f>IF($N713="","",IF(ABS($N713)&lt;=IFERROR(IF(INDEX('Productos de barra'!$G$2:$G$151,MATCH($D713,'Productos de barra'!$A$2:$A$151,0))="",Configuración!$C$3,INDEX('Productos de barra'!$G$2:$G$151,MATCH($D713,'Productos de barra'!$A$2:$A$151,0))),Configuración!$C$3)*((N($I713)+N($J713))/MAX(0.0001,IFERROR(IF(INDEX('Productos de barra'!$F$2:$F$151,MATCH($D713,'Productos de barra'!$A$2:$A$151,0))="",1,INDEX('Productos de barra'!$F$2:$F$151,MATCH($D713,'Productos de barra'!$A$2:$A$151,0))),1))+N($K713))+0.001,"OK",IF($N713&lt;0,"Falta: investigar","Sobra: revisar carga")))</f>
        <v/>
      </c>
      <c r="P713" s="26">
        <f>IF($N713="","",IFERROR(IF(INDEX('Productos de barra'!$H$2:$H$151,MATCH($D713,'Productos de barra'!$A$2:$A$151,0))="","",$N713*INDEX('Productos de barra'!$H$2:$H$151,MATCH($D713,'Productos de barra'!$A$2:$A$151,0))),""))</f>
        <v/>
      </c>
      <c r="Q713" s="18" t="n"/>
      <c r="R713" s="23">
        <f>IF(OR($A713="",$A713&lt;&gt;'Resumen del turno'!$C$3,$B713&lt;&gt;'Resumen del turno'!$C$4,$O713="",$O713="OK"),"",COUNTIFS($A$2:$A713,$A713,$B$2:$B713,$B713,$O$2:$O713,"Falta*")+COUNTIFS($A$2:$A713,$A713,$B$2:$B713,$B713,$O$2:$O713,"Sobra*"))</f>
        <v/>
      </c>
    </row>
    <row r="714">
      <c r="A714" s="22" t="n"/>
      <c r="B714" s="18" t="n"/>
      <c r="C714" s="18" t="n"/>
      <c r="D714" s="18" t="n"/>
      <c r="E714" s="23">
        <f>IF($D714="","",IFERROR(INDEX('Productos de barra'!$B$2:$B$151,MATCH($D714,'Productos de barra'!$A$2:$A$151,0)),"Código no cargado"))</f>
        <v/>
      </c>
      <c r="F714" s="23">
        <f>IF($D714="","",IFERROR(INDEX('Productos de barra'!$D$2:$D$151,MATCH($D714,'Productos de barra'!$A$2:$A$151,0)),""))</f>
        <v/>
      </c>
      <c r="G714" s="24" t="n"/>
      <c r="H714" s="24" t="n"/>
      <c r="I714" s="24" t="n"/>
      <c r="J714" s="24" t="n"/>
      <c r="K714" s="24" t="n"/>
      <c r="L714" s="25">
        <f>IF(OR($D714="",$G714=""),"",ROUND($G714+N($H714)-((N($I714)+N($J714))/MAX(0.0001,IFERROR(IF(INDEX('Productos de barra'!$F$2:$F$151,MATCH($D714,'Productos de barra'!$A$2:$A$151,0))="",1,INDEX('Productos de barra'!$F$2:$F$151,MATCH($D714,'Productos de barra'!$A$2:$A$151,0))),1))+N($K714)),2))</f>
        <v/>
      </c>
      <c r="M714" s="24" t="n"/>
      <c r="N714" s="25">
        <f>IF(OR($L714="",$M714=""),"",ROUND($M714-$L714,2))</f>
        <v/>
      </c>
      <c r="O714" s="23">
        <f>IF($N714="","",IF(ABS($N714)&lt;=IFERROR(IF(INDEX('Productos de barra'!$G$2:$G$151,MATCH($D714,'Productos de barra'!$A$2:$A$151,0))="",Configuración!$C$3,INDEX('Productos de barra'!$G$2:$G$151,MATCH($D714,'Productos de barra'!$A$2:$A$151,0))),Configuración!$C$3)*((N($I714)+N($J714))/MAX(0.0001,IFERROR(IF(INDEX('Productos de barra'!$F$2:$F$151,MATCH($D714,'Productos de barra'!$A$2:$A$151,0))="",1,INDEX('Productos de barra'!$F$2:$F$151,MATCH($D714,'Productos de barra'!$A$2:$A$151,0))),1))+N($K714))+0.001,"OK",IF($N714&lt;0,"Falta: investigar","Sobra: revisar carga")))</f>
        <v/>
      </c>
      <c r="P714" s="26">
        <f>IF($N714="","",IFERROR(IF(INDEX('Productos de barra'!$H$2:$H$151,MATCH($D714,'Productos de barra'!$A$2:$A$151,0))="","",$N714*INDEX('Productos de barra'!$H$2:$H$151,MATCH($D714,'Productos de barra'!$A$2:$A$151,0))),""))</f>
        <v/>
      </c>
      <c r="Q714" s="18" t="n"/>
      <c r="R714" s="23">
        <f>IF(OR($A714="",$A714&lt;&gt;'Resumen del turno'!$C$3,$B714&lt;&gt;'Resumen del turno'!$C$4,$O714="",$O714="OK"),"",COUNTIFS($A$2:$A714,$A714,$B$2:$B714,$B714,$O$2:$O714,"Falta*")+COUNTIFS($A$2:$A714,$A714,$B$2:$B714,$B714,$O$2:$O714,"Sobra*"))</f>
        <v/>
      </c>
    </row>
    <row r="715">
      <c r="A715" s="22" t="n"/>
      <c r="B715" s="18" t="n"/>
      <c r="C715" s="18" t="n"/>
      <c r="D715" s="18" t="n"/>
      <c r="E715" s="23">
        <f>IF($D715="","",IFERROR(INDEX('Productos de barra'!$B$2:$B$151,MATCH($D715,'Productos de barra'!$A$2:$A$151,0)),"Código no cargado"))</f>
        <v/>
      </c>
      <c r="F715" s="23">
        <f>IF($D715="","",IFERROR(INDEX('Productos de barra'!$D$2:$D$151,MATCH($D715,'Productos de barra'!$A$2:$A$151,0)),""))</f>
        <v/>
      </c>
      <c r="G715" s="24" t="n"/>
      <c r="H715" s="24" t="n"/>
      <c r="I715" s="24" t="n"/>
      <c r="J715" s="24" t="n"/>
      <c r="K715" s="24" t="n"/>
      <c r="L715" s="25">
        <f>IF(OR($D715="",$G715=""),"",ROUND($G715+N($H715)-((N($I715)+N($J715))/MAX(0.0001,IFERROR(IF(INDEX('Productos de barra'!$F$2:$F$151,MATCH($D715,'Productos de barra'!$A$2:$A$151,0))="",1,INDEX('Productos de barra'!$F$2:$F$151,MATCH($D715,'Productos de barra'!$A$2:$A$151,0))),1))+N($K715)),2))</f>
        <v/>
      </c>
      <c r="M715" s="24" t="n"/>
      <c r="N715" s="25">
        <f>IF(OR($L715="",$M715=""),"",ROUND($M715-$L715,2))</f>
        <v/>
      </c>
      <c r="O715" s="23">
        <f>IF($N715="","",IF(ABS($N715)&lt;=IFERROR(IF(INDEX('Productos de barra'!$G$2:$G$151,MATCH($D715,'Productos de barra'!$A$2:$A$151,0))="",Configuración!$C$3,INDEX('Productos de barra'!$G$2:$G$151,MATCH($D715,'Productos de barra'!$A$2:$A$151,0))),Configuración!$C$3)*((N($I715)+N($J715))/MAX(0.0001,IFERROR(IF(INDEX('Productos de barra'!$F$2:$F$151,MATCH($D715,'Productos de barra'!$A$2:$A$151,0))="",1,INDEX('Productos de barra'!$F$2:$F$151,MATCH($D715,'Productos de barra'!$A$2:$A$151,0))),1))+N($K715))+0.001,"OK",IF($N715&lt;0,"Falta: investigar","Sobra: revisar carga")))</f>
        <v/>
      </c>
      <c r="P715" s="26">
        <f>IF($N715="","",IFERROR(IF(INDEX('Productos de barra'!$H$2:$H$151,MATCH($D715,'Productos de barra'!$A$2:$A$151,0))="","",$N715*INDEX('Productos de barra'!$H$2:$H$151,MATCH($D715,'Productos de barra'!$A$2:$A$151,0))),""))</f>
        <v/>
      </c>
      <c r="Q715" s="18" t="n"/>
      <c r="R715" s="23">
        <f>IF(OR($A715="",$A715&lt;&gt;'Resumen del turno'!$C$3,$B715&lt;&gt;'Resumen del turno'!$C$4,$O715="",$O715="OK"),"",COUNTIFS($A$2:$A715,$A715,$B$2:$B715,$B715,$O$2:$O715,"Falta*")+COUNTIFS($A$2:$A715,$A715,$B$2:$B715,$B715,$O$2:$O715,"Sobra*"))</f>
        <v/>
      </c>
    </row>
    <row r="716">
      <c r="A716" s="22" t="n"/>
      <c r="B716" s="18" t="n"/>
      <c r="C716" s="18" t="n"/>
      <c r="D716" s="18" t="n"/>
      <c r="E716" s="23">
        <f>IF($D716="","",IFERROR(INDEX('Productos de barra'!$B$2:$B$151,MATCH($D716,'Productos de barra'!$A$2:$A$151,0)),"Código no cargado"))</f>
        <v/>
      </c>
      <c r="F716" s="23">
        <f>IF($D716="","",IFERROR(INDEX('Productos de barra'!$D$2:$D$151,MATCH($D716,'Productos de barra'!$A$2:$A$151,0)),""))</f>
        <v/>
      </c>
      <c r="G716" s="24" t="n"/>
      <c r="H716" s="24" t="n"/>
      <c r="I716" s="24" t="n"/>
      <c r="J716" s="24" t="n"/>
      <c r="K716" s="24" t="n"/>
      <c r="L716" s="25">
        <f>IF(OR($D716="",$G716=""),"",ROUND($G716+N($H716)-((N($I716)+N($J716))/MAX(0.0001,IFERROR(IF(INDEX('Productos de barra'!$F$2:$F$151,MATCH($D716,'Productos de barra'!$A$2:$A$151,0))="",1,INDEX('Productos de barra'!$F$2:$F$151,MATCH($D716,'Productos de barra'!$A$2:$A$151,0))),1))+N($K716)),2))</f>
        <v/>
      </c>
      <c r="M716" s="24" t="n"/>
      <c r="N716" s="25">
        <f>IF(OR($L716="",$M716=""),"",ROUND($M716-$L716,2))</f>
        <v/>
      </c>
      <c r="O716" s="23">
        <f>IF($N716="","",IF(ABS($N716)&lt;=IFERROR(IF(INDEX('Productos de barra'!$G$2:$G$151,MATCH($D716,'Productos de barra'!$A$2:$A$151,0))="",Configuración!$C$3,INDEX('Productos de barra'!$G$2:$G$151,MATCH($D716,'Productos de barra'!$A$2:$A$151,0))),Configuración!$C$3)*((N($I716)+N($J716))/MAX(0.0001,IFERROR(IF(INDEX('Productos de barra'!$F$2:$F$151,MATCH($D716,'Productos de barra'!$A$2:$A$151,0))="",1,INDEX('Productos de barra'!$F$2:$F$151,MATCH($D716,'Productos de barra'!$A$2:$A$151,0))),1))+N($K716))+0.001,"OK",IF($N716&lt;0,"Falta: investigar","Sobra: revisar carga")))</f>
        <v/>
      </c>
      <c r="P716" s="26">
        <f>IF($N716="","",IFERROR(IF(INDEX('Productos de barra'!$H$2:$H$151,MATCH($D716,'Productos de barra'!$A$2:$A$151,0))="","",$N716*INDEX('Productos de barra'!$H$2:$H$151,MATCH($D716,'Productos de barra'!$A$2:$A$151,0))),""))</f>
        <v/>
      </c>
      <c r="Q716" s="18" t="n"/>
      <c r="R716" s="23">
        <f>IF(OR($A716="",$A716&lt;&gt;'Resumen del turno'!$C$3,$B716&lt;&gt;'Resumen del turno'!$C$4,$O716="",$O716="OK"),"",COUNTIFS($A$2:$A716,$A716,$B$2:$B716,$B716,$O$2:$O716,"Falta*")+COUNTIFS($A$2:$A716,$A716,$B$2:$B716,$B716,$O$2:$O716,"Sobra*"))</f>
        <v/>
      </c>
    </row>
    <row r="717">
      <c r="A717" s="22" t="n"/>
      <c r="B717" s="18" t="n"/>
      <c r="C717" s="18" t="n"/>
      <c r="D717" s="18" t="n"/>
      <c r="E717" s="23">
        <f>IF($D717="","",IFERROR(INDEX('Productos de barra'!$B$2:$B$151,MATCH($D717,'Productos de barra'!$A$2:$A$151,0)),"Código no cargado"))</f>
        <v/>
      </c>
      <c r="F717" s="23">
        <f>IF($D717="","",IFERROR(INDEX('Productos de barra'!$D$2:$D$151,MATCH($D717,'Productos de barra'!$A$2:$A$151,0)),""))</f>
        <v/>
      </c>
      <c r="G717" s="24" t="n"/>
      <c r="H717" s="24" t="n"/>
      <c r="I717" s="24" t="n"/>
      <c r="J717" s="24" t="n"/>
      <c r="K717" s="24" t="n"/>
      <c r="L717" s="25">
        <f>IF(OR($D717="",$G717=""),"",ROUND($G717+N($H717)-((N($I717)+N($J717))/MAX(0.0001,IFERROR(IF(INDEX('Productos de barra'!$F$2:$F$151,MATCH($D717,'Productos de barra'!$A$2:$A$151,0))="",1,INDEX('Productos de barra'!$F$2:$F$151,MATCH($D717,'Productos de barra'!$A$2:$A$151,0))),1))+N($K717)),2))</f>
        <v/>
      </c>
      <c r="M717" s="24" t="n"/>
      <c r="N717" s="25">
        <f>IF(OR($L717="",$M717=""),"",ROUND($M717-$L717,2))</f>
        <v/>
      </c>
      <c r="O717" s="23">
        <f>IF($N717="","",IF(ABS($N717)&lt;=IFERROR(IF(INDEX('Productos de barra'!$G$2:$G$151,MATCH($D717,'Productos de barra'!$A$2:$A$151,0))="",Configuración!$C$3,INDEX('Productos de barra'!$G$2:$G$151,MATCH($D717,'Productos de barra'!$A$2:$A$151,0))),Configuración!$C$3)*((N($I717)+N($J717))/MAX(0.0001,IFERROR(IF(INDEX('Productos de barra'!$F$2:$F$151,MATCH($D717,'Productos de barra'!$A$2:$A$151,0))="",1,INDEX('Productos de barra'!$F$2:$F$151,MATCH($D717,'Productos de barra'!$A$2:$A$151,0))),1))+N($K717))+0.001,"OK",IF($N717&lt;0,"Falta: investigar","Sobra: revisar carga")))</f>
        <v/>
      </c>
      <c r="P717" s="26">
        <f>IF($N717="","",IFERROR(IF(INDEX('Productos de barra'!$H$2:$H$151,MATCH($D717,'Productos de barra'!$A$2:$A$151,0))="","",$N717*INDEX('Productos de barra'!$H$2:$H$151,MATCH($D717,'Productos de barra'!$A$2:$A$151,0))),""))</f>
        <v/>
      </c>
      <c r="Q717" s="18" t="n"/>
      <c r="R717" s="23">
        <f>IF(OR($A717="",$A717&lt;&gt;'Resumen del turno'!$C$3,$B717&lt;&gt;'Resumen del turno'!$C$4,$O717="",$O717="OK"),"",COUNTIFS($A$2:$A717,$A717,$B$2:$B717,$B717,$O$2:$O717,"Falta*")+COUNTIFS($A$2:$A717,$A717,$B$2:$B717,$B717,$O$2:$O717,"Sobra*"))</f>
        <v/>
      </c>
    </row>
    <row r="718">
      <c r="A718" s="22" t="n"/>
      <c r="B718" s="18" t="n"/>
      <c r="C718" s="18" t="n"/>
      <c r="D718" s="18" t="n"/>
      <c r="E718" s="23">
        <f>IF($D718="","",IFERROR(INDEX('Productos de barra'!$B$2:$B$151,MATCH($D718,'Productos de barra'!$A$2:$A$151,0)),"Código no cargado"))</f>
        <v/>
      </c>
      <c r="F718" s="23">
        <f>IF($D718="","",IFERROR(INDEX('Productos de barra'!$D$2:$D$151,MATCH($D718,'Productos de barra'!$A$2:$A$151,0)),""))</f>
        <v/>
      </c>
      <c r="G718" s="24" t="n"/>
      <c r="H718" s="24" t="n"/>
      <c r="I718" s="24" t="n"/>
      <c r="J718" s="24" t="n"/>
      <c r="K718" s="24" t="n"/>
      <c r="L718" s="25">
        <f>IF(OR($D718="",$G718=""),"",ROUND($G718+N($H718)-((N($I718)+N($J718))/MAX(0.0001,IFERROR(IF(INDEX('Productos de barra'!$F$2:$F$151,MATCH($D718,'Productos de barra'!$A$2:$A$151,0))="",1,INDEX('Productos de barra'!$F$2:$F$151,MATCH($D718,'Productos de barra'!$A$2:$A$151,0))),1))+N($K718)),2))</f>
        <v/>
      </c>
      <c r="M718" s="24" t="n"/>
      <c r="N718" s="25">
        <f>IF(OR($L718="",$M718=""),"",ROUND($M718-$L718,2))</f>
        <v/>
      </c>
      <c r="O718" s="23">
        <f>IF($N718="","",IF(ABS($N718)&lt;=IFERROR(IF(INDEX('Productos de barra'!$G$2:$G$151,MATCH($D718,'Productos de barra'!$A$2:$A$151,0))="",Configuración!$C$3,INDEX('Productos de barra'!$G$2:$G$151,MATCH($D718,'Productos de barra'!$A$2:$A$151,0))),Configuración!$C$3)*((N($I718)+N($J718))/MAX(0.0001,IFERROR(IF(INDEX('Productos de barra'!$F$2:$F$151,MATCH($D718,'Productos de barra'!$A$2:$A$151,0))="",1,INDEX('Productos de barra'!$F$2:$F$151,MATCH($D718,'Productos de barra'!$A$2:$A$151,0))),1))+N($K718))+0.001,"OK",IF($N718&lt;0,"Falta: investigar","Sobra: revisar carga")))</f>
        <v/>
      </c>
      <c r="P718" s="26">
        <f>IF($N718="","",IFERROR(IF(INDEX('Productos de barra'!$H$2:$H$151,MATCH($D718,'Productos de barra'!$A$2:$A$151,0))="","",$N718*INDEX('Productos de barra'!$H$2:$H$151,MATCH($D718,'Productos de barra'!$A$2:$A$151,0))),""))</f>
        <v/>
      </c>
      <c r="Q718" s="18" t="n"/>
      <c r="R718" s="23">
        <f>IF(OR($A718="",$A718&lt;&gt;'Resumen del turno'!$C$3,$B718&lt;&gt;'Resumen del turno'!$C$4,$O718="",$O718="OK"),"",COUNTIFS($A$2:$A718,$A718,$B$2:$B718,$B718,$O$2:$O718,"Falta*")+COUNTIFS($A$2:$A718,$A718,$B$2:$B718,$B718,$O$2:$O718,"Sobra*"))</f>
        <v/>
      </c>
    </row>
    <row r="719">
      <c r="A719" s="22" t="n"/>
      <c r="B719" s="18" t="n"/>
      <c r="C719" s="18" t="n"/>
      <c r="D719" s="18" t="n"/>
      <c r="E719" s="23">
        <f>IF($D719="","",IFERROR(INDEX('Productos de barra'!$B$2:$B$151,MATCH($D719,'Productos de barra'!$A$2:$A$151,0)),"Código no cargado"))</f>
        <v/>
      </c>
      <c r="F719" s="23">
        <f>IF($D719="","",IFERROR(INDEX('Productos de barra'!$D$2:$D$151,MATCH($D719,'Productos de barra'!$A$2:$A$151,0)),""))</f>
        <v/>
      </c>
      <c r="G719" s="24" t="n"/>
      <c r="H719" s="24" t="n"/>
      <c r="I719" s="24" t="n"/>
      <c r="J719" s="24" t="n"/>
      <c r="K719" s="24" t="n"/>
      <c r="L719" s="25">
        <f>IF(OR($D719="",$G719=""),"",ROUND($G719+N($H719)-((N($I719)+N($J719))/MAX(0.0001,IFERROR(IF(INDEX('Productos de barra'!$F$2:$F$151,MATCH($D719,'Productos de barra'!$A$2:$A$151,0))="",1,INDEX('Productos de barra'!$F$2:$F$151,MATCH($D719,'Productos de barra'!$A$2:$A$151,0))),1))+N($K719)),2))</f>
        <v/>
      </c>
      <c r="M719" s="24" t="n"/>
      <c r="N719" s="25">
        <f>IF(OR($L719="",$M719=""),"",ROUND($M719-$L719,2))</f>
        <v/>
      </c>
      <c r="O719" s="23">
        <f>IF($N719="","",IF(ABS($N719)&lt;=IFERROR(IF(INDEX('Productos de barra'!$G$2:$G$151,MATCH($D719,'Productos de barra'!$A$2:$A$151,0))="",Configuración!$C$3,INDEX('Productos de barra'!$G$2:$G$151,MATCH($D719,'Productos de barra'!$A$2:$A$151,0))),Configuración!$C$3)*((N($I719)+N($J719))/MAX(0.0001,IFERROR(IF(INDEX('Productos de barra'!$F$2:$F$151,MATCH($D719,'Productos de barra'!$A$2:$A$151,0))="",1,INDEX('Productos de barra'!$F$2:$F$151,MATCH($D719,'Productos de barra'!$A$2:$A$151,0))),1))+N($K719))+0.001,"OK",IF($N719&lt;0,"Falta: investigar","Sobra: revisar carga")))</f>
        <v/>
      </c>
      <c r="P719" s="26">
        <f>IF($N719="","",IFERROR(IF(INDEX('Productos de barra'!$H$2:$H$151,MATCH($D719,'Productos de barra'!$A$2:$A$151,0))="","",$N719*INDEX('Productos de barra'!$H$2:$H$151,MATCH($D719,'Productos de barra'!$A$2:$A$151,0))),""))</f>
        <v/>
      </c>
      <c r="Q719" s="18" t="n"/>
      <c r="R719" s="23">
        <f>IF(OR($A719="",$A719&lt;&gt;'Resumen del turno'!$C$3,$B719&lt;&gt;'Resumen del turno'!$C$4,$O719="",$O719="OK"),"",COUNTIFS($A$2:$A719,$A719,$B$2:$B719,$B719,$O$2:$O719,"Falta*")+COUNTIFS($A$2:$A719,$A719,$B$2:$B719,$B719,$O$2:$O719,"Sobra*"))</f>
        <v/>
      </c>
    </row>
    <row r="720">
      <c r="A720" s="22" t="n"/>
      <c r="B720" s="18" t="n"/>
      <c r="C720" s="18" t="n"/>
      <c r="D720" s="18" t="n"/>
      <c r="E720" s="23">
        <f>IF($D720="","",IFERROR(INDEX('Productos de barra'!$B$2:$B$151,MATCH($D720,'Productos de barra'!$A$2:$A$151,0)),"Código no cargado"))</f>
        <v/>
      </c>
      <c r="F720" s="23">
        <f>IF($D720="","",IFERROR(INDEX('Productos de barra'!$D$2:$D$151,MATCH($D720,'Productos de barra'!$A$2:$A$151,0)),""))</f>
        <v/>
      </c>
      <c r="G720" s="24" t="n"/>
      <c r="H720" s="24" t="n"/>
      <c r="I720" s="24" t="n"/>
      <c r="J720" s="24" t="n"/>
      <c r="K720" s="24" t="n"/>
      <c r="L720" s="25">
        <f>IF(OR($D720="",$G720=""),"",ROUND($G720+N($H720)-((N($I720)+N($J720))/MAX(0.0001,IFERROR(IF(INDEX('Productos de barra'!$F$2:$F$151,MATCH($D720,'Productos de barra'!$A$2:$A$151,0))="",1,INDEX('Productos de barra'!$F$2:$F$151,MATCH($D720,'Productos de barra'!$A$2:$A$151,0))),1))+N($K720)),2))</f>
        <v/>
      </c>
      <c r="M720" s="24" t="n"/>
      <c r="N720" s="25">
        <f>IF(OR($L720="",$M720=""),"",ROUND($M720-$L720,2))</f>
        <v/>
      </c>
      <c r="O720" s="23">
        <f>IF($N720="","",IF(ABS($N720)&lt;=IFERROR(IF(INDEX('Productos de barra'!$G$2:$G$151,MATCH($D720,'Productos de barra'!$A$2:$A$151,0))="",Configuración!$C$3,INDEX('Productos de barra'!$G$2:$G$151,MATCH($D720,'Productos de barra'!$A$2:$A$151,0))),Configuración!$C$3)*((N($I720)+N($J720))/MAX(0.0001,IFERROR(IF(INDEX('Productos de barra'!$F$2:$F$151,MATCH($D720,'Productos de barra'!$A$2:$A$151,0))="",1,INDEX('Productos de barra'!$F$2:$F$151,MATCH($D720,'Productos de barra'!$A$2:$A$151,0))),1))+N($K720))+0.001,"OK",IF($N720&lt;0,"Falta: investigar","Sobra: revisar carga")))</f>
        <v/>
      </c>
      <c r="P720" s="26">
        <f>IF($N720="","",IFERROR(IF(INDEX('Productos de barra'!$H$2:$H$151,MATCH($D720,'Productos de barra'!$A$2:$A$151,0))="","",$N720*INDEX('Productos de barra'!$H$2:$H$151,MATCH($D720,'Productos de barra'!$A$2:$A$151,0))),""))</f>
        <v/>
      </c>
      <c r="Q720" s="18" t="n"/>
      <c r="R720" s="23">
        <f>IF(OR($A720="",$A720&lt;&gt;'Resumen del turno'!$C$3,$B720&lt;&gt;'Resumen del turno'!$C$4,$O720="",$O720="OK"),"",COUNTIFS($A$2:$A720,$A720,$B$2:$B720,$B720,$O$2:$O720,"Falta*")+COUNTIFS($A$2:$A720,$A720,$B$2:$B720,$B720,$O$2:$O720,"Sobra*"))</f>
        <v/>
      </c>
    </row>
    <row r="721">
      <c r="A721" s="22" t="n"/>
      <c r="B721" s="18" t="n"/>
      <c r="C721" s="18" t="n"/>
      <c r="D721" s="18" t="n"/>
      <c r="E721" s="23">
        <f>IF($D721="","",IFERROR(INDEX('Productos de barra'!$B$2:$B$151,MATCH($D721,'Productos de barra'!$A$2:$A$151,0)),"Código no cargado"))</f>
        <v/>
      </c>
      <c r="F721" s="23">
        <f>IF($D721="","",IFERROR(INDEX('Productos de barra'!$D$2:$D$151,MATCH($D721,'Productos de barra'!$A$2:$A$151,0)),""))</f>
        <v/>
      </c>
      <c r="G721" s="24" t="n"/>
      <c r="H721" s="24" t="n"/>
      <c r="I721" s="24" t="n"/>
      <c r="J721" s="24" t="n"/>
      <c r="K721" s="24" t="n"/>
      <c r="L721" s="25">
        <f>IF(OR($D721="",$G721=""),"",ROUND($G721+N($H721)-((N($I721)+N($J721))/MAX(0.0001,IFERROR(IF(INDEX('Productos de barra'!$F$2:$F$151,MATCH($D721,'Productos de barra'!$A$2:$A$151,0))="",1,INDEX('Productos de barra'!$F$2:$F$151,MATCH($D721,'Productos de barra'!$A$2:$A$151,0))),1))+N($K721)),2))</f>
        <v/>
      </c>
      <c r="M721" s="24" t="n"/>
      <c r="N721" s="25">
        <f>IF(OR($L721="",$M721=""),"",ROUND($M721-$L721,2))</f>
        <v/>
      </c>
      <c r="O721" s="23">
        <f>IF($N721="","",IF(ABS($N721)&lt;=IFERROR(IF(INDEX('Productos de barra'!$G$2:$G$151,MATCH($D721,'Productos de barra'!$A$2:$A$151,0))="",Configuración!$C$3,INDEX('Productos de barra'!$G$2:$G$151,MATCH($D721,'Productos de barra'!$A$2:$A$151,0))),Configuración!$C$3)*((N($I721)+N($J721))/MAX(0.0001,IFERROR(IF(INDEX('Productos de barra'!$F$2:$F$151,MATCH($D721,'Productos de barra'!$A$2:$A$151,0))="",1,INDEX('Productos de barra'!$F$2:$F$151,MATCH($D721,'Productos de barra'!$A$2:$A$151,0))),1))+N($K721))+0.001,"OK",IF($N721&lt;0,"Falta: investigar","Sobra: revisar carga")))</f>
        <v/>
      </c>
      <c r="P721" s="26">
        <f>IF($N721="","",IFERROR(IF(INDEX('Productos de barra'!$H$2:$H$151,MATCH($D721,'Productos de barra'!$A$2:$A$151,0))="","",$N721*INDEX('Productos de barra'!$H$2:$H$151,MATCH($D721,'Productos de barra'!$A$2:$A$151,0))),""))</f>
        <v/>
      </c>
      <c r="Q721" s="18" t="n"/>
      <c r="R721" s="23">
        <f>IF(OR($A721="",$A721&lt;&gt;'Resumen del turno'!$C$3,$B721&lt;&gt;'Resumen del turno'!$C$4,$O721="",$O721="OK"),"",COUNTIFS($A$2:$A721,$A721,$B$2:$B721,$B721,$O$2:$O721,"Falta*")+COUNTIFS($A$2:$A721,$A721,$B$2:$B721,$B721,$O$2:$O721,"Sobra*"))</f>
        <v/>
      </c>
    </row>
    <row r="722">
      <c r="A722" s="22" t="n"/>
      <c r="B722" s="18" t="n"/>
      <c r="C722" s="18" t="n"/>
      <c r="D722" s="18" t="n"/>
      <c r="E722" s="23">
        <f>IF($D722="","",IFERROR(INDEX('Productos de barra'!$B$2:$B$151,MATCH($D722,'Productos de barra'!$A$2:$A$151,0)),"Código no cargado"))</f>
        <v/>
      </c>
      <c r="F722" s="23">
        <f>IF($D722="","",IFERROR(INDEX('Productos de barra'!$D$2:$D$151,MATCH($D722,'Productos de barra'!$A$2:$A$151,0)),""))</f>
        <v/>
      </c>
      <c r="G722" s="24" t="n"/>
      <c r="H722" s="24" t="n"/>
      <c r="I722" s="24" t="n"/>
      <c r="J722" s="24" t="n"/>
      <c r="K722" s="24" t="n"/>
      <c r="L722" s="25">
        <f>IF(OR($D722="",$G722=""),"",ROUND($G722+N($H722)-((N($I722)+N($J722))/MAX(0.0001,IFERROR(IF(INDEX('Productos de barra'!$F$2:$F$151,MATCH($D722,'Productos de barra'!$A$2:$A$151,0))="",1,INDEX('Productos de barra'!$F$2:$F$151,MATCH($D722,'Productos de barra'!$A$2:$A$151,0))),1))+N($K722)),2))</f>
        <v/>
      </c>
      <c r="M722" s="24" t="n"/>
      <c r="N722" s="25">
        <f>IF(OR($L722="",$M722=""),"",ROUND($M722-$L722,2))</f>
        <v/>
      </c>
      <c r="O722" s="23">
        <f>IF($N722="","",IF(ABS($N722)&lt;=IFERROR(IF(INDEX('Productos de barra'!$G$2:$G$151,MATCH($D722,'Productos de barra'!$A$2:$A$151,0))="",Configuración!$C$3,INDEX('Productos de barra'!$G$2:$G$151,MATCH($D722,'Productos de barra'!$A$2:$A$151,0))),Configuración!$C$3)*((N($I722)+N($J722))/MAX(0.0001,IFERROR(IF(INDEX('Productos de barra'!$F$2:$F$151,MATCH($D722,'Productos de barra'!$A$2:$A$151,0))="",1,INDEX('Productos de barra'!$F$2:$F$151,MATCH($D722,'Productos de barra'!$A$2:$A$151,0))),1))+N($K722))+0.001,"OK",IF($N722&lt;0,"Falta: investigar","Sobra: revisar carga")))</f>
        <v/>
      </c>
      <c r="P722" s="26">
        <f>IF($N722="","",IFERROR(IF(INDEX('Productos de barra'!$H$2:$H$151,MATCH($D722,'Productos de barra'!$A$2:$A$151,0))="","",$N722*INDEX('Productos de barra'!$H$2:$H$151,MATCH($D722,'Productos de barra'!$A$2:$A$151,0))),""))</f>
        <v/>
      </c>
      <c r="Q722" s="18" t="n"/>
      <c r="R722" s="23">
        <f>IF(OR($A722="",$A722&lt;&gt;'Resumen del turno'!$C$3,$B722&lt;&gt;'Resumen del turno'!$C$4,$O722="",$O722="OK"),"",COUNTIFS($A$2:$A722,$A722,$B$2:$B722,$B722,$O$2:$O722,"Falta*")+COUNTIFS($A$2:$A722,$A722,$B$2:$B722,$B722,$O$2:$O722,"Sobra*"))</f>
        <v/>
      </c>
    </row>
    <row r="723">
      <c r="A723" s="22" t="n"/>
      <c r="B723" s="18" t="n"/>
      <c r="C723" s="18" t="n"/>
      <c r="D723" s="18" t="n"/>
      <c r="E723" s="23">
        <f>IF($D723="","",IFERROR(INDEX('Productos de barra'!$B$2:$B$151,MATCH($D723,'Productos de barra'!$A$2:$A$151,0)),"Código no cargado"))</f>
        <v/>
      </c>
      <c r="F723" s="23">
        <f>IF($D723="","",IFERROR(INDEX('Productos de barra'!$D$2:$D$151,MATCH($D723,'Productos de barra'!$A$2:$A$151,0)),""))</f>
        <v/>
      </c>
      <c r="G723" s="24" t="n"/>
      <c r="H723" s="24" t="n"/>
      <c r="I723" s="24" t="n"/>
      <c r="J723" s="24" t="n"/>
      <c r="K723" s="24" t="n"/>
      <c r="L723" s="25">
        <f>IF(OR($D723="",$G723=""),"",ROUND($G723+N($H723)-((N($I723)+N($J723))/MAX(0.0001,IFERROR(IF(INDEX('Productos de barra'!$F$2:$F$151,MATCH($D723,'Productos de barra'!$A$2:$A$151,0))="",1,INDEX('Productos de barra'!$F$2:$F$151,MATCH($D723,'Productos de barra'!$A$2:$A$151,0))),1))+N($K723)),2))</f>
        <v/>
      </c>
      <c r="M723" s="24" t="n"/>
      <c r="N723" s="25">
        <f>IF(OR($L723="",$M723=""),"",ROUND($M723-$L723,2))</f>
        <v/>
      </c>
      <c r="O723" s="23">
        <f>IF($N723="","",IF(ABS($N723)&lt;=IFERROR(IF(INDEX('Productos de barra'!$G$2:$G$151,MATCH($D723,'Productos de barra'!$A$2:$A$151,0))="",Configuración!$C$3,INDEX('Productos de barra'!$G$2:$G$151,MATCH($D723,'Productos de barra'!$A$2:$A$151,0))),Configuración!$C$3)*((N($I723)+N($J723))/MAX(0.0001,IFERROR(IF(INDEX('Productos de barra'!$F$2:$F$151,MATCH($D723,'Productos de barra'!$A$2:$A$151,0))="",1,INDEX('Productos de barra'!$F$2:$F$151,MATCH($D723,'Productos de barra'!$A$2:$A$151,0))),1))+N($K723))+0.001,"OK",IF($N723&lt;0,"Falta: investigar","Sobra: revisar carga")))</f>
        <v/>
      </c>
      <c r="P723" s="26">
        <f>IF($N723="","",IFERROR(IF(INDEX('Productos de barra'!$H$2:$H$151,MATCH($D723,'Productos de barra'!$A$2:$A$151,0))="","",$N723*INDEX('Productos de barra'!$H$2:$H$151,MATCH($D723,'Productos de barra'!$A$2:$A$151,0))),""))</f>
        <v/>
      </c>
      <c r="Q723" s="18" t="n"/>
      <c r="R723" s="23">
        <f>IF(OR($A723="",$A723&lt;&gt;'Resumen del turno'!$C$3,$B723&lt;&gt;'Resumen del turno'!$C$4,$O723="",$O723="OK"),"",COUNTIFS($A$2:$A723,$A723,$B$2:$B723,$B723,$O$2:$O723,"Falta*")+COUNTIFS($A$2:$A723,$A723,$B$2:$B723,$B723,$O$2:$O723,"Sobra*"))</f>
        <v/>
      </c>
    </row>
    <row r="724">
      <c r="A724" s="22" t="n"/>
      <c r="B724" s="18" t="n"/>
      <c r="C724" s="18" t="n"/>
      <c r="D724" s="18" t="n"/>
      <c r="E724" s="23">
        <f>IF($D724="","",IFERROR(INDEX('Productos de barra'!$B$2:$B$151,MATCH($D724,'Productos de barra'!$A$2:$A$151,0)),"Código no cargado"))</f>
        <v/>
      </c>
      <c r="F724" s="23">
        <f>IF($D724="","",IFERROR(INDEX('Productos de barra'!$D$2:$D$151,MATCH($D724,'Productos de barra'!$A$2:$A$151,0)),""))</f>
        <v/>
      </c>
      <c r="G724" s="24" t="n"/>
      <c r="H724" s="24" t="n"/>
      <c r="I724" s="24" t="n"/>
      <c r="J724" s="24" t="n"/>
      <c r="K724" s="24" t="n"/>
      <c r="L724" s="25">
        <f>IF(OR($D724="",$G724=""),"",ROUND($G724+N($H724)-((N($I724)+N($J724))/MAX(0.0001,IFERROR(IF(INDEX('Productos de barra'!$F$2:$F$151,MATCH($D724,'Productos de barra'!$A$2:$A$151,0))="",1,INDEX('Productos de barra'!$F$2:$F$151,MATCH($D724,'Productos de barra'!$A$2:$A$151,0))),1))+N($K724)),2))</f>
        <v/>
      </c>
      <c r="M724" s="24" t="n"/>
      <c r="N724" s="25">
        <f>IF(OR($L724="",$M724=""),"",ROUND($M724-$L724,2))</f>
        <v/>
      </c>
      <c r="O724" s="23">
        <f>IF($N724="","",IF(ABS($N724)&lt;=IFERROR(IF(INDEX('Productos de barra'!$G$2:$G$151,MATCH($D724,'Productos de barra'!$A$2:$A$151,0))="",Configuración!$C$3,INDEX('Productos de barra'!$G$2:$G$151,MATCH($D724,'Productos de barra'!$A$2:$A$151,0))),Configuración!$C$3)*((N($I724)+N($J724))/MAX(0.0001,IFERROR(IF(INDEX('Productos de barra'!$F$2:$F$151,MATCH($D724,'Productos de barra'!$A$2:$A$151,0))="",1,INDEX('Productos de barra'!$F$2:$F$151,MATCH($D724,'Productos de barra'!$A$2:$A$151,0))),1))+N($K724))+0.001,"OK",IF($N724&lt;0,"Falta: investigar","Sobra: revisar carga")))</f>
        <v/>
      </c>
      <c r="P724" s="26">
        <f>IF($N724="","",IFERROR(IF(INDEX('Productos de barra'!$H$2:$H$151,MATCH($D724,'Productos de barra'!$A$2:$A$151,0))="","",$N724*INDEX('Productos de barra'!$H$2:$H$151,MATCH($D724,'Productos de barra'!$A$2:$A$151,0))),""))</f>
        <v/>
      </c>
      <c r="Q724" s="18" t="n"/>
      <c r="R724" s="23">
        <f>IF(OR($A724="",$A724&lt;&gt;'Resumen del turno'!$C$3,$B724&lt;&gt;'Resumen del turno'!$C$4,$O724="",$O724="OK"),"",COUNTIFS($A$2:$A724,$A724,$B$2:$B724,$B724,$O$2:$O724,"Falta*")+COUNTIFS($A$2:$A724,$A724,$B$2:$B724,$B724,$O$2:$O724,"Sobra*"))</f>
        <v/>
      </c>
    </row>
    <row r="725">
      <c r="A725" s="22" t="n"/>
      <c r="B725" s="18" t="n"/>
      <c r="C725" s="18" t="n"/>
      <c r="D725" s="18" t="n"/>
      <c r="E725" s="23">
        <f>IF($D725="","",IFERROR(INDEX('Productos de barra'!$B$2:$B$151,MATCH($D725,'Productos de barra'!$A$2:$A$151,0)),"Código no cargado"))</f>
        <v/>
      </c>
      <c r="F725" s="23">
        <f>IF($D725="","",IFERROR(INDEX('Productos de barra'!$D$2:$D$151,MATCH($D725,'Productos de barra'!$A$2:$A$151,0)),""))</f>
        <v/>
      </c>
      <c r="G725" s="24" t="n"/>
      <c r="H725" s="24" t="n"/>
      <c r="I725" s="24" t="n"/>
      <c r="J725" s="24" t="n"/>
      <c r="K725" s="24" t="n"/>
      <c r="L725" s="25">
        <f>IF(OR($D725="",$G725=""),"",ROUND($G725+N($H725)-((N($I725)+N($J725))/MAX(0.0001,IFERROR(IF(INDEX('Productos de barra'!$F$2:$F$151,MATCH($D725,'Productos de barra'!$A$2:$A$151,0))="",1,INDEX('Productos de barra'!$F$2:$F$151,MATCH($D725,'Productos de barra'!$A$2:$A$151,0))),1))+N($K725)),2))</f>
        <v/>
      </c>
      <c r="M725" s="24" t="n"/>
      <c r="N725" s="25">
        <f>IF(OR($L725="",$M725=""),"",ROUND($M725-$L725,2))</f>
        <v/>
      </c>
      <c r="O725" s="23">
        <f>IF($N725="","",IF(ABS($N725)&lt;=IFERROR(IF(INDEX('Productos de barra'!$G$2:$G$151,MATCH($D725,'Productos de barra'!$A$2:$A$151,0))="",Configuración!$C$3,INDEX('Productos de barra'!$G$2:$G$151,MATCH($D725,'Productos de barra'!$A$2:$A$151,0))),Configuración!$C$3)*((N($I725)+N($J725))/MAX(0.0001,IFERROR(IF(INDEX('Productos de barra'!$F$2:$F$151,MATCH($D725,'Productos de barra'!$A$2:$A$151,0))="",1,INDEX('Productos de barra'!$F$2:$F$151,MATCH($D725,'Productos de barra'!$A$2:$A$151,0))),1))+N($K725))+0.001,"OK",IF($N725&lt;0,"Falta: investigar","Sobra: revisar carga")))</f>
        <v/>
      </c>
      <c r="P725" s="26">
        <f>IF($N725="","",IFERROR(IF(INDEX('Productos de barra'!$H$2:$H$151,MATCH($D725,'Productos de barra'!$A$2:$A$151,0))="","",$N725*INDEX('Productos de barra'!$H$2:$H$151,MATCH($D725,'Productos de barra'!$A$2:$A$151,0))),""))</f>
        <v/>
      </c>
      <c r="Q725" s="18" t="n"/>
      <c r="R725" s="23">
        <f>IF(OR($A725="",$A725&lt;&gt;'Resumen del turno'!$C$3,$B725&lt;&gt;'Resumen del turno'!$C$4,$O725="",$O725="OK"),"",COUNTIFS($A$2:$A725,$A725,$B$2:$B725,$B725,$O$2:$O725,"Falta*")+COUNTIFS($A$2:$A725,$A725,$B$2:$B725,$B725,$O$2:$O725,"Sobra*"))</f>
        <v/>
      </c>
    </row>
    <row r="726">
      <c r="A726" s="22" t="n"/>
      <c r="B726" s="18" t="n"/>
      <c r="C726" s="18" t="n"/>
      <c r="D726" s="18" t="n"/>
      <c r="E726" s="23">
        <f>IF($D726="","",IFERROR(INDEX('Productos de barra'!$B$2:$B$151,MATCH($D726,'Productos de barra'!$A$2:$A$151,0)),"Código no cargado"))</f>
        <v/>
      </c>
      <c r="F726" s="23">
        <f>IF($D726="","",IFERROR(INDEX('Productos de barra'!$D$2:$D$151,MATCH($D726,'Productos de barra'!$A$2:$A$151,0)),""))</f>
        <v/>
      </c>
      <c r="G726" s="24" t="n"/>
      <c r="H726" s="24" t="n"/>
      <c r="I726" s="24" t="n"/>
      <c r="J726" s="24" t="n"/>
      <c r="K726" s="24" t="n"/>
      <c r="L726" s="25">
        <f>IF(OR($D726="",$G726=""),"",ROUND($G726+N($H726)-((N($I726)+N($J726))/MAX(0.0001,IFERROR(IF(INDEX('Productos de barra'!$F$2:$F$151,MATCH($D726,'Productos de barra'!$A$2:$A$151,0))="",1,INDEX('Productos de barra'!$F$2:$F$151,MATCH($D726,'Productos de barra'!$A$2:$A$151,0))),1))+N($K726)),2))</f>
        <v/>
      </c>
      <c r="M726" s="24" t="n"/>
      <c r="N726" s="25">
        <f>IF(OR($L726="",$M726=""),"",ROUND($M726-$L726,2))</f>
        <v/>
      </c>
      <c r="O726" s="23">
        <f>IF($N726="","",IF(ABS($N726)&lt;=IFERROR(IF(INDEX('Productos de barra'!$G$2:$G$151,MATCH($D726,'Productos de barra'!$A$2:$A$151,0))="",Configuración!$C$3,INDEX('Productos de barra'!$G$2:$G$151,MATCH($D726,'Productos de barra'!$A$2:$A$151,0))),Configuración!$C$3)*((N($I726)+N($J726))/MAX(0.0001,IFERROR(IF(INDEX('Productos de barra'!$F$2:$F$151,MATCH($D726,'Productos de barra'!$A$2:$A$151,0))="",1,INDEX('Productos de barra'!$F$2:$F$151,MATCH($D726,'Productos de barra'!$A$2:$A$151,0))),1))+N($K726))+0.001,"OK",IF($N726&lt;0,"Falta: investigar","Sobra: revisar carga")))</f>
        <v/>
      </c>
      <c r="P726" s="26">
        <f>IF($N726="","",IFERROR(IF(INDEX('Productos de barra'!$H$2:$H$151,MATCH($D726,'Productos de barra'!$A$2:$A$151,0))="","",$N726*INDEX('Productos de barra'!$H$2:$H$151,MATCH($D726,'Productos de barra'!$A$2:$A$151,0))),""))</f>
        <v/>
      </c>
      <c r="Q726" s="18" t="n"/>
      <c r="R726" s="23">
        <f>IF(OR($A726="",$A726&lt;&gt;'Resumen del turno'!$C$3,$B726&lt;&gt;'Resumen del turno'!$C$4,$O726="",$O726="OK"),"",COUNTIFS($A$2:$A726,$A726,$B$2:$B726,$B726,$O$2:$O726,"Falta*")+COUNTIFS($A$2:$A726,$A726,$B$2:$B726,$B726,$O$2:$O726,"Sobra*"))</f>
        <v/>
      </c>
    </row>
    <row r="727">
      <c r="A727" s="22" t="n"/>
      <c r="B727" s="18" t="n"/>
      <c r="C727" s="18" t="n"/>
      <c r="D727" s="18" t="n"/>
      <c r="E727" s="23">
        <f>IF($D727="","",IFERROR(INDEX('Productos de barra'!$B$2:$B$151,MATCH($D727,'Productos de barra'!$A$2:$A$151,0)),"Código no cargado"))</f>
        <v/>
      </c>
      <c r="F727" s="23">
        <f>IF($D727="","",IFERROR(INDEX('Productos de barra'!$D$2:$D$151,MATCH($D727,'Productos de barra'!$A$2:$A$151,0)),""))</f>
        <v/>
      </c>
      <c r="G727" s="24" t="n"/>
      <c r="H727" s="24" t="n"/>
      <c r="I727" s="24" t="n"/>
      <c r="J727" s="24" t="n"/>
      <c r="K727" s="24" t="n"/>
      <c r="L727" s="25">
        <f>IF(OR($D727="",$G727=""),"",ROUND($G727+N($H727)-((N($I727)+N($J727))/MAX(0.0001,IFERROR(IF(INDEX('Productos de barra'!$F$2:$F$151,MATCH($D727,'Productos de barra'!$A$2:$A$151,0))="",1,INDEX('Productos de barra'!$F$2:$F$151,MATCH($D727,'Productos de barra'!$A$2:$A$151,0))),1))+N($K727)),2))</f>
        <v/>
      </c>
      <c r="M727" s="24" t="n"/>
      <c r="N727" s="25">
        <f>IF(OR($L727="",$M727=""),"",ROUND($M727-$L727,2))</f>
        <v/>
      </c>
      <c r="O727" s="23">
        <f>IF($N727="","",IF(ABS($N727)&lt;=IFERROR(IF(INDEX('Productos de barra'!$G$2:$G$151,MATCH($D727,'Productos de barra'!$A$2:$A$151,0))="",Configuración!$C$3,INDEX('Productos de barra'!$G$2:$G$151,MATCH($D727,'Productos de barra'!$A$2:$A$151,0))),Configuración!$C$3)*((N($I727)+N($J727))/MAX(0.0001,IFERROR(IF(INDEX('Productos de barra'!$F$2:$F$151,MATCH($D727,'Productos de barra'!$A$2:$A$151,0))="",1,INDEX('Productos de barra'!$F$2:$F$151,MATCH($D727,'Productos de barra'!$A$2:$A$151,0))),1))+N($K727))+0.001,"OK",IF($N727&lt;0,"Falta: investigar","Sobra: revisar carga")))</f>
        <v/>
      </c>
      <c r="P727" s="26">
        <f>IF($N727="","",IFERROR(IF(INDEX('Productos de barra'!$H$2:$H$151,MATCH($D727,'Productos de barra'!$A$2:$A$151,0))="","",$N727*INDEX('Productos de barra'!$H$2:$H$151,MATCH($D727,'Productos de barra'!$A$2:$A$151,0))),""))</f>
        <v/>
      </c>
      <c r="Q727" s="18" t="n"/>
      <c r="R727" s="23">
        <f>IF(OR($A727="",$A727&lt;&gt;'Resumen del turno'!$C$3,$B727&lt;&gt;'Resumen del turno'!$C$4,$O727="",$O727="OK"),"",COUNTIFS($A$2:$A727,$A727,$B$2:$B727,$B727,$O$2:$O727,"Falta*")+COUNTIFS($A$2:$A727,$A727,$B$2:$B727,$B727,$O$2:$O727,"Sobra*"))</f>
        <v/>
      </c>
    </row>
    <row r="728">
      <c r="A728" s="22" t="n"/>
      <c r="B728" s="18" t="n"/>
      <c r="C728" s="18" t="n"/>
      <c r="D728" s="18" t="n"/>
      <c r="E728" s="23">
        <f>IF($D728="","",IFERROR(INDEX('Productos de barra'!$B$2:$B$151,MATCH($D728,'Productos de barra'!$A$2:$A$151,0)),"Código no cargado"))</f>
        <v/>
      </c>
      <c r="F728" s="23">
        <f>IF($D728="","",IFERROR(INDEX('Productos de barra'!$D$2:$D$151,MATCH($D728,'Productos de barra'!$A$2:$A$151,0)),""))</f>
        <v/>
      </c>
      <c r="G728" s="24" t="n"/>
      <c r="H728" s="24" t="n"/>
      <c r="I728" s="24" t="n"/>
      <c r="J728" s="24" t="n"/>
      <c r="K728" s="24" t="n"/>
      <c r="L728" s="25">
        <f>IF(OR($D728="",$G728=""),"",ROUND($G728+N($H728)-((N($I728)+N($J728))/MAX(0.0001,IFERROR(IF(INDEX('Productos de barra'!$F$2:$F$151,MATCH($D728,'Productos de barra'!$A$2:$A$151,0))="",1,INDEX('Productos de barra'!$F$2:$F$151,MATCH($D728,'Productos de barra'!$A$2:$A$151,0))),1))+N($K728)),2))</f>
        <v/>
      </c>
      <c r="M728" s="24" t="n"/>
      <c r="N728" s="25">
        <f>IF(OR($L728="",$M728=""),"",ROUND($M728-$L728,2))</f>
        <v/>
      </c>
      <c r="O728" s="23">
        <f>IF($N728="","",IF(ABS($N728)&lt;=IFERROR(IF(INDEX('Productos de barra'!$G$2:$G$151,MATCH($D728,'Productos de barra'!$A$2:$A$151,0))="",Configuración!$C$3,INDEX('Productos de barra'!$G$2:$G$151,MATCH($D728,'Productos de barra'!$A$2:$A$151,0))),Configuración!$C$3)*((N($I728)+N($J728))/MAX(0.0001,IFERROR(IF(INDEX('Productos de barra'!$F$2:$F$151,MATCH($D728,'Productos de barra'!$A$2:$A$151,0))="",1,INDEX('Productos de barra'!$F$2:$F$151,MATCH($D728,'Productos de barra'!$A$2:$A$151,0))),1))+N($K728))+0.001,"OK",IF($N728&lt;0,"Falta: investigar","Sobra: revisar carga")))</f>
        <v/>
      </c>
      <c r="P728" s="26">
        <f>IF($N728="","",IFERROR(IF(INDEX('Productos de barra'!$H$2:$H$151,MATCH($D728,'Productos de barra'!$A$2:$A$151,0))="","",$N728*INDEX('Productos de barra'!$H$2:$H$151,MATCH($D728,'Productos de barra'!$A$2:$A$151,0))),""))</f>
        <v/>
      </c>
      <c r="Q728" s="18" t="n"/>
      <c r="R728" s="23">
        <f>IF(OR($A728="",$A728&lt;&gt;'Resumen del turno'!$C$3,$B728&lt;&gt;'Resumen del turno'!$C$4,$O728="",$O728="OK"),"",COUNTIFS($A$2:$A728,$A728,$B$2:$B728,$B728,$O$2:$O728,"Falta*")+COUNTIFS($A$2:$A728,$A728,$B$2:$B728,$B728,$O$2:$O728,"Sobra*"))</f>
        <v/>
      </c>
    </row>
    <row r="729">
      <c r="A729" s="22" t="n"/>
      <c r="B729" s="18" t="n"/>
      <c r="C729" s="18" t="n"/>
      <c r="D729" s="18" t="n"/>
      <c r="E729" s="23">
        <f>IF($D729="","",IFERROR(INDEX('Productos de barra'!$B$2:$B$151,MATCH($D729,'Productos de barra'!$A$2:$A$151,0)),"Código no cargado"))</f>
        <v/>
      </c>
      <c r="F729" s="23">
        <f>IF($D729="","",IFERROR(INDEX('Productos de barra'!$D$2:$D$151,MATCH($D729,'Productos de barra'!$A$2:$A$151,0)),""))</f>
        <v/>
      </c>
      <c r="G729" s="24" t="n"/>
      <c r="H729" s="24" t="n"/>
      <c r="I729" s="24" t="n"/>
      <c r="J729" s="24" t="n"/>
      <c r="K729" s="24" t="n"/>
      <c r="L729" s="25">
        <f>IF(OR($D729="",$G729=""),"",ROUND($G729+N($H729)-((N($I729)+N($J729))/MAX(0.0001,IFERROR(IF(INDEX('Productos de barra'!$F$2:$F$151,MATCH($D729,'Productos de barra'!$A$2:$A$151,0))="",1,INDEX('Productos de barra'!$F$2:$F$151,MATCH($D729,'Productos de barra'!$A$2:$A$151,0))),1))+N($K729)),2))</f>
        <v/>
      </c>
      <c r="M729" s="24" t="n"/>
      <c r="N729" s="25">
        <f>IF(OR($L729="",$M729=""),"",ROUND($M729-$L729,2))</f>
        <v/>
      </c>
      <c r="O729" s="23">
        <f>IF($N729="","",IF(ABS($N729)&lt;=IFERROR(IF(INDEX('Productos de barra'!$G$2:$G$151,MATCH($D729,'Productos de barra'!$A$2:$A$151,0))="",Configuración!$C$3,INDEX('Productos de barra'!$G$2:$G$151,MATCH($D729,'Productos de barra'!$A$2:$A$151,0))),Configuración!$C$3)*((N($I729)+N($J729))/MAX(0.0001,IFERROR(IF(INDEX('Productos de barra'!$F$2:$F$151,MATCH($D729,'Productos de barra'!$A$2:$A$151,0))="",1,INDEX('Productos de barra'!$F$2:$F$151,MATCH($D729,'Productos de barra'!$A$2:$A$151,0))),1))+N($K729))+0.001,"OK",IF($N729&lt;0,"Falta: investigar","Sobra: revisar carga")))</f>
        <v/>
      </c>
      <c r="P729" s="26">
        <f>IF($N729="","",IFERROR(IF(INDEX('Productos de barra'!$H$2:$H$151,MATCH($D729,'Productos de barra'!$A$2:$A$151,0))="","",$N729*INDEX('Productos de barra'!$H$2:$H$151,MATCH($D729,'Productos de barra'!$A$2:$A$151,0))),""))</f>
        <v/>
      </c>
      <c r="Q729" s="18" t="n"/>
      <c r="R729" s="23">
        <f>IF(OR($A729="",$A729&lt;&gt;'Resumen del turno'!$C$3,$B729&lt;&gt;'Resumen del turno'!$C$4,$O729="",$O729="OK"),"",COUNTIFS($A$2:$A729,$A729,$B$2:$B729,$B729,$O$2:$O729,"Falta*")+COUNTIFS($A$2:$A729,$A729,$B$2:$B729,$B729,$O$2:$O729,"Sobra*"))</f>
        <v/>
      </c>
    </row>
    <row r="730">
      <c r="A730" s="22" t="n"/>
      <c r="B730" s="18" t="n"/>
      <c r="C730" s="18" t="n"/>
      <c r="D730" s="18" t="n"/>
      <c r="E730" s="23">
        <f>IF($D730="","",IFERROR(INDEX('Productos de barra'!$B$2:$B$151,MATCH($D730,'Productos de barra'!$A$2:$A$151,0)),"Código no cargado"))</f>
        <v/>
      </c>
      <c r="F730" s="23">
        <f>IF($D730="","",IFERROR(INDEX('Productos de barra'!$D$2:$D$151,MATCH($D730,'Productos de barra'!$A$2:$A$151,0)),""))</f>
        <v/>
      </c>
      <c r="G730" s="24" t="n"/>
      <c r="H730" s="24" t="n"/>
      <c r="I730" s="24" t="n"/>
      <c r="J730" s="24" t="n"/>
      <c r="K730" s="24" t="n"/>
      <c r="L730" s="25">
        <f>IF(OR($D730="",$G730=""),"",ROUND($G730+N($H730)-((N($I730)+N($J730))/MAX(0.0001,IFERROR(IF(INDEX('Productos de barra'!$F$2:$F$151,MATCH($D730,'Productos de barra'!$A$2:$A$151,0))="",1,INDEX('Productos de barra'!$F$2:$F$151,MATCH($D730,'Productos de barra'!$A$2:$A$151,0))),1))+N($K730)),2))</f>
        <v/>
      </c>
      <c r="M730" s="24" t="n"/>
      <c r="N730" s="25">
        <f>IF(OR($L730="",$M730=""),"",ROUND($M730-$L730,2))</f>
        <v/>
      </c>
      <c r="O730" s="23">
        <f>IF($N730="","",IF(ABS($N730)&lt;=IFERROR(IF(INDEX('Productos de barra'!$G$2:$G$151,MATCH($D730,'Productos de barra'!$A$2:$A$151,0))="",Configuración!$C$3,INDEX('Productos de barra'!$G$2:$G$151,MATCH($D730,'Productos de barra'!$A$2:$A$151,0))),Configuración!$C$3)*((N($I730)+N($J730))/MAX(0.0001,IFERROR(IF(INDEX('Productos de barra'!$F$2:$F$151,MATCH($D730,'Productos de barra'!$A$2:$A$151,0))="",1,INDEX('Productos de barra'!$F$2:$F$151,MATCH($D730,'Productos de barra'!$A$2:$A$151,0))),1))+N($K730))+0.001,"OK",IF($N730&lt;0,"Falta: investigar","Sobra: revisar carga")))</f>
        <v/>
      </c>
      <c r="P730" s="26">
        <f>IF($N730="","",IFERROR(IF(INDEX('Productos de barra'!$H$2:$H$151,MATCH($D730,'Productos de barra'!$A$2:$A$151,0))="","",$N730*INDEX('Productos de barra'!$H$2:$H$151,MATCH($D730,'Productos de barra'!$A$2:$A$151,0))),""))</f>
        <v/>
      </c>
      <c r="Q730" s="18" t="n"/>
      <c r="R730" s="23">
        <f>IF(OR($A730="",$A730&lt;&gt;'Resumen del turno'!$C$3,$B730&lt;&gt;'Resumen del turno'!$C$4,$O730="",$O730="OK"),"",COUNTIFS($A$2:$A730,$A730,$B$2:$B730,$B730,$O$2:$O730,"Falta*")+COUNTIFS($A$2:$A730,$A730,$B$2:$B730,$B730,$O$2:$O730,"Sobra*"))</f>
        <v/>
      </c>
    </row>
    <row r="731">
      <c r="A731" s="22" t="n"/>
      <c r="B731" s="18" t="n"/>
      <c r="C731" s="18" t="n"/>
      <c r="D731" s="18" t="n"/>
      <c r="E731" s="23">
        <f>IF($D731="","",IFERROR(INDEX('Productos de barra'!$B$2:$B$151,MATCH($D731,'Productos de barra'!$A$2:$A$151,0)),"Código no cargado"))</f>
        <v/>
      </c>
      <c r="F731" s="23">
        <f>IF($D731="","",IFERROR(INDEX('Productos de barra'!$D$2:$D$151,MATCH($D731,'Productos de barra'!$A$2:$A$151,0)),""))</f>
        <v/>
      </c>
      <c r="G731" s="24" t="n"/>
      <c r="H731" s="24" t="n"/>
      <c r="I731" s="24" t="n"/>
      <c r="J731" s="24" t="n"/>
      <c r="K731" s="24" t="n"/>
      <c r="L731" s="25">
        <f>IF(OR($D731="",$G731=""),"",ROUND($G731+N($H731)-((N($I731)+N($J731))/MAX(0.0001,IFERROR(IF(INDEX('Productos de barra'!$F$2:$F$151,MATCH($D731,'Productos de barra'!$A$2:$A$151,0))="",1,INDEX('Productos de barra'!$F$2:$F$151,MATCH($D731,'Productos de barra'!$A$2:$A$151,0))),1))+N($K731)),2))</f>
        <v/>
      </c>
      <c r="M731" s="24" t="n"/>
      <c r="N731" s="25">
        <f>IF(OR($L731="",$M731=""),"",ROUND($M731-$L731,2))</f>
        <v/>
      </c>
      <c r="O731" s="23">
        <f>IF($N731="","",IF(ABS($N731)&lt;=IFERROR(IF(INDEX('Productos de barra'!$G$2:$G$151,MATCH($D731,'Productos de barra'!$A$2:$A$151,0))="",Configuración!$C$3,INDEX('Productos de barra'!$G$2:$G$151,MATCH($D731,'Productos de barra'!$A$2:$A$151,0))),Configuración!$C$3)*((N($I731)+N($J731))/MAX(0.0001,IFERROR(IF(INDEX('Productos de barra'!$F$2:$F$151,MATCH($D731,'Productos de barra'!$A$2:$A$151,0))="",1,INDEX('Productos de barra'!$F$2:$F$151,MATCH($D731,'Productos de barra'!$A$2:$A$151,0))),1))+N($K731))+0.001,"OK",IF($N731&lt;0,"Falta: investigar","Sobra: revisar carga")))</f>
        <v/>
      </c>
      <c r="P731" s="26">
        <f>IF($N731="","",IFERROR(IF(INDEX('Productos de barra'!$H$2:$H$151,MATCH($D731,'Productos de barra'!$A$2:$A$151,0))="","",$N731*INDEX('Productos de barra'!$H$2:$H$151,MATCH($D731,'Productos de barra'!$A$2:$A$151,0))),""))</f>
        <v/>
      </c>
      <c r="Q731" s="18" t="n"/>
      <c r="R731" s="23">
        <f>IF(OR($A731="",$A731&lt;&gt;'Resumen del turno'!$C$3,$B731&lt;&gt;'Resumen del turno'!$C$4,$O731="",$O731="OK"),"",COUNTIFS($A$2:$A731,$A731,$B$2:$B731,$B731,$O$2:$O731,"Falta*")+COUNTIFS($A$2:$A731,$A731,$B$2:$B731,$B731,$O$2:$O731,"Sobra*"))</f>
        <v/>
      </c>
    </row>
    <row r="732">
      <c r="A732" s="22" t="n"/>
      <c r="B732" s="18" t="n"/>
      <c r="C732" s="18" t="n"/>
      <c r="D732" s="18" t="n"/>
      <c r="E732" s="23">
        <f>IF($D732="","",IFERROR(INDEX('Productos de barra'!$B$2:$B$151,MATCH($D732,'Productos de barra'!$A$2:$A$151,0)),"Código no cargado"))</f>
        <v/>
      </c>
      <c r="F732" s="23">
        <f>IF($D732="","",IFERROR(INDEX('Productos de barra'!$D$2:$D$151,MATCH($D732,'Productos de barra'!$A$2:$A$151,0)),""))</f>
        <v/>
      </c>
      <c r="G732" s="24" t="n"/>
      <c r="H732" s="24" t="n"/>
      <c r="I732" s="24" t="n"/>
      <c r="J732" s="24" t="n"/>
      <c r="K732" s="24" t="n"/>
      <c r="L732" s="25">
        <f>IF(OR($D732="",$G732=""),"",ROUND($G732+N($H732)-((N($I732)+N($J732))/MAX(0.0001,IFERROR(IF(INDEX('Productos de barra'!$F$2:$F$151,MATCH($D732,'Productos de barra'!$A$2:$A$151,0))="",1,INDEX('Productos de barra'!$F$2:$F$151,MATCH($D732,'Productos de barra'!$A$2:$A$151,0))),1))+N($K732)),2))</f>
        <v/>
      </c>
      <c r="M732" s="24" t="n"/>
      <c r="N732" s="25">
        <f>IF(OR($L732="",$M732=""),"",ROUND($M732-$L732,2))</f>
        <v/>
      </c>
      <c r="O732" s="23">
        <f>IF($N732="","",IF(ABS($N732)&lt;=IFERROR(IF(INDEX('Productos de barra'!$G$2:$G$151,MATCH($D732,'Productos de barra'!$A$2:$A$151,0))="",Configuración!$C$3,INDEX('Productos de barra'!$G$2:$G$151,MATCH($D732,'Productos de barra'!$A$2:$A$151,0))),Configuración!$C$3)*((N($I732)+N($J732))/MAX(0.0001,IFERROR(IF(INDEX('Productos de barra'!$F$2:$F$151,MATCH($D732,'Productos de barra'!$A$2:$A$151,0))="",1,INDEX('Productos de barra'!$F$2:$F$151,MATCH($D732,'Productos de barra'!$A$2:$A$151,0))),1))+N($K732))+0.001,"OK",IF($N732&lt;0,"Falta: investigar","Sobra: revisar carga")))</f>
        <v/>
      </c>
      <c r="P732" s="26">
        <f>IF($N732="","",IFERROR(IF(INDEX('Productos de barra'!$H$2:$H$151,MATCH($D732,'Productos de barra'!$A$2:$A$151,0))="","",$N732*INDEX('Productos de barra'!$H$2:$H$151,MATCH($D732,'Productos de barra'!$A$2:$A$151,0))),""))</f>
        <v/>
      </c>
      <c r="Q732" s="18" t="n"/>
      <c r="R732" s="23">
        <f>IF(OR($A732="",$A732&lt;&gt;'Resumen del turno'!$C$3,$B732&lt;&gt;'Resumen del turno'!$C$4,$O732="",$O732="OK"),"",COUNTIFS($A$2:$A732,$A732,$B$2:$B732,$B732,$O$2:$O732,"Falta*")+COUNTIFS($A$2:$A732,$A732,$B$2:$B732,$B732,$O$2:$O732,"Sobra*"))</f>
        <v/>
      </c>
    </row>
    <row r="733">
      <c r="A733" s="22" t="n"/>
      <c r="B733" s="18" t="n"/>
      <c r="C733" s="18" t="n"/>
      <c r="D733" s="18" t="n"/>
      <c r="E733" s="23">
        <f>IF($D733="","",IFERROR(INDEX('Productos de barra'!$B$2:$B$151,MATCH($D733,'Productos de barra'!$A$2:$A$151,0)),"Código no cargado"))</f>
        <v/>
      </c>
      <c r="F733" s="23">
        <f>IF($D733="","",IFERROR(INDEX('Productos de barra'!$D$2:$D$151,MATCH($D733,'Productos de barra'!$A$2:$A$151,0)),""))</f>
        <v/>
      </c>
      <c r="G733" s="24" t="n"/>
      <c r="H733" s="24" t="n"/>
      <c r="I733" s="24" t="n"/>
      <c r="J733" s="24" t="n"/>
      <c r="K733" s="24" t="n"/>
      <c r="L733" s="25">
        <f>IF(OR($D733="",$G733=""),"",ROUND($G733+N($H733)-((N($I733)+N($J733))/MAX(0.0001,IFERROR(IF(INDEX('Productos de barra'!$F$2:$F$151,MATCH($D733,'Productos de barra'!$A$2:$A$151,0))="",1,INDEX('Productos de barra'!$F$2:$F$151,MATCH($D733,'Productos de barra'!$A$2:$A$151,0))),1))+N($K733)),2))</f>
        <v/>
      </c>
      <c r="M733" s="24" t="n"/>
      <c r="N733" s="25">
        <f>IF(OR($L733="",$M733=""),"",ROUND($M733-$L733,2))</f>
        <v/>
      </c>
      <c r="O733" s="23">
        <f>IF($N733="","",IF(ABS($N733)&lt;=IFERROR(IF(INDEX('Productos de barra'!$G$2:$G$151,MATCH($D733,'Productos de barra'!$A$2:$A$151,0))="",Configuración!$C$3,INDEX('Productos de barra'!$G$2:$G$151,MATCH($D733,'Productos de barra'!$A$2:$A$151,0))),Configuración!$C$3)*((N($I733)+N($J733))/MAX(0.0001,IFERROR(IF(INDEX('Productos de barra'!$F$2:$F$151,MATCH($D733,'Productos de barra'!$A$2:$A$151,0))="",1,INDEX('Productos de barra'!$F$2:$F$151,MATCH($D733,'Productos de barra'!$A$2:$A$151,0))),1))+N($K733))+0.001,"OK",IF($N733&lt;0,"Falta: investigar","Sobra: revisar carga")))</f>
        <v/>
      </c>
      <c r="P733" s="26">
        <f>IF($N733="","",IFERROR(IF(INDEX('Productos de barra'!$H$2:$H$151,MATCH($D733,'Productos de barra'!$A$2:$A$151,0))="","",$N733*INDEX('Productos de barra'!$H$2:$H$151,MATCH($D733,'Productos de barra'!$A$2:$A$151,0))),""))</f>
        <v/>
      </c>
      <c r="Q733" s="18" t="n"/>
      <c r="R733" s="23">
        <f>IF(OR($A733="",$A733&lt;&gt;'Resumen del turno'!$C$3,$B733&lt;&gt;'Resumen del turno'!$C$4,$O733="",$O733="OK"),"",COUNTIFS($A$2:$A733,$A733,$B$2:$B733,$B733,$O$2:$O733,"Falta*")+COUNTIFS($A$2:$A733,$A733,$B$2:$B733,$B733,$O$2:$O733,"Sobra*"))</f>
        <v/>
      </c>
    </row>
    <row r="734">
      <c r="A734" s="22" t="n"/>
      <c r="B734" s="18" t="n"/>
      <c r="C734" s="18" t="n"/>
      <c r="D734" s="18" t="n"/>
      <c r="E734" s="23">
        <f>IF($D734="","",IFERROR(INDEX('Productos de barra'!$B$2:$B$151,MATCH($D734,'Productos de barra'!$A$2:$A$151,0)),"Código no cargado"))</f>
        <v/>
      </c>
      <c r="F734" s="23">
        <f>IF($D734="","",IFERROR(INDEX('Productos de barra'!$D$2:$D$151,MATCH($D734,'Productos de barra'!$A$2:$A$151,0)),""))</f>
        <v/>
      </c>
      <c r="G734" s="24" t="n"/>
      <c r="H734" s="24" t="n"/>
      <c r="I734" s="24" t="n"/>
      <c r="J734" s="24" t="n"/>
      <c r="K734" s="24" t="n"/>
      <c r="L734" s="25">
        <f>IF(OR($D734="",$G734=""),"",ROUND($G734+N($H734)-((N($I734)+N($J734))/MAX(0.0001,IFERROR(IF(INDEX('Productos de barra'!$F$2:$F$151,MATCH($D734,'Productos de barra'!$A$2:$A$151,0))="",1,INDEX('Productos de barra'!$F$2:$F$151,MATCH($D734,'Productos de barra'!$A$2:$A$151,0))),1))+N($K734)),2))</f>
        <v/>
      </c>
      <c r="M734" s="24" t="n"/>
      <c r="N734" s="25">
        <f>IF(OR($L734="",$M734=""),"",ROUND($M734-$L734,2))</f>
        <v/>
      </c>
      <c r="O734" s="23">
        <f>IF($N734="","",IF(ABS($N734)&lt;=IFERROR(IF(INDEX('Productos de barra'!$G$2:$G$151,MATCH($D734,'Productos de barra'!$A$2:$A$151,0))="",Configuración!$C$3,INDEX('Productos de barra'!$G$2:$G$151,MATCH($D734,'Productos de barra'!$A$2:$A$151,0))),Configuración!$C$3)*((N($I734)+N($J734))/MAX(0.0001,IFERROR(IF(INDEX('Productos de barra'!$F$2:$F$151,MATCH($D734,'Productos de barra'!$A$2:$A$151,0))="",1,INDEX('Productos de barra'!$F$2:$F$151,MATCH($D734,'Productos de barra'!$A$2:$A$151,0))),1))+N($K734))+0.001,"OK",IF($N734&lt;0,"Falta: investigar","Sobra: revisar carga")))</f>
        <v/>
      </c>
      <c r="P734" s="26">
        <f>IF($N734="","",IFERROR(IF(INDEX('Productos de barra'!$H$2:$H$151,MATCH($D734,'Productos de barra'!$A$2:$A$151,0))="","",$N734*INDEX('Productos de barra'!$H$2:$H$151,MATCH($D734,'Productos de barra'!$A$2:$A$151,0))),""))</f>
        <v/>
      </c>
      <c r="Q734" s="18" t="n"/>
      <c r="R734" s="23">
        <f>IF(OR($A734="",$A734&lt;&gt;'Resumen del turno'!$C$3,$B734&lt;&gt;'Resumen del turno'!$C$4,$O734="",$O734="OK"),"",COUNTIFS($A$2:$A734,$A734,$B$2:$B734,$B734,$O$2:$O734,"Falta*")+COUNTIFS($A$2:$A734,$A734,$B$2:$B734,$B734,$O$2:$O734,"Sobra*"))</f>
        <v/>
      </c>
    </row>
    <row r="735">
      <c r="A735" s="22" t="n"/>
      <c r="B735" s="18" t="n"/>
      <c r="C735" s="18" t="n"/>
      <c r="D735" s="18" t="n"/>
      <c r="E735" s="23">
        <f>IF($D735="","",IFERROR(INDEX('Productos de barra'!$B$2:$B$151,MATCH($D735,'Productos de barra'!$A$2:$A$151,0)),"Código no cargado"))</f>
        <v/>
      </c>
      <c r="F735" s="23">
        <f>IF($D735="","",IFERROR(INDEX('Productos de barra'!$D$2:$D$151,MATCH($D735,'Productos de barra'!$A$2:$A$151,0)),""))</f>
        <v/>
      </c>
      <c r="G735" s="24" t="n"/>
      <c r="H735" s="24" t="n"/>
      <c r="I735" s="24" t="n"/>
      <c r="J735" s="24" t="n"/>
      <c r="K735" s="24" t="n"/>
      <c r="L735" s="25">
        <f>IF(OR($D735="",$G735=""),"",ROUND($G735+N($H735)-((N($I735)+N($J735))/MAX(0.0001,IFERROR(IF(INDEX('Productos de barra'!$F$2:$F$151,MATCH($D735,'Productos de barra'!$A$2:$A$151,0))="",1,INDEX('Productos de barra'!$F$2:$F$151,MATCH($D735,'Productos de barra'!$A$2:$A$151,0))),1))+N($K735)),2))</f>
        <v/>
      </c>
      <c r="M735" s="24" t="n"/>
      <c r="N735" s="25">
        <f>IF(OR($L735="",$M735=""),"",ROUND($M735-$L735,2))</f>
        <v/>
      </c>
      <c r="O735" s="23">
        <f>IF($N735="","",IF(ABS($N735)&lt;=IFERROR(IF(INDEX('Productos de barra'!$G$2:$G$151,MATCH($D735,'Productos de barra'!$A$2:$A$151,0))="",Configuración!$C$3,INDEX('Productos de barra'!$G$2:$G$151,MATCH($D735,'Productos de barra'!$A$2:$A$151,0))),Configuración!$C$3)*((N($I735)+N($J735))/MAX(0.0001,IFERROR(IF(INDEX('Productos de barra'!$F$2:$F$151,MATCH($D735,'Productos de barra'!$A$2:$A$151,0))="",1,INDEX('Productos de barra'!$F$2:$F$151,MATCH($D735,'Productos de barra'!$A$2:$A$151,0))),1))+N($K735))+0.001,"OK",IF($N735&lt;0,"Falta: investigar","Sobra: revisar carga")))</f>
        <v/>
      </c>
      <c r="P735" s="26">
        <f>IF($N735="","",IFERROR(IF(INDEX('Productos de barra'!$H$2:$H$151,MATCH($D735,'Productos de barra'!$A$2:$A$151,0))="","",$N735*INDEX('Productos de barra'!$H$2:$H$151,MATCH($D735,'Productos de barra'!$A$2:$A$151,0))),""))</f>
        <v/>
      </c>
      <c r="Q735" s="18" t="n"/>
      <c r="R735" s="23">
        <f>IF(OR($A735="",$A735&lt;&gt;'Resumen del turno'!$C$3,$B735&lt;&gt;'Resumen del turno'!$C$4,$O735="",$O735="OK"),"",COUNTIFS($A$2:$A735,$A735,$B$2:$B735,$B735,$O$2:$O735,"Falta*")+COUNTIFS($A$2:$A735,$A735,$B$2:$B735,$B735,$O$2:$O735,"Sobra*"))</f>
        <v/>
      </c>
    </row>
    <row r="736">
      <c r="A736" s="22" t="n"/>
      <c r="B736" s="18" t="n"/>
      <c r="C736" s="18" t="n"/>
      <c r="D736" s="18" t="n"/>
      <c r="E736" s="23">
        <f>IF($D736="","",IFERROR(INDEX('Productos de barra'!$B$2:$B$151,MATCH($D736,'Productos de barra'!$A$2:$A$151,0)),"Código no cargado"))</f>
        <v/>
      </c>
      <c r="F736" s="23">
        <f>IF($D736="","",IFERROR(INDEX('Productos de barra'!$D$2:$D$151,MATCH($D736,'Productos de barra'!$A$2:$A$151,0)),""))</f>
        <v/>
      </c>
      <c r="G736" s="24" t="n"/>
      <c r="H736" s="24" t="n"/>
      <c r="I736" s="24" t="n"/>
      <c r="J736" s="24" t="n"/>
      <c r="K736" s="24" t="n"/>
      <c r="L736" s="25">
        <f>IF(OR($D736="",$G736=""),"",ROUND($G736+N($H736)-((N($I736)+N($J736))/MAX(0.0001,IFERROR(IF(INDEX('Productos de barra'!$F$2:$F$151,MATCH($D736,'Productos de barra'!$A$2:$A$151,0))="",1,INDEX('Productos de barra'!$F$2:$F$151,MATCH($D736,'Productos de barra'!$A$2:$A$151,0))),1))+N($K736)),2))</f>
        <v/>
      </c>
      <c r="M736" s="24" t="n"/>
      <c r="N736" s="25">
        <f>IF(OR($L736="",$M736=""),"",ROUND($M736-$L736,2))</f>
        <v/>
      </c>
      <c r="O736" s="23">
        <f>IF($N736="","",IF(ABS($N736)&lt;=IFERROR(IF(INDEX('Productos de barra'!$G$2:$G$151,MATCH($D736,'Productos de barra'!$A$2:$A$151,0))="",Configuración!$C$3,INDEX('Productos de barra'!$G$2:$G$151,MATCH($D736,'Productos de barra'!$A$2:$A$151,0))),Configuración!$C$3)*((N($I736)+N($J736))/MAX(0.0001,IFERROR(IF(INDEX('Productos de barra'!$F$2:$F$151,MATCH($D736,'Productos de barra'!$A$2:$A$151,0))="",1,INDEX('Productos de barra'!$F$2:$F$151,MATCH($D736,'Productos de barra'!$A$2:$A$151,0))),1))+N($K736))+0.001,"OK",IF($N736&lt;0,"Falta: investigar","Sobra: revisar carga")))</f>
        <v/>
      </c>
      <c r="P736" s="26">
        <f>IF($N736="","",IFERROR(IF(INDEX('Productos de barra'!$H$2:$H$151,MATCH($D736,'Productos de barra'!$A$2:$A$151,0))="","",$N736*INDEX('Productos de barra'!$H$2:$H$151,MATCH($D736,'Productos de barra'!$A$2:$A$151,0))),""))</f>
        <v/>
      </c>
      <c r="Q736" s="18" t="n"/>
      <c r="R736" s="23">
        <f>IF(OR($A736="",$A736&lt;&gt;'Resumen del turno'!$C$3,$B736&lt;&gt;'Resumen del turno'!$C$4,$O736="",$O736="OK"),"",COUNTIFS($A$2:$A736,$A736,$B$2:$B736,$B736,$O$2:$O736,"Falta*")+COUNTIFS($A$2:$A736,$A736,$B$2:$B736,$B736,$O$2:$O736,"Sobra*"))</f>
        <v/>
      </c>
    </row>
    <row r="737">
      <c r="A737" s="22" t="n"/>
      <c r="B737" s="18" t="n"/>
      <c r="C737" s="18" t="n"/>
      <c r="D737" s="18" t="n"/>
      <c r="E737" s="23">
        <f>IF($D737="","",IFERROR(INDEX('Productos de barra'!$B$2:$B$151,MATCH($D737,'Productos de barra'!$A$2:$A$151,0)),"Código no cargado"))</f>
        <v/>
      </c>
      <c r="F737" s="23">
        <f>IF($D737="","",IFERROR(INDEX('Productos de barra'!$D$2:$D$151,MATCH($D737,'Productos de barra'!$A$2:$A$151,0)),""))</f>
        <v/>
      </c>
      <c r="G737" s="24" t="n"/>
      <c r="H737" s="24" t="n"/>
      <c r="I737" s="24" t="n"/>
      <c r="J737" s="24" t="n"/>
      <c r="K737" s="24" t="n"/>
      <c r="L737" s="25">
        <f>IF(OR($D737="",$G737=""),"",ROUND($G737+N($H737)-((N($I737)+N($J737))/MAX(0.0001,IFERROR(IF(INDEX('Productos de barra'!$F$2:$F$151,MATCH($D737,'Productos de barra'!$A$2:$A$151,0))="",1,INDEX('Productos de barra'!$F$2:$F$151,MATCH($D737,'Productos de barra'!$A$2:$A$151,0))),1))+N($K737)),2))</f>
        <v/>
      </c>
      <c r="M737" s="24" t="n"/>
      <c r="N737" s="25">
        <f>IF(OR($L737="",$M737=""),"",ROUND($M737-$L737,2))</f>
        <v/>
      </c>
      <c r="O737" s="23">
        <f>IF($N737="","",IF(ABS($N737)&lt;=IFERROR(IF(INDEX('Productos de barra'!$G$2:$G$151,MATCH($D737,'Productos de barra'!$A$2:$A$151,0))="",Configuración!$C$3,INDEX('Productos de barra'!$G$2:$G$151,MATCH($D737,'Productos de barra'!$A$2:$A$151,0))),Configuración!$C$3)*((N($I737)+N($J737))/MAX(0.0001,IFERROR(IF(INDEX('Productos de barra'!$F$2:$F$151,MATCH($D737,'Productos de barra'!$A$2:$A$151,0))="",1,INDEX('Productos de barra'!$F$2:$F$151,MATCH($D737,'Productos de barra'!$A$2:$A$151,0))),1))+N($K737))+0.001,"OK",IF($N737&lt;0,"Falta: investigar","Sobra: revisar carga")))</f>
        <v/>
      </c>
      <c r="P737" s="26">
        <f>IF($N737="","",IFERROR(IF(INDEX('Productos de barra'!$H$2:$H$151,MATCH($D737,'Productos de barra'!$A$2:$A$151,0))="","",$N737*INDEX('Productos de barra'!$H$2:$H$151,MATCH($D737,'Productos de barra'!$A$2:$A$151,0))),""))</f>
        <v/>
      </c>
      <c r="Q737" s="18" t="n"/>
      <c r="R737" s="23">
        <f>IF(OR($A737="",$A737&lt;&gt;'Resumen del turno'!$C$3,$B737&lt;&gt;'Resumen del turno'!$C$4,$O737="",$O737="OK"),"",COUNTIFS($A$2:$A737,$A737,$B$2:$B737,$B737,$O$2:$O737,"Falta*")+COUNTIFS($A$2:$A737,$A737,$B$2:$B737,$B737,$O$2:$O737,"Sobra*"))</f>
        <v/>
      </c>
    </row>
    <row r="738">
      <c r="A738" s="22" t="n"/>
      <c r="B738" s="18" t="n"/>
      <c r="C738" s="18" t="n"/>
      <c r="D738" s="18" t="n"/>
      <c r="E738" s="23">
        <f>IF($D738="","",IFERROR(INDEX('Productos de barra'!$B$2:$B$151,MATCH($D738,'Productos de barra'!$A$2:$A$151,0)),"Código no cargado"))</f>
        <v/>
      </c>
      <c r="F738" s="23">
        <f>IF($D738="","",IFERROR(INDEX('Productos de barra'!$D$2:$D$151,MATCH($D738,'Productos de barra'!$A$2:$A$151,0)),""))</f>
        <v/>
      </c>
      <c r="G738" s="24" t="n"/>
      <c r="H738" s="24" t="n"/>
      <c r="I738" s="24" t="n"/>
      <c r="J738" s="24" t="n"/>
      <c r="K738" s="24" t="n"/>
      <c r="L738" s="25">
        <f>IF(OR($D738="",$G738=""),"",ROUND($G738+N($H738)-((N($I738)+N($J738))/MAX(0.0001,IFERROR(IF(INDEX('Productos de barra'!$F$2:$F$151,MATCH($D738,'Productos de barra'!$A$2:$A$151,0))="",1,INDEX('Productos de barra'!$F$2:$F$151,MATCH($D738,'Productos de barra'!$A$2:$A$151,0))),1))+N($K738)),2))</f>
        <v/>
      </c>
      <c r="M738" s="24" t="n"/>
      <c r="N738" s="25">
        <f>IF(OR($L738="",$M738=""),"",ROUND($M738-$L738,2))</f>
        <v/>
      </c>
      <c r="O738" s="23">
        <f>IF($N738="","",IF(ABS($N738)&lt;=IFERROR(IF(INDEX('Productos de barra'!$G$2:$G$151,MATCH($D738,'Productos de barra'!$A$2:$A$151,0))="",Configuración!$C$3,INDEX('Productos de barra'!$G$2:$G$151,MATCH($D738,'Productos de barra'!$A$2:$A$151,0))),Configuración!$C$3)*((N($I738)+N($J738))/MAX(0.0001,IFERROR(IF(INDEX('Productos de barra'!$F$2:$F$151,MATCH($D738,'Productos de barra'!$A$2:$A$151,0))="",1,INDEX('Productos de barra'!$F$2:$F$151,MATCH($D738,'Productos de barra'!$A$2:$A$151,0))),1))+N($K738))+0.001,"OK",IF($N738&lt;0,"Falta: investigar","Sobra: revisar carga")))</f>
        <v/>
      </c>
      <c r="P738" s="26">
        <f>IF($N738="","",IFERROR(IF(INDEX('Productos de barra'!$H$2:$H$151,MATCH($D738,'Productos de barra'!$A$2:$A$151,0))="","",$N738*INDEX('Productos de barra'!$H$2:$H$151,MATCH($D738,'Productos de barra'!$A$2:$A$151,0))),""))</f>
        <v/>
      </c>
      <c r="Q738" s="18" t="n"/>
      <c r="R738" s="23">
        <f>IF(OR($A738="",$A738&lt;&gt;'Resumen del turno'!$C$3,$B738&lt;&gt;'Resumen del turno'!$C$4,$O738="",$O738="OK"),"",COUNTIFS($A$2:$A738,$A738,$B$2:$B738,$B738,$O$2:$O738,"Falta*")+COUNTIFS($A$2:$A738,$A738,$B$2:$B738,$B738,$O$2:$O738,"Sobra*"))</f>
        <v/>
      </c>
    </row>
    <row r="739">
      <c r="A739" s="22" t="n"/>
      <c r="B739" s="18" t="n"/>
      <c r="C739" s="18" t="n"/>
      <c r="D739" s="18" t="n"/>
      <c r="E739" s="23">
        <f>IF($D739="","",IFERROR(INDEX('Productos de barra'!$B$2:$B$151,MATCH($D739,'Productos de barra'!$A$2:$A$151,0)),"Código no cargado"))</f>
        <v/>
      </c>
      <c r="F739" s="23">
        <f>IF($D739="","",IFERROR(INDEX('Productos de barra'!$D$2:$D$151,MATCH($D739,'Productos de barra'!$A$2:$A$151,0)),""))</f>
        <v/>
      </c>
      <c r="G739" s="24" t="n"/>
      <c r="H739" s="24" t="n"/>
      <c r="I739" s="24" t="n"/>
      <c r="J739" s="24" t="n"/>
      <c r="K739" s="24" t="n"/>
      <c r="L739" s="25">
        <f>IF(OR($D739="",$G739=""),"",ROUND($G739+N($H739)-((N($I739)+N($J739))/MAX(0.0001,IFERROR(IF(INDEX('Productos de barra'!$F$2:$F$151,MATCH($D739,'Productos de barra'!$A$2:$A$151,0))="",1,INDEX('Productos de barra'!$F$2:$F$151,MATCH($D739,'Productos de barra'!$A$2:$A$151,0))),1))+N($K739)),2))</f>
        <v/>
      </c>
      <c r="M739" s="24" t="n"/>
      <c r="N739" s="25">
        <f>IF(OR($L739="",$M739=""),"",ROUND($M739-$L739,2))</f>
        <v/>
      </c>
      <c r="O739" s="23">
        <f>IF($N739="","",IF(ABS($N739)&lt;=IFERROR(IF(INDEX('Productos de barra'!$G$2:$G$151,MATCH($D739,'Productos de barra'!$A$2:$A$151,0))="",Configuración!$C$3,INDEX('Productos de barra'!$G$2:$G$151,MATCH($D739,'Productos de barra'!$A$2:$A$151,0))),Configuración!$C$3)*((N($I739)+N($J739))/MAX(0.0001,IFERROR(IF(INDEX('Productos de barra'!$F$2:$F$151,MATCH($D739,'Productos de barra'!$A$2:$A$151,0))="",1,INDEX('Productos de barra'!$F$2:$F$151,MATCH($D739,'Productos de barra'!$A$2:$A$151,0))),1))+N($K739))+0.001,"OK",IF($N739&lt;0,"Falta: investigar","Sobra: revisar carga")))</f>
        <v/>
      </c>
      <c r="P739" s="26">
        <f>IF($N739="","",IFERROR(IF(INDEX('Productos de barra'!$H$2:$H$151,MATCH($D739,'Productos de barra'!$A$2:$A$151,0))="","",$N739*INDEX('Productos de barra'!$H$2:$H$151,MATCH($D739,'Productos de barra'!$A$2:$A$151,0))),""))</f>
        <v/>
      </c>
      <c r="Q739" s="18" t="n"/>
      <c r="R739" s="23">
        <f>IF(OR($A739="",$A739&lt;&gt;'Resumen del turno'!$C$3,$B739&lt;&gt;'Resumen del turno'!$C$4,$O739="",$O739="OK"),"",COUNTIFS($A$2:$A739,$A739,$B$2:$B739,$B739,$O$2:$O739,"Falta*")+COUNTIFS($A$2:$A739,$A739,$B$2:$B739,$B739,$O$2:$O739,"Sobra*"))</f>
        <v/>
      </c>
    </row>
    <row r="740">
      <c r="A740" s="22" t="n"/>
      <c r="B740" s="18" t="n"/>
      <c r="C740" s="18" t="n"/>
      <c r="D740" s="18" t="n"/>
      <c r="E740" s="23">
        <f>IF($D740="","",IFERROR(INDEX('Productos de barra'!$B$2:$B$151,MATCH($D740,'Productos de barra'!$A$2:$A$151,0)),"Código no cargado"))</f>
        <v/>
      </c>
      <c r="F740" s="23">
        <f>IF($D740="","",IFERROR(INDEX('Productos de barra'!$D$2:$D$151,MATCH($D740,'Productos de barra'!$A$2:$A$151,0)),""))</f>
        <v/>
      </c>
      <c r="G740" s="24" t="n"/>
      <c r="H740" s="24" t="n"/>
      <c r="I740" s="24" t="n"/>
      <c r="J740" s="24" t="n"/>
      <c r="K740" s="24" t="n"/>
      <c r="L740" s="25">
        <f>IF(OR($D740="",$G740=""),"",ROUND($G740+N($H740)-((N($I740)+N($J740))/MAX(0.0001,IFERROR(IF(INDEX('Productos de barra'!$F$2:$F$151,MATCH($D740,'Productos de barra'!$A$2:$A$151,0))="",1,INDEX('Productos de barra'!$F$2:$F$151,MATCH($D740,'Productos de barra'!$A$2:$A$151,0))),1))+N($K740)),2))</f>
        <v/>
      </c>
      <c r="M740" s="24" t="n"/>
      <c r="N740" s="25">
        <f>IF(OR($L740="",$M740=""),"",ROUND($M740-$L740,2))</f>
        <v/>
      </c>
      <c r="O740" s="23">
        <f>IF($N740="","",IF(ABS($N740)&lt;=IFERROR(IF(INDEX('Productos de barra'!$G$2:$G$151,MATCH($D740,'Productos de barra'!$A$2:$A$151,0))="",Configuración!$C$3,INDEX('Productos de barra'!$G$2:$G$151,MATCH($D740,'Productos de barra'!$A$2:$A$151,0))),Configuración!$C$3)*((N($I740)+N($J740))/MAX(0.0001,IFERROR(IF(INDEX('Productos de barra'!$F$2:$F$151,MATCH($D740,'Productos de barra'!$A$2:$A$151,0))="",1,INDEX('Productos de barra'!$F$2:$F$151,MATCH($D740,'Productos de barra'!$A$2:$A$151,0))),1))+N($K740))+0.001,"OK",IF($N740&lt;0,"Falta: investigar","Sobra: revisar carga")))</f>
        <v/>
      </c>
      <c r="P740" s="26">
        <f>IF($N740="","",IFERROR(IF(INDEX('Productos de barra'!$H$2:$H$151,MATCH($D740,'Productos de barra'!$A$2:$A$151,0))="","",$N740*INDEX('Productos de barra'!$H$2:$H$151,MATCH($D740,'Productos de barra'!$A$2:$A$151,0))),""))</f>
        <v/>
      </c>
      <c r="Q740" s="18" t="n"/>
      <c r="R740" s="23">
        <f>IF(OR($A740="",$A740&lt;&gt;'Resumen del turno'!$C$3,$B740&lt;&gt;'Resumen del turno'!$C$4,$O740="",$O740="OK"),"",COUNTIFS($A$2:$A740,$A740,$B$2:$B740,$B740,$O$2:$O740,"Falta*")+COUNTIFS($A$2:$A740,$A740,$B$2:$B740,$B740,$O$2:$O740,"Sobra*"))</f>
        <v/>
      </c>
    </row>
    <row r="741">
      <c r="A741" s="22" t="n"/>
      <c r="B741" s="18" t="n"/>
      <c r="C741" s="18" t="n"/>
      <c r="D741" s="18" t="n"/>
      <c r="E741" s="23">
        <f>IF($D741="","",IFERROR(INDEX('Productos de barra'!$B$2:$B$151,MATCH($D741,'Productos de barra'!$A$2:$A$151,0)),"Código no cargado"))</f>
        <v/>
      </c>
      <c r="F741" s="23">
        <f>IF($D741="","",IFERROR(INDEX('Productos de barra'!$D$2:$D$151,MATCH($D741,'Productos de barra'!$A$2:$A$151,0)),""))</f>
        <v/>
      </c>
      <c r="G741" s="24" t="n"/>
      <c r="H741" s="24" t="n"/>
      <c r="I741" s="24" t="n"/>
      <c r="J741" s="24" t="n"/>
      <c r="K741" s="24" t="n"/>
      <c r="L741" s="25">
        <f>IF(OR($D741="",$G741=""),"",ROUND($G741+N($H741)-((N($I741)+N($J741))/MAX(0.0001,IFERROR(IF(INDEX('Productos de barra'!$F$2:$F$151,MATCH($D741,'Productos de barra'!$A$2:$A$151,0))="",1,INDEX('Productos de barra'!$F$2:$F$151,MATCH($D741,'Productos de barra'!$A$2:$A$151,0))),1))+N($K741)),2))</f>
        <v/>
      </c>
      <c r="M741" s="24" t="n"/>
      <c r="N741" s="25">
        <f>IF(OR($L741="",$M741=""),"",ROUND($M741-$L741,2))</f>
        <v/>
      </c>
      <c r="O741" s="23">
        <f>IF($N741="","",IF(ABS($N741)&lt;=IFERROR(IF(INDEX('Productos de barra'!$G$2:$G$151,MATCH($D741,'Productos de barra'!$A$2:$A$151,0))="",Configuración!$C$3,INDEX('Productos de barra'!$G$2:$G$151,MATCH($D741,'Productos de barra'!$A$2:$A$151,0))),Configuración!$C$3)*((N($I741)+N($J741))/MAX(0.0001,IFERROR(IF(INDEX('Productos de barra'!$F$2:$F$151,MATCH($D741,'Productos de barra'!$A$2:$A$151,0))="",1,INDEX('Productos de barra'!$F$2:$F$151,MATCH($D741,'Productos de barra'!$A$2:$A$151,0))),1))+N($K741))+0.001,"OK",IF($N741&lt;0,"Falta: investigar","Sobra: revisar carga")))</f>
        <v/>
      </c>
      <c r="P741" s="26">
        <f>IF($N741="","",IFERROR(IF(INDEX('Productos de barra'!$H$2:$H$151,MATCH($D741,'Productos de barra'!$A$2:$A$151,0))="","",$N741*INDEX('Productos de barra'!$H$2:$H$151,MATCH($D741,'Productos de barra'!$A$2:$A$151,0))),""))</f>
        <v/>
      </c>
      <c r="Q741" s="18" t="n"/>
      <c r="R741" s="23">
        <f>IF(OR($A741="",$A741&lt;&gt;'Resumen del turno'!$C$3,$B741&lt;&gt;'Resumen del turno'!$C$4,$O741="",$O741="OK"),"",COUNTIFS($A$2:$A741,$A741,$B$2:$B741,$B741,$O$2:$O741,"Falta*")+COUNTIFS($A$2:$A741,$A741,$B$2:$B741,$B741,$O$2:$O741,"Sobra*"))</f>
        <v/>
      </c>
    </row>
    <row r="742">
      <c r="A742" s="22" t="n"/>
      <c r="B742" s="18" t="n"/>
      <c r="C742" s="18" t="n"/>
      <c r="D742" s="18" t="n"/>
      <c r="E742" s="23">
        <f>IF($D742="","",IFERROR(INDEX('Productos de barra'!$B$2:$B$151,MATCH($D742,'Productos de barra'!$A$2:$A$151,0)),"Código no cargado"))</f>
        <v/>
      </c>
      <c r="F742" s="23">
        <f>IF($D742="","",IFERROR(INDEX('Productos de barra'!$D$2:$D$151,MATCH($D742,'Productos de barra'!$A$2:$A$151,0)),""))</f>
        <v/>
      </c>
      <c r="G742" s="24" t="n"/>
      <c r="H742" s="24" t="n"/>
      <c r="I742" s="24" t="n"/>
      <c r="J742" s="24" t="n"/>
      <c r="K742" s="24" t="n"/>
      <c r="L742" s="25">
        <f>IF(OR($D742="",$G742=""),"",ROUND($G742+N($H742)-((N($I742)+N($J742))/MAX(0.0001,IFERROR(IF(INDEX('Productos de barra'!$F$2:$F$151,MATCH($D742,'Productos de barra'!$A$2:$A$151,0))="",1,INDEX('Productos de barra'!$F$2:$F$151,MATCH($D742,'Productos de barra'!$A$2:$A$151,0))),1))+N($K742)),2))</f>
        <v/>
      </c>
      <c r="M742" s="24" t="n"/>
      <c r="N742" s="25">
        <f>IF(OR($L742="",$M742=""),"",ROUND($M742-$L742,2))</f>
        <v/>
      </c>
      <c r="O742" s="23">
        <f>IF($N742="","",IF(ABS($N742)&lt;=IFERROR(IF(INDEX('Productos de barra'!$G$2:$G$151,MATCH($D742,'Productos de barra'!$A$2:$A$151,0))="",Configuración!$C$3,INDEX('Productos de barra'!$G$2:$G$151,MATCH($D742,'Productos de barra'!$A$2:$A$151,0))),Configuración!$C$3)*((N($I742)+N($J742))/MAX(0.0001,IFERROR(IF(INDEX('Productos de barra'!$F$2:$F$151,MATCH($D742,'Productos de barra'!$A$2:$A$151,0))="",1,INDEX('Productos de barra'!$F$2:$F$151,MATCH($D742,'Productos de barra'!$A$2:$A$151,0))),1))+N($K742))+0.001,"OK",IF($N742&lt;0,"Falta: investigar","Sobra: revisar carga")))</f>
        <v/>
      </c>
      <c r="P742" s="26">
        <f>IF($N742="","",IFERROR(IF(INDEX('Productos de barra'!$H$2:$H$151,MATCH($D742,'Productos de barra'!$A$2:$A$151,0))="","",$N742*INDEX('Productos de barra'!$H$2:$H$151,MATCH($D742,'Productos de barra'!$A$2:$A$151,0))),""))</f>
        <v/>
      </c>
      <c r="Q742" s="18" t="n"/>
      <c r="R742" s="23">
        <f>IF(OR($A742="",$A742&lt;&gt;'Resumen del turno'!$C$3,$B742&lt;&gt;'Resumen del turno'!$C$4,$O742="",$O742="OK"),"",COUNTIFS($A$2:$A742,$A742,$B$2:$B742,$B742,$O$2:$O742,"Falta*")+COUNTIFS($A$2:$A742,$A742,$B$2:$B742,$B742,$O$2:$O742,"Sobra*"))</f>
        <v/>
      </c>
    </row>
    <row r="743">
      <c r="A743" s="22" t="n"/>
      <c r="B743" s="18" t="n"/>
      <c r="C743" s="18" t="n"/>
      <c r="D743" s="18" t="n"/>
      <c r="E743" s="23">
        <f>IF($D743="","",IFERROR(INDEX('Productos de barra'!$B$2:$B$151,MATCH($D743,'Productos de barra'!$A$2:$A$151,0)),"Código no cargado"))</f>
        <v/>
      </c>
      <c r="F743" s="23">
        <f>IF($D743="","",IFERROR(INDEX('Productos de barra'!$D$2:$D$151,MATCH($D743,'Productos de barra'!$A$2:$A$151,0)),""))</f>
        <v/>
      </c>
      <c r="G743" s="24" t="n"/>
      <c r="H743" s="24" t="n"/>
      <c r="I743" s="24" t="n"/>
      <c r="J743" s="24" t="n"/>
      <c r="K743" s="24" t="n"/>
      <c r="L743" s="25">
        <f>IF(OR($D743="",$G743=""),"",ROUND($G743+N($H743)-((N($I743)+N($J743))/MAX(0.0001,IFERROR(IF(INDEX('Productos de barra'!$F$2:$F$151,MATCH($D743,'Productos de barra'!$A$2:$A$151,0))="",1,INDEX('Productos de barra'!$F$2:$F$151,MATCH($D743,'Productos de barra'!$A$2:$A$151,0))),1))+N($K743)),2))</f>
        <v/>
      </c>
      <c r="M743" s="24" t="n"/>
      <c r="N743" s="25">
        <f>IF(OR($L743="",$M743=""),"",ROUND($M743-$L743,2))</f>
        <v/>
      </c>
      <c r="O743" s="23">
        <f>IF($N743="","",IF(ABS($N743)&lt;=IFERROR(IF(INDEX('Productos de barra'!$G$2:$G$151,MATCH($D743,'Productos de barra'!$A$2:$A$151,0))="",Configuración!$C$3,INDEX('Productos de barra'!$G$2:$G$151,MATCH($D743,'Productos de barra'!$A$2:$A$151,0))),Configuración!$C$3)*((N($I743)+N($J743))/MAX(0.0001,IFERROR(IF(INDEX('Productos de barra'!$F$2:$F$151,MATCH($D743,'Productos de barra'!$A$2:$A$151,0))="",1,INDEX('Productos de barra'!$F$2:$F$151,MATCH($D743,'Productos de barra'!$A$2:$A$151,0))),1))+N($K743))+0.001,"OK",IF($N743&lt;0,"Falta: investigar","Sobra: revisar carga")))</f>
        <v/>
      </c>
      <c r="P743" s="26">
        <f>IF($N743="","",IFERROR(IF(INDEX('Productos de barra'!$H$2:$H$151,MATCH($D743,'Productos de barra'!$A$2:$A$151,0))="","",$N743*INDEX('Productos de barra'!$H$2:$H$151,MATCH($D743,'Productos de barra'!$A$2:$A$151,0))),""))</f>
        <v/>
      </c>
      <c r="Q743" s="18" t="n"/>
      <c r="R743" s="23">
        <f>IF(OR($A743="",$A743&lt;&gt;'Resumen del turno'!$C$3,$B743&lt;&gt;'Resumen del turno'!$C$4,$O743="",$O743="OK"),"",COUNTIFS($A$2:$A743,$A743,$B$2:$B743,$B743,$O$2:$O743,"Falta*")+COUNTIFS($A$2:$A743,$A743,$B$2:$B743,$B743,$O$2:$O743,"Sobra*"))</f>
        <v/>
      </c>
    </row>
    <row r="744">
      <c r="A744" s="22" t="n"/>
      <c r="B744" s="18" t="n"/>
      <c r="C744" s="18" t="n"/>
      <c r="D744" s="18" t="n"/>
      <c r="E744" s="23">
        <f>IF($D744="","",IFERROR(INDEX('Productos de barra'!$B$2:$B$151,MATCH($D744,'Productos de barra'!$A$2:$A$151,0)),"Código no cargado"))</f>
        <v/>
      </c>
      <c r="F744" s="23">
        <f>IF($D744="","",IFERROR(INDEX('Productos de barra'!$D$2:$D$151,MATCH($D744,'Productos de barra'!$A$2:$A$151,0)),""))</f>
        <v/>
      </c>
      <c r="G744" s="24" t="n"/>
      <c r="H744" s="24" t="n"/>
      <c r="I744" s="24" t="n"/>
      <c r="J744" s="24" t="n"/>
      <c r="K744" s="24" t="n"/>
      <c r="L744" s="25">
        <f>IF(OR($D744="",$G744=""),"",ROUND($G744+N($H744)-((N($I744)+N($J744))/MAX(0.0001,IFERROR(IF(INDEX('Productos de barra'!$F$2:$F$151,MATCH($D744,'Productos de barra'!$A$2:$A$151,0))="",1,INDEX('Productos de barra'!$F$2:$F$151,MATCH($D744,'Productos de barra'!$A$2:$A$151,0))),1))+N($K744)),2))</f>
        <v/>
      </c>
      <c r="M744" s="24" t="n"/>
      <c r="N744" s="25">
        <f>IF(OR($L744="",$M744=""),"",ROUND($M744-$L744,2))</f>
        <v/>
      </c>
      <c r="O744" s="23">
        <f>IF($N744="","",IF(ABS($N744)&lt;=IFERROR(IF(INDEX('Productos de barra'!$G$2:$G$151,MATCH($D744,'Productos de barra'!$A$2:$A$151,0))="",Configuración!$C$3,INDEX('Productos de barra'!$G$2:$G$151,MATCH($D744,'Productos de barra'!$A$2:$A$151,0))),Configuración!$C$3)*((N($I744)+N($J744))/MAX(0.0001,IFERROR(IF(INDEX('Productos de barra'!$F$2:$F$151,MATCH($D744,'Productos de barra'!$A$2:$A$151,0))="",1,INDEX('Productos de barra'!$F$2:$F$151,MATCH($D744,'Productos de barra'!$A$2:$A$151,0))),1))+N($K744))+0.001,"OK",IF($N744&lt;0,"Falta: investigar","Sobra: revisar carga")))</f>
        <v/>
      </c>
      <c r="P744" s="26">
        <f>IF($N744="","",IFERROR(IF(INDEX('Productos de barra'!$H$2:$H$151,MATCH($D744,'Productos de barra'!$A$2:$A$151,0))="","",$N744*INDEX('Productos de barra'!$H$2:$H$151,MATCH($D744,'Productos de barra'!$A$2:$A$151,0))),""))</f>
        <v/>
      </c>
      <c r="Q744" s="18" t="n"/>
      <c r="R744" s="23">
        <f>IF(OR($A744="",$A744&lt;&gt;'Resumen del turno'!$C$3,$B744&lt;&gt;'Resumen del turno'!$C$4,$O744="",$O744="OK"),"",COUNTIFS($A$2:$A744,$A744,$B$2:$B744,$B744,$O$2:$O744,"Falta*")+COUNTIFS($A$2:$A744,$A744,$B$2:$B744,$B744,$O$2:$O744,"Sobra*"))</f>
        <v/>
      </c>
    </row>
    <row r="745">
      <c r="A745" s="22" t="n"/>
      <c r="B745" s="18" t="n"/>
      <c r="C745" s="18" t="n"/>
      <c r="D745" s="18" t="n"/>
      <c r="E745" s="23">
        <f>IF($D745="","",IFERROR(INDEX('Productos de barra'!$B$2:$B$151,MATCH($D745,'Productos de barra'!$A$2:$A$151,0)),"Código no cargado"))</f>
        <v/>
      </c>
      <c r="F745" s="23">
        <f>IF($D745="","",IFERROR(INDEX('Productos de barra'!$D$2:$D$151,MATCH($D745,'Productos de barra'!$A$2:$A$151,0)),""))</f>
        <v/>
      </c>
      <c r="G745" s="24" t="n"/>
      <c r="H745" s="24" t="n"/>
      <c r="I745" s="24" t="n"/>
      <c r="J745" s="24" t="n"/>
      <c r="K745" s="24" t="n"/>
      <c r="L745" s="25">
        <f>IF(OR($D745="",$G745=""),"",ROUND($G745+N($H745)-((N($I745)+N($J745))/MAX(0.0001,IFERROR(IF(INDEX('Productos de barra'!$F$2:$F$151,MATCH($D745,'Productos de barra'!$A$2:$A$151,0))="",1,INDEX('Productos de barra'!$F$2:$F$151,MATCH($D745,'Productos de barra'!$A$2:$A$151,0))),1))+N($K745)),2))</f>
        <v/>
      </c>
      <c r="M745" s="24" t="n"/>
      <c r="N745" s="25">
        <f>IF(OR($L745="",$M745=""),"",ROUND($M745-$L745,2))</f>
        <v/>
      </c>
      <c r="O745" s="23">
        <f>IF($N745="","",IF(ABS($N745)&lt;=IFERROR(IF(INDEX('Productos de barra'!$G$2:$G$151,MATCH($D745,'Productos de barra'!$A$2:$A$151,0))="",Configuración!$C$3,INDEX('Productos de barra'!$G$2:$G$151,MATCH($D745,'Productos de barra'!$A$2:$A$151,0))),Configuración!$C$3)*((N($I745)+N($J745))/MAX(0.0001,IFERROR(IF(INDEX('Productos de barra'!$F$2:$F$151,MATCH($D745,'Productos de barra'!$A$2:$A$151,0))="",1,INDEX('Productos de barra'!$F$2:$F$151,MATCH($D745,'Productos de barra'!$A$2:$A$151,0))),1))+N($K745))+0.001,"OK",IF($N745&lt;0,"Falta: investigar","Sobra: revisar carga")))</f>
        <v/>
      </c>
      <c r="P745" s="26">
        <f>IF($N745="","",IFERROR(IF(INDEX('Productos de barra'!$H$2:$H$151,MATCH($D745,'Productos de barra'!$A$2:$A$151,0))="","",$N745*INDEX('Productos de barra'!$H$2:$H$151,MATCH($D745,'Productos de barra'!$A$2:$A$151,0))),""))</f>
        <v/>
      </c>
      <c r="Q745" s="18" t="n"/>
      <c r="R745" s="23">
        <f>IF(OR($A745="",$A745&lt;&gt;'Resumen del turno'!$C$3,$B745&lt;&gt;'Resumen del turno'!$C$4,$O745="",$O745="OK"),"",COUNTIFS($A$2:$A745,$A745,$B$2:$B745,$B745,$O$2:$O745,"Falta*")+COUNTIFS($A$2:$A745,$A745,$B$2:$B745,$B745,$O$2:$O745,"Sobra*"))</f>
        <v/>
      </c>
    </row>
    <row r="746">
      <c r="A746" s="22" t="n"/>
      <c r="B746" s="18" t="n"/>
      <c r="C746" s="18" t="n"/>
      <c r="D746" s="18" t="n"/>
      <c r="E746" s="23">
        <f>IF($D746="","",IFERROR(INDEX('Productos de barra'!$B$2:$B$151,MATCH($D746,'Productos de barra'!$A$2:$A$151,0)),"Código no cargado"))</f>
        <v/>
      </c>
      <c r="F746" s="23">
        <f>IF($D746="","",IFERROR(INDEX('Productos de barra'!$D$2:$D$151,MATCH($D746,'Productos de barra'!$A$2:$A$151,0)),""))</f>
        <v/>
      </c>
      <c r="G746" s="24" t="n"/>
      <c r="H746" s="24" t="n"/>
      <c r="I746" s="24" t="n"/>
      <c r="J746" s="24" t="n"/>
      <c r="K746" s="24" t="n"/>
      <c r="L746" s="25">
        <f>IF(OR($D746="",$G746=""),"",ROUND($G746+N($H746)-((N($I746)+N($J746))/MAX(0.0001,IFERROR(IF(INDEX('Productos de barra'!$F$2:$F$151,MATCH($D746,'Productos de barra'!$A$2:$A$151,0))="",1,INDEX('Productos de barra'!$F$2:$F$151,MATCH($D746,'Productos de barra'!$A$2:$A$151,0))),1))+N($K746)),2))</f>
        <v/>
      </c>
      <c r="M746" s="24" t="n"/>
      <c r="N746" s="25">
        <f>IF(OR($L746="",$M746=""),"",ROUND($M746-$L746,2))</f>
        <v/>
      </c>
      <c r="O746" s="23">
        <f>IF($N746="","",IF(ABS($N746)&lt;=IFERROR(IF(INDEX('Productos de barra'!$G$2:$G$151,MATCH($D746,'Productos de barra'!$A$2:$A$151,0))="",Configuración!$C$3,INDEX('Productos de barra'!$G$2:$G$151,MATCH($D746,'Productos de barra'!$A$2:$A$151,0))),Configuración!$C$3)*((N($I746)+N($J746))/MAX(0.0001,IFERROR(IF(INDEX('Productos de barra'!$F$2:$F$151,MATCH($D746,'Productos de barra'!$A$2:$A$151,0))="",1,INDEX('Productos de barra'!$F$2:$F$151,MATCH($D746,'Productos de barra'!$A$2:$A$151,0))),1))+N($K746))+0.001,"OK",IF($N746&lt;0,"Falta: investigar","Sobra: revisar carga")))</f>
        <v/>
      </c>
      <c r="P746" s="26">
        <f>IF($N746="","",IFERROR(IF(INDEX('Productos de barra'!$H$2:$H$151,MATCH($D746,'Productos de barra'!$A$2:$A$151,0))="","",$N746*INDEX('Productos de barra'!$H$2:$H$151,MATCH($D746,'Productos de barra'!$A$2:$A$151,0))),""))</f>
        <v/>
      </c>
      <c r="Q746" s="18" t="n"/>
      <c r="R746" s="23">
        <f>IF(OR($A746="",$A746&lt;&gt;'Resumen del turno'!$C$3,$B746&lt;&gt;'Resumen del turno'!$C$4,$O746="",$O746="OK"),"",COUNTIFS($A$2:$A746,$A746,$B$2:$B746,$B746,$O$2:$O746,"Falta*")+COUNTIFS($A$2:$A746,$A746,$B$2:$B746,$B746,$O$2:$O746,"Sobra*"))</f>
        <v/>
      </c>
    </row>
    <row r="747">
      <c r="A747" s="22" t="n"/>
      <c r="B747" s="18" t="n"/>
      <c r="C747" s="18" t="n"/>
      <c r="D747" s="18" t="n"/>
      <c r="E747" s="23">
        <f>IF($D747="","",IFERROR(INDEX('Productos de barra'!$B$2:$B$151,MATCH($D747,'Productos de barra'!$A$2:$A$151,0)),"Código no cargado"))</f>
        <v/>
      </c>
      <c r="F747" s="23">
        <f>IF($D747="","",IFERROR(INDEX('Productos de barra'!$D$2:$D$151,MATCH($D747,'Productos de barra'!$A$2:$A$151,0)),""))</f>
        <v/>
      </c>
      <c r="G747" s="24" t="n"/>
      <c r="H747" s="24" t="n"/>
      <c r="I747" s="24" t="n"/>
      <c r="J747" s="24" t="n"/>
      <c r="K747" s="24" t="n"/>
      <c r="L747" s="25">
        <f>IF(OR($D747="",$G747=""),"",ROUND($G747+N($H747)-((N($I747)+N($J747))/MAX(0.0001,IFERROR(IF(INDEX('Productos de barra'!$F$2:$F$151,MATCH($D747,'Productos de barra'!$A$2:$A$151,0))="",1,INDEX('Productos de barra'!$F$2:$F$151,MATCH($D747,'Productos de barra'!$A$2:$A$151,0))),1))+N($K747)),2))</f>
        <v/>
      </c>
      <c r="M747" s="24" t="n"/>
      <c r="N747" s="25">
        <f>IF(OR($L747="",$M747=""),"",ROUND($M747-$L747,2))</f>
        <v/>
      </c>
      <c r="O747" s="23">
        <f>IF($N747="","",IF(ABS($N747)&lt;=IFERROR(IF(INDEX('Productos de barra'!$G$2:$G$151,MATCH($D747,'Productos de barra'!$A$2:$A$151,0))="",Configuración!$C$3,INDEX('Productos de barra'!$G$2:$G$151,MATCH($D747,'Productos de barra'!$A$2:$A$151,0))),Configuración!$C$3)*((N($I747)+N($J747))/MAX(0.0001,IFERROR(IF(INDEX('Productos de barra'!$F$2:$F$151,MATCH($D747,'Productos de barra'!$A$2:$A$151,0))="",1,INDEX('Productos de barra'!$F$2:$F$151,MATCH($D747,'Productos de barra'!$A$2:$A$151,0))),1))+N($K747))+0.001,"OK",IF($N747&lt;0,"Falta: investigar","Sobra: revisar carga")))</f>
        <v/>
      </c>
      <c r="P747" s="26">
        <f>IF($N747="","",IFERROR(IF(INDEX('Productos de barra'!$H$2:$H$151,MATCH($D747,'Productos de barra'!$A$2:$A$151,0))="","",$N747*INDEX('Productos de barra'!$H$2:$H$151,MATCH($D747,'Productos de barra'!$A$2:$A$151,0))),""))</f>
        <v/>
      </c>
      <c r="Q747" s="18" t="n"/>
      <c r="R747" s="23">
        <f>IF(OR($A747="",$A747&lt;&gt;'Resumen del turno'!$C$3,$B747&lt;&gt;'Resumen del turno'!$C$4,$O747="",$O747="OK"),"",COUNTIFS($A$2:$A747,$A747,$B$2:$B747,$B747,$O$2:$O747,"Falta*")+COUNTIFS($A$2:$A747,$A747,$B$2:$B747,$B747,$O$2:$O747,"Sobra*"))</f>
        <v/>
      </c>
    </row>
    <row r="748">
      <c r="A748" s="22" t="n"/>
      <c r="B748" s="18" t="n"/>
      <c r="C748" s="18" t="n"/>
      <c r="D748" s="18" t="n"/>
      <c r="E748" s="23">
        <f>IF($D748="","",IFERROR(INDEX('Productos de barra'!$B$2:$B$151,MATCH($D748,'Productos de barra'!$A$2:$A$151,0)),"Código no cargado"))</f>
        <v/>
      </c>
      <c r="F748" s="23">
        <f>IF($D748="","",IFERROR(INDEX('Productos de barra'!$D$2:$D$151,MATCH($D748,'Productos de barra'!$A$2:$A$151,0)),""))</f>
        <v/>
      </c>
      <c r="G748" s="24" t="n"/>
      <c r="H748" s="24" t="n"/>
      <c r="I748" s="24" t="n"/>
      <c r="J748" s="24" t="n"/>
      <c r="K748" s="24" t="n"/>
      <c r="L748" s="25">
        <f>IF(OR($D748="",$G748=""),"",ROUND($G748+N($H748)-((N($I748)+N($J748))/MAX(0.0001,IFERROR(IF(INDEX('Productos de barra'!$F$2:$F$151,MATCH($D748,'Productos de barra'!$A$2:$A$151,0))="",1,INDEX('Productos de barra'!$F$2:$F$151,MATCH($D748,'Productos de barra'!$A$2:$A$151,0))),1))+N($K748)),2))</f>
        <v/>
      </c>
      <c r="M748" s="24" t="n"/>
      <c r="N748" s="25">
        <f>IF(OR($L748="",$M748=""),"",ROUND($M748-$L748,2))</f>
        <v/>
      </c>
      <c r="O748" s="23">
        <f>IF($N748="","",IF(ABS($N748)&lt;=IFERROR(IF(INDEX('Productos de barra'!$G$2:$G$151,MATCH($D748,'Productos de barra'!$A$2:$A$151,0))="",Configuración!$C$3,INDEX('Productos de barra'!$G$2:$G$151,MATCH($D748,'Productos de barra'!$A$2:$A$151,0))),Configuración!$C$3)*((N($I748)+N($J748))/MAX(0.0001,IFERROR(IF(INDEX('Productos de barra'!$F$2:$F$151,MATCH($D748,'Productos de barra'!$A$2:$A$151,0))="",1,INDEX('Productos de barra'!$F$2:$F$151,MATCH($D748,'Productos de barra'!$A$2:$A$151,0))),1))+N($K748))+0.001,"OK",IF($N748&lt;0,"Falta: investigar","Sobra: revisar carga")))</f>
        <v/>
      </c>
      <c r="P748" s="26">
        <f>IF($N748="","",IFERROR(IF(INDEX('Productos de barra'!$H$2:$H$151,MATCH($D748,'Productos de barra'!$A$2:$A$151,0))="","",$N748*INDEX('Productos de barra'!$H$2:$H$151,MATCH($D748,'Productos de barra'!$A$2:$A$151,0))),""))</f>
        <v/>
      </c>
      <c r="Q748" s="18" t="n"/>
      <c r="R748" s="23">
        <f>IF(OR($A748="",$A748&lt;&gt;'Resumen del turno'!$C$3,$B748&lt;&gt;'Resumen del turno'!$C$4,$O748="",$O748="OK"),"",COUNTIFS($A$2:$A748,$A748,$B$2:$B748,$B748,$O$2:$O748,"Falta*")+COUNTIFS($A$2:$A748,$A748,$B$2:$B748,$B748,$O$2:$O748,"Sobra*"))</f>
        <v/>
      </c>
    </row>
    <row r="749">
      <c r="A749" s="22" t="n"/>
      <c r="B749" s="18" t="n"/>
      <c r="C749" s="18" t="n"/>
      <c r="D749" s="18" t="n"/>
      <c r="E749" s="23">
        <f>IF($D749="","",IFERROR(INDEX('Productos de barra'!$B$2:$B$151,MATCH($D749,'Productos de barra'!$A$2:$A$151,0)),"Código no cargado"))</f>
        <v/>
      </c>
      <c r="F749" s="23">
        <f>IF($D749="","",IFERROR(INDEX('Productos de barra'!$D$2:$D$151,MATCH($D749,'Productos de barra'!$A$2:$A$151,0)),""))</f>
        <v/>
      </c>
      <c r="G749" s="24" t="n"/>
      <c r="H749" s="24" t="n"/>
      <c r="I749" s="24" t="n"/>
      <c r="J749" s="24" t="n"/>
      <c r="K749" s="24" t="n"/>
      <c r="L749" s="25">
        <f>IF(OR($D749="",$G749=""),"",ROUND($G749+N($H749)-((N($I749)+N($J749))/MAX(0.0001,IFERROR(IF(INDEX('Productos de barra'!$F$2:$F$151,MATCH($D749,'Productos de barra'!$A$2:$A$151,0))="",1,INDEX('Productos de barra'!$F$2:$F$151,MATCH($D749,'Productos de barra'!$A$2:$A$151,0))),1))+N($K749)),2))</f>
        <v/>
      </c>
      <c r="M749" s="24" t="n"/>
      <c r="N749" s="25">
        <f>IF(OR($L749="",$M749=""),"",ROUND($M749-$L749,2))</f>
        <v/>
      </c>
      <c r="O749" s="23">
        <f>IF($N749="","",IF(ABS($N749)&lt;=IFERROR(IF(INDEX('Productos de barra'!$G$2:$G$151,MATCH($D749,'Productos de barra'!$A$2:$A$151,0))="",Configuración!$C$3,INDEX('Productos de barra'!$G$2:$G$151,MATCH($D749,'Productos de barra'!$A$2:$A$151,0))),Configuración!$C$3)*((N($I749)+N($J749))/MAX(0.0001,IFERROR(IF(INDEX('Productos de barra'!$F$2:$F$151,MATCH($D749,'Productos de barra'!$A$2:$A$151,0))="",1,INDEX('Productos de barra'!$F$2:$F$151,MATCH($D749,'Productos de barra'!$A$2:$A$151,0))),1))+N($K749))+0.001,"OK",IF($N749&lt;0,"Falta: investigar","Sobra: revisar carga")))</f>
        <v/>
      </c>
      <c r="P749" s="26">
        <f>IF($N749="","",IFERROR(IF(INDEX('Productos de barra'!$H$2:$H$151,MATCH($D749,'Productos de barra'!$A$2:$A$151,0))="","",$N749*INDEX('Productos de barra'!$H$2:$H$151,MATCH($D749,'Productos de barra'!$A$2:$A$151,0))),""))</f>
        <v/>
      </c>
      <c r="Q749" s="18" t="n"/>
      <c r="R749" s="23">
        <f>IF(OR($A749="",$A749&lt;&gt;'Resumen del turno'!$C$3,$B749&lt;&gt;'Resumen del turno'!$C$4,$O749="",$O749="OK"),"",COUNTIFS($A$2:$A749,$A749,$B$2:$B749,$B749,$O$2:$O749,"Falta*")+COUNTIFS($A$2:$A749,$A749,$B$2:$B749,$B749,$O$2:$O749,"Sobra*"))</f>
        <v/>
      </c>
    </row>
    <row r="750">
      <c r="A750" s="22" t="n"/>
      <c r="B750" s="18" t="n"/>
      <c r="C750" s="18" t="n"/>
      <c r="D750" s="18" t="n"/>
      <c r="E750" s="23">
        <f>IF($D750="","",IFERROR(INDEX('Productos de barra'!$B$2:$B$151,MATCH($D750,'Productos de barra'!$A$2:$A$151,0)),"Código no cargado"))</f>
        <v/>
      </c>
      <c r="F750" s="23">
        <f>IF($D750="","",IFERROR(INDEX('Productos de barra'!$D$2:$D$151,MATCH($D750,'Productos de barra'!$A$2:$A$151,0)),""))</f>
        <v/>
      </c>
      <c r="G750" s="24" t="n"/>
      <c r="H750" s="24" t="n"/>
      <c r="I750" s="24" t="n"/>
      <c r="J750" s="24" t="n"/>
      <c r="K750" s="24" t="n"/>
      <c r="L750" s="25">
        <f>IF(OR($D750="",$G750=""),"",ROUND($G750+N($H750)-((N($I750)+N($J750))/MAX(0.0001,IFERROR(IF(INDEX('Productos de barra'!$F$2:$F$151,MATCH($D750,'Productos de barra'!$A$2:$A$151,0))="",1,INDEX('Productos de barra'!$F$2:$F$151,MATCH($D750,'Productos de barra'!$A$2:$A$151,0))),1))+N($K750)),2))</f>
        <v/>
      </c>
      <c r="M750" s="24" t="n"/>
      <c r="N750" s="25">
        <f>IF(OR($L750="",$M750=""),"",ROUND($M750-$L750,2))</f>
        <v/>
      </c>
      <c r="O750" s="23">
        <f>IF($N750="","",IF(ABS($N750)&lt;=IFERROR(IF(INDEX('Productos de barra'!$G$2:$G$151,MATCH($D750,'Productos de barra'!$A$2:$A$151,0))="",Configuración!$C$3,INDEX('Productos de barra'!$G$2:$G$151,MATCH($D750,'Productos de barra'!$A$2:$A$151,0))),Configuración!$C$3)*((N($I750)+N($J750))/MAX(0.0001,IFERROR(IF(INDEX('Productos de barra'!$F$2:$F$151,MATCH($D750,'Productos de barra'!$A$2:$A$151,0))="",1,INDEX('Productos de barra'!$F$2:$F$151,MATCH($D750,'Productos de barra'!$A$2:$A$151,0))),1))+N($K750))+0.001,"OK",IF($N750&lt;0,"Falta: investigar","Sobra: revisar carga")))</f>
        <v/>
      </c>
      <c r="P750" s="26">
        <f>IF($N750="","",IFERROR(IF(INDEX('Productos de barra'!$H$2:$H$151,MATCH($D750,'Productos de barra'!$A$2:$A$151,0))="","",$N750*INDEX('Productos de barra'!$H$2:$H$151,MATCH($D750,'Productos de barra'!$A$2:$A$151,0))),""))</f>
        <v/>
      </c>
      <c r="Q750" s="18" t="n"/>
      <c r="R750" s="23">
        <f>IF(OR($A750="",$A750&lt;&gt;'Resumen del turno'!$C$3,$B750&lt;&gt;'Resumen del turno'!$C$4,$O750="",$O750="OK"),"",COUNTIFS($A$2:$A750,$A750,$B$2:$B750,$B750,$O$2:$O750,"Falta*")+COUNTIFS($A$2:$A750,$A750,$B$2:$B750,$B750,$O$2:$O750,"Sobra*"))</f>
        <v/>
      </c>
    </row>
    <row r="751">
      <c r="A751" s="22" t="n"/>
      <c r="B751" s="18" t="n"/>
      <c r="C751" s="18" t="n"/>
      <c r="D751" s="18" t="n"/>
      <c r="E751" s="23">
        <f>IF($D751="","",IFERROR(INDEX('Productos de barra'!$B$2:$B$151,MATCH($D751,'Productos de barra'!$A$2:$A$151,0)),"Código no cargado"))</f>
        <v/>
      </c>
      <c r="F751" s="23">
        <f>IF($D751="","",IFERROR(INDEX('Productos de barra'!$D$2:$D$151,MATCH($D751,'Productos de barra'!$A$2:$A$151,0)),""))</f>
        <v/>
      </c>
      <c r="G751" s="24" t="n"/>
      <c r="H751" s="24" t="n"/>
      <c r="I751" s="24" t="n"/>
      <c r="J751" s="24" t="n"/>
      <c r="K751" s="24" t="n"/>
      <c r="L751" s="25">
        <f>IF(OR($D751="",$G751=""),"",ROUND($G751+N($H751)-((N($I751)+N($J751))/MAX(0.0001,IFERROR(IF(INDEX('Productos de barra'!$F$2:$F$151,MATCH($D751,'Productos de barra'!$A$2:$A$151,0))="",1,INDEX('Productos de barra'!$F$2:$F$151,MATCH($D751,'Productos de barra'!$A$2:$A$151,0))),1))+N($K751)),2))</f>
        <v/>
      </c>
      <c r="M751" s="24" t="n"/>
      <c r="N751" s="25">
        <f>IF(OR($L751="",$M751=""),"",ROUND($M751-$L751,2))</f>
        <v/>
      </c>
      <c r="O751" s="23">
        <f>IF($N751="","",IF(ABS($N751)&lt;=IFERROR(IF(INDEX('Productos de barra'!$G$2:$G$151,MATCH($D751,'Productos de barra'!$A$2:$A$151,0))="",Configuración!$C$3,INDEX('Productos de barra'!$G$2:$G$151,MATCH($D751,'Productos de barra'!$A$2:$A$151,0))),Configuración!$C$3)*((N($I751)+N($J751))/MAX(0.0001,IFERROR(IF(INDEX('Productos de barra'!$F$2:$F$151,MATCH($D751,'Productos de barra'!$A$2:$A$151,0))="",1,INDEX('Productos de barra'!$F$2:$F$151,MATCH($D751,'Productos de barra'!$A$2:$A$151,0))),1))+N($K751))+0.001,"OK",IF($N751&lt;0,"Falta: investigar","Sobra: revisar carga")))</f>
        <v/>
      </c>
      <c r="P751" s="26">
        <f>IF($N751="","",IFERROR(IF(INDEX('Productos de barra'!$H$2:$H$151,MATCH($D751,'Productos de barra'!$A$2:$A$151,0))="","",$N751*INDEX('Productos de barra'!$H$2:$H$151,MATCH($D751,'Productos de barra'!$A$2:$A$151,0))),""))</f>
        <v/>
      </c>
      <c r="Q751" s="18" t="n"/>
      <c r="R751" s="23">
        <f>IF(OR($A751="",$A751&lt;&gt;'Resumen del turno'!$C$3,$B751&lt;&gt;'Resumen del turno'!$C$4,$O751="",$O751="OK"),"",COUNTIFS($A$2:$A751,$A751,$B$2:$B751,$B751,$O$2:$O751,"Falta*")+COUNTIFS($A$2:$A751,$A751,$B$2:$B751,$B751,$O$2:$O751,"Sobra*"))</f>
        <v/>
      </c>
    </row>
    <row r="752">
      <c r="A752" s="22" t="n"/>
      <c r="B752" s="18" t="n"/>
      <c r="C752" s="18" t="n"/>
      <c r="D752" s="18" t="n"/>
      <c r="E752" s="23">
        <f>IF($D752="","",IFERROR(INDEX('Productos de barra'!$B$2:$B$151,MATCH($D752,'Productos de barra'!$A$2:$A$151,0)),"Código no cargado"))</f>
        <v/>
      </c>
      <c r="F752" s="23">
        <f>IF($D752="","",IFERROR(INDEX('Productos de barra'!$D$2:$D$151,MATCH($D752,'Productos de barra'!$A$2:$A$151,0)),""))</f>
        <v/>
      </c>
      <c r="G752" s="24" t="n"/>
      <c r="H752" s="24" t="n"/>
      <c r="I752" s="24" t="n"/>
      <c r="J752" s="24" t="n"/>
      <c r="K752" s="24" t="n"/>
      <c r="L752" s="25">
        <f>IF(OR($D752="",$G752=""),"",ROUND($G752+N($H752)-((N($I752)+N($J752))/MAX(0.0001,IFERROR(IF(INDEX('Productos de barra'!$F$2:$F$151,MATCH($D752,'Productos de barra'!$A$2:$A$151,0))="",1,INDEX('Productos de barra'!$F$2:$F$151,MATCH($D752,'Productos de barra'!$A$2:$A$151,0))),1))+N($K752)),2))</f>
        <v/>
      </c>
      <c r="M752" s="24" t="n"/>
      <c r="N752" s="25">
        <f>IF(OR($L752="",$M752=""),"",ROUND($M752-$L752,2))</f>
        <v/>
      </c>
      <c r="O752" s="23">
        <f>IF($N752="","",IF(ABS($N752)&lt;=IFERROR(IF(INDEX('Productos de barra'!$G$2:$G$151,MATCH($D752,'Productos de barra'!$A$2:$A$151,0))="",Configuración!$C$3,INDEX('Productos de barra'!$G$2:$G$151,MATCH($D752,'Productos de barra'!$A$2:$A$151,0))),Configuración!$C$3)*((N($I752)+N($J752))/MAX(0.0001,IFERROR(IF(INDEX('Productos de barra'!$F$2:$F$151,MATCH($D752,'Productos de barra'!$A$2:$A$151,0))="",1,INDEX('Productos de barra'!$F$2:$F$151,MATCH($D752,'Productos de barra'!$A$2:$A$151,0))),1))+N($K752))+0.001,"OK",IF($N752&lt;0,"Falta: investigar","Sobra: revisar carga")))</f>
        <v/>
      </c>
      <c r="P752" s="26">
        <f>IF($N752="","",IFERROR(IF(INDEX('Productos de barra'!$H$2:$H$151,MATCH($D752,'Productos de barra'!$A$2:$A$151,0))="","",$N752*INDEX('Productos de barra'!$H$2:$H$151,MATCH($D752,'Productos de barra'!$A$2:$A$151,0))),""))</f>
        <v/>
      </c>
      <c r="Q752" s="18" t="n"/>
      <c r="R752" s="23">
        <f>IF(OR($A752="",$A752&lt;&gt;'Resumen del turno'!$C$3,$B752&lt;&gt;'Resumen del turno'!$C$4,$O752="",$O752="OK"),"",COUNTIFS($A$2:$A752,$A752,$B$2:$B752,$B752,$O$2:$O752,"Falta*")+COUNTIFS($A$2:$A752,$A752,$B$2:$B752,$B752,$O$2:$O752,"Sobra*"))</f>
        <v/>
      </c>
    </row>
    <row r="753">
      <c r="A753" s="22" t="n"/>
      <c r="B753" s="18" t="n"/>
      <c r="C753" s="18" t="n"/>
      <c r="D753" s="18" t="n"/>
      <c r="E753" s="23">
        <f>IF($D753="","",IFERROR(INDEX('Productos de barra'!$B$2:$B$151,MATCH($D753,'Productos de barra'!$A$2:$A$151,0)),"Código no cargado"))</f>
        <v/>
      </c>
      <c r="F753" s="23">
        <f>IF($D753="","",IFERROR(INDEX('Productos de barra'!$D$2:$D$151,MATCH($D753,'Productos de barra'!$A$2:$A$151,0)),""))</f>
        <v/>
      </c>
      <c r="G753" s="24" t="n"/>
      <c r="H753" s="24" t="n"/>
      <c r="I753" s="24" t="n"/>
      <c r="J753" s="24" t="n"/>
      <c r="K753" s="24" t="n"/>
      <c r="L753" s="25">
        <f>IF(OR($D753="",$G753=""),"",ROUND($G753+N($H753)-((N($I753)+N($J753))/MAX(0.0001,IFERROR(IF(INDEX('Productos de barra'!$F$2:$F$151,MATCH($D753,'Productos de barra'!$A$2:$A$151,0))="",1,INDEX('Productos de barra'!$F$2:$F$151,MATCH($D753,'Productos de barra'!$A$2:$A$151,0))),1))+N($K753)),2))</f>
        <v/>
      </c>
      <c r="M753" s="24" t="n"/>
      <c r="N753" s="25">
        <f>IF(OR($L753="",$M753=""),"",ROUND($M753-$L753,2))</f>
        <v/>
      </c>
      <c r="O753" s="23">
        <f>IF($N753="","",IF(ABS($N753)&lt;=IFERROR(IF(INDEX('Productos de barra'!$G$2:$G$151,MATCH($D753,'Productos de barra'!$A$2:$A$151,0))="",Configuración!$C$3,INDEX('Productos de barra'!$G$2:$G$151,MATCH($D753,'Productos de barra'!$A$2:$A$151,0))),Configuración!$C$3)*((N($I753)+N($J753))/MAX(0.0001,IFERROR(IF(INDEX('Productos de barra'!$F$2:$F$151,MATCH($D753,'Productos de barra'!$A$2:$A$151,0))="",1,INDEX('Productos de barra'!$F$2:$F$151,MATCH($D753,'Productos de barra'!$A$2:$A$151,0))),1))+N($K753))+0.001,"OK",IF($N753&lt;0,"Falta: investigar","Sobra: revisar carga")))</f>
        <v/>
      </c>
      <c r="P753" s="26">
        <f>IF($N753="","",IFERROR(IF(INDEX('Productos de barra'!$H$2:$H$151,MATCH($D753,'Productos de barra'!$A$2:$A$151,0))="","",$N753*INDEX('Productos de barra'!$H$2:$H$151,MATCH($D753,'Productos de barra'!$A$2:$A$151,0))),""))</f>
        <v/>
      </c>
      <c r="Q753" s="18" t="n"/>
      <c r="R753" s="23">
        <f>IF(OR($A753="",$A753&lt;&gt;'Resumen del turno'!$C$3,$B753&lt;&gt;'Resumen del turno'!$C$4,$O753="",$O753="OK"),"",COUNTIFS($A$2:$A753,$A753,$B$2:$B753,$B753,$O$2:$O753,"Falta*")+COUNTIFS($A$2:$A753,$A753,$B$2:$B753,$B753,$O$2:$O753,"Sobra*"))</f>
        <v/>
      </c>
    </row>
    <row r="754">
      <c r="A754" s="22" t="n"/>
      <c r="B754" s="18" t="n"/>
      <c r="C754" s="18" t="n"/>
      <c r="D754" s="18" t="n"/>
      <c r="E754" s="23">
        <f>IF($D754="","",IFERROR(INDEX('Productos de barra'!$B$2:$B$151,MATCH($D754,'Productos de barra'!$A$2:$A$151,0)),"Código no cargado"))</f>
        <v/>
      </c>
      <c r="F754" s="23">
        <f>IF($D754="","",IFERROR(INDEX('Productos de barra'!$D$2:$D$151,MATCH($D754,'Productos de barra'!$A$2:$A$151,0)),""))</f>
        <v/>
      </c>
      <c r="G754" s="24" t="n"/>
      <c r="H754" s="24" t="n"/>
      <c r="I754" s="24" t="n"/>
      <c r="J754" s="24" t="n"/>
      <c r="K754" s="24" t="n"/>
      <c r="L754" s="25">
        <f>IF(OR($D754="",$G754=""),"",ROUND($G754+N($H754)-((N($I754)+N($J754))/MAX(0.0001,IFERROR(IF(INDEX('Productos de barra'!$F$2:$F$151,MATCH($D754,'Productos de barra'!$A$2:$A$151,0))="",1,INDEX('Productos de barra'!$F$2:$F$151,MATCH($D754,'Productos de barra'!$A$2:$A$151,0))),1))+N($K754)),2))</f>
        <v/>
      </c>
      <c r="M754" s="24" t="n"/>
      <c r="N754" s="25">
        <f>IF(OR($L754="",$M754=""),"",ROUND($M754-$L754,2))</f>
        <v/>
      </c>
      <c r="O754" s="23">
        <f>IF($N754="","",IF(ABS($N754)&lt;=IFERROR(IF(INDEX('Productos de barra'!$G$2:$G$151,MATCH($D754,'Productos de barra'!$A$2:$A$151,0))="",Configuración!$C$3,INDEX('Productos de barra'!$G$2:$G$151,MATCH($D754,'Productos de barra'!$A$2:$A$151,0))),Configuración!$C$3)*((N($I754)+N($J754))/MAX(0.0001,IFERROR(IF(INDEX('Productos de barra'!$F$2:$F$151,MATCH($D754,'Productos de barra'!$A$2:$A$151,0))="",1,INDEX('Productos de barra'!$F$2:$F$151,MATCH($D754,'Productos de barra'!$A$2:$A$151,0))),1))+N($K754))+0.001,"OK",IF($N754&lt;0,"Falta: investigar","Sobra: revisar carga")))</f>
        <v/>
      </c>
      <c r="P754" s="26">
        <f>IF($N754="","",IFERROR(IF(INDEX('Productos de barra'!$H$2:$H$151,MATCH($D754,'Productos de barra'!$A$2:$A$151,0))="","",$N754*INDEX('Productos de barra'!$H$2:$H$151,MATCH($D754,'Productos de barra'!$A$2:$A$151,0))),""))</f>
        <v/>
      </c>
      <c r="Q754" s="18" t="n"/>
      <c r="R754" s="23">
        <f>IF(OR($A754="",$A754&lt;&gt;'Resumen del turno'!$C$3,$B754&lt;&gt;'Resumen del turno'!$C$4,$O754="",$O754="OK"),"",COUNTIFS($A$2:$A754,$A754,$B$2:$B754,$B754,$O$2:$O754,"Falta*")+COUNTIFS($A$2:$A754,$A754,$B$2:$B754,$B754,$O$2:$O754,"Sobra*"))</f>
        <v/>
      </c>
    </row>
    <row r="755">
      <c r="A755" s="22" t="n"/>
      <c r="B755" s="18" t="n"/>
      <c r="C755" s="18" t="n"/>
      <c r="D755" s="18" t="n"/>
      <c r="E755" s="23">
        <f>IF($D755="","",IFERROR(INDEX('Productos de barra'!$B$2:$B$151,MATCH($D755,'Productos de barra'!$A$2:$A$151,0)),"Código no cargado"))</f>
        <v/>
      </c>
      <c r="F755" s="23">
        <f>IF($D755="","",IFERROR(INDEX('Productos de barra'!$D$2:$D$151,MATCH($D755,'Productos de barra'!$A$2:$A$151,0)),""))</f>
        <v/>
      </c>
      <c r="G755" s="24" t="n"/>
      <c r="H755" s="24" t="n"/>
      <c r="I755" s="24" t="n"/>
      <c r="J755" s="24" t="n"/>
      <c r="K755" s="24" t="n"/>
      <c r="L755" s="25">
        <f>IF(OR($D755="",$G755=""),"",ROUND($G755+N($H755)-((N($I755)+N($J755))/MAX(0.0001,IFERROR(IF(INDEX('Productos de barra'!$F$2:$F$151,MATCH($D755,'Productos de barra'!$A$2:$A$151,0))="",1,INDEX('Productos de barra'!$F$2:$F$151,MATCH($D755,'Productos de barra'!$A$2:$A$151,0))),1))+N($K755)),2))</f>
        <v/>
      </c>
      <c r="M755" s="24" t="n"/>
      <c r="N755" s="25">
        <f>IF(OR($L755="",$M755=""),"",ROUND($M755-$L755,2))</f>
        <v/>
      </c>
      <c r="O755" s="23">
        <f>IF($N755="","",IF(ABS($N755)&lt;=IFERROR(IF(INDEX('Productos de barra'!$G$2:$G$151,MATCH($D755,'Productos de barra'!$A$2:$A$151,0))="",Configuración!$C$3,INDEX('Productos de barra'!$G$2:$G$151,MATCH($D755,'Productos de barra'!$A$2:$A$151,0))),Configuración!$C$3)*((N($I755)+N($J755))/MAX(0.0001,IFERROR(IF(INDEX('Productos de barra'!$F$2:$F$151,MATCH($D755,'Productos de barra'!$A$2:$A$151,0))="",1,INDEX('Productos de barra'!$F$2:$F$151,MATCH($D755,'Productos de barra'!$A$2:$A$151,0))),1))+N($K755))+0.001,"OK",IF($N755&lt;0,"Falta: investigar","Sobra: revisar carga")))</f>
        <v/>
      </c>
      <c r="P755" s="26">
        <f>IF($N755="","",IFERROR(IF(INDEX('Productos de barra'!$H$2:$H$151,MATCH($D755,'Productos de barra'!$A$2:$A$151,0))="","",$N755*INDEX('Productos de barra'!$H$2:$H$151,MATCH($D755,'Productos de barra'!$A$2:$A$151,0))),""))</f>
        <v/>
      </c>
      <c r="Q755" s="18" t="n"/>
      <c r="R755" s="23">
        <f>IF(OR($A755="",$A755&lt;&gt;'Resumen del turno'!$C$3,$B755&lt;&gt;'Resumen del turno'!$C$4,$O755="",$O755="OK"),"",COUNTIFS($A$2:$A755,$A755,$B$2:$B755,$B755,$O$2:$O755,"Falta*")+COUNTIFS($A$2:$A755,$A755,$B$2:$B755,$B755,$O$2:$O755,"Sobra*"))</f>
        <v/>
      </c>
    </row>
    <row r="756">
      <c r="A756" s="22" t="n"/>
      <c r="B756" s="18" t="n"/>
      <c r="C756" s="18" t="n"/>
      <c r="D756" s="18" t="n"/>
      <c r="E756" s="23">
        <f>IF($D756="","",IFERROR(INDEX('Productos de barra'!$B$2:$B$151,MATCH($D756,'Productos de barra'!$A$2:$A$151,0)),"Código no cargado"))</f>
        <v/>
      </c>
      <c r="F756" s="23">
        <f>IF($D756="","",IFERROR(INDEX('Productos de barra'!$D$2:$D$151,MATCH($D756,'Productos de barra'!$A$2:$A$151,0)),""))</f>
        <v/>
      </c>
      <c r="G756" s="24" t="n"/>
      <c r="H756" s="24" t="n"/>
      <c r="I756" s="24" t="n"/>
      <c r="J756" s="24" t="n"/>
      <c r="K756" s="24" t="n"/>
      <c r="L756" s="25">
        <f>IF(OR($D756="",$G756=""),"",ROUND($G756+N($H756)-((N($I756)+N($J756))/MAX(0.0001,IFERROR(IF(INDEX('Productos de barra'!$F$2:$F$151,MATCH($D756,'Productos de barra'!$A$2:$A$151,0))="",1,INDEX('Productos de barra'!$F$2:$F$151,MATCH($D756,'Productos de barra'!$A$2:$A$151,0))),1))+N($K756)),2))</f>
        <v/>
      </c>
      <c r="M756" s="24" t="n"/>
      <c r="N756" s="25">
        <f>IF(OR($L756="",$M756=""),"",ROUND($M756-$L756,2))</f>
        <v/>
      </c>
      <c r="O756" s="23">
        <f>IF($N756="","",IF(ABS($N756)&lt;=IFERROR(IF(INDEX('Productos de barra'!$G$2:$G$151,MATCH($D756,'Productos de barra'!$A$2:$A$151,0))="",Configuración!$C$3,INDEX('Productos de barra'!$G$2:$G$151,MATCH($D756,'Productos de barra'!$A$2:$A$151,0))),Configuración!$C$3)*((N($I756)+N($J756))/MAX(0.0001,IFERROR(IF(INDEX('Productos de barra'!$F$2:$F$151,MATCH($D756,'Productos de barra'!$A$2:$A$151,0))="",1,INDEX('Productos de barra'!$F$2:$F$151,MATCH($D756,'Productos de barra'!$A$2:$A$151,0))),1))+N($K756))+0.001,"OK",IF($N756&lt;0,"Falta: investigar","Sobra: revisar carga")))</f>
        <v/>
      </c>
      <c r="P756" s="26">
        <f>IF($N756="","",IFERROR(IF(INDEX('Productos de barra'!$H$2:$H$151,MATCH($D756,'Productos de barra'!$A$2:$A$151,0))="","",$N756*INDEX('Productos de barra'!$H$2:$H$151,MATCH($D756,'Productos de barra'!$A$2:$A$151,0))),""))</f>
        <v/>
      </c>
      <c r="Q756" s="18" t="n"/>
      <c r="R756" s="23">
        <f>IF(OR($A756="",$A756&lt;&gt;'Resumen del turno'!$C$3,$B756&lt;&gt;'Resumen del turno'!$C$4,$O756="",$O756="OK"),"",COUNTIFS($A$2:$A756,$A756,$B$2:$B756,$B756,$O$2:$O756,"Falta*")+COUNTIFS($A$2:$A756,$A756,$B$2:$B756,$B756,$O$2:$O756,"Sobra*"))</f>
        <v/>
      </c>
    </row>
    <row r="757">
      <c r="A757" s="22" t="n"/>
      <c r="B757" s="18" t="n"/>
      <c r="C757" s="18" t="n"/>
      <c r="D757" s="18" t="n"/>
      <c r="E757" s="23">
        <f>IF($D757="","",IFERROR(INDEX('Productos de barra'!$B$2:$B$151,MATCH($D757,'Productos de barra'!$A$2:$A$151,0)),"Código no cargado"))</f>
        <v/>
      </c>
      <c r="F757" s="23">
        <f>IF($D757="","",IFERROR(INDEX('Productos de barra'!$D$2:$D$151,MATCH($D757,'Productos de barra'!$A$2:$A$151,0)),""))</f>
        <v/>
      </c>
      <c r="G757" s="24" t="n"/>
      <c r="H757" s="24" t="n"/>
      <c r="I757" s="24" t="n"/>
      <c r="J757" s="24" t="n"/>
      <c r="K757" s="24" t="n"/>
      <c r="L757" s="25">
        <f>IF(OR($D757="",$G757=""),"",ROUND($G757+N($H757)-((N($I757)+N($J757))/MAX(0.0001,IFERROR(IF(INDEX('Productos de barra'!$F$2:$F$151,MATCH($D757,'Productos de barra'!$A$2:$A$151,0))="",1,INDEX('Productos de barra'!$F$2:$F$151,MATCH($D757,'Productos de barra'!$A$2:$A$151,0))),1))+N($K757)),2))</f>
        <v/>
      </c>
      <c r="M757" s="24" t="n"/>
      <c r="N757" s="25">
        <f>IF(OR($L757="",$M757=""),"",ROUND($M757-$L757,2))</f>
        <v/>
      </c>
      <c r="O757" s="23">
        <f>IF($N757="","",IF(ABS($N757)&lt;=IFERROR(IF(INDEX('Productos de barra'!$G$2:$G$151,MATCH($D757,'Productos de barra'!$A$2:$A$151,0))="",Configuración!$C$3,INDEX('Productos de barra'!$G$2:$G$151,MATCH($D757,'Productos de barra'!$A$2:$A$151,0))),Configuración!$C$3)*((N($I757)+N($J757))/MAX(0.0001,IFERROR(IF(INDEX('Productos de barra'!$F$2:$F$151,MATCH($D757,'Productos de barra'!$A$2:$A$151,0))="",1,INDEX('Productos de barra'!$F$2:$F$151,MATCH($D757,'Productos de barra'!$A$2:$A$151,0))),1))+N($K757))+0.001,"OK",IF($N757&lt;0,"Falta: investigar","Sobra: revisar carga")))</f>
        <v/>
      </c>
      <c r="P757" s="26">
        <f>IF($N757="","",IFERROR(IF(INDEX('Productos de barra'!$H$2:$H$151,MATCH($D757,'Productos de barra'!$A$2:$A$151,0))="","",$N757*INDEX('Productos de barra'!$H$2:$H$151,MATCH($D757,'Productos de barra'!$A$2:$A$151,0))),""))</f>
        <v/>
      </c>
      <c r="Q757" s="18" t="n"/>
      <c r="R757" s="23">
        <f>IF(OR($A757="",$A757&lt;&gt;'Resumen del turno'!$C$3,$B757&lt;&gt;'Resumen del turno'!$C$4,$O757="",$O757="OK"),"",COUNTIFS($A$2:$A757,$A757,$B$2:$B757,$B757,$O$2:$O757,"Falta*")+COUNTIFS($A$2:$A757,$A757,$B$2:$B757,$B757,$O$2:$O757,"Sobra*"))</f>
        <v/>
      </c>
    </row>
    <row r="758">
      <c r="A758" s="22" t="n"/>
      <c r="B758" s="18" t="n"/>
      <c r="C758" s="18" t="n"/>
      <c r="D758" s="18" t="n"/>
      <c r="E758" s="23">
        <f>IF($D758="","",IFERROR(INDEX('Productos de barra'!$B$2:$B$151,MATCH($D758,'Productos de barra'!$A$2:$A$151,0)),"Código no cargado"))</f>
        <v/>
      </c>
      <c r="F758" s="23">
        <f>IF($D758="","",IFERROR(INDEX('Productos de barra'!$D$2:$D$151,MATCH($D758,'Productos de barra'!$A$2:$A$151,0)),""))</f>
        <v/>
      </c>
      <c r="G758" s="24" t="n"/>
      <c r="H758" s="24" t="n"/>
      <c r="I758" s="24" t="n"/>
      <c r="J758" s="24" t="n"/>
      <c r="K758" s="24" t="n"/>
      <c r="L758" s="25">
        <f>IF(OR($D758="",$G758=""),"",ROUND($G758+N($H758)-((N($I758)+N($J758))/MAX(0.0001,IFERROR(IF(INDEX('Productos de barra'!$F$2:$F$151,MATCH($D758,'Productos de barra'!$A$2:$A$151,0))="",1,INDEX('Productos de barra'!$F$2:$F$151,MATCH($D758,'Productos de barra'!$A$2:$A$151,0))),1))+N($K758)),2))</f>
        <v/>
      </c>
      <c r="M758" s="24" t="n"/>
      <c r="N758" s="25">
        <f>IF(OR($L758="",$M758=""),"",ROUND($M758-$L758,2))</f>
        <v/>
      </c>
      <c r="O758" s="23">
        <f>IF($N758="","",IF(ABS($N758)&lt;=IFERROR(IF(INDEX('Productos de barra'!$G$2:$G$151,MATCH($D758,'Productos de barra'!$A$2:$A$151,0))="",Configuración!$C$3,INDEX('Productos de barra'!$G$2:$G$151,MATCH($D758,'Productos de barra'!$A$2:$A$151,0))),Configuración!$C$3)*((N($I758)+N($J758))/MAX(0.0001,IFERROR(IF(INDEX('Productos de barra'!$F$2:$F$151,MATCH($D758,'Productos de barra'!$A$2:$A$151,0))="",1,INDEX('Productos de barra'!$F$2:$F$151,MATCH($D758,'Productos de barra'!$A$2:$A$151,0))),1))+N($K758))+0.001,"OK",IF($N758&lt;0,"Falta: investigar","Sobra: revisar carga")))</f>
        <v/>
      </c>
      <c r="P758" s="26">
        <f>IF($N758="","",IFERROR(IF(INDEX('Productos de barra'!$H$2:$H$151,MATCH($D758,'Productos de barra'!$A$2:$A$151,0))="","",$N758*INDEX('Productos de barra'!$H$2:$H$151,MATCH($D758,'Productos de barra'!$A$2:$A$151,0))),""))</f>
        <v/>
      </c>
      <c r="Q758" s="18" t="n"/>
      <c r="R758" s="23">
        <f>IF(OR($A758="",$A758&lt;&gt;'Resumen del turno'!$C$3,$B758&lt;&gt;'Resumen del turno'!$C$4,$O758="",$O758="OK"),"",COUNTIFS($A$2:$A758,$A758,$B$2:$B758,$B758,$O$2:$O758,"Falta*")+COUNTIFS($A$2:$A758,$A758,$B$2:$B758,$B758,$O$2:$O758,"Sobra*"))</f>
        <v/>
      </c>
    </row>
    <row r="759">
      <c r="A759" s="22" t="n"/>
      <c r="B759" s="18" t="n"/>
      <c r="C759" s="18" t="n"/>
      <c r="D759" s="18" t="n"/>
      <c r="E759" s="23">
        <f>IF($D759="","",IFERROR(INDEX('Productos de barra'!$B$2:$B$151,MATCH($D759,'Productos de barra'!$A$2:$A$151,0)),"Código no cargado"))</f>
        <v/>
      </c>
      <c r="F759" s="23">
        <f>IF($D759="","",IFERROR(INDEX('Productos de barra'!$D$2:$D$151,MATCH($D759,'Productos de barra'!$A$2:$A$151,0)),""))</f>
        <v/>
      </c>
      <c r="G759" s="24" t="n"/>
      <c r="H759" s="24" t="n"/>
      <c r="I759" s="24" t="n"/>
      <c r="J759" s="24" t="n"/>
      <c r="K759" s="24" t="n"/>
      <c r="L759" s="25">
        <f>IF(OR($D759="",$G759=""),"",ROUND($G759+N($H759)-((N($I759)+N($J759))/MAX(0.0001,IFERROR(IF(INDEX('Productos de barra'!$F$2:$F$151,MATCH($D759,'Productos de barra'!$A$2:$A$151,0))="",1,INDEX('Productos de barra'!$F$2:$F$151,MATCH($D759,'Productos de barra'!$A$2:$A$151,0))),1))+N($K759)),2))</f>
        <v/>
      </c>
      <c r="M759" s="24" t="n"/>
      <c r="N759" s="25">
        <f>IF(OR($L759="",$M759=""),"",ROUND($M759-$L759,2))</f>
        <v/>
      </c>
      <c r="O759" s="23">
        <f>IF($N759="","",IF(ABS($N759)&lt;=IFERROR(IF(INDEX('Productos de barra'!$G$2:$G$151,MATCH($D759,'Productos de barra'!$A$2:$A$151,0))="",Configuración!$C$3,INDEX('Productos de barra'!$G$2:$G$151,MATCH($D759,'Productos de barra'!$A$2:$A$151,0))),Configuración!$C$3)*((N($I759)+N($J759))/MAX(0.0001,IFERROR(IF(INDEX('Productos de barra'!$F$2:$F$151,MATCH($D759,'Productos de barra'!$A$2:$A$151,0))="",1,INDEX('Productos de barra'!$F$2:$F$151,MATCH($D759,'Productos de barra'!$A$2:$A$151,0))),1))+N($K759))+0.001,"OK",IF($N759&lt;0,"Falta: investigar","Sobra: revisar carga")))</f>
        <v/>
      </c>
      <c r="P759" s="26">
        <f>IF($N759="","",IFERROR(IF(INDEX('Productos de barra'!$H$2:$H$151,MATCH($D759,'Productos de barra'!$A$2:$A$151,0))="","",$N759*INDEX('Productos de barra'!$H$2:$H$151,MATCH($D759,'Productos de barra'!$A$2:$A$151,0))),""))</f>
        <v/>
      </c>
      <c r="Q759" s="18" t="n"/>
      <c r="R759" s="23">
        <f>IF(OR($A759="",$A759&lt;&gt;'Resumen del turno'!$C$3,$B759&lt;&gt;'Resumen del turno'!$C$4,$O759="",$O759="OK"),"",COUNTIFS($A$2:$A759,$A759,$B$2:$B759,$B759,$O$2:$O759,"Falta*")+COUNTIFS($A$2:$A759,$A759,$B$2:$B759,$B759,$O$2:$O759,"Sobra*"))</f>
        <v/>
      </c>
    </row>
    <row r="760">
      <c r="A760" s="22" t="n"/>
      <c r="B760" s="18" t="n"/>
      <c r="C760" s="18" t="n"/>
      <c r="D760" s="18" t="n"/>
      <c r="E760" s="23">
        <f>IF($D760="","",IFERROR(INDEX('Productos de barra'!$B$2:$B$151,MATCH($D760,'Productos de barra'!$A$2:$A$151,0)),"Código no cargado"))</f>
        <v/>
      </c>
      <c r="F760" s="23">
        <f>IF($D760="","",IFERROR(INDEX('Productos de barra'!$D$2:$D$151,MATCH($D760,'Productos de barra'!$A$2:$A$151,0)),""))</f>
        <v/>
      </c>
      <c r="G760" s="24" t="n"/>
      <c r="H760" s="24" t="n"/>
      <c r="I760" s="24" t="n"/>
      <c r="J760" s="24" t="n"/>
      <c r="K760" s="24" t="n"/>
      <c r="L760" s="25">
        <f>IF(OR($D760="",$G760=""),"",ROUND($G760+N($H760)-((N($I760)+N($J760))/MAX(0.0001,IFERROR(IF(INDEX('Productos de barra'!$F$2:$F$151,MATCH($D760,'Productos de barra'!$A$2:$A$151,0))="",1,INDEX('Productos de barra'!$F$2:$F$151,MATCH($D760,'Productos de barra'!$A$2:$A$151,0))),1))+N($K760)),2))</f>
        <v/>
      </c>
      <c r="M760" s="24" t="n"/>
      <c r="N760" s="25">
        <f>IF(OR($L760="",$M760=""),"",ROUND($M760-$L760,2))</f>
        <v/>
      </c>
      <c r="O760" s="23">
        <f>IF($N760="","",IF(ABS($N760)&lt;=IFERROR(IF(INDEX('Productos de barra'!$G$2:$G$151,MATCH($D760,'Productos de barra'!$A$2:$A$151,0))="",Configuración!$C$3,INDEX('Productos de barra'!$G$2:$G$151,MATCH($D760,'Productos de barra'!$A$2:$A$151,0))),Configuración!$C$3)*((N($I760)+N($J760))/MAX(0.0001,IFERROR(IF(INDEX('Productos de barra'!$F$2:$F$151,MATCH($D760,'Productos de barra'!$A$2:$A$151,0))="",1,INDEX('Productos de barra'!$F$2:$F$151,MATCH($D760,'Productos de barra'!$A$2:$A$151,0))),1))+N($K760))+0.001,"OK",IF($N760&lt;0,"Falta: investigar","Sobra: revisar carga")))</f>
        <v/>
      </c>
      <c r="P760" s="26">
        <f>IF($N760="","",IFERROR(IF(INDEX('Productos de barra'!$H$2:$H$151,MATCH($D760,'Productos de barra'!$A$2:$A$151,0))="","",$N760*INDEX('Productos de barra'!$H$2:$H$151,MATCH($D760,'Productos de barra'!$A$2:$A$151,0))),""))</f>
        <v/>
      </c>
      <c r="Q760" s="18" t="n"/>
      <c r="R760" s="23">
        <f>IF(OR($A760="",$A760&lt;&gt;'Resumen del turno'!$C$3,$B760&lt;&gt;'Resumen del turno'!$C$4,$O760="",$O760="OK"),"",COUNTIFS($A$2:$A760,$A760,$B$2:$B760,$B760,$O$2:$O760,"Falta*")+COUNTIFS($A$2:$A760,$A760,$B$2:$B760,$B760,$O$2:$O760,"Sobra*"))</f>
        <v/>
      </c>
    </row>
    <row r="761">
      <c r="A761" s="22" t="n"/>
      <c r="B761" s="18" t="n"/>
      <c r="C761" s="18" t="n"/>
      <c r="D761" s="18" t="n"/>
      <c r="E761" s="23">
        <f>IF($D761="","",IFERROR(INDEX('Productos de barra'!$B$2:$B$151,MATCH($D761,'Productos de barra'!$A$2:$A$151,0)),"Código no cargado"))</f>
        <v/>
      </c>
      <c r="F761" s="23">
        <f>IF($D761="","",IFERROR(INDEX('Productos de barra'!$D$2:$D$151,MATCH($D761,'Productos de barra'!$A$2:$A$151,0)),""))</f>
        <v/>
      </c>
      <c r="G761" s="24" t="n"/>
      <c r="H761" s="24" t="n"/>
      <c r="I761" s="24" t="n"/>
      <c r="J761" s="24" t="n"/>
      <c r="K761" s="24" t="n"/>
      <c r="L761" s="25">
        <f>IF(OR($D761="",$G761=""),"",ROUND($G761+N($H761)-((N($I761)+N($J761))/MAX(0.0001,IFERROR(IF(INDEX('Productos de barra'!$F$2:$F$151,MATCH($D761,'Productos de barra'!$A$2:$A$151,0))="",1,INDEX('Productos de barra'!$F$2:$F$151,MATCH($D761,'Productos de barra'!$A$2:$A$151,0))),1))+N($K761)),2))</f>
        <v/>
      </c>
      <c r="M761" s="24" t="n"/>
      <c r="N761" s="25">
        <f>IF(OR($L761="",$M761=""),"",ROUND($M761-$L761,2))</f>
        <v/>
      </c>
      <c r="O761" s="23">
        <f>IF($N761="","",IF(ABS($N761)&lt;=IFERROR(IF(INDEX('Productos de barra'!$G$2:$G$151,MATCH($D761,'Productos de barra'!$A$2:$A$151,0))="",Configuración!$C$3,INDEX('Productos de barra'!$G$2:$G$151,MATCH($D761,'Productos de barra'!$A$2:$A$151,0))),Configuración!$C$3)*((N($I761)+N($J761))/MAX(0.0001,IFERROR(IF(INDEX('Productos de barra'!$F$2:$F$151,MATCH($D761,'Productos de barra'!$A$2:$A$151,0))="",1,INDEX('Productos de barra'!$F$2:$F$151,MATCH($D761,'Productos de barra'!$A$2:$A$151,0))),1))+N($K761))+0.001,"OK",IF($N761&lt;0,"Falta: investigar","Sobra: revisar carga")))</f>
        <v/>
      </c>
      <c r="P761" s="26">
        <f>IF($N761="","",IFERROR(IF(INDEX('Productos de barra'!$H$2:$H$151,MATCH($D761,'Productos de barra'!$A$2:$A$151,0))="","",$N761*INDEX('Productos de barra'!$H$2:$H$151,MATCH($D761,'Productos de barra'!$A$2:$A$151,0))),""))</f>
        <v/>
      </c>
      <c r="Q761" s="18" t="n"/>
      <c r="R761" s="23">
        <f>IF(OR($A761="",$A761&lt;&gt;'Resumen del turno'!$C$3,$B761&lt;&gt;'Resumen del turno'!$C$4,$O761="",$O761="OK"),"",COUNTIFS($A$2:$A761,$A761,$B$2:$B761,$B761,$O$2:$O761,"Falta*")+COUNTIFS($A$2:$A761,$A761,$B$2:$B761,$B761,$O$2:$O761,"Sobra*"))</f>
        <v/>
      </c>
    </row>
    <row r="762">
      <c r="A762" s="22" t="n"/>
      <c r="B762" s="18" t="n"/>
      <c r="C762" s="18" t="n"/>
      <c r="D762" s="18" t="n"/>
      <c r="E762" s="23">
        <f>IF($D762="","",IFERROR(INDEX('Productos de barra'!$B$2:$B$151,MATCH($D762,'Productos de barra'!$A$2:$A$151,0)),"Código no cargado"))</f>
        <v/>
      </c>
      <c r="F762" s="23">
        <f>IF($D762="","",IFERROR(INDEX('Productos de barra'!$D$2:$D$151,MATCH($D762,'Productos de barra'!$A$2:$A$151,0)),""))</f>
        <v/>
      </c>
      <c r="G762" s="24" t="n"/>
      <c r="H762" s="24" t="n"/>
      <c r="I762" s="24" t="n"/>
      <c r="J762" s="24" t="n"/>
      <c r="K762" s="24" t="n"/>
      <c r="L762" s="25">
        <f>IF(OR($D762="",$G762=""),"",ROUND($G762+N($H762)-((N($I762)+N($J762))/MAX(0.0001,IFERROR(IF(INDEX('Productos de barra'!$F$2:$F$151,MATCH($D762,'Productos de barra'!$A$2:$A$151,0))="",1,INDEX('Productos de barra'!$F$2:$F$151,MATCH($D762,'Productos de barra'!$A$2:$A$151,0))),1))+N($K762)),2))</f>
        <v/>
      </c>
      <c r="M762" s="24" t="n"/>
      <c r="N762" s="25">
        <f>IF(OR($L762="",$M762=""),"",ROUND($M762-$L762,2))</f>
        <v/>
      </c>
      <c r="O762" s="23">
        <f>IF($N762="","",IF(ABS($N762)&lt;=IFERROR(IF(INDEX('Productos de barra'!$G$2:$G$151,MATCH($D762,'Productos de barra'!$A$2:$A$151,0))="",Configuración!$C$3,INDEX('Productos de barra'!$G$2:$G$151,MATCH($D762,'Productos de barra'!$A$2:$A$151,0))),Configuración!$C$3)*((N($I762)+N($J762))/MAX(0.0001,IFERROR(IF(INDEX('Productos de barra'!$F$2:$F$151,MATCH($D762,'Productos de barra'!$A$2:$A$151,0))="",1,INDEX('Productos de barra'!$F$2:$F$151,MATCH($D762,'Productos de barra'!$A$2:$A$151,0))),1))+N($K762))+0.001,"OK",IF($N762&lt;0,"Falta: investigar","Sobra: revisar carga")))</f>
        <v/>
      </c>
      <c r="P762" s="26">
        <f>IF($N762="","",IFERROR(IF(INDEX('Productos de barra'!$H$2:$H$151,MATCH($D762,'Productos de barra'!$A$2:$A$151,0))="","",$N762*INDEX('Productos de barra'!$H$2:$H$151,MATCH($D762,'Productos de barra'!$A$2:$A$151,0))),""))</f>
        <v/>
      </c>
      <c r="Q762" s="18" t="n"/>
      <c r="R762" s="23">
        <f>IF(OR($A762="",$A762&lt;&gt;'Resumen del turno'!$C$3,$B762&lt;&gt;'Resumen del turno'!$C$4,$O762="",$O762="OK"),"",COUNTIFS($A$2:$A762,$A762,$B$2:$B762,$B762,$O$2:$O762,"Falta*")+COUNTIFS($A$2:$A762,$A762,$B$2:$B762,$B762,$O$2:$O762,"Sobra*"))</f>
        <v/>
      </c>
    </row>
    <row r="763">
      <c r="A763" s="22" t="n"/>
      <c r="B763" s="18" t="n"/>
      <c r="C763" s="18" t="n"/>
      <c r="D763" s="18" t="n"/>
      <c r="E763" s="23">
        <f>IF($D763="","",IFERROR(INDEX('Productos de barra'!$B$2:$B$151,MATCH($D763,'Productos de barra'!$A$2:$A$151,0)),"Código no cargado"))</f>
        <v/>
      </c>
      <c r="F763" s="23">
        <f>IF($D763="","",IFERROR(INDEX('Productos de barra'!$D$2:$D$151,MATCH($D763,'Productos de barra'!$A$2:$A$151,0)),""))</f>
        <v/>
      </c>
      <c r="G763" s="24" t="n"/>
      <c r="H763" s="24" t="n"/>
      <c r="I763" s="24" t="n"/>
      <c r="J763" s="24" t="n"/>
      <c r="K763" s="24" t="n"/>
      <c r="L763" s="25">
        <f>IF(OR($D763="",$G763=""),"",ROUND($G763+N($H763)-((N($I763)+N($J763))/MAX(0.0001,IFERROR(IF(INDEX('Productos de barra'!$F$2:$F$151,MATCH($D763,'Productos de barra'!$A$2:$A$151,0))="",1,INDEX('Productos de barra'!$F$2:$F$151,MATCH($D763,'Productos de barra'!$A$2:$A$151,0))),1))+N($K763)),2))</f>
        <v/>
      </c>
      <c r="M763" s="24" t="n"/>
      <c r="N763" s="25">
        <f>IF(OR($L763="",$M763=""),"",ROUND($M763-$L763,2))</f>
        <v/>
      </c>
      <c r="O763" s="23">
        <f>IF($N763="","",IF(ABS($N763)&lt;=IFERROR(IF(INDEX('Productos de barra'!$G$2:$G$151,MATCH($D763,'Productos de barra'!$A$2:$A$151,0))="",Configuración!$C$3,INDEX('Productos de barra'!$G$2:$G$151,MATCH($D763,'Productos de barra'!$A$2:$A$151,0))),Configuración!$C$3)*((N($I763)+N($J763))/MAX(0.0001,IFERROR(IF(INDEX('Productos de barra'!$F$2:$F$151,MATCH($D763,'Productos de barra'!$A$2:$A$151,0))="",1,INDEX('Productos de barra'!$F$2:$F$151,MATCH($D763,'Productos de barra'!$A$2:$A$151,0))),1))+N($K763))+0.001,"OK",IF($N763&lt;0,"Falta: investigar","Sobra: revisar carga")))</f>
        <v/>
      </c>
      <c r="P763" s="26">
        <f>IF($N763="","",IFERROR(IF(INDEX('Productos de barra'!$H$2:$H$151,MATCH($D763,'Productos de barra'!$A$2:$A$151,0))="","",$N763*INDEX('Productos de barra'!$H$2:$H$151,MATCH($D763,'Productos de barra'!$A$2:$A$151,0))),""))</f>
        <v/>
      </c>
      <c r="Q763" s="18" t="n"/>
      <c r="R763" s="23">
        <f>IF(OR($A763="",$A763&lt;&gt;'Resumen del turno'!$C$3,$B763&lt;&gt;'Resumen del turno'!$C$4,$O763="",$O763="OK"),"",COUNTIFS($A$2:$A763,$A763,$B$2:$B763,$B763,$O$2:$O763,"Falta*")+COUNTIFS($A$2:$A763,$A763,$B$2:$B763,$B763,$O$2:$O763,"Sobra*"))</f>
        <v/>
      </c>
    </row>
    <row r="764">
      <c r="A764" s="22" t="n"/>
      <c r="B764" s="18" t="n"/>
      <c r="C764" s="18" t="n"/>
      <c r="D764" s="18" t="n"/>
      <c r="E764" s="23">
        <f>IF($D764="","",IFERROR(INDEX('Productos de barra'!$B$2:$B$151,MATCH($D764,'Productos de barra'!$A$2:$A$151,0)),"Código no cargado"))</f>
        <v/>
      </c>
      <c r="F764" s="23">
        <f>IF($D764="","",IFERROR(INDEX('Productos de barra'!$D$2:$D$151,MATCH($D764,'Productos de barra'!$A$2:$A$151,0)),""))</f>
        <v/>
      </c>
      <c r="G764" s="24" t="n"/>
      <c r="H764" s="24" t="n"/>
      <c r="I764" s="24" t="n"/>
      <c r="J764" s="24" t="n"/>
      <c r="K764" s="24" t="n"/>
      <c r="L764" s="25">
        <f>IF(OR($D764="",$G764=""),"",ROUND($G764+N($H764)-((N($I764)+N($J764))/MAX(0.0001,IFERROR(IF(INDEX('Productos de barra'!$F$2:$F$151,MATCH($D764,'Productos de barra'!$A$2:$A$151,0))="",1,INDEX('Productos de barra'!$F$2:$F$151,MATCH($D764,'Productos de barra'!$A$2:$A$151,0))),1))+N($K764)),2))</f>
        <v/>
      </c>
      <c r="M764" s="24" t="n"/>
      <c r="N764" s="25">
        <f>IF(OR($L764="",$M764=""),"",ROUND($M764-$L764,2))</f>
        <v/>
      </c>
      <c r="O764" s="23">
        <f>IF($N764="","",IF(ABS($N764)&lt;=IFERROR(IF(INDEX('Productos de barra'!$G$2:$G$151,MATCH($D764,'Productos de barra'!$A$2:$A$151,0))="",Configuración!$C$3,INDEX('Productos de barra'!$G$2:$G$151,MATCH($D764,'Productos de barra'!$A$2:$A$151,0))),Configuración!$C$3)*((N($I764)+N($J764))/MAX(0.0001,IFERROR(IF(INDEX('Productos de barra'!$F$2:$F$151,MATCH($D764,'Productos de barra'!$A$2:$A$151,0))="",1,INDEX('Productos de barra'!$F$2:$F$151,MATCH($D764,'Productos de barra'!$A$2:$A$151,0))),1))+N($K764))+0.001,"OK",IF($N764&lt;0,"Falta: investigar","Sobra: revisar carga")))</f>
        <v/>
      </c>
      <c r="P764" s="26">
        <f>IF($N764="","",IFERROR(IF(INDEX('Productos de barra'!$H$2:$H$151,MATCH($D764,'Productos de barra'!$A$2:$A$151,0))="","",$N764*INDEX('Productos de barra'!$H$2:$H$151,MATCH($D764,'Productos de barra'!$A$2:$A$151,0))),""))</f>
        <v/>
      </c>
      <c r="Q764" s="18" t="n"/>
      <c r="R764" s="23">
        <f>IF(OR($A764="",$A764&lt;&gt;'Resumen del turno'!$C$3,$B764&lt;&gt;'Resumen del turno'!$C$4,$O764="",$O764="OK"),"",COUNTIFS($A$2:$A764,$A764,$B$2:$B764,$B764,$O$2:$O764,"Falta*")+COUNTIFS($A$2:$A764,$A764,$B$2:$B764,$B764,$O$2:$O764,"Sobra*"))</f>
        <v/>
      </c>
    </row>
    <row r="765">
      <c r="A765" s="22" t="n"/>
      <c r="B765" s="18" t="n"/>
      <c r="C765" s="18" t="n"/>
      <c r="D765" s="18" t="n"/>
      <c r="E765" s="23">
        <f>IF($D765="","",IFERROR(INDEX('Productos de barra'!$B$2:$B$151,MATCH($D765,'Productos de barra'!$A$2:$A$151,0)),"Código no cargado"))</f>
        <v/>
      </c>
      <c r="F765" s="23">
        <f>IF($D765="","",IFERROR(INDEX('Productos de barra'!$D$2:$D$151,MATCH($D765,'Productos de barra'!$A$2:$A$151,0)),""))</f>
        <v/>
      </c>
      <c r="G765" s="24" t="n"/>
      <c r="H765" s="24" t="n"/>
      <c r="I765" s="24" t="n"/>
      <c r="J765" s="24" t="n"/>
      <c r="K765" s="24" t="n"/>
      <c r="L765" s="25">
        <f>IF(OR($D765="",$G765=""),"",ROUND($G765+N($H765)-((N($I765)+N($J765))/MAX(0.0001,IFERROR(IF(INDEX('Productos de barra'!$F$2:$F$151,MATCH($D765,'Productos de barra'!$A$2:$A$151,0))="",1,INDEX('Productos de barra'!$F$2:$F$151,MATCH($D765,'Productos de barra'!$A$2:$A$151,0))),1))+N($K765)),2))</f>
        <v/>
      </c>
      <c r="M765" s="24" t="n"/>
      <c r="N765" s="25">
        <f>IF(OR($L765="",$M765=""),"",ROUND($M765-$L765,2))</f>
        <v/>
      </c>
      <c r="O765" s="23">
        <f>IF($N765="","",IF(ABS($N765)&lt;=IFERROR(IF(INDEX('Productos de barra'!$G$2:$G$151,MATCH($D765,'Productos de barra'!$A$2:$A$151,0))="",Configuración!$C$3,INDEX('Productos de barra'!$G$2:$G$151,MATCH($D765,'Productos de barra'!$A$2:$A$151,0))),Configuración!$C$3)*((N($I765)+N($J765))/MAX(0.0001,IFERROR(IF(INDEX('Productos de barra'!$F$2:$F$151,MATCH($D765,'Productos de barra'!$A$2:$A$151,0))="",1,INDEX('Productos de barra'!$F$2:$F$151,MATCH($D765,'Productos de barra'!$A$2:$A$151,0))),1))+N($K765))+0.001,"OK",IF($N765&lt;0,"Falta: investigar","Sobra: revisar carga")))</f>
        <v/>
      </c>
      <c r="P765" s="26">
        <f>IF($N765="","",IFERROR(IF(INDEX('Productos de barra'!$H$2:$H$151,MATCH($D765,'Productos de barra'!$A$2:$A$151,0))="","",$N765*INDEX('Productos de barra'!$H$2:$H$151,MATCH($D765,'Productos de barra'!$A$2:$A$151,0))),""))</f>
        <v/>
      </c>
      <c r="Q765" s="18" t="n"/>
      <c r="R765" s="23">
        <f>IF(OR($A765="",$A765&lt;&gt;'Resumen del turno'!$C$3,$B765&lt;&gt;'Resumen del turno'!$C$4,$O765="",$O765="OK"),"",COUNTIFS($A$2:$A765,$A765,$B$2:$B765,$B765,$O$2:$O765,"Falta*")+COUNTIFS($A$2:$A765,$A765,$B$2:$B765,$B765,$O$2:$O765,"Sobra*"))</f>
        <v/>
      </c>
    </row>
    <row r="766">
      <c r="A766" s="22" t="n"/>
      <c r="B766" s="18" t="n"/>
      <c r="C766" s="18" t="n"/>
      <c r="D766" s="18" t="n"/>
      <c r="E766" s="23">
        <f>IF($D766="","",IFERROR(INDEX('Productos de barra'!$B$2:$B$151,MATCH($D766,'Productos de barra'!$A$2:$A$151,0)),"Código no cargado"))</f>
        <v/>
      </c>
      <c r="F766" s="23">
        <f>IF($D766="","",IFERROR(INDEX('Productos de barra'!$D$2:$D$151,MATCH($D766,'Productos de barra'!$A$2:$A$151,0)),""))</f>
        <v/>
      </c>
      <c r="G766" s="24" t="n"/>
      <c r="H766" s="24" t="n"/>
      <c r="I766" s="24" t="n"/>
      <c r="J766" s="24" t="n"/>
      <c r="K766" s="24" t="n"/>
      <c r="L766" s="25">
        <f>IF(OR($D766="",$G766=""),"",ROUND($G766+N($H766)-((N($I766)+N($J766))/MAX(0.0001,IFERROR(IF(INDEX('Productos de barra'!$F$2:$F$151,MATCH($D766,'Productos de barra'!$A$2:$A$151,0))="",1,INDEX('Productos de barra'!$F$2:$F$151,MATCH($D766,'Productos de barra'!$A$2:$A$151,0))),1))+N($K766)),2))</f>
        <v/>
      </c>
      <c r="M766" s="24" t="n"/>
      <c r="N766" s="25">
        <f>IF(OR($L766="",$M766=""),"",ROUND($M766-$L766,2))</f>
        <v/>
      </c>
      <c r="O766" s="23">
        <f>IF($N766="","",IF(ABS($N766)&lt;=IFERROR(IF(INDEX('Productos de barra'!$G$2:$G$151,MATCH($D766,'Productos de barra'!$A$2:$A$151,0))="",Configuración!$C$3,INDEX('Productos de barra'!$G$2:$G$151,MATCH($D766,'Productos de barra'!$A$2:$A$151,0))),Configuración!$C$3)*((N($I766)+N($J766))/MAX(0.0001,IFERROR(IF(INDEX('Productos de barra'!$F$2:$F$151,MATCH($D766,'Productos de barra'!$A$2:$A$151,0))="",1,INDEX('Productos de barra'!$F$2:$F$151,MATCH($D766,'Productos de barra'!$A$2:$A$151,0))),1))+N($K766))+0.001,"OK",IF($N766&lt;0,"Falta: investigar","Sobra: revisar carga")))</f>
        <v/>
      </c>
      <c r="P766" s="26">
        <f>IF($N766="","",IFERROR(IF(INDEX('Productos de barra'!$H$2:$H$151,MATCH($D766,'Productos de barra'!$A$2:$A$151,0))="","",$N766*INDEX('Productos de barra'!$H$2:$H$151,MATCH($D766,'Productos de barra'!$A$2:$A$151,0))),""))</f>
        <v/>
      </c>
      <c r="Q766" s="18" t="n"/>
      <c r="R766" s="23">
        <f>IF(OR($A766="",$A766&lt;&gt;'Resumen del turno'!$C$3,$B766&lt;&gt;'Resumen del turno'!$C$4,$O766="",$O766="OK"),"",COUNTIFS($A$2:$A766,$A766,$B$2:$B766,$B766,$O$2:$O766,"Falta*")+COUNTIFS($A$2:$A766,$A766,$B$2:$B766,$B766,$O$2:$O766,"Sobra*"))</f>
        <v/>
      </c>
    </row>
    <row r="767">
      <c r="A767" s="22" t="n"/>
      <c r="B767" s="18" t="n"/>
      <c r="C767" s="18" t="n"/>
      <c r="D767" s="18" t="n"/>
      <c r="E767" s="23">
        <f>IF($D767="","",IFERROR(INDEX('Productos de barra'!$B$2:$B$151,MATCH($D767,'Productos de barra'!$A$2:$A$151,0)),"Código no cargado"))</f>
        <v/>
      </c>
      <c r="F767" s="23">
        <f>IF($D767="","",IFERROR(INDEX('Productos de barra'!$D$2:$D$151,MATCH($D767,'Productos de barra'!$A$2:$A$151,0)),""))</f>
        <v/>
      </c>
      <c r="G767" s="24" t="n"/>
      <c r="H767" s="24" t="n"/>
      <c r="I767" s="24" t="n"/>
      <c r="J767" s="24" t="n"/>
      <c r="K767" s="24" t="n"/>
      <c r="L767" s="25">
        <f>IF(OR($D767="",$G767=""),"",ROUND($G767+N($H767)-((N($I767)+N($J767))/MAX(0.0001,IFERROR(IF(INDEX('Productos de barra'!$F$2:$F$151,MATCH($D767,'Productos de barra'!$A$2:$A$151,0))="",1,INDEX('Productos de barra'!$F$2:$F$151,MATCH($D767,'Productos de barra'!$A$2:$A$151,0))),1))+N($K767)),2))</f>
        <v/>
      </c>
      <c r="M767" s="24" t="n"/>
      <c r="N767" s="25">
        <f>IF(OR($L767="",$M767=""),"",ROUND($M767-$L767,2))</f>
        <v/>
      </c>
      <c r="O767" s="23">
        <f>IF($N767="","",IF(ABS($N767)&lt;=IFERROR(IF(INDEX('Productos de barra'!$G$2:$G$151,MATCH($D767,'Productos de barra'!$A$2:$A$151,0))="",Configuración!$C$3,INDEX('Productos de barra'!$G$2:$G$151,MATCH($D767,'Productos de barra'!$A$2:$A$151,0))),Configuración!$C$3)*((N($I767)+N($J767))/MAX(0.0001,IFERROR(IF(INDEX('Productos de barra'!$F$2:$F$151,MATCH($D767,'Productos de barra'!$A$2:$A$151,0))="",1,INDEX('Productos de barra'!$F$2:$F$151,MATCH($D767,'Productos de barra'!$A$2:$A$151,0))),1))+N($K767))+0.001,"OK",IF($N767&lt;0,"Falta: investigar","Sobra: revisar carga")))</f>
        <v/>
      </c>
      <c r="P767" s="26">
        <f>IF($N767="","",IFERROR(IF(INDEX('Productos de barra'!$H$2:$H$151,MATCH($D767,'Productos de barra'!$A$2:$A$151,0))="","",$N767*INDEX('Productos de barra'!$H$2:$H$151,MATCH($D767,'Productos de barra'!$A$2:$A$151,0))),""))</f>
        <v/>
      </c>
      <c r="Q767" s="18" t="n"/>
      <c r="R767" s="23">
        <f>IF(OR($A767="",$A767&lt;&gt;'Resumen del turno'!$C$3,$B767&lt;&gt;'Resumen del turno'!$C$4,$O767="",$O767="OK"),"",COUNTIFS($A$2:$A767,$A767,$B$2:$B767,$B767,$O$2:$O767,"Falta*")+COUNTIFS($A$2:$A767,$A767,$B$2:$B767,$B767,$O$2:$O767,"Sobra*"))</f>
        <v/>
      </c>
    </row>
    <row r="768">
      <c r="A768" s="22" t="n"/>
      <c r="B768" s="18" t="n"/>
      <c r="C768" s="18" t="n"/>
      <c r="D768" s="18" t="n"/>
      <c r="E768" s="23">
        <f>IF($D768="","",IFERROR(INDEX('Productos de barra'!$B$2:$B$151,MATCH($D768,'Productos de barra'!$A$2:$A$151,0)),"Código no cargado"))</f>
        <v/>
      </c>
      <c r="F768" s="23">
        <f>IF($D768="","",IFERROR(INDEX('Productos de barra'!$D$2:$D$151,MATCH($D768,'Productos de barra'!$A$2:$A$151,0)),""))</f>
        <v/>
      </c>
      <c r="G768" s="24" t="n"/>
      <c r="H768" s="24" t="n"/>
      <c r="I768" s="24" t="n"/>
      <c r="J768" s="24" t="n"/>
      <c r="K768" s="24" t="n"/>
      <c r="L768" s="25">
        <f>IF(OR($D768="",$G768=""),"",ROUND($G768+N($H768)-((N($I768)+N($J768))/MAX(0.0001,IFERROR(IF(INDEX('Productos de barra'!$F$2:$F$151,MATCH($D768,'Productos de barra'!$A$2:$A$151,0))="",1,INDEX('Productos de barra'!$F$2:$F$151,MATCH($D768,'Productos de barra'!$A$2:$A$151,0))),1))+N($K768)),2))</f>
        <v/>
      </c>
      <c r="M768" s="24" t="n"/>
      <c r="N768" s="25">
        <f>IF(OR($L768="",$M768=""),"",ROUND($M768-$L768,2))</f>
        <v/>
      </c>
      <c r="O768" s="23">
        <f>IF($N768="","",IF(ABS($N768)&lt;=IFERROR(IF(INDEX('Productos de barra'!$G$2:$G$151,MATCH($D768,'Productos de barra'!$A$2:$A$151,0))="",Configuración!$C$3,INDEX('Productos de barra'!$G$2:$G$151,MATCH($D768,'Productos de barra'!$A$2:$A$151,0))),Configuración!$C$3)*((N($I768)+N($J768))/MAX(0.0001,IFERROR(IF(INDEX('Productos de barra'!$F$2:$F$151,MATCH($D768,'Productos de barra'!$A$2:$A$151,0))="",1,INDEX('Productos de barra'!$F$2:$F$151,MATCH($D768,'Productos de barra'!$A$2:$A$151,0))),1))+N($K768))+0.001,"OK",IF($N768&lt;0,"Falta: investigar","Sobra: revisar carga")))</f>
        <v/>
      </c>
      <c r="P768" s="26">
        <f>IF($N768="","",IFERROR(IF(INDEX('Productos de barra'!$H$2:$H$151,MATCH($D768,'Productos de barra'!$A$2:$A$151,0))="","",$N768*INDEX('Productos de barra'!$H$2:$H$151,MATCH($D768,'Productos de barra'!$A$2:$A$151,0))),""))</f>
        <v/>
      </c>
      <c r="Q768" s="18" t="n"/>
      <c r="R768" s="23">
        <f>IF(OR($A768="",$A768&lt;&gt;'Resumen del turno'!$C$3,$B768&lt;&gt;'Resumen del turno'!$C$4,$O768="",$O768="OK"),"",COUNTIFS($A$2:$A768,$A768,$B$2:$B768,$B768,$O$2:$O768,"Falta*")+COUNTIFS($A$2:$A768,$A768,$B$2:$B768,$B768,$O$2:$O768,"Sobra*"))</f>
        <v/>
      </c>
    </row>
    <row r="769">
      <c r="A769" s="22" t="n"/>
      <c r="B769" s="18" t="n"/>
      <c r="C769" s="18" t="n"/>
      <c r="D769" s="18" t="n"/>
      <c r="E769" s="23">
        <f>IF($D769="","",IFERROR(INDEX('Productos de barra'!$B$2:$B$151,MATCH($D769,'Productos de barra'!$A$2:$A$151,0)),"Código no cargado"))</f>
        <v/>
      </c>
      <c r="F769" s="23">
        <f>IF($D769="","",IFERROR(INDEX('Productos de barra'!$D$2:$D$151,MATCH($D769,'Productos de barra'!$A$2:$A$151,0)),""))</f>
        <v/>
      </c>
      <c r="G769" s="24" t="n"/>
      <c r="H769" s="24" t="n"/>
      <c r="I769" s="24" t="n"/>
      <c r="J769" s="24" t="n"/>
      <c r="K769" s="24" t="n"/>
      <c r="L769" s="25">
        <f>IF(OR($D769="",$G769=""),"",ROUND($G769+N($H769)-((N($I769)+N($J769))/MAX(0.0001,IFERROR(IF(INDEX('Productos de barra'!$F$2:$F$151,MATCH($D769,'Productos de barra'!$A$2:$A$151,0))="",1,INDEX('Productos de barra'!$F$2:$F$151,MATCH($D769,'Productos de barra'!$A$2:$A$151,0))),1))+N($K769)),2))</f>
        <v/>
      </c>
      <c r="M769" s="24" t="n"/>
      <c r="N769" s="25">
        <f>IF(OR($L769="",$M769=""),"",ROUND($M769-$L769,2))</f>
        <v/>
      </c>
      <c r="O769" s="23">
        <f>IF($N769="","",IF(ABS($N769)&lt;=IFERROR(IF(INDEX('Productos de barra'!$G$2:$G$151,MATCH($D769,'Productos de barra'!$A$2:$A$151,0))="",Configuración!$C$3,INDEX('Productos de barra'!$G$2:$G$151,MATCH($D769,'Productos de barra'!$A$2:$A$151,0))),Configuración!$C$3)*((N($I769)+N($J769))/MAX(0.0001,IFERROR(IF(INDEX('Productos de barra'!$F$2:$F$151,MATCH($D769,'Productos de barra'!$A$2:$A$151,0))="",1,INDEX('Productos de barra'!$F$2:$F$151,MATCH($D769,'Productos de barra'!$A$2:$A$151,0))),1))+N($K769))+0.001,"OK",IF($N769&lt;0,"Falta: investigar","Sobra: revisar carga")))</f>
        <v/>
      </c>
      <c r="P769" s="26">
        <f>IF($N769="","",IFERROR(IF(INDEX('Productos de barra'!$H$2:$H$151,MATCH($D769,'Productos de barra'!$A$2:$A$151,0))="","",$N769*INDEX('Productos de barra'!$H$2:$H$151,MATCH($D769,'Productos de barra'!$A$2:$A$151,0))),""))</f>
        <v/>
      </c>
      <c r="Q769" s="18" t="n"/>
      <c r="R769" s="23">
        <f>IF(OR($A769="",$A769&lt;&gt;'Resumen del turno'!$C$3,$B769&lt;&gt;'Resumen del turno'!$C$4,$O769="",$O769="OK"),"",COUNTIFS($A$2:$A769,$A769,$B$2:$B769,$B769,$O$2:$O769,"Falta*")+COUNTIFS($A$2:$A769,$A769,$B$2:$B769,$B769,$O$2:$O769,"Sobra*"))</f>
        <v/>
      </c>
    </row>
    <row r="770">
      <c r="A770" s="22" t="n"/>
      <c r="B770" s="18" t="n"/>
      <c r="C770" s="18" t="n"/>
      <c r="D770" s="18" t="n"/>
      <c r="E770" s="23">
        <f>IF($D770="","",IFERROR(INDEX('Productos de barra'!$B$2:$B$151,MATCH($D770,'Productos de barra'!$A$2:$A$151,0)),"Código no cargado"))</f>
        <v/>
      </c>
      <c r="F770" s="23">
        <f>IF($D770="","",IFERROR(INDEX('Productos de barra'!$D$2:$D$151,MATCH($D770,'Productos de barra'!$A$2:$A$151,0)),""))</f>
        <v/>
      </c>
      <c r="G770" s="24" t="n"/>
      <c r="H770" s="24" t="n"/>
      <c r="I770" s="24" t="n"/>
      <c r="J770" s="24" t="n"/>
      <c r="K770" s="24" t="n"/>
      <c r="L770" s="25">
        <f>IF(OR($D770="",$G770=""),"",ROUND($G770+N($H770)-((N($I770)+N($J770))/MAX(0.0001,IFERROR(IF(INDEX('Productos de barra'!$F$2:$F$151,MATCH($D770,'Productos de barra'!$A$2:$A$151,0))="",1,INDEX('Productos de barra'!$F$2:$F$151,MATCH($D770,'Productos de barra'!$A$2:$A$151,0))),1))+N($K770)),2))</f>
        <v/>
      </c>
      <c r="M770" s="24" t="n"/>
      <c r="N770" s="25">
        <f>IF(OR($L770="",$M770=""),"",ROUND($M770-$L770,2))</f>
        <v/>
      </c>
      <c r="O770" s="23">
        <f>IF($N770="","",IF(ABS($N770)&lt;=IFERROR(IF(INDEX('Productos de barra'!$G$2:$G$151,MATCH($D770,'Productos de barra'!$A$2:$A$151,0))="",Configuración!$C$3,INDEX('Productos de barra'!$G$2:$G$151,MATCH($D770,'Productos de barra'!$A$2:$A$151,0))),Configuración!$C$3)*((N($I770)+N($J770))/MAX(0.0001,IFERROR(IF(INDEX('Productos de barra'!$F$2:$F$151,MATCH($D770,'Productos de barra'!$A$2:$A$151,0))="",1,INDEX('Productos de barra'!$F$2:$F$151,MATCH($D770,'Productos de barra'!$A$2:$A$151,0))),1))+N($K770))+0.001,"OK",IF($N770&lt;0,"Falta: investigar","Sobra: revisar carga")))</f>
        <v/>
      </c>
      <c r="P770" s="26">
        <f>IF($N770="","",IFERROR(IF(INDEX('Productos de barra'!$H$2:$H$151,MATCH($D770,'Productos de barra'!$A$2:$A$151,0))="","",$N770*INDEX('Productos de barra'!$H$2:$H$151,MATCH($D770,'Productos de barra'!$A$2:$A$151,0))),""))</f>
        <v/>
      </c>
      <c r="Q770" s="18" t="n"/>
      <c r="R770" s="23">
        <f>IF(OR($A770="",$A770&lt;&gt;'Resumen del turno'!$C$3,$B770&lt;&gt;'Resumen del turno'!$C$4,$O770="",$O770="OK"),"",COUNTIFS($A$2:$A770,$A770,$B$2:$B770,$B770,$O$2:$O770,"Falta*")+COUNTIFS($A$2:$A770,$A770,$B$2:$B770,$B770,$O$2:$O770,"Sobra*"))</f>
        <v/>
      </c>
    </row>
    <row r="771">
      <c r="A771" s="22" t="n"/>
      <c r="B771" s="18" t="n"/>
      <c r="C771" s="18" t="n"/>
      <c r="D771" s="18" t="n"/>
      <c r="E771" s="23">
        <f>IF($D771="","",IFERROR(INDEX('Productos de barra'!$B$2:$B$151,MATCH($D771,'Productos de barra'!$A$2:$A$151,0)),"Código no cargado"))</f>
        <v/>
      </c>
      <c r="F771" s="23">
        <f>IF($D771="","",IFERROR(INDEX('Productos de barra'!$D$2:$D$151,MATCH($D771,'Productos de barra'!$A$2:$A$151,0)),""))</f>
        <v/>
      </c>
      <c r="G771" s="24" t="n"/>
      <c r="H771" s="24" t="n"/>
      <c r="I771" s="24" t="n"/>
      <c r="J771" s="24" t="n"/>
      <c r="K771" s="24" t="n"/>
      <c r="L771" s="25">
        <f>IF(OR($D771="",$G771=""),"",ROUND($G771+N($H771)-((N($I771)+N($J771))/MAX(0.0001,IFERROR(IF(INDEX('Productos de barra'!$F$2:$F$151,MATCH($D771,'Productos de barra'!$A$2:$A$151,0))="",1,INDEX('Productos de barra'!$F$2:$F$151,MATCH($D771,'Productos de barra'!$A$2:$A$151,0))),1))+N($K771)),2))</f>
        <v/>
      </c>
      <c r="M771" s="24" t="n"/>
      <c r="N771" s="25">
        <f>IF(OR($L771="",$M771=""),"",ROUND($M771-$L771,2))</f>
        <v/>
      </c>
      <c r="O771" s="23">
        <f>IF($N771="","",IF(ABS($N771)&lt;=IFERROR(IF(INDEX('Productos de barra'!$G$2:$G$151,MATCH($D771,'Productos de barra'!$A$2:$A$151,0))="",Configuración!$C$3,INDEX('Productos de barra'!$G$2:$G$151,MATCH($D771,'Productos de barra'!$A$2:$A$151,0))),Configuración!$C$3)*((N($I771)+N($J771))/MAX(0.0001,IFERROR(IF(INDEX('Productos de barra'!$F$2:$F$151,MATCH($D771,'Productos de barra'!$A$2:$A$151,0))="",1,INDEX('Productos de barra'!$F$2:$F$151,MATCH($D771,'Productos de barra'!$A$2:$A$151,0))),1))+N($K771))+0.001,"OK",IF($N771&lt;0,"Falta: investigar","Sobra: revisar carga")))</f>
        <v/>
      </c>
      <c r="P771" s="26">
        <f>IF($N771="","",IFERROR(IF(INDEX('Productos de barra'!$H$2:$H$151,MATCH($D771,'Productos de barra'!$A$2:$A$151,0))="","",$N771*INDEX('Productos de barra'!$H$2:$H$151,MATCH($D771,'Productos de barra'!$A$2:$A$151,0))),""))</f>
        <v/>
      </c>
      <c r="Q771" s="18" t="n"/>
      <c r="R771" s="23">
        <f>IF(OR($A771="",$A771&lt;&gt;'Resumen del turno'!$C$3,$B771&lt;&gt;'Resumen del turno'!$C$4,$O771="",$O771="OK"),"",COUNTIFS($A$2:$A771,$A771,$B$2:$B771,$B771,$O$2:$O771,"Falta*")+COUNTIFS($A$2:$A771,$A771,$B$2:$B771,$B771,$O$2:$O771,"Sobra*"))</f>
        <v/>
      </c>
    </row>
    <row r="772">
      <c r="A772" s="22" t="n"/>
      <c r="B772" s="18" t="n"/>
      <c r="C772" s="18" t="n"/>
      <c r="D772" s="18" t="n"/>
      <c r="E772" s="23">
        <f>IF($D772="","",IFERROR(INDEX('Productos de barra'!$B$2:$B$151,MATCH($D772,'Productos de barra'!$A$2:$A$151,0)),"Código no cargado"))</f>
        <v/>
      </c>
      <c r="F772" s="23">
        <f>IF($D772="","",IFERROR(INDEX('Productos de barra'!$D$2:$D$151,MATCH($D772,'Productos de barra'!$A$2:$A$151,0)),""))</f>
        <v/>
      </c>
      <c r="G772" s="24" t="n"/>
      <c r="H772" s="24" t="n"/>
      <c r="I772" s="24" t="n"/>
      <c r="J772" s="24" t="n"/>
      <c r="K772" s="24" t="n"/>
      <c r="L772" s="25">
        <f>IF(OR($D772="",$G772=""),"",ROUND($G772+N($H772)-((N($I772)+N($J772))/MAX(0.0001,IFERROR(IF(INDEX('Productos de barra'!$F$2:$F$151,MATCH($D772,'Productos de barra'!$A$2:$A$151,0))="",1,INDEX('Productos de barra'!$F$2:$F$151,MATCH($D772,'Productos de barra'!$A$2:$A$151,0))),1))+N($K772)),2))</f>
        <v/>
      </c>
      <c r="M772" s="24" t="n"/>
      <c r="N772" s="25">
        <f>IF(OR($L772="",$M772=""),"",ROUND($M772-$L772,2))</f>
        <v/>
      </c>
      <c r="O772" s="23">
        <f>IF($N772="","",IF(ABS($N772)&lt;=IFERROR(IF(INDEX('Productos de barra'!$G$2:$G$151,MATCH($D772,'Productos de barra'!$A$2:$A$151,0))="",Configuración!$C$3,INDEX('Productos de barra'!$G$2:$G$151,MATCH($D772,'Productos de barra'!$A$2:$A$151,0))),Configuración!$C$3)*((N($I772)+N($J772))/MAX(0.0001,IFERROR(IF(INDEX('Productos de barra'!$F$2:$F$151,MATCH($D772,'Productos de barra'!$A$2:$A$151,0))="",1,INDEX('Productos de barra'!$F$2:$F$151,MATCH($D772,'Productos de barra'!$A$2:$A$151,0))),1))+N($K772))+0.001,"OK",IF($N772&lt;0,"Falta: investigar","Sobra: revisar carga")))</f>
        <v/>
      </c>
      <c r="P772" s="26">
        <f>IF($N772="","",IFERROR(IF(INDEX('Productos de barra'!$H$2:$H$151,MATCH($D772,'Productos de barra'!$A$2:$A$151,0))="","",$N772*INDEX('Productos de barra'!$H$2:$H$151,MATCH($D772,'Productos de barra'!$A$2:$A$151,0))),""))</f>
        <v/>
      </c>
      <c r="Q772" s="18" t="n"/>
      <c r="R772" s="23">
        <f>IF(OR($A772="",$A772&lt;&gt;'Resumen del turno'!$C$3,$B772&lt;&gt;'Resumen del turno'!$C$4,$O772="",$O772="OK"),"",COUNTIFS($A$2:$A772,$A772,$B$2:$B772,$B772,$O$2:$O772,"Falta*")+COUNTIFS($A$2:$A772,$A772,$B$2:$B772,$B772,$O$2:$O772,"Sobra*"))</f>
        <v/>
      </c>
    </row>
    <row r="773">
      <c r="A773" s="22" t="n"/>
      <c r="B773" s="18" t="n"/>
      <c r="C773" s="18" t="n"/>
      <c r="D773" s="18" t="n"/>
      <c r="E773" s="23">
        <f>IF($D773="","",IFERROR(INDEX('Productos de barra'!$B$2:$B$151,MATCH($D773,'Productos de barra'!$A$2:$A$151,0)),"Código no cargado"))</f>
        <v/>
      </c>
      <c r="F773" s="23">
        <f>IF($D773="","",IFERROR(INDEX('Productos de barra'!$D$2:$D$151,MATCH($D773,'Productos de barra'!$A$2:$A$151,0)),""))</f>
        <v/>
      </c>
      <c r="G773" s="24" t="n"/>
      <c r="H773" s="24" t="n"/>
      <c r="I773" s="24" t="n"/>
      <c r="J773" s="24" t="n"/>
      <c r="K773" s="24" t="n"/>
      <c r="L773" s="25">
        <f>IF(OR($D773="",$G773=""),"",ROUND($G773+N($H773)-((N($I773)+N($J773))/MAX(0.0001,IFERROR(IF(INDEX('Productos de barra'!$F$2:$F$151,MATCH($D773,'Productos de barra'!$A$2:$A$151,0))="",1,INDEX('Productos de barra'!$F$2:$F$151,MATCH($D773,'Productos de barra'!$A$2:$A$151,0))),1))+N($K773)),2))</f>
        <v/>
      </c>
      <c r="M773" s="24" t="n"/>
      <c r="N773" s="25">
        <f>IF(OR($L773="",$M773=""),"",ROUND($M773-$L773,2))</f>
        <v/>
      </c>
      <c r="O773" s="23">
        <f>IF($N773="","",IF(ABS($N773)&lt;=IFERROR(IF(INDEX('Productos de barra'!$G$2:$G$151,MATCH($D773,'Productos de barra'!$A$2:$A$151,0))="",Configuración!$C$3,INDEX('Productos de barra'!$G$2:$G$151,MATCH($D773,'Productos de barra'!$A$2:$A$151,0))),Configuración!$C$3)*((N($I773)+N($J773))/MAX(0.0001,IFERROR(IF(INDEX('Productos de barra'!$F$2:$F$151,MATCH($D773,'Productos de barra'!$A$2:$A$151,0))="",1,INDEX('Productos de barra'!$F$2:$F$151,MATCH($D773,'Productos de barra'!$A$2:$A$151,0))),1))+N($K773))+0.001,"OK",IF($N773&lt;0,"Falta: investigar","Sobra: revisar carga")))</f>
        <v/>
      </c>
      <c r="P773" s="26">
        <f>IF($N773="","",IFERROR(IF(INDEX('Productos de barra'!$H$2:$H$151,MATCH($D773,'Productos de barra'!$A$2:$A$151,0))="","",$N773*INDEX('Productos de barra'!$H$2:$H$151,MATCH($D773,'Productos de barra'!$A$2:$A$151,0))),""))</f>
        <v/>
      </c>
      <c r="Q773" s="18" t="n"/>
      <c r="R773" s="23">
        <f>IF(OR($A773="",$A773&lt;&gt;'Resumen del turno'!$C$3,$B773&lt;&gt;'Resumen del turno'!$C$4,$O773="",$O773="OK"),"",COUNTIFS($A$2:$A773,$A773,$B$2:$B773,$B773,$O$2:$O773,"Falta*")+COUNTIFS($A$2:$A773,$A773,$B$2:$B773,$B773,$O$2:$O773,"Sobra*"))</f>
        <v/>
      </c>
    </row>
    <row r="774">
      <c r="A774" s="22" t="n"/>
      <c r="B774" s="18" t="n"/>
      <c r="C774" s="18" t="n"/>
      <c r="D774" s="18" t="n"/>
      <c r="E774" s="23">
        <f>IF($D774="","",IFERROR(INDEX('Productos de barra'!$B$2:$B$151,MATCH($D774,'Productos de barra'!$A$2:$A$151,0)),"Código no cargado"))</f>
        <v/>
      </c>
      <c r="F774" s="23">
        <f>IF($D774="","",IFERROR(INDEX('Productos de barra'!$D$2:$D$151,MATCH($D774,'Productos de barra'!$A$2:$A$151,0)),""))</f>
        <v/>
      </c>
      <c r="G774" s="24" t="n"/>
      <c r="H774" s="24" t="n"/>
      <c r="I774" s="24" t="n"/>
      <c r="J774" s="24" t="n"/>
      <c r="K774" s="24" t="n"/>
      <c r="L774" s="25">
        <f>IF(OR($D774="",$G774=""),"",ROUND($G774+N($H774)-((N($I774)+N($J774))/MAX(0.0001,IFERROR(IF(INDEX('Productos de barra'!$F$2:$F$151,MATCH($D774,'Productos de barra'!$A$2:$A$151,0))="",1,INDEX('Productos de barra'!$F$2:$F$151,MATCH($D774,'Productos de barra'!$A$2:$A$151,0))),1))+N($K774)),2))</f>
        <v/>
      </c>
      <c r="M774" s="24" t="n"/>
      <c r="N774" s="25">
        <f>IF(OR($L774="",$M774=""),"",ROUND($M774-$L774,2))</f>
        <v/>
      </c>
      <c r="O774" s="23">
        <f>IF($N774="","",IF(ABS($N774)&lt;=IFERROR(IF(INDEX('Productos de barra'!$G$2:$G$151,MATCH($D774,'Productos de barra'!$A$2:$A$151,0))="",Configuración!$C$3,INDEX('Productos de barra'!$G$2:$G$151,MATCH($D774,'Productos de barra'!$A$2:$A$151,0))),Configuración!$C$3)*((N($I774)+N($J774))/MAX(0.0001,IFERROR(IF(INDEX('Productos de barra'!$F$2:$F$151,MATCH($D774,'Productos de barra'!$A$2:$A$151,0))="",1,INDEX('Productos de barra'!$F$2:$F$151,MATCH($D774,'Productos de barra'!$A$2:$A$151,0))),1))+N($K774))+0.001,"OK",IF($N774&lt;0,"Falta: investigar","Sobra: revisar carga")))</f>
        <v/>
      </c>
      <c r="P774" s="26">
        <f>IF($N774="","",IFERROR(IF(INDEX('Productos de barra'!$H$2:$H$151,MATCH($D774,'Productos de barra'!$A$2:$A$151,0))="","",$N774*INDEX('Productos de barra'!$H$2:$H$151,MATCH($D774,'Productos de barra'!$A$2:$A$151,0))),""))</f>
        <v/>
      </c>
      <c r="Q774" s="18" t="n"/>
      <c r="R774" s="23">
        <f>IF(OR($A774="",$A774&lt;&gt;'Resumen del turno'!$C$3,$B774&lt;&gt;'Resumen del turno'!$C$4,$O774="",$O774="OK"),"",COUNTIFS($A$2:$A774,$A774,$B$2:$B774,$B774,$O$2:$O774,"Falta*")+COUNTIFS($A$2:$A774,$A774,$B$2:$B774,$B774,$O$2:$O774,"Sobra*"))</f>
        <v/>
      </c>
    </row>
    <row r="775">
      <c r="A775" s="22" t="n"/>
      <c r="B775" s="18" t="n"/>
      <c r="C775" s="18" t="n"/>
      <c r="D775" s="18" t="n"/>
      <c r="E775" s="23">
        <f>IF($D775="","",IFERROR(INDEX('Productos de barra'!$B$2:$B$151,MATCH($D775,'Productos de barra'!$A$2:$A$151,0)),"Código no cargado"))</f>
        <v/>
      </c>
      <c r="F775" s="23">
        <f>IF($D775="","",IFERROR(INDEX('Productos de barra'!$D$2:$D$151,MATCH($D775,'Productos de barra'!$A$2:$A$151,0)),""))</f>
        <v/>
      </c>
      <c r="G775" s="24" t="n"/>
      <c r="H775" s="24" t="n"/>
      <c r="I775" s="24" t="n"/>
      <c r="J775" s="24" t="n"/>
      <c r="K775" s="24" t="n"/>
      <c r="L775" s="25">
        <f>IF(OR($D775="",$G775=""),"",ROUND($G775+N($H775)-((N($I775)+N($J775))/MAX(0.0001,IFERROR(IF(INDEX('Productos de barra'!$F$2:$F$151,MATCH($D775,'Productos de barra'!$A$2:$A$151,0))="",1,INDEX('Productos de barra'!$F$2:$F$151,MATCH($D775,'Productos de barra'!$A$2:$A$151,0))),1))+N($K775)),2))</f>
        <v/>
      </c>
      <c r="M775" s="24" t="n"/>
      <c r="N775" s="25">
        <f>IF(OR($L775="",$M775=""),"",ROUND($M775-$L775,2))</f>
        <v/>
      </c>
      <c r="O775" s="23">
        <f>IF($N775="","",IF(ABS($N775)&lt;=IFERROR(IF(INDEX('Productos de barra'!$G$2:$G$151,MATCH($D775,'Productos de barra'!$A$2:$A$151,0))="",Configuración!$C$3,INDEX('Productos de barra'!$G$2:$G$151,MATCH($D775,'Productos de barra'!$A$2:$A$151,0))),Configuración!$C$3)*((N($I775)+N($J775))/MAX(0.0001,IFERROR(IF(INDEX('Productos de barra'!$F$2:$F$151,MATCH($D775,'Productos de barra'!$A$2:$A$151,0))="",1,INDEX('Productos de barra'!$F$2:$F$151,MATCH($D775,'Productos de barra'!$A$2:$A$151,0))),1))+N($K775))+0.001,"OK",IF($N775&lt;0,"Falta: investigar","Sobra: revisar carga")))</f>
        <v/>
      </c>
      <c r="P775" s="26">
        <f>IF($N775="","",IFERROR(IF(INDEX('Productos de barra'!$H$2:$H$151,MATCH($D775,'Productos de barra'!$A$2:$A$151,0))="","",$N775*INDEX('Productos de barra'!$H$2:$H$151,MATCH($D775,'Productos de barra'!$A$2:$A$151,0))),""))</f>
        <v/>
      </c>
      <c r="Q775" s="18" t="n"/>
      <c r="R775" s="23">
        <f>IF(OR($A775="",$A775&lt;&gt;'Resumen del turno'!$C$3,$B775&lt;&gt;'Resumen del turno'!$C$4,$O775="",$O775="OK"),"",COUNTIFS($A$2:$A775,$A775,$B$2:$B775,$B775,$O$2:$O775,"Falta*")+COUNTIFS($A$2:$A775,$A775,$B$2:$B775,$B775,$O$2:$O775,"Sobra*"))</f>
        <v/>
      </c>
    </row>
    <row r="776">
      <c r="A776" s="22" t="n"/>
      <c r="B776" s="18" t="n"/>
      <c r="C776" s="18" t="n"/>
      <c r="D776" s="18" t="n"/>
      <c r="E776" s="23">
        <f>IF($D776="","",IFERROR(INDEX('Productos de barra'!$B$2:$B$151,MATCH($D776,'Productos de barra'!$A$2:$A$151,0)),"Código no cargado"))</f>
        <v/>
      </c>
      <c r="F776" s="23">
        <f>IF($D776="","",IFERROR(INDEX('Productos de barra'!$D$2:$D$151,MATCH($D776,'Productos de barra'!$A$2:$A$151,0)),""))</f>
        <v/>
      </c>
      <c r="G776" s="24" t="n"/>
      <c r="H776" s="24" t="n"/>
      <c r="I776" s="24" t="n"/>
      <c r="J776" s="24" t="n"/>
      <c r="K776" s="24" t="n"/>
      <c r="L776" s="25">
        <f>IF(OR($D776="",$G776=""),"",ROUND($G776+N($H776)-((N($I776)+N($J776))/MAX(0.0001,IFERROR(IF(INDEX('Productos de barra'!$F$2:$F$151,MATCH($D776,'Productos de barra'!$A$2:$A$151,0))="",1,INDEX('Productos de barra'!$F$2:$F$151,MATCH($D776,'Productos de barra'!$A$2:$A$151,0))),1))+N($K776)),2))</f>
        <v/>
      </c>
      <c r="M776" s="24" t="n"/>
      <c r="N776" s="25">
        <f>IF(OR($L776="",$M776=""),"",ROUND($M776-$L776,2))</f>
        <v/>
      </c>
      <c r="O776" s="23">
        <f>IF($N776="","",IF(ABS($N776)&lt;=IFERROR(IF(INDEX('Productos de barra'!$G$2:$G$151,MATCH($D776,'Productos de barra'!$A$2:$A$151,0))="",Configuración!$C$3,INDEX('Productos de barra'!$G$2:$G$151,MATCH($D776,'Productos de barra'!$A$2:$A$151,0))),Configuración!$C$3)*((N($I776)+N($J776))/MAX(0.0001,IFERROR(IF(INDEX('Productos de barra'!$F$2:$F$151,MATCH($D776,'Productos de barra'!$A$2:$A$151,0))="",1,INDEX('Productos de barra'!$F$2:$F$151,MATCH($D776,'Productos de barra'!$A$2:$A$151,0))),1))+N($K776))+0.001,"OK",IF($N776&lt;0,"Falta: investigar","Sobra: revisar carga")))</f>
        <v/>
      </c>
      <c r="P776" s="26">
        <f>IF($N776="","",IFERROR(IF(INDEX('Productos de barra'!$H$2:$H$151,MATCH($D776,'Productos de barra'!$A$2:$A$151,0))="","",$N776*INDEX('Productos de barra'!$H$2:$H$151,MATCH($D776,'Productos de barra'!$A$2:$A$151,0))),""))</f>
        <v/>
      </c>
      <c r="Q776" s="18" t="n"/>
      <c r="R776" s="23">
        <f>IF(OR($A776="",$A776&lt;&gt;'Resumen del turno'!$C$3,$B776&lt;&gt;'Resumen del turno'!$C$4,$O776="",$O776="OK"),"",COUNTIFS($A$2:$A776,$A776,$B$2:$B776,$B776,$O$2:$O776,"Falta*")+COUNTIFS($A$2:$A776,$A776,$B$2:$B776,$B776,$O$2:$O776,"Sobra*"))</f>
        <v/>
      </c>
    </row>
    <row r="777">
      <c r="A777" s="22" t="n"/>
      <c r="B777" s="18" t="n"/>
      <c r="C777" s="18" t="n"/>
      <c r="D777" s="18" t="n"/>
      <c r="E777" s="23">
        <f>IF($D777="","",IFERROR(INDEX('Productos de barra'!$B$2:$B$151,MATCH($D777,'Productos de barra'!$A$2:$A$151,0)),"Código no cargado"))</f>
        <v/>
      </c>
      <c r="F777" s="23">
        <f>IF($D777="","",IFERROR(INDEX('Productos de barra'!$D$2:$D$151,MATCH($D777,'Productos de barra'!$A$2:$A$151,0)),""))</f>
        <v/>
      </c>
      <c r="G777" s="24" t="n"/>
      <c r="H777" s="24" t="n"/>
      <c r="I777" s="24" t="n"/>
      <c r="J777" s="24" t="n"/>
      <c r="K777" s="24" t="n"/>
      <c r="L777" s="25">
        <f>IF(OR($D777="",$G777=""),"",ROUND($G777+N($H777)-((N($I777)+N($J777))/MAX(0.0001,IFERROR(IF(INDEX('Productos de barra'!$F$2:$F$151,MATCH($D777,'Productos de barra'!$A$2:$A$151,0))="",1,INDEX('Productos de barra'!$F$2:$F$151,MATCH($D777,'Productos de barra'!$A$2:$A$151,0))),1))+N($K777)),2))</f>
        <v/>
      </c>
      <c r="M777" s="24" t="n"/>
      <c r="N777" s="25">
        <f>IF(OR($L777="",$M777=""),"",ROUND($M777-$L777,2))</f>
        <v/>
      </c>
      <c r="O777" s="23">
        <f>IF($N777="","",IF(ABS($N777)&lt;=IFERROR(IF(INDEX('Productos de barra'!$G$2:$G$151,MATCH($D777,'Productos de barra'!$A$2:$A$151,0))="",Configuración!$C$3,INDEX('Productos de barra'!$G$2:$G$151,MATCH($D777,'Productos de barra'!$A$2:$A$151,0))),Configuración!$C$3)*((N($I777)+N($J777))/MAX(0.0001,IFERROR(IF(INDEX('Productos de barra'!$F$2:$F$151,MATCH($D777,'Productos de barra'!$A$2:$A$151,0))="",1,INDEX('Productos de barra'!$F$2:$F$151,MATCH($D777,'Productos de barra'!$A$2:$A$151,0))),1))+N($K777))+0.001,"OK",IF($N777&lt;0,"Falta: investigar","Sobra: revisar carga")))</f>
        <v/>
      </c>
      <c r="P777" s="26">
        <f>IF($N777="","",IFERROR(IF(INDEX('Productos de barra'!$H$2:$H$151,MATCH($D777,'Productos de barra'!$A$2:$A$151,0))="","",$N777*INDEX('Productos de barra'!$H$2:$H$151,MATCH($D777,'Productos de barra'!$A$2:$A$151,0))),""))</f>
        <v/>
      </c>
      <c r="Q777" s="18" t="n"/>
      <c r="R777" s="23">
        <f>IF(OR($A777="",$A777&lt;&gt;'Resumen del turno'!$C$3,$B777&lt;&gt;'Resumen del turno'!$C$4,$O777="",$O777="OK"),"",COUNTIFS($A$2:$A777,$A777,$B$2:$B777,$B777,$O$2:$O777,"Falta*")+COUNTIFS($A$2:$A777,$A777,$B$2:$B777,$B777,$O$2:$O777,"Sobra*"))</f>
        <v/>
      </c>
    </row>
    <row r="778">
      <c r="A778" s="22" t="n"/>
      <c r="B778" s="18" t="n"/>
      <c r="C778" s="18" t="n"/>
      <c r="D778" s="18" t="n"/>
      <c r="E778" s="23">
        <f>IF($D778="","",IFERROR(INDEX('Productos de barra'!$B$2:$B$151,MATCH($D778,'Productos de barra'!$A$2:$A$151,0)),"Código no cargado"))</f>
        <v/>
      </c>
      <c r="F778" s="23">
        <f>IF($D778="","",IFERROR(INDEX('Productos de barra'!$D$2:$D$151,MATCH($D778,'Productos de barra'!$A$2:$A$151,0)),""))</f>
        <v/>
      </c>
      <c r="G778" s="24" t="n"/>
      <c r="H778" s="24" t="n"/>
      <c r="I778" s="24" t="n"/>
      <c r="J778" s="24" t="n"/>
      <c r="K778" s="24" t="n"/>
      <c r="L778" s="25">
        <f>IF(OR($D778="",$G778=""),"",ROUND($G778+N($H778)-((N($I778)+N($J778))/MAX(0.0001,IFERROR(IF(INDEX('Productos de barra'!$F$2:$F$151,MATCH($D778,'Productos de barra'!$A$2:$A$151,0))="",1,INDEX('Productos de barra'!$F$2:$F$151,MATCH($D778,'Productos de barra'!$A$2:$A$151,0))),1))+N($K778)),2))</f>
        <v/>
      </c>
      <c r="M778" s="24" t="n"/>
      <c r="N778" s="25">
        <f>IF(OR($L778="",$M778=""),"",ROUND($M778-$L778,2))</f>
        <v/>
      </c>
      <c r="O778" s="23">
        <f>IF($N778="","",IF(ABS($N778)&lt;=IFERROR(IF(INDEX('Productos de barra'!$G$2:$G$151,MATCH($D778,'Productos de barra'!$A$2:$A$151,0))="",Configuración!$C$3,INDEX('Productos de barra'!$G$2:$G$151,MATCH($D778,'Productos de barra'!$A$2:$A$151,0))),Configuración!$C$3)*((N($I778)+N($J778))/MAX(0.0001,IFERROR(IF(INDEX('Productos de barra'!$F$2:$F$151,MATCH($D778,'Productos de barra'!$A$2:$A$151,0))="",1,INDEX('Productos de barra'!$F$2:$F$151,MATCH($D778,'Productos de barra'!$A$2:$A$151,0))),1))+N($K778))+0.001,"OK",IF($N778&lt;0,"Falta: investigar","Sobra: revisar carga")))</f>
        <v/>
      </c>
      <c r="P778" s="26">
        <f>IF($N778="","",IFERROR(IF(INDEX('Productos de barra'!$H$2:$H$151,MATCH($D778,'Productos de barra'!$A$2:$A$151,0))="","",$N778*INDEX('Productos de barra'!$H$2:$H$151,MATCH($D778,'Productos de barra'!$A$2:$A$151,0))),""))</f>
        <v/>
      </c>
      <c r="Q778" s="18" t="n"/>
      <c r="R778" s="23">
        <f>IF(OR($A778="",$A778&lt;&gt;'Resumen del turno'!$C$3,$B778&lt;&gt;'Resumen del turno'!$C$4,$O778="",$O778="OK"),"",COUNTIFS($A$2:$A778,$A778,$B$2:$B778,$B778,$O$2:$O778,"Falta*")+COUNTIFS($A$2:$A778,$A778,$B$2:$B778,$B778,$O$2:$O778,"Sobra*"))</f>
        <v/>
      </c>
    </row>
    <row r="779">
      <c r="A779" s="22" t="n"/>
      <c r="B779" s="18" t="n"/>
      <c r="C779" s="18" t="n"/>
      <c r="D779" s="18" t="n"/>
      <c r="E779" s="23">
        <f>IF($D779="","",IFERROR(INDEX('Productos de barra'!$B$2:$B$151,MATCH($D779,'Productos de barra'!$A$2:$A$151,0)),"Código no cargado"))</f>
        <v/>
      </c>
      <c r="F779" s="23">
        <f>IF($D779="","",IFERROR(INDEX('Productos de barra'!$D$2:$D$151,MATCH($D779,'Productos de barra'!$A$2:$A$151,0)),""))</f>
        <v/>
      </c>
      <c r="G779" s="24" t="n"/>
      <c r="H779" s="24" t="n"/>
      <c r="I779" s="24" t="n"/>
      <c r="J779" s="24" t="n"/>
      <c r="K779" s="24" t="n"/>
      <c r="L779" s="25">
        <f>IF(OR($D779="",$G779=""),"",ROUND($G779+N($H779)-((N($I779)+N($J779))/MAX(0.0001,IFERROR(IF(INDEX('Productos de barra'!$F$2:$F$151,MATCH($D779,'Productos de barra'!$A$2:$A$151,0))="",1,INDEX('Productos de barra'!$F$2:$F$151,MATCH($D779,'Productos de barra'!$A$2:$A$151,0))),1))+N($K779)),2))</f>
        <v/>
      </c>
      <c r="M779" s="24" t="n"/>
      <c r="N779" s="25">
        <f>IF(OR($L779="",$M779=""),"",ROUND($M779-$L779,2))</f>
        <v/>
      </c>
      <c r="O779" s="23">
        <f>IF($N779="","",IF(ABS($N779)&lt;=IFERROR(IF(INDEX('Productos de barra'!$G$2:$G$151,MATCH($D779,'Productos de barra'!$A$2:$A$151,0))="",Configuración!$C$3,INDEX('Productos de barra'!$G$2:$G$151,MATCH($D779,'Productos de barra'!$A$2:$A$151,0))),Configuración!$C$3)*((N($I779)+N($J779))/MAX(0.0001,IFERROR(IF(INDEX('Productos de barra'!$F$2:$F$151,MATCH($D779,'Productos de barra'!$A$2:$A$151,0))="",1,INDEX('Productos de barra'!$F$2:$F$151,MATCH($D779,'Productos de barra'!$A$2:$A$151,0))),1))+N($K779))+0.001,"OK",IF($N779&lt;0,"Falta: investigar","Sobra: revisar carga")))</f>
        <v/>
      </c>
      <c r="P779" s="26">
        <f>IF($N779="","",IFERROR(IF(INDEX('Productos de barra'!$H$2:$H$151,MATCH($D779,'Productos de barra'!$A$2:$A$151,0))="","",$N779*INDEX('Productos de barra'!$H$2:$H$151,MATCH($D779,'Productos de barra'!$A$2:$A$151,0))),""))</f>
        <v/>
      </c>
      <c r="Q779" s="18" t="n"/>
      <c r="R779" s="23">
        <f>IF(OR($A779="",$A779&lt;&gt;'Resumen del turno'!$C$3,$B779&lt;&gt;'Resumen del turno'!$C$4,$O779="",$O779="OK"),"",COUNTIFS($A$2:$A779,$A779,$B$2:$B779,$B779,$O$2:$O779,"Falta*")+COUNTIFS($A$2:$A779,$A779,$B$2:$B779,$B779,$O$2:$O779,"Sobra*"))</f>
        <v/>
      </c>
    </row>
    <row r="780">
      <c r="A780" s="22" t="n"/>
      <c r="B780" s="18" t="n"/>
      <c r="C780" s="18" t="n"/>
      <c r="D780" s="18" t="n"/>
      <c r="E780" s="23">
        <f>IF($D780="","",IFERROR(INDEX('Productos de barra'!$B$2:$B$151,MATCH($D780,'Productos de barra'!$A$2:$A$151,0)),"Código no cargado"))</f>
        <v/>
      </c>
      <c r="F780" s="23">
        <f>IF($D780="","",IFERROR(INDEX('Productos de barra'!$D$2:$D$151,MATCH($D780,'Productos de barra'!$A$2:$A$151,0)),""))</f>
        <v/>
      </c>
      <c r="G780" s="24" t="n"/>
      <c r="H780" s="24" t="n"/>
      <c r="I780" s="24" t="n"/>
      <c r="J780" s="24" t="n"/>
      <c r="K780" s="24" t="n"/>
      <c r="L780" s="25">
        <f>IF(OR($D780="",$G780=""),"",ROUND($G780+N($H780)-((N($I780)+N($J780))/MAX(0.0001,IFERROR(IF(INDEX('Productos de barra'!$F$2:$F$151,MATCH($D780,'Productos de barra'!$A$2:$A$151,0))="",1,INDEX('Productos de barra'!$F$2:$F$151,MATCH($D780,'Productos de barra'!$A$2:$A$151,0))),1))+N($K780)),2))</f>
        <v/>
      </c>
      <c r="M780" s="24" t="n"/>
      <c r="N780" s="25">
        <f>IF(OR($L780="",$M780=""),"",ROUND($M780-$L780,2))</f>
        <v/>
      </c>
      <c r="O780" s="23">
        <f>IF($N780="","",IF(ABS($N780)&lt;=IFERROR(IF(INDEX('Productos de barra'!$G$2:$G$151,MATCH($D780,'Productos de barra'!$A$2:$A$151,0))="",Configuración!$C$3,INDEX('Productos de barra'!$G$2:$G$151,MATCH($D780,'Productos de barra'!$A$2:$A$151,0))),Configuración!$C$3)*((N($I780)+N($J780))/MAX(0.0001,IFERROR(IF(INDEX('Productos de barra'!$F$2:$F$151,MATCH($D780,'Productos de barra'!$A$2:$A$151,0))="",1,INDEX('Productos de barra'!$F$2:$F$151,MATCH($D780,'Productos de barra'!$A$2:$A$151,0))),1))+N($K780))+0.001,"OK",IF($N780&lt;0,"Falta: investigar","Sobra: revisar carga")))</f>
        <v/>
      </c>
      <c r="P780" s="26">
        <f>IF($N780="","",IFERROR(IF(INDEX('Productos de barra'!$H$2:$H$151,MATCH($D780,'Productos de barra'!$A$2:$A$151,0))="","",$N780*INDEX('Productos de barra'!$H$2:$H$151,MATCH($D780,'Productos de barra'!$A$2:$A$151,0))),""))</f>
        <v/>
      </c>
      <c r="Q780" s="18" t="n"/>
      <c r="R780" s="23">
        <f>IF(OR($A780="",$A780&lt;&gt;'Resumen del turno'!$C$3,$B780&lt;&gt;'Resumen del turno'!$C$4,$O780="",$O780="OK"),"",COUNTIFS($A$2:$A780,$A780,$B$2:$B780,$B780,$O$2:$O780,"Falta*")+COUNTIFS($A$2:$A780,$A780,$B$2:$B780,$B780,$O$2:$O780,"Sobra*"))</f>
        <v/>
      </c>
    </row>
    <row r="781">
      <c r="A781" s="22" t="n"/>
      <c r="B781" s="18" t="n"/>
      <c r="C781" s="18" t="n"/>
      <c r="D781" s="18" t="n"/>
      <c r="E781" s="23">
        <f>IF($D781="","",IFERROR(INDEX('Productos de barra'!$B$2:$B$151,MATCH($D781,'Productos de barra'!$A$2:$A$151,0)),"Código no cargado"))</f>
        <v/>
      </c>
      <c r="F781" s="23">
        <f>IF($D781="","",IFERROR(INDEX('Productos de barra'!$D$2:$D$151,MATCH($D781,'Productos de barra'!$A$2:$A$151,0)),""))</f>
        <v/>
      </c>
      <c r="G781" s="24" t="n"/>
      <c r="H781" s="24" t="n"/>
      <c r="I781" s="24" t="n"/>
      <c r="J781" s="24" t="n"/>
      <c r="K781" s="24" t="n"/>
      <c r="L781" s="25">
        <f>IF(OR($D781="",$G781=""),"",ROUND($G781+N($H781)-((N($I781)+N($J781))/MAX(0.0001,IFERROR(IF(INDEX('Productos de barra'!$F$2:$F$151,MATCH($D781,'Productos de barra'!$A$2:$A$151,0))="",1,INDEX('Productos de barra'!$F$2:$F$151,MATCH($D781,'Productos de barra'!$A$2:$A$151,0))),1))+N($K781)),2))</f>
        <v/>
      </c>
      <c r="M781" s="24" t="n"/>
      <c r="N781" s="25">
        <f>IF(OR($L781="",$M781=""),"",ROUND($M781-$L781,2))</f>
        <v/>
      </c>
      <c r="O781" s="23">
        <f>IF($N781="","",IF(ABS($N781)&lt;=IFERROR(IF(INDEX('Productos de barra'!$G$2:$G$151,MATCH($D781,'Productos de barra'!$A$2:$A$151,0))="",Configuración!$C$3,INDEX('Productos de barra'!$G$2:$G$151,MATCH($D781,'Productos de barra'!$A$2:$A$151,0))),Configuración!$C$3)*((N($I781)+N($J781))/MAX(0.0001,IFERROR(IF(INDEX('Productos de barra'!$F$2:$F$151,MATCH($D781,'Productos de barra'!$A$2:$A$151,0))="",1,INDEX('Productos de barra'!$F$2:$F$151,MATCH($D781,'Productos de barra'!$A$2:$A$151,0))),1))+N($K781))+0.001,"OK",IF($N781&lt;0,"Falta: investigar","Sobra: revisar carga")))</f>
        <v/>
      </c>
      <c r="P781" s="26">
        <f>IF($N781="","",IFERROR(IF(INDEX('Productos de barra'!$H$2:$H$151,MATCH($D781,'Productos de barra'!$A$2:$A$151,0))="","",$N781*INDEX('Productos de barra'!$H$2:$H$151,MATCH($D781,'Productos de barra'!$A$2:$A$151,0))),""))</f>
        <v/>
      </c>
      <c r="Q781" s="18" t="n"/>
      <c r="R781" s="23">
        <f>IF(OR($A781="",$A781&lt;&gt;'Resumen del turno'!$C$3,$B781&lt;&gt;'Resumen del turno'!$C$4,$O781="",$O781="OK"),"",COUNTIFS($A$2:$A781,$A781,$B$2:$B781,$B781,$O$2:$O781,"Falta*")+COUNTIFS($A$2:$A781,$A781,$B$2:$B781,$B781,$O$2:$O781,"Sobra*"))</f>
        <v/>
      </c>
    </row>
    <row r="782">
      <c r="A782" s="22" t="n"/>
      <c r="B782" s="18" t="n"/>
      <c r="C782" s="18" t="n"/>
      <c r="D782" s="18" t="n"/>
      <c r="E782" s="23">
        <f>IF($D782="","",IFERROR(INDEX('Productos de barra'!$B$2:$B$151,MATCH($D782,'Productos de barra'!$A$2:$A$151,0)),"Código no cargado"))</f>
        <v/>
      </c>
      <c r="F782" s="23">
        <f>IF($D782="","",IFERROR(INDEX('Productos de barra'!$D$2:$D$151,MATCH($D782,'Productos de barra'!$A$2:$A$151,0)),""))</f>
        <v/>
      </c>
      <c r="G782" s="24" t="n"/>
      <c r="H782" s="24" t="n"/>
      <c r="I782" s="24" t="n"/>
      <c r="J782" s="24" t="n"/>
      <c r="K782" s="24" t="n"/>
      <c r="L782" s="25">
        <f>IF(OR($D782="",$G782=""),"",ROUND($G782+N($H782)-((N($I782)+N($J782))/MAX(0.0001,IFERROR(IF(INDEX('Productos de barra'!$F$2:$F$151,MATCH($D782,'Productos de barra'!$A$2:$A$151,0))="",1,INDEX('Productos de barra'!$F$2:$F$151,MATCH($D782,'Productos de barra'!$A$2:$A$151,0))),1))+N($K782)),2))</f>
        <v/>
      </c>
      <c r="M782" s="24" t="n"/>
      <c r="N782" s="25">
        <f>IF(OR($L782="",$M782=""),"",ROUND($M782-$L782,2))</f>
        <v/>
      </c>
      <c r="O782" s="23">
        <f>IF($N782="","",IF(ABS($N782)&lt;=IFERROR(IF(INDEX('Productos de barra'!$G$2:$G$151,MATCH($D782,'Productos de barra'!$A$2:$A$151,0))="",Configuración!$C$3,INDEX('Productos de barra'!$G$2:$G$151,MATCH($D782,'Productos de barra'!$A$2:$A$151,0))),Configuración!$C$3)*((N($I782)+N($J782))/MAX(0.0001,IFERROR(IF(INDEX('Productos de barra'!$F$2:$F$151,MATCH($D782,'Productos de barra'!$A$2:$A$151,0))="",1,INDEX('Productos de barra'!$F$2:$F$151,MATCH($D782,'Productos de barra'!$A$2:$A$151,0))),1))+N($K782))+0.001,"OK",IF($N782&lt;0,"Falta: investigar","Sobra: revisar carga")))</f>
        <v/>
      </c>
      <c r="P782" s="26">
        <f>IF($N782="","",IFERROR(IF(INDEX('Productos de barra'!$H$2:$H$151,MATCH($D782,'Productos de barra'!$A$2:$A$151,0))="","",$N782*INDEX('Productos de barra'!$H$2:$H$151,MATCH($D782,'Productos de barra'!$A$2:$A$151,0))),""))</f>
        <v/>
      </c>
      <c r="Q782" s="18" t="n"/>
      <c r="R782" s="23">
        <f>IF(OR($A782="",$A782&lt;&gt;'Resumen del turno'!$C$3,$B782&lt;&gt;'Resumen del turno'!$C$4,$O782="",$O782="OK"),"",COUNTIFS($A$2:$A782,$A782,$B$2:$B782,$B782,$O$2:$O782,"Falta*")+COUNTIFS($A$2:$A782,$A782,$B$2:$B782,$B782,$O$2:$O782,"Sobra*"))</f>
        <v/>
      </c>
    </row>
    <row r="783">
      <c r="A783" s="22" t="n"/>
      <c r="B783" s="18" t="n"/>
      <c r="C783" s="18" t="n"/>
      <c r="D783" s="18" t="n"/>
      <c r="E783" s="23">
        <f>IF($D783="","",IFERROR(INDEX('Productos de barra'!$B$2:$B$151,MATCH($D783,'Productos de barra'!$A$2:$A$151,0)),"Código no cargado"))</f>
        <v/>
      </c>
      <c r="F783" s="23">
        <f>IF($D783="","",IFERROR(INDEX('Productos de barra'!$D$2:$D$151,MATCH($D783,'Productos de barra'!$A$2:$A$151,0)),""))</f>
        <v/>
      </c>
      <c r="G783" s="24" t="n"/>
      <c r="H783" s="24" t="n"/>
      <c r="I783" s="24" t="n"/>
      <c r="J783" s="24" t="n"/>
      <c r="K783" s="24" t="n"/>
      <c r="L783" s="25">
        <f>IF(OR($D783="",$G783=""),"",ROUND($G783+N($H783)-((N($I783)+N($J783))/MAX(0.0001,IFERROR(IF(INDEX('Productos de barra'!$F$2:$F$151,MATCH($D783,'Productos de barra'!$A$2:$A$151,0))="",1,INDEX('Productos de barra'!$F$2:$F$151,MATCH($D783,'Productos de barra'!$A$2:$A$151,0))),1))+N($K783)),2))</f>
        <v/>
      </c>
      <c r="M783" s="24" t="n"/>
      <c r="N783" s="25">
        <f>IF(OR($L783="",$M783=""),"",ROUND($M783-$L783,2))</f>
        <v/>
      </c>
      <c r="O783" s="23">
        <f>IF($N783="","",IF(ABS($N783)&lt;=IFERROR(IF(INDEX('Productos de barra'!$G$2:$G$151,MATCH($D783,'Productos de barra'!$A$2:$A$151,0))="",Configuración!$C$3,INDEX('Productos de barra'!$G$2:$G$151,MATCH($D783,'Productos de barra'!$A$2:$A$151,0))),Configuración!$C$3)*((N($I783)+N($J783))/MAX(0.0001,IFERROR(IF(INDEX('Productos de barra'!$F$2:$F$151,MATCH($D783,'Productos de barra'!$A$2:$A$151,0))="",1,INDEX('Productos de barra'!$F$2:$F$151,MATCH($D783,'Productos de barra'!$A$2:$A$151,0))),1))+N($K783))+0.001,"OK",IF($N783&lt;0,"Falta: investigar","Sobra: revisar carga")))</f>
        <v/>
      </c>
      <c r="P783" s="26">
        <f>IF($N783="","",IFERROR(IF(INDEX('Productos de barra'!$H$2:$H$151,MATCH($D783,'Productos de barra'!$A$2:$A$151,0))="","",$N783*INDEX('Productos de barra'!$H$2:$H$151,MATCH($D783,'Productos de barra'!$A$2:$A$151,0))),""))</f>
        <v/>
      </c>
      <c r="Q783" s="18" t="n"/>
      <c r="R783" s="23">
        <f>IF(OR($A783="",$A783&lt;&gt;'Resumen del turno'!$C$3,$B783&lt;&gt;'Resumen del turno'!$C$4,$O783="",$O783="OK"),"",COUNTIFS($A$2:$A783,$A783,$B$2:$B783,$B783,$O$2:$O783,"Falta*")+COUNTIFS($A$2:$A783,$A783,$B$2:$B783,$B783,$O$2:$O783,"Sobra*"))</f>
        <v/>
      </c>
    </row>
    <row r="784">
      <c r="A784" s="22" t="n"/>
      <c r="B784" s="18" t="n"/>
      <c r="C784" s="18" t="n"/>
      <c r="D784" s="18" t="n"/>
      <c r="E784" s="23">
        <f>IF($D784="","",IFERROR(INDEX('Productos de barra'!$B$2:$B$151,MATCH($D784,'Productos de barra'!$A$2:$A$151,0)),"Código no cargado"))</f>
        <v/>
      </c>
      <c r="F784" s="23">
        <f>IF($D784="","",IFERROR(INDEX('Productos de barra'!$D$2:$D$151,MATCH($D784,'Productos de barra'!$A$2:$A$151,0)),""))</f>
        <v/>
      </c>
      <c r="G784" s="24" t="n"/>
      <c r="H784" s="24" t="n"/>
      <c r="I784" s="24" t="n"/>
      <c r="J784" s="24" t="n"/>
      <c r="K784" s="24" t="n"/>
      <c r="L784" s="25">
        <f>IF(OR($D784="",$G784=""),"",ROUND($G784+N($H784)-((N($I784)+N($J784))/MAX(0.0001,IFERROR(IF(INDEX('Productos de barra'!$F$2:$F$151,MATCH($D784,'Productos de barra'!$A$2:$A$151,0))="",1,INDEX('Productos de barra'!$F$2:$F$151,MATCH($D784,'Productos de barra'!$A$2:$A$151,0))),1))+N($K784)),2))</f>
        <v/>
      </c>
      <c r="M784" s="24" t="n"/>
      <c r="N784" s="25">
        <f>IF(OR($L784="",$M784=""),"",ROUND($M784-$L784,2))</f>
        <v/>
      </c>
      <c r="O784" s="23">
        <f>IF($N784="","",IF(ABS($N784)&lt;=IFERROR(IF(INDEX('Productos de barra'!$G$2:$G$151,MATCH($D784,'Productos de barra'!$A$2:$A$151,0))="",Configuración!$C$3,INDEX('Productos de barra'!$G$2:$G$151,MATCH($D784,'Productos de barra'!$A$2:$A$151,0))),Configuración!$C$3)*((N($I784)+N($J784))/MAX(0.0001,IFERROR(IF(INDEX('Productos de barra'!$F$2:$F$151,MATCH($D784,'Productos de barra'!$A$2:$A$151,0))="",1,INDEX('Productos de barra'!$F$2:$F$151,MATCH($D784,'Productos de barra'!$A$2:$A$151,0))),1))+N($K784))+0.001,"OK",IF($N784&lt;0,"Falta: investigar","Sobra: revisar carga")))</f>
        <v/>
      </c>
      <c r="P784" s="26">
        <f>IF($N784="","",IFERROR(IF(INDEX('Productos de barra'!$H$2:$H$151,MATCH($D784,'Productos de barra'!$A$2:$A$151,0))="","",$N784*INDEX('Productos de barra'!$H$2:$H$151,MATCH($D784,'Productos de barra'!$A$2:$A$151,0))),""))</f>
        <v/>
      </c>
      <c r="Q784" s="18" t="n"/>
      <c r="R784" s="23">
        <f>IF(OR($A784="",$A784&lt;&gt;'Resumen del turno'!$C$3,$B784&lt;&gt;'Resumen del turno'!$C$4,$O784="",$O784="OK"),"",COUNTIFS($A$2:$A784,$A784,$B$2:$B784,$B784,$O$2:$O784,"Falta*")+COUNTIFS($A$2:$A784,$A784,$B$2:$B784,$B784,$O$2:$O784,"Sobra*"))</f>
        <v/>
      </c>
    </row>
    <row r="785">
      <c r="A785" s="22" t="n"/>
      <c r="B785" s="18" t="n"/>
      <c r="C785" s="18" t="n"/>
      <c r="D785" s="18" t="n"/>
      <c r="E785" s="23">
        <f>IF($D785="","",IFERROR(INDEX('Productos de barra'!$B$2:$B$151,MATCH($D785,'Productos de barra'!$A$2:$A$151,0)),"Código no cargado"))</f>
        <v/>
      </c>
      <c r="F785" s="23">
        <f>IF($D785="","",IFERROR(INDEX('Productos de barra'!$D$2:$D$151,MATCH($D785,'Productos de barra'!$A$2:$A$151,0)),""))</f>
        <v/>
      </c>
      <c r="G785" s="24" t="n"/>
      <c r="H785" s="24" t="n"/>
      <c r="I785" s="24" t="n"/>
      <c r="J785" s="24" t="n"/>
      <c r="K785" s="24" t="n"/>
      <c r="L785" s="25">
        <f>IF(OR($D785="",$G785=""),"",ROUND($G785+N($H785)-((N($I785)+N($J785))/MAX(0.0001,IFERROR(IF(INDEX('Productos de barra'!$F$2:$F$151,MATCH($D785,'Productos de barra'!$A$2:$A$151,0))="",1,INDEX('Productos de barra'!$F$2:$F$151,MATCH($D785,'Productos de barra'!$A$2:$A$151,0))),1))+N($K785)),2))</f>
        <v/>
      </c>
      <c r="M785" s="24" t="n"/>
      <c r="N785" s="25">
        <f>IF(OR($L785="",$M785=""),"",ROUND($M785-$L785,2))</f>
        <v/>
      </c>
      <c r="O785" s="23">
        <f>IF($N785="","",IF(ABS($N785)&lt;=IFERROR(IF(INDEX('Productos de barra'!$G$2:$G$151,MATCH($D785,'Productos de barra'!$A$2:$A$151,0))="",Configuración!$C$3,INDEX('Productos de barra'!$G$2:$G$151,MATCH($D785,'Productos de barra'!$A$2:$A$151,0))),Configuración!$C$3)*((N($I785)+N($J785))/MAX(0.0001,IFERROR(IF(INDEX('Productos de barra'!$F$2:$F$151,MATCH($D785,'Productos de barra'!$A$2:$A$151,0))="",1,INDEX('Productos de barra'!$F$2:$F$151,MATCH($D785,'Productos de barra'!$A$2:$A$151,0))),1))+N($K785))+0.001,"OK",IF($N785&lt;0,"Falta: investigar","Sobra: revisar carga")))</f>
        <v/>
      </c>
      <c r="P785" s="26">
        <f>IF($N785="","",IFERROR(IF(INDEX('Productos de barra'!$H$2:$H$151,MATCH($D785,'Productos de barra'!$A$2:$A$151,0))="","",$N785*INDEX('Productos de barra'!$H$2:$H$151,MATCH($D785,'Productos de barra'!$A$2:$A$151,0))),""))</f>
        <v/>
      </c>
      <c r="Q785" s="18" t="n"/>
      <c r="R785" s="23">
        <f>IF(OR($A785="",$A785&lt;&gt;'Resumen del turno'!$C$3,$B785&lt;&gt;'Resumen del turno'!$C$4,$O785="",$O785="OK"),"",COUNTIFS($A$2:$A785,$A785,$B$2:$B785,$B785,$O$2:$O785,"Falta*")+COUNTIFS($A$2:$A785,$A785,$B$2:$B785,$B785,$O$2:$O785,"Sobra*"))</f>
        <v/>
      </c>
    </row>
    <row r="786">
      <c r="A786" s="22" t="n"/>
      <c r="B786" s="18" t="n"/>
      <c r="C786" s="18" t="n"/>
      <c r="D786" s="18" t="n"/>
      <c r="E786" s="23">
        <f>IF($D786="","",IFERROR(INDEX('Productos de barra'!$B$2:$B$151,MATCH($D786,'Productos de barra'!$A$2:$A$151,0)),"Código no cargado"))</f>
        <v/>
      </c>
      <c r="F786" s="23">
        <f>IF($D786="","",IFERROR(INDEX('Productos de barra'!$D$2:$D$151,MATCH($D786,'Productos de barra'!$A$2:$A$151,0)),""))</f>
        <v/>
      </c>
      <c r="G786" s="24" t="n"/>
      <c r="H786" s="24" t="n"/>
      <c r="I786" s="24" t="n"/>
      <c r="J786" s="24" t="n"/>
      <c r="K786" s="24" t="n"/>
      <c r="L786" s="25">
        <f>IF(OR($D786="",$G786=""),"",ROUND($G786+N($H786)-((N($I786)+N($J786))/MAX(0.0001,IFERROR(IF(INDEX('Productos de barra'!$F$2:$F$151,MATCH($D786,'Productos de barra'!$A$2:$A$151,0))="",1,INDEX('Productos de barra'!$F$2:$F$151,MATCH($D786,'Productos de barra'!$A$2:$A$151,0))),1))+N($K786)),2))</f>
        <v/>
      </c>
      <c r="M786" s="24" t="n"/>
      <c r="N786" s="25">
        <f>IF(OR($L786="",$M786=""),"",ROUND($M786-$L786,2))</f>
        <v/>
      </c>
      <c r="O786" s="23">
        <f>IF($N786="","",IF(ABS($N786)&lt;=IFERROR(IF(INDEX('Productos de barra'!$G$2:$G$151,MATCH($D786,'Productos de barra'!$A$2:$A$151,0))="",Configuración!$C$3,INDEX('Productos de barra'!$G$2:$G$151,MATCH($D786,'Productos de barra'!$A$2:$A$151,0))),Configuración!$C$3)*((N($I786)+N($J786))/MAX(0.0001,IFERROR(IF(INDEX('Productos de barra'!$F$2:$F$151,MATCH($D786,'Productos de barra'!$A$2:$A$151,0))="",1,INDEX('Productos de barra'!$F$2:$F$151,MATCH($D786,'Productos de barra'!$A$2:$A$151,0))),1))+N($K786))+0.001,"OK",IF($N786&lt;0,"Falta: investigar","Sobra: revisar carga")))</f>
        <v/>
      </c>
      <c r="P786" s="26">
        <f>IF($N786="","",IFERROR(IF(INDEX('Productos de barra'!$H$2:$H$151,MATCH($D786,'Productos de barra'!$A$2:$A$151,0))="","",$N786*INDEX('Productos de barra'!$H$2:$H$151,MATCH($D786,'Productos de barra'!$A$2:$A$151,0))),""))</f>
        <v/>
      </c>
      <c r="Q786" s="18" t="n"/>
      <c r="R786" s="23">
        <f>IF(OR($A786="",$A786&lt;&gt;'Resumen del turno'!$C$3,$B786&lt;&gt;'Resumen del turno'!$C$4,$O786="",$O786="OK"),"",COUNTIFS($A$2:$A786,$A786,$B$2:$B786,$B786,$O$2:$O786,"Falta*")+COUNTIFS($A$2:$A786,$A786,$B$2:$B786,$B786,$O$2:$O786,"Sobra*"))</f>
        <v/>
      </c>
    </row>
    <row r="787">
      <c r="A787" s="22" t="n"/>
      <c r="B787" s="18" t="n"/>
      <c r="C787" s="18" t="n"/>
      <c r="D787" s="18" t="n"/>
      <c r="E787" s="23">
        <f>IF($D787="","",IFERROR(INDEX('Productos de barra'!$B$2:$B$151,MATCH($D787,'Productos de barra'!$A$2:$A$151,0)),"Código no cargado"))</f>
        <v/>
      </c>
      <c r="F787" s="23">
        <f>IF($D787="","",IFERROR(INDEX('Productos de barra'!$D$2:$D$151,MATCH($D787,'Productos de barra'!$A$2:$A$151,0)),""))</f>
        <v/>
      </c>
      <c r="G787" s="24" t="n"/>
      <c r="H787" s="24" t="n"/>
      <c r="I787" s="24" t="n"/>
      <c r="J787" s="24" t="n"/>
      <c r="K787" s="24" t="n"/>
      <c r="L787" s="25">
        <f>IF(OR($D787="",$G787=""),"",ROUND($G787+N($H787)-((N($I787)+N($J787))/MAX(0.0001,IFERROR(IF(INDEX('Productos de barra'!$F$2:$F$151,MATCH($D787,'Productos de barra'!$A$2:$A$151,0))="",1,INDEX('Productos de barra'!$F$2:$F$151,MATCH($D787,'Productos de barra'!$A$2:$A$151,0))),1))+N($K787)),2))</f>
        <v/>
      </c>
      <c r="M787" s="24" t="n"/>
      <c r="N787" s="25">
        <f>IF(OR($L787="",$M787=""),"",ROUND($M787-$L787,2))</f>
        <v/>
      </c>
      <c r="O787" s="23">
        <f>IF($N787="","",IF(ABS($N787)&lt;=IFERROR(IF(INDEX('Productos de barra'!$G$2:$G$151,MATCH($D787,'Productos de barra'!$A$2:$A$151,0))="",Configuración!$C$3,INDEX('Productos de barra'!$G$2:$G$151,MATCH($D787,'Productos de barra'!$A$2:$A$151,0))),Configuración!$C$3)*((N($I787)+N($J787))/MAX(0.0001,IFERROR(IF(INDEX('Productos de barra'!$F$2:$F$151,MATCH($D787,'Productos de barra'!$A$2:$A$151,0))="",1,INDEX('Productos de barra'!$F$2:$F$151,MATCH($D787,'Productos de barra'!$A$2:$A$151,0))),1))+N($K787))+0.001,"OK",IF($N787&lt;0,"Falta: investigar","Sobra: revisar carga")))</f>
        <v/>
      </c>
      <c r="P787" s="26">
        <f>IF($N787="","",IFERROR(IF(INDEX('Productos de barra'!$H$2:$H$151,MATCH($D787,'Productos de barra'!$A$2:$A$151,0))="","",$N787*INDEX('Productos de barra'!$H$2:$H$151,MATCH($D787,'Productos de barra'!$A$2:$A$151,0))),""))</f>
        <v/>
      </c>
      <c r="Q787" s="18" t="n"/>
      <c r="R787" s="23">
        <f>IF(OR($A787="",$A787&lt;&gt;'Resumen del turno'!$C$3,$B787&lt;&gt;'Resumen del turno'!$C$4,$O787="",$O787="OK"),"",COUNTIFS($A$2:$A787,$A787,$B$2:$B787,$B787,$O$2:$O787,"Falta*")+COUNTIFS($A$2:$A787,$A787,$B$2:$B787,$B787,$O$2:$O787,"Sobra*"))</f>
        <v/>
      </c>
    </row>
    <row r="788">
      <c r="A788" s="22" t="n"/>
      <c r="B788" s="18" t="n"/>
      <c r="C788" s="18" t="n"/>
      <c r="D788" s="18" t="n"/>
      <c r="E788" s="23">
        <f>IF($D788="","",IFERROR(INDEX('Productos de barra'!$B$2:$B$151,MATCH($D788,'Productos de barra'!$A$2:$A$151,0)),"Código no cargado"))</f>
        <v/>
      </c>
      <c r="F788" s="23">
        <f>IF($D788="","",IFERROR(INDEX('Productos de barra'!$D$2:$D$151,MATCH($D788,'Productos de barra'!$A$2:$A$151,0)),""))</f>
        <v/>
      </c>
      <c r="G788" s="24" t="n"/>
      <c r="H788" s="24" t="n"/>
      <c r="I788" s="24" t="n"/>
      <c r="J788" s="24" t="n"/>
      <c r="K788" s="24" t="n"/>
      <c r="L788" s="25">
        <f>IF(OR($D788="",$G788=""),"",ROUND($G788+N($H788)-((N($I788)+N($J788))/MAX(0.0001,IFERROR(IF(INDEX('Productos de barra'!$F$2:$F$151,MATCH($D788,'Productos de barra'!$A$2:$A$151,0))="",1,INDEX('Productos de barra'!$F$2:$F$151,MATCH($D788,'Productos de barra'!$A$2:$A$151,0))),1))+N($K788)),2))</f>
        <v/>
      </c>
      <c r="M788" s="24" t="n"/>
      <c r="N788" s="25">
        <f>IF(OR($L788="",$M788=""),"",ROUND($M788-$L788,2))</f>
        <v/>
      </c>
      <c r="O788" s="23">
        <f>IF($N788="","",IF(ABS($N788)&lt;=IFERROR(IF(INDEX('Productos de barra'!$G$2:$G$151,MATCH($D788,'Productos de barra'!$A$2:$A$151,0))="",Configuración!$C$3,INDEX('Productos de barra'!$G$2:$G$151,MATCH($D788,'Productos de barra'!$A$2:$A$151,0))),Configuración!$C$3)*((N($I788)+N($J788))/MAX(0.0001,IFERROR(IF(INDEX('Productos de barra'!$F$2:$F$151,MATCH($D788,'Productos de barra'!$A$2:$A$151,0))="",1,INDEX('Productos de barra'!$F$2:$F$151,MATCH($D788,'Productos de barra'!$A$2:$A$151,0))),1))+N($K788))+0.001,"OK",IF($N788&lt;0,"Falta: investigar","Sobra: revisar carga")))</f>
        <v/>
      </c>
      <c r="P788" s="26">
        <f>IF($N788="","",IFERROR(IF(INDEX('Productos de barra'!$H$2:$H$151,MATCH($D788,'Productos de barra'!$A$2:$A$151,0))="","",$N788*INDEX('Productos de barra'!$H$2:$H$151,MATCH($D788,'Productos de barra'!$A$2:$A$151,0))),""))</f>
        <v/>
      </c>
      <c r="Q788" s="18" t="n"/>
      <c r="R788" s="23">
        <f>IF(OR($A788="",$A788&lt;&gt;'Resumen del turno'!$C$3,$B788&lt;&gt;'Resumen del turno'!$C$4,$O788="",$O788="OK"),"",COUNTIFS($A$2:$A788,$A788,$B$2:$B788,$B788,$O$2:$O788,"Falta*")+COUNTIFS($A$2:$A788,$A788,$B$2:$B788,$B788,$O$2:$O788,"Sobra*"))</f>
        <v/>
      </c>
    </row>
    <row r="789">
      <c r="A789" s="22" t="n"/>
      <c r="B789" s="18" t="n"/>
      <c r="C789" s="18" t="n"/>
      <c r="D789" s="18" t="n"/>
      <c r="E789" s="23">
        <f>IF($D789="","",IFERROR(INDEX('Productos de barra'!$B$2:$B$151,MATCH($D789,'Productos de barra'!$A$2:$A$151,0)),"Código no cargado"))</f>
        <v/>
      </c>
      <c r="F789" s="23">
        <f>IF($D789="","",IFERROR(INDEX('Productos de barra'!$D$2:$D$151,MATCH($D789,'Productos de barra'!$A$2:$A$151,0)),""))</f>
        <v/>
      </c>
      <c r="G789" s="24" t="n"/>
      <c r="H789" s="24" t="n"/>
      <c r="I789" s="24" t="n"/>
      <c r="J789" s="24" t="n"/>
      <c r="K789" s="24" t="n"/>
      <c r="L789" s="25">
        <f>IF(OR($D789="",$G789=""),"",ROUND($G789+N($H789)-((N($I789)+N($J789))/MAX(0.0001,IFERROR(IF(INDEX('Productos de barra'!$F$2:$F$151,MATCH($D789,'Productos de barra'!$A$2:$A$151,0))="",1,INDEX('Productos de barra'!$F$2:$F$151,MATCH($D789,'Productos de barra'!$A$2:$A$151,0))),1))+N($K789)),2))</f>
        <v/>
      </c>
      <c r="M789" s="24" t="n"/>
      <c r="N789" s="25">
        <f>IF(OR($L789="",$M789=""),"",ROUND($M789-$L789,2))</f>
        <v/>
      </c>
      <c r="O789" s="23">
        <f>IF($N789="","",IF(ABS($N789)&lt;=IFERROR(IF(INDEX('Productos de barra'!$G$2:$G$151,MATCH($D789,'Productos de barra'!$A$2:$A$151,0))="",Configuración!$C$3,INDEX('Productos de barra'!$G$2:$G$151,MATCH($D789,'Productos de barra'!$A$2:$A$151,0))),Configuración!$C$3)*((N($I789)+N($J789))/MAX(0.0001,IFERROR(IF(INDEX('Productos de barra'!$F$2:$F$151,MATCH($D789,'Productos de barra'!$A$2:$A$151,0))="",1,INDEX('Productos de barra'!$F$2:$F$151,MATCH($D789,'Productos de barra'!$A$2:$A$151,0))),1))+N($K789))+0.001,"OK",IF($N789&lt;0,"Falta: investigar","Sobra: revisar carga")))</f>
        <v/>
      </c>
      <c r="P789" s="26">
        <f>IF($N789="","",IFERROR(IF(INDEX('Productos de barra'!$H$2:$H$151,MATCH($D789,'Productos de barra'!$A$2:$A$151,0))="","",$N789*INDEX('Productos de barra'!$H$2:$H$151,MATCH($D789,'Productos de barra'!$A$2:$A$151,0))),""))</f>
        <v/>
      </c>
      <c r="Q789" s="18" t="n"/>
      <c r="R789" s="23">
        <f>IF(OR($A789="",$A789&lt;&gt;'Resumen del turno'!$C$3,$B789&lt;&gt;'Resumen del turno'!$C$4,$O789="",$O789="OK"),"",COUNTIFS($A$2:$A789,$A789,$B$2:$B789,$B789,$O$2:$O789,"Falta*")+COUNTIFS($A$2:$A789,$A789,$B$2:$B789,$B789,$O$2:$O789,"Sobra*"))</f>
        <v/>
      </c>
    </row>
    <row r="790">
      <c r="A790" s="22" t="n"/>
      <c r="B790" s="18" t="n"/>
      <c r="C790" s="18" t="n"/>
      <c r="D790" s="18" t="n"/>
      <c r="E790" s="23">
        <f>IF($D790="","",IFERROR(INDEX('Productos de barra'!$B$2:$B$151,MATCH($D790,'Productos de barra'!$A$2:$A$151,0)),"Código no cargado"))</f>
        <v/>
      </c>
      <c r="F790" s="23">
        <f>IF($D790="","",IFERROR(INDEX('Productos de barra'!$D$2:$D$151,MATCH($D790,'Productos de barra'!$A$2:$A$151,0)),""))</f>
        <v/>
      </c>
      <c r="G790" s="24" t="n"/>
      <c r="H790" s="24" t="n"/>
      <c r="I790" s="24" t="n"/>
      <c r="J790" s="24" t="n"/>
      <c r="K790" s="24" t="n"/>
      <c r="L790" s="25">
        <f>IF(OR($D790="",$G790=""),"",ROUND($G790+N($H790)-((N($I790)+N($J790))/MAX(0.0001,IFERROR(IF(INDEX('Productos de barra'!$F$2:$F$151,MATCH($D790,'Productos de barra'!$A$2:$A$151,0))="",1,INDEX('Productos de barra'!$F$2:$F$151,MATCH($D790,'Productos de barra'!$A$2:$A$151,0))),1))+N($K790)),2))</f>
        <v/>
      </c>
      <c r="M790" s="24" t="n"/>
      <c r="N790" s="25">
        <f>IF(OR($L790="",$M790=""),"",ROUND($M790-$L790,2))</f>
        <v/>
      </c>
      <c r="O790" s="23">
        <f>IF($N790="","",IF(ABS($N790)&lt;=IFERROR(IF(INDEX('Productos de barra'!$G$2:$G$151,MATCH($D790,'Productos de barra'!$A$2:$A$151,0))="",Configuración!$C$3,INDEX('Productos de barra'!$G$2:$G$151,MATCH($D790,'Productos de barra'!$A$2:$A$151,0))),Configuración!$C$3)*((N($I790)+N($J790))/MAX(0.0001,IFERROR(IF(INDEX('Productos de barra'!$F$2:$F$151,MATCH($D790,'Productos de barra'!$A$2:$A$151,0))="",1,INDEX('Productos de barra'!$F$2:$F$151,MATCH($D790,'Productos de barra'!$A$2:$A$151,0))),1))+N($K790))+0.001,"OK",IF($N790&lt;0,"Falta: investigar","Sobra: revisar carga")))</f>
        <v/>
      </c>
      <c r="P790" s="26">
        <f>IF($N790="","",IFERROR(IF(INDEX('Productos de barra'!$H$2:$H$151,MATCH($D790,'Productos de barra'!$A$2:$A$151,0))="","",$N790*INDEX('Productos de barra'!$H$2:$H$151,MATCH($D790,'Productos de barra'!$A$2:$A$151,0))),""))</f>
        <v/>
      </c>
      <c r="Q790" s="18" t="n"/>
      <c r="R790" s="23">
        <f>IF(OR($A790="",$A790&lt;&gt;'Resumen del turno'!$C$3,$B790&lt;&gt;'Resumen del turno'!$C$4,$O790="",$O790="OK"),"",COUNTIFS($A$2:$A790,$A790,$B$2:$B790,$B790,$O$2:$O790,"Falta*")+COUNTIFS($A$2:$A790,$A790,$B$2:$B790,$B790,$O$2:$O790,"Sobra*"))</f>
        <v/>
      </c>
    </row>
    <row r="791">
      <c r="A791" s="22" t="n"/>
      <c r="B791" s="18" t="n"/>
      <c r="C791" s="18" t="n"/>
      <c r="D791" s="18" t="n"/>
      <c r="E791" s="23">
        <f>IF($D791="","",IFERROR(INDEX('Productos de barra'!$B$2:$B$151,MATCH($D791,'Productos de barra'!$A$2:$A$151,0)),"Código no cargado"))</f>
        <v/>
      </c>
      <c r="F791" s="23">
        <f>IF($D791="","",IFERROR(INDEX('Productos de barra'!$D$2:$D$151,MATCH($D791,'Productos de barra'!$A$2:$A$151,0)),""))</f>
        <v/>
      </c>
      <c r="G791" s="24" t="n"/>
      <c r="H791" s="24" t="n"/>
      <c r="I791" s="24" t="n"/>
      <c r="J791" s="24" t="n"/>
      <c r="K791" s="24" t="n"/>
      <c r="L791" s="25">
        <f>IF(OR($D791="",$G791=""),"",ROUND($G791+N($H791)-((N($I791)+N($J791))/MAX(0.0001,IFERROR(IF(INDEX('Productos de barra'!$F$2:$F$151,MATCH($D791,'Productos de barra'!$A$2:$A$151,0))="",1,INDEX('Productos de barra'!$F$2:$F$151,MATCH($D791,'Productos de barra'!$A$2:$A$151,0))),1))+N($K791)),2))</f>
        <v/>
      </c>
      <c r="M791" s="24" t="n"/>
      <c r="N791" s="25">
        <f>IF(OR($L791="",$M791=""),"",ROUND($M791-$L791,2))</f>
        <v/>
      </c>
      <c r="O791" s="23">
        <f>IF($N791="","",IF(ABS($N791)&lt;=IFERROR(IF(INDEX('Productos de barra'!$G$2:$G$151,MATCH($D791,'Productos de barra'!$A$2:$A$151,0))="",Configuración!$C$3,INDEX('Productos de barra'!$G$2:$G$151,MATCH($D791,'Productos de barra'!$A$2:$A$151,0))),Configuración!$C$3)*((N($I791)+N($J791))/MAX(0.0001,IFERROR(IF(INDEX('Productos de barra'!$F$2:$F$151,MATCH($D791,'Productos de barra'!$A$2:$A$151,0))="",1,INDEX('Productos de barra'!$F$2:$F$151,MATCH($D791,'Productos de barra'!$A$2:$A$151,0))),1))+N($K791))+0.001,"OK",IF($N791&lt;0,"Falta: investigar","Sobra: revisar carga")))</f>
        <v/>
      </c>
      <c r="P791" s="26">
        <f>IF($N791="","",IFERROR(IF(INDEX('Productos de barra'!$H$2:$H$151,MATCH($D791,'Productos de barra'!$A$2:$A$151,0))="","",$N791*INDEX('Productos de barra'!$H$2:$H$151,MATCH($D791,'Productos de barra'!$A$2:$A$151,0))),""))</f>
        <v/>
      </c>
      <c r="Q791" s="18" t="n"/>
      <c r="R791" s="23">
        <f>IF(OR($A791="",$A791&lt;&gt;'Resumen del turno'!$C$3,$B791&lt;&gt;'Resumen del turno'!$C$4,$O791="",$O791="OK"),"",COUNTIFS($A$2:$A791,$A791,$B$2:$B791,$B791,$O$2:$O791,"Falta*")+COUNTIFS($A$2:$A791,$A791,$B$2:$B791,$B791,$O$2:$O791,"Sobra*"))</f>
        <v/>
      </c>
    </row>
    <row r="792">
      <c r="A792" s="22" t="n"/>
      <c r="B792" s="18" t="n"/>
      <c r="C792" s="18" t="n"/>
      <c r="D792" s="18" t="n"/>
      <c r="E792" s="23">
        <f>IF($D792="","",IFERROR(INDEX('Productos de barra'!$B$2:$B$151,MATCH($D792,'Productos de barra'!$A$2:$A$151,0)),"Código no cargado"))</f>
        <v/>
      </c>
      <c r="F792" s="23">
        <f>IF($D792="","",IFERROR(INDEX('Productos de barra'!$D$2:$D$151,MATCH($D792,'Productos de barra'!$A$2:$A$151,0)),""))</f>
        <v/>
      </c>
      <c r="G792" s="24" t="n"/>
      <c r="H792" s="24" t="n"/>
      <c r="I792" s="24" t="n"/>
      <c r="J792" s="24" t="n"/>
      <c r="K792" s="24" t="n"/>
      <c r="L792" s="25">
        <f>IF(OR($D792="",$G792=""),"",ROUND($G792+N($H792)-((N($I792)+N($J792))/MAX(0.0001,IFERROR(IF(INDEX('Productos de barra'!$F$2:$F$151,MATCH($D792,'Productos de barra'!$A$2:$A$151,0))="",1,INDEX('Productos de barra'!$F$2:$F$151,MATCH($D792,'Productos de barra'!$A$2:$A$151,0))),1))+N($K792)),2))</f>
        <v/>
      </c>
      <c r="M792" s="24" t="n"/>
      <c r="N792" s="25">
        <f>IF(OR($L792="",$M792=""),"",ROUND($M792-$L792,2))</f>
        <v/>
      </c>
      <c r="O792" s="23">
        <f>IF($N792="","",IF(ABS($N792)&lt;=IFERROR(IF(INDEX('Productos de barra'!$G$2:$G$151,MATCH($D792,'Productos de barra'!$A$2:$A$151,0))="",Configuración!$C$3,INDEX('Productos de barra'!$G$2:$G$151,MATCH($D792,'Productos de barra'!$A$2:$A$151,0))),Configuración!$C$3)*((N($I792)+N($J792))/MAX(0.0001,IFERROR(IF(INDEX('Productos de barra'!$F$2:$F$151,MATCH($D792,'Productos de barra'!$A$2:$A$151,0))="",1,INDEX('Productos de barra'!$F$2:$F$151,MATCH($D792,'Productos de barra'!$A$2:$A$151,0))),1))+N($K792))+0.001,"OK",IF($N792&lt;0,"Falta: investigar","Sobra: revisar carga")))</f>
        <v/>
      </c>
      <c r="P792" s="26">
        <f>IF($N792="","",IFERROR(IF(INDEX('Productos de barra'!$H$2:$H$151,MATCH($D792,'Productos de barra'!$A$2:$A$151,0))="","",$N792*INDEX('Productos de barra'!$H$2:$H$151,MATCH($D792,'Productos de barra'!$A$2:$A$151,0))),""))</f>
        <v/>
      </c>
      <c r="Q792" s="18" t="n"/>
      <c r="R792" s="23">
        <f>IF(OR($A792="",$A792&lt;&gt;'Resumen del turno'!$C$3,$B792&lt;&gt;'Resumen del turno'!$C$4,$O792="",$O792="OK"),"",COUNTIFS($A$2:$A792,$A792,$B$2:$B792,$B792,$O$2:$O792,"Falta*")+COUNTIFS($A$2:$A792,$A792,$B$2:$B792,$B792,$O$2:$O792,"Sobra*"))</f>
        <v/>
      </c>
    </row>
    <row r="793">
      <c r="A793" s="22" t="n"/>
      <c r="B793" s="18" t="n"/>
      <c r="C793" s="18" t="n"/>
      <c r="D793" s="18" t="n"/>
      <c r="E793" s="23">
        <f>IF($D793="","",IFERROR(INDEX('Productos de barra'!$B$2:$B$151,MATCH($D793,'Productos de barra'!$A$2:$A$151,0)),"Código no cargado"))</f>
        <v/>
      </c>
      <c r="F793" s="23">
        <f>IF($D793="","",IFERROR(INDEX('Productos de barra'!$D$2:$D$151,MATCH($D793,'Productos de barra'!$A$2:$A$151,0)),""))</f>
        <v/>
      </c>
      <c r="G793" s="24" t="n"/>
      <c r="H793" s="24" t="n"/>
      <c r="I793" s="24" t="n"/>
      <c r="J793" s="24" t="n"/>
      <c r="K793" s="24" t="n"/>
      <c r="L793" s="25">
        <f>IF(OR($D793="",$G793=""),"",ROUND($G793+N($H793)-((N($I793)+N($J793))/MAX(0.0001,IFERROR(IF(INDEX('Productos de barra'!$F$2:$F$151,MATCH($D793,'Productos de barra'!$A$2:$A$151,0))="",1,INDEX('Productos de barra'!$F$2:$F$151,MATCH($D793,'Productos de barra'!$A$2:$A$151,0))),1))+N($K793)),2))</f>
        <v/>
      </c>
      <c r="M793" s="24" t="n"/>
      <c r="N793" s="25">
        <f>IF(OR($L793="",$M793=""),"",ROUND($M793-$L793,2))</f>
        <v/>
      </c>
      <c r="O793" s="23">
        <f>IF($N793="","",IF(ABS($N793)&lt;=IFERROR(IF(INDEX('Productos de barra'!$G$2:$G$151,MATCH($D793,'Productos de barra'!$A$2:$A$151,0))="",Configuración!$C$3,INDEX('Productos de barra'!$G$2:$G$151,MATCH($D793,'Productos de barra'!$A$2:$A$151,0))),Configuración!$C$3)*((N($I793)+N($J793))/MAX(0.0001,IFERROR(IF(INDEX('Productos de barra'!$F$2:$F$151,MATCH($D793,'Productos de barra'!$A$2:$A$151,0))="",1,INDEX('Productos de barra'!$F$2:$F$151,MATCH($D793,'Productos de barra'!$A$2:$A$151,0))),1))+N($K793))+0.001,"OK",IF($N793&lt;0,"Falta: investigar","Sobra: revisar carga")))</f>
        <v/>
      </c>
      <c r="P793" s="26">
        <f>IF($N793="","",IFERROR(IF(INDEX('Productos de barra'!$H$2:$H$151,MATCH($D793,'Productos de barra'!$A$2:$A$151,0))="","",$N793*INDEX('Productos de barra'!$H$2:$H$151,MATCH($D793,'Productos de barra'!$A$2:$A$151,0))),""))</f>
        <v/>
      </c>
      <c r="Q793" s="18" t="n"/>
      <c r="R793" s="23">
        <f>IF(OR($A793="",$A793&lt;&gt;'Resumen del turno'!$C$3,$B793&lt;&gt;'Resumen del turno'!$C$4,$O793="",$O793="OK"),"",COUNTIFS($A$2:$A793,$A793,$B$2:$B793,$B793,$O$2:$O793,"Falta*")+COUNTIFS($A$2:$A793,$A793,$B$2:$B793,$B793,$O$2:$O793,"Sobra*"))</f>
        <v/>
      </c>
    </row>
    <row r="794">
      <c r="A794" s="22" t="n"/>
      <c r="B794" s="18" t="n"/>
      <c r="C794" s="18" t="n"/>
      <c r="D794" s="18" t="n"/>
      <c r="E794" s="23">
        <f>IF($D794="","",IFERROR(INDEX('Productos de barra'!$B$2:$B$151,MATCH($D794,'Productos de barra'!$A$2:$A$151,0)),"Código no cargado"))</f>
        <v/>
      </c>
      <c r="F794" s="23">
        <f>IF($D794="","",IFERROR(INDEX('Productos de barra'!$D$2:$D$151,MATCH($D794,'Productos de barra'!$A$2:$A$151,0)),""))</f>
        <v/>
      </c>
      <c r="G794" s="24" t="n"/>
      <c r="H794" s="24" t="n"/>
      <c r="I794" s="24" t="n"/>
      <c r="J794" s="24" t="n"/>
      <c r="K794" s="24" t="n"/>
      <c r="L794" s="25">
        <f>IF(OR($D794="",$G794=""),"",ROUND($G794+N($H794)-((N($I794)+N($J794))/MAX(0.0001,IFERROR(IF(INDEX('Productos de barra'!$F$2:$F$151,MATCH($D794,'Productos de barra'!$A$2:$A$151,0))="",1,INDEX('Productos de barra'!$F$2:$F$151,MATCH($D794,'Productos de barra'!$A$2:$A$151,0))),1))+N($K794)),2))</f>
        <v/>
      </c>
      <c r="M794" s="24" t="n"/>
      <c r="N794" s="25">
        <f>IF(OR($L794="",$M794=""),"",ROUND($M794-$L794,2))</f>
        <v/>
      </c>
      <c r="O794" s="23">
        <f>IF($N794="","",IF(ABS($N794)&lt;=IFERROR(IF(INDEX('Productos de barra'!$G$2:$G$151,MATCH($D794,'Productos de barra'!$A$2:$A$151,0))="",Configuración!$C$3,INDEX('Productos de barra'!$G$2:$G$151,MATCH($D794,'Productos de barra'!$A$2:$A$151,0))),Configuración!$C$3)*((N($I794)+N($J794))/MAX(0.0001,IFERROR(IF(INDEX('Productos de barra'!$F$2:$F$151,MATCH($D794,'Productos de barra'!$A$2:$A$151,0))="",1,INDEX('Productos de barra'!$F$2:$F$151,MATCH($D794,'Productos de barra'!$A$2:$A$151,0))),1))+N($K794))+0.001,"OK",IF($N794&lt;0,"Falta: investigar","Sobra: revisar carga")))</f>
        <v/>
      </c>
      <c r="P794" s="26">
        <f>IF($N794="","",IFERROR(IF(INDEX('Productos de barra'!$H$2:$H$151,MATCH($D794,'Productos de barra'!$A$2:$A$151,0))="","",$N794*INDEX('Productos de barra'!$H$2:$H$151,MATCH($D794,'Productos de barra'!$A$2:$A$151,0))),""))</f>
        <v/>
      </c>
      <c r="Q794" s="18" t="n"/>
      <c r="R794" s="23">
        <f>IF(OR($A794="",$A794&lt;&gt;'Resumen del turno'!$C$3,$B794&lt;&gt;'Resumen del turno'!$C$4,$O794="",$O794="OK"),"",COUNTIFS($A$2:$A794,$A794,$B$2:$B794,$B794,$O$2:$O794,"Falta*")+COUNTIFS($A$2:$A794,$A794,$B$2:$B794,$B794,$O$2:$O794,"Sobra*"))</f>
        <v/>
      </c>
    </row>
    <row r="795">
      <c r="A795" s="22" t="n"/>
      <c r="B795" s="18" t="n"/>
      <c r="C795" s="18" t="n"/>
      <c r="D795" s="18" t="n"/>
      <c r="E795" s="23">
        <f>IF($D795="","",IFERROR(INDEX('Productos de barra'!$B$2:$B$151,MATCH($D795,'Productos de barra'!$A$2:$A$151,0)),"Código no cargado"))</f>
        <v/>
      </c>
      <c r="F795" s="23">
        <f>IF($D795="","",IFERROR(INDEX('Productos de barra'!$D$2:$D$151,MATCH($D795,'Productos de barra'!$A$2:$A$151,0)),""))</f>
        <v/>
      </c>
      <c r="G795" s="24" t="n"/>
      <c r="H795" s="24" t="n"/>
      <c r="I795" s="24" t="n"/>
      <c r="J795" s="24" t="n"/>
      <c r="K795" s="24" t="n"/>
      <c r="L795" s="25">
        <f>IF(OR($D795="",$G795=""),"",ROUND($G795+N($H795)-((N($I795)+N($J795))/MAX(0.0001,IFERROR(IF(INDEX('Productos de barra'!$F$2:$F$151,MATCH($D795,'Productos de barra'!$A$2:$A$151,0))="",1,INDEX('Productos de barra'!$F$2:$F$151,MATCH($D795,'Productos de barra'!$A$2:$A$151,0))),1))+N($K795)),2))</f>
        <v/>
      </c>
      <c r="M795" s="24" t="n"/>
      <c r="N795" s="25">
        <f>IF(OR($L795="",$M795=""),"",ROUND($M795-$L795,2))</f>
        <v/>
      </c>
      <c r="O795" s="23">
        <f>IF($N795="","",IF(ABS($N795)&lt;=IFERROR(IF(INDEX('Productos de barra'!$G$2:$G$151,MATCH($D795,'Productos de barra'!$A$2:$A$151,0))="",Configuración!$C$3,INDEX('Productos de barra'!$G$2:$G$151,MATCH($D795,'Productos de barra'!$A$2:$A$151,0))),Configuración!$C$3)*((N($I795)+N($J795))/MAX(0.0001,IFERROR(IF(INDEX('Productos de barra'!$F$2:$F$151,MATCH($D795,'Productos de barra'!$A$2:$A$151,0))="",1,INDEX('Productos de barra'!$F$2:$F$151,MATCH($D795,'Productos de barra'!$A$2:$A$151,0))),1))+N($K795))+0.001,"OK",IF($N795&lt;0,"Falta: investigar","Sobra: revisar carga")))</f>
        <v/>
      </c>
      <c r="P795" s="26">
        <f>IF($N795="","",IFERROR(IF(INDEX('Productos de barra'!$H$2:$H$151,MATCH($D795,'Productos de barra'!$A$2:$A$151,0))="","",$N795*INDEX('Productos de barra'!$H$2:$H$151,MATCH($D795,'Productos de barra'!$A$2:$A$151,0))),""))</f>
        <v/>
      </c>
      <c r="Q795" s="18" t="n"/>
      <c r="R795" s="23">
        <f>IF(OR($A795="",$A795&lt;&gt;'Resumen del turno'!$C$3,$B795&lt;&gt;'Resumen del turno'!$C$4,$O795="",$O795="OK"),"",COUNTIFS($A$2:$A795,$A795,$B$2:$B795,$B795,$O$2:$O795,"Falta*")+COUNTIFS($A$2:$A795,$A795,$B$2:$B795,$B795,$O$2:$O795,"Sobra*"))</f>
        <v/>
      </c>
    </row>
    <row r="796">
      <c r="A796" s="22" t="n"/>
      <c r="B796" s="18" t="n"/>
      <c r="C796" s="18" t="n"/>
      <c r="D796" s="18" t="n"/>
      <c r="E796" s="23">
        <f>IF($D796="","",IFERROR(INDEX('Productos de barra'!$B$2:$B$151,MATCH($D796,'Productos de barra'!$A$2:$A$151,0)),"Código no cargado"))</f>
        <v/>
      </c>
      <c r="F796" s="23">
        <f>IF($D796="","",IFERROR(INDEX('Productos de barra'!$D$2:$D$151,MATCH($D796,'Productos de barra'!$A$2:$A$151,0)),""))</f>
        <v/>
      </c>
      <c r="G796" s="24" t="n"/>
      <c r="H796" s="24" t="n"/>
      <c r="I796" s="24" t="n"/>
      <c r="J796" s="24" t="n"/>
      <c r="K796" s="24" t="n"/>
      <c r="L796" s="25">
        <f>IF(OR($D796="",$G796=""),"",ROUND($G796+N($H796)-((N($I796)+N($J796))/MAX(0.0001,IFERROR(IF(INDEX('Productos de barra'!$F$2:$F$151,MATCH($D796,'Productos de barra'!$A$2:$A$151,0))="",1,INDEX('Productos de barra'!$F$2:$F$151,MATCH($D796,'Productos de barra'!$A$2:$A$151,0))),1))+N($K796)),2))</f>
        <v/>
      </c>
      <c r="M796" s="24" t="n"/>
      <c r="N796" s="25">
        <f>IF(OR($L796="",$M796=""),"",ROUND($M796-$L796,2))</f>
        <v/>
      </c>
      <c r="O796" s="23">
        <f>IF($N796="","",IF(ABS($N796)&lt;=IFERROR(IF(INDEX('Productos de barra'!$G$2:$G$151,MATCH($D796,'Productos de barra'!$A$2:$A$151,0))="",Configuración!$C$3,INDEX('Productos de barra'!$G$2:$G$151,MATCH($D796,'Productos de barra'!$A$2:$A$151,0))),Configuración!$C$3)*((N($I796)+N($J796))/MAX(0.0001,IFERROR(IF(INDEX('Productos de barra'!$F$2:$F$151,MATCH($D796,'Productos de barra'!$A$2:$A$151,0))="",1,INDEX('Productos de barra'!$F$2:$F$151,MATCH($D796,'Productos de barra'!$A$2:$A$151,0))),1))+N($K796))+0.001,"OK",IF($N796&lt;0,"Falta: investigar","Sobra: revisar carga")))</f>
        <v/>
      </c>
      <c r="P796" s="26">
        <f>IF($N796="","",IFERROR(IF(INDEX('Productos de barra'!$H$2:$H$151,MATCH($D796,'Productos de barra'!$A$2:$A$151,0))="","",$N796*INDEX('Productos de barra'!$H$2:$H$151,MATCH($D796,'Productos de barra'!$A$2:$A$151,0))),""))</f>
        <v/>
      </c>
      <c r="Q796" s="18" t="n"/>
      <c r="R796" s="23">
        <f>IF(OR($A796="",$A796&lt;&gt;'Resumen del turno'!$C$3,$B796&lt;&gt;'Resumen del turno'!$C$4,$O796="",$O796="OK"),"",COUNTIFS($A$2:$A796,$A796,$B$2:$B796,$B796,$O$2:$O796,"Falta*")+COUNTIFS($A$2:$A796,$A796,$B$2:$B796,$B796,$O$2:$O796,"Sobra*"))</f>
        <v/>
      </c>
    </row>
    <row r="797">
      <c r="A797" s="22" t="n"/>
      <c r="B797" s="18" t="n"/>
      <c r="C797" s="18" t="n"/>
      <c r="D797" s="18" t="n"/>
      <c r="E797" s="23">
        <f>IF($D797="","",IFERROR(INDEX('Productos de barra'!$B$2:$B$151,MATCH($D797,'Productos de barra'!$A$2:$A$151,0)),"Código no cargado"))</f>
        <v/>
      </c>
      <c r="F797" s="23">
        <f>IF($D797="","",IFERROR(INDEX('Productos de barra'!$D$2:$D$151,MATCH($D797,'Productos de barra'!$A$2:$A$151,0)),""))</f>
        <v/>
      </c>
      <c r="G797" s="24" t="n"/>
      <c r="H797" s="24" t="n"/>
      <c r="I797" s="24" t="n"/>
      <c r="J797" s="24" t="n"/>
      <c r="K797" s="24" t="n"/>
      <c r="L797" s="25">
        <f>IF(OR($D797="",$G797=""),"",ROUND($G797+N($H797)-((N($I797)+N($J797))/MAX(0.0001,IFERROR(IF(INDEX('Productos de barra'!$F$2:$F$151,MATCH($D797,'Productos de barra'!$A$2:$A$151,0))="",1,INDEX('Productos de barra'!$F$2:$F$151,MATCH($D797,'Productos de barra'!$A$2:$A$151,0))),1))+N($K797)),2))</f>
        <v/>
      </c>
      <c r="M797" s="24" t="n"/>
      <c r="N797" s="25">
        <f>IF(OR($L797="",$M797=""),"",ROUND($M797-$L797,2))</f>
        <v/>
      </c>
      <c r="O797" s="23">
        <f>IF($N797="","",IF(ABS($N797)&lt;=IFERROR(IF(INDEX('Productos de barra'!$G$2:$G$151,MATCH($D797,'Productos de barra'!$A$2:$A$151,0))="",Configuración!$C$3,INDEX('Productos de barra'!$G$2:$G$151,MATCH($D797,'Productos de barra'!$A$2:$A$151,0))),Configuración!$C$3)*((N($I797)+N($J797))/MAX(0.0001,IFERROR(IF(INDEX('Productos de barra'!$F$2:$F$151,MATCH($D797,'Productos de barra'!$A$2:$A$151,0))="",1,INDEX('Productos de barra'!$F$2:$F$151,MATCH($D797,'Productos de barra'!$A$2:$A$151,0))),1))+N($K797))+0.001,"OK",IF($N797&lt;0,"Falta: investigar","Sobra: revisar carga")))</f>
        <v/>
      </c>
      <c r="P797" s="26">
        <f>IF($N797="","",IFERROR(IF(INDEX('Productos de barra'!$H$2:$H$151,MATCH($D797,'Productos de barra'!$A$2:$A$151,0))="","",$N797*INDEX('Productos de barra'!$H$2:$H$151,MATCH($D797,'Productos de barra'!$A$2:$A$151,0))),""))</f>
        <v/>
      </c>
      <c r="Q797" s="18" t="n"/>
      <c r="R797" s="23">
        <f>IF(OR($A797="",$A797&lt;&gt;'Resumen del turno'!$C$3,$B797&lt;&gt;'Resumen del turno'!$C$4,$O797="",$O797="OK"),"",COUNTIFS($A$2:$A797,$A797,$B$2:$B797,$B797,$O$2:$O797,"Falta*")+COUNTIFS($A$2:$A797,$A797,$B$2:$B797,$B797,$O$2:$O797,"Sobra*"))</f>
        <v/>
      </c>
    </row>
    <row r="798">
      <c r="A798" s="22" t="n"/>
      <c r="B798" s="18" t="n"/>
      <c r="C798" s="18" t="n"/>
      <c r="D798" s="18" t="n"/>
      <c r="E798" s="23">
        <f>IF($D798="","",IFERROR(INDEX('Productos de barra'!$B$2:$B$151,MATCH($D798,'Productos de barra'!$A$2:$A$151,0)),"Código no cargado"))</f>
        <v/>
      </c>
      <c r="F798" s="23">
        <f>IF($D798="","",IFERROR(INDEX('Productos de barra'!$D$2:$D$151,MATCH($D798,'Productos de barra'!$A$2:$A$151,0)),""))</f>
        <v/>
      </c>
      <c r="G798" s="24" t="n"/>
      <c r="H798" s="24" t="n"/>
      <c r="I798" s="24" t="n"/>
      <c r="J798" s="24" t="n"/>
      <c r="K798" s="24" t="n"/>
      <c r="L798" s="25">
        <f>IF(OR($D798="",$G798=""),"",ROUND($G798+N($H798)-((N($I798)+N($J798))/MAX(0.0001,IFERROR(IF(INDEX('Productos de barra'!$F$2:$F$151,MATCH($D798,'Productos de barra'!$A$2:$A$151,0))="",1,INDEX('Productos de barra'!$F$2:$F$151,MATCH($D798,'Productos de barra'!$A$2:$A$151,0))),1))+N($K798)),2))</f>
        <v/>
      </c>
      <c r="M798" s="24" t="n"/>
      <c r="N798" s="25">
        <f>IF(OR($L798="",$M798=""),"",ROUND($M798-$L798,2))</f>
        <v/>
      </c>
      <c r="O798" s="23">
        <f>IF($N798="","",IF(ABS($N798)&lt;=IFERROR(IF(INDEX('Productos de barra'!$G$2:$G$151,MATCH($D798,'Productos de barra'!$A$2:$A$151,0))="",Configuración!$C$3,INDEX('Productos de barra'!$G$2:$G$151,MATCH($D798,'Productos de barra'!$A$2:$A$151,0))),Configuración!$C$3)*((N($I798)+N($J798))/MAX(0.0001,IFERROR(IF(INDEX('Productos de barra'!$F$2:$F$151,MATCH($D798,'Productos de barra'!$A$2:$A$151,0))="",1,INDEX('Productos de barra'!$F$2:$F$151,MATCH($D798,'Productos de barra'!$A$2:$A$151,0))),1))+N($K798))+0.001,"OK",IF($N798&lt;0,"Falta: investigar","Sobra: revisar carga")))</f>
        <v/>
      </c>
      <c r="P798" s="26">
        <f>IF($N798="","",IFERROR(IF(INDEX('Productos de barra'!$H$2:$H$151,MATCH($D798,'Productos de barra'!$A$2:$A$151,0))="","",$N798*INDEX('Productos de barra'!$H$2:$H$151,MATCH($D798,'Productos de barra'!$A$2:$A$151,0))),""))</f>
        <v/>
      </c>
      <c r="Q798" s="18" t="n"/>
      <c r="R798" s="23">
        <f>IF(OR($A798="",$A798&lt;&gt;'Resumen del turno'!$C$3,$B798&lt;&gt;'Resumen del turno'!$C$4,$O798="",$O798="OK"),"",COUNTIFS($A$2:$A798,$A798,$B$2:$B798,$B798,$O$2:$O798,"Falta*")+COUNTIFS($A$2:$A798,$A798,$B$2:$B798,$B798,$O$2:$O798,"Sobra*"))</f>
        <v/>
      </c>
    </row>
    <row r="799">
      <c r="A799" s="22" t="n"/>
      <c r="B799" s="18" t="n"/>
      <c r="C799" s="18" t="n"/>
      <c r="D799" s="18" t="n"/>
      <c r="E799" s="23">
        <f>IF($D799="","",IFERROR(INDEX('Productos de barra'!$B$2:$B$151,MATCH($D799,'Productos de barra'!$A$2:$A$151,0)),"Código no cargado"))</f>
        <v/>
      </c>
      <c r="F799" s="23">
        <f>IF($D799="","",IFERROR(INDEX('Productos de barra'!$D$2:$D$151,MATCH($D799,'Productos de barra'!$A$2:$A$151,0)),""))</f>
        <v/>
      </c>
      <c r="G799" s="24" t="n"/>
      <c r="H799" s="24" t="n"/>
      <c r="I799" s="24" t="n"/>
      <c r="J799" s="24" t="n"/>
      <c r="K799" s="24" t="n"/>
      <c r="L799" s="25">
        <f>IF(OR($D799="",$G799=""),"",ROUND($G799+N($H799)-((N($I799)+N($J799))/MAX(0.0001,IFERROR(IF(INDEX('Productos de barra'!$F$2:$F$151,MATCH($D799,'Productos de barra'!$A$2:$A$151,0))="",1,INDEX('Productos de barra'!$F$2:$F$151,MATCH($D799,'Productos de barra'!$A$2:$A$151,0))),1))+N($K799)),2))</f>
        <v/>
      </c>
      <c r="M799" s="24" t="n"/>
      <c r="N799" s="25">
        <f>IF(OR($L799="",$M799=""),"",ROUND($M799-$L799,2))</f>
        <v/>
      </c>
      <c r="O799" s="23">
        <f>IF($N799="","",IF(ABS($N799)&lt;=IFERROR(IF(INDEX('Productos de barra'!$G$2:$G$151,MATCH($D799,'Productos de barra'!$A$2:$A$151,0))="",Configuración!$C$3,INDEX('Productos de barra'!$G$2:$G$151,MATCH($D799,'Productos de barra'!$A$2:$A$151,0))),Configuración!$C$3)*((N($I799)+N($J799))/MAX(0.0001,IFERROR(IF(INDEX('Productos de barra'!$F$2:$F$151,MATCH($D799,'Productos de barra'!$A$2:$A$151,0))="",1,INDEX('Productos de barra'!$F$2:$F$151,MATCH($D799,'Productos de barra'!$A$2:$A$151,0))),1))+N($K799))+0.001,"OK",IF($N799&lt;0,"Falta: investigar","Sobra: revisar carga")))</f>
        <v/>
      </c>
      <c r="P799" s="26">
        <f>IF($N799="","",IFERROR(IF(INDEX('Productos de barra'!$H$2:$H$151,MATCH($D799,'Productos de barra'!$A$2:$A$151,0))="","",$N799*INDEX('Productos de barra'!$H$2:$H$151,MATCH($D799,'Productos de barra'!$A$2:$A$151,0))),""))</f>
        <v/>
      </c>
      <c r="Q799" s="18" t="n"/>
      <c r="R799" s="23">
        <f>IF(OR($A799="",$A799&lt;&gt;'Resumen del turno'!$C$3,$B799&lt;&gt;'Resumen del turno'!$C$4,$O799="",$O799="OK"),"",COUNTIFS($A$2:$A799,$A799,$B$2:$B799,$B799,$O$2:$O799,"Falta*")+COUNTIFS($A$2:$A799,$A799,$B$2:$B799,$B799,$O$2:$O799,"Sobra*"))</f>
        <v/>
      </c>
    </row>
    <row r="800">
      <c r="A800" s="22" t="n"/>
      <c r="B800" s="18" t="n"/>
      <c r="C800" s="18" t="n"/>
      <c r="D800" s="18" t="n"/>
      <c r="E800" s="23">
        <f>IF($D800="","",IFERROR(INDEX('Productos de barra'!$B$2:$B$151,MATCH($D800,'Productos de barra'!$A$2:$A$151,0)),"Código no cargado"))</f>
        <v/>
      </c>
      <c r="F800" s="23">
        <f>IF($D800="","",IFERROR(INDEX('Productos de barra'!$D$2:$D$151,MATCH($D800,'Productos de barra'!$A$2:$A$151,0)),""))</f>
        <v/>
      </c>
      <c r="G800" s="24" t="n"/>
      <c r="H800" s="24" t="n"/>
      <c r="I800" s="24" t="n"/>
      <c r="J800" s="24" t="n"/>
      <c r="K800" s="24" t="n"/>
      <c r="L800" s="25">
        <f>IF(OR($D800="",$G800=""),"",ROUND($G800+N($H800)-((N($I800)+N($J800))/MAX(0.0001,IFERROR(IF(INDEX('Productos de barra'!$F$2:$F$151,MATCH($D800,'Productos de barra'!$A$2:$A$151,0))="",1,INDEX('Productos de barra'!$F$2:$F$151,MATCH($D800,'Productos de barra'!$A$2:$A$151,0))),1))+N($K800)),2))</f>
        <v/>
      </c>
      <c r="M800" s="24" t="n"/>
      <c r="N800" s="25">
        <f>IF(OR($L800="",$M800=""),"",ROUND($M800-$L800,2))</f>
        <v/>
      </c>
      <c r="O800" s="23">
        <f>IF($N800="","",IF(ABS($N800)&lt;=IFERROR(IF(INDEX('Productos de barra'!$G$2:$G$151,MATCH($D800,'Productos de barra'!$A$2:$A$151,0))="",Configuración!$C$3,INDEX('Productos de barra'!$G$2:$G$151,MATCH($D800,'Productos de barra'!$A$2:$A$151,0))),Configuración!$C$3)*((N($I800)+N($J800))/MAX(0.0001,IFERROR(IF(INDEX('Productos de barra'!$F$2:$F$151,MATCH($D800,'Productos de barra'!$A$2:$A$151,0))="",1,INDEX('Productos de barra'!$F$2:$F$151,MATCH($D800,'Productos de barra'!$A$2:$A$151,0))),1))+N($K800))+0.001,"OK",IF($N800&lt;0,"Falta: investigar","Sobra: revisar carga")))</f>
        <v/>
      </c>
      <c r="P800" s="26">
        <f>IF($N800="","",IFERROR(IF(INDEX('Productos de barra'!$H$2:$H$151,MATCH($D800,'Productos de barra'!$A$2:$A$151,0))="","",$N800*INDEX('Productos de barra'!$H$2:$H$151,MATCH($D800,'Productos de barra'!$A$2:$A$151,0))),""))</f>
        <v/>
      </c>
      <c r="Q800" s="18" t="n"/>
      <c r="R800" s="23">
        <f>IF(OR($A800="",$A800&lt;&gt;'Resumen del turno'!$C$3,$B800&lt;&gt;'Resumen del turno'!$C$4,$O800="",$O800="OK"),"",COUNTIFS($A$2:$A800,$A800,$B$2:$B800,$B800,$O$2:$O800,"Falta*")+COUNTIFS($A$2:$A800,$A800,$B$2:$B800,$B800,$O$2:$O800,"Sobra*"))</f>
        <v/>
      </c>
    </row>
    <row r="801">
      <c r="A801" s="22" t="n"/>
      <c r="B801" s="18" t="n"/>
      <c r="C801" s="18" t="n"/>
      <c r="D801" s="18" t="n"/>
      <c r="E801" s="23">
        <f>IF($D801="","",IFERROR(INDEX('Productos de barra'!$B$2:$B$151,MATCH($D801,'Productos de barra'!$A$2:$A$151,0)),"Código no cargado"))</f>
        <v/>
      </c>
      <c r="F801" s="23">
        <f>IF($D801="","",IFERROR(INDEX('Productos de barra'!$D$2:$D$151,MATCH($D801,'Productos de barra'!$A$2:$A$151,0)),""))</f>
        <v/>
      </c>
      <c r="G801" s="24" t="n"/>
      <c r="H801" s="24" t="n"/>
      <c r="I801" s="24" t="n"/>
      <c r="J801" s="24" t="n"/>
      <c r="K801" s="24" t="n"/>
      <c r="L801" s="25">
        <f>IF(OR($D801="",$G801=""),"",ROUND($G801+N($H801)-((N($I801)+N($J801))/MAX(0.0001,IFERROR(IF(INDEX('Productos de barra'!$F$2:$F$151,MATCH($D801,'Productos de barra'!$A$2:$A$151,0))="",1,INDEX('Productos de barra'!$F$2:$F$151,MATCH($D801,'Productos de barra'!$A$2:$A$151,0))),1))+N($K801)),2))</f>
        <v/>
      </c>
      <c r="M801" s="24" t="n"/>
      <c r="N801" s="25">
        <f>IF(OR($L801="",$M801=""),"",ROUND($M801-$L801,2))</f>
        <v/>
      </c>
      <c r="O801" s="23">
        <f>IF($N801="","",IF(ABS($N801)&lt;=IFERROR(IF(INDEX('Productos de barra'!$G$2:$G$151,MATCH($D801,'Productos de barra'!$A$2:$A$151,0))="",Configuración!$C$3,INDEX('Productos de barra'!$G$2:$G$151,MATCH($D801,'Productos de barra'!$A$2:$A$151,0))),Configuración!$C$3)*((N($I801)+N($J801))/MAX(0.0001,IFERROR(IF(INDEX('Productos de barra'!$F$2:$F$151,MATCH($D801,'Productos de barra'!$A$2:$A$151,0))="",1,INDEX('Productos de barra'!$F$2:$F$151,MATCH($D801,'Productos de barra'!$A$2:$A$151,0))),1))+N($K801))+0.001,"OK",IF($N801&lt;0,"Falta: investigar","Sobra: revisar carga")))</f>
        <v/>
      </c>
      <c r="P801" s="26">
        <f>IF($N801="","",IFERROR(IF(INDEX('Productos de barra'!$H$2:$H$151,MATCH($D801,'Productos de barra'!$A$2:$A$151,0))="","",$N801*INDEX('Productos de barra'!$H$2:$H$151,MATCH($D801,'Productos de barra'!$A$2:$A$151,0))),""))</f>
        <v/>
      </c>
      <c r="Q801" s="18" t="n"/>
      <c r="R801" s="23">
        <f>IF(OR($A801="",$A801&lt;&gt;'Resumen del turno'!$C$3,$B801&lt;&gt;'Resumen del turno'!$C$4,$O801="",$O801="OK"),"",COUNTIFS($A$2:$A801,$A801,$B$2:$B801,$B801,$O$2:$O801,"Falta*")+COUNTIFS($A$2:$A801,$A801,$B$2:$B801,$B801,$O$2:$O801,"Sobra*"))</f>
        <v/>
      </c>
    </row>
    <row r="802">
      <c r="A802" s="22" t="n"/>
      <c r="B802" s="18" t="n"/>
      <c r="C802" s="18" t="n"/>
      <c r="D802" s="18" t="n"/>
      <c r="E802" s="23">
        <f>IF($D802="","",IFERROR(INDEX('Productos de barra'!$B$2:$B$151,MATCH($D802,'Productos de barra'!$A$2:$A$151,0)),"Código no cargado"))</f>
        <v/>
      </c>
      <c r="F802" s="23">
        <f>IF($D802="","",IFERROR(INDEX('Productos de barra'!$D$2:$D$151,MATCH($D802,'Productos de barra'!$A$2:$A$151,0)),""))</f>
        <v/>
      </c>
      <c r="G802" s="24" t="n"/>
      <c r="H802" s="24" t="n"/>
      <c r="I802" s="24" t="n"/>
      <c r="J802" s="24" t="n"/>
      <c r="K802" s="24" t="n"/>
      <c r="L802" s="25">
        <f>IF(OR($D802="",$G802=""),"",ROUND($G802+N($H802)-((N($I802)+N($J802))/MAX(0.0001,IFERROR(IF(INDEX('Productos de barra'!$F$2:$F$151,MATCH($D802,'Productos de barra'!$A$2:$A$151,0))="",1,INDEX('Productos de barra'!$F$2:$F$151,MATCH($D802,'Productos de barra'!$A$2:$A$151,0))),1))+N($K802)),2))</f>
        <v/>
      </c>
      <c r="M802" s="24" t="n"/>
      <c r="N802" s="25">
        <f>IF(OR($L802="",$M802=""),"",ROUND($M802-$L802,2))</f>
        <v/>
      </c>
      <c r="O802" s="23">
        <f>IF($N802="","",IF(ABS($N802)&lt;=IFERROR(IF(INDEX('Productos de barra'!$G$2:$G$151,MATCH($D802,'Productos de barra'!$A$2:$A$151,0))="",Configuración!$C$3,INDEX('Productos de barra'!$G$2:$G$151,MATCH($D802,'Productos de barra'!$A$2:$A$151,0))),Configuración!$C$3)*((N($I802)+N($J802))/MAX(0.0001,IFERROR(IF(INDEX('Productos de barra'!$F$2:$F$151,MATCH($D802,'Productos de barra'!$A$2:$A$151,0))="",1,INDEX('Productos de barra'!$F$2:$F$151,MATCH($D802,'Productos de barra'!$A$2:$A$151,0))),1))+N($K802))+0.001,"OK",IF($N802&lt;0,"Falta: investigar","Sobra: revisar carga")))</f>
        <v/>
      </c>
      <c r="P802" s="26">
        <f>IF($N802="","",IFERROR(IF(INDEX('Productos de barra'!$H$2:$H$151,MATCH($D802,'Productos de barra'!$A$2:$A$151,0))="","",$N802*INDEX('Productos de barra'!$H$2:$H$151,MATCH($D802,'Productos de barra'!$A$2:$A$151,0))),""))</f>
        <v/>
      </c>
      <c r="Q802" s="18" t="n"/>
      <c r="R802" s="23">
        <f>IF(OR($A802="",$A802&lt;&gt;'Resumen del turno'!$C$3,$B802&lt;&gt;'Resumen del turno'!$C$4,$O802="",$O802="OK"),"",COUNTIFS($A$2:$A802,$A802,$B$2:$B802,$B802,$O$2:$O802,"Falta*")+COUNTIFS($A$2:$A802,$A802,$B$2:$B802,$B802,$O$2:$O802,"Sobra*"))</f>
        <v/>
      </c>
    </row>
    <row r="803">
      <c r="A803" s="22" t="n"/>
      <c r="B803" s="18" t="n"/>
      <c r="C803" s="18" t="n"/>
      <c r="D803" s="18" t="n"/>
      <c r="E803" s="23">
        <f>IF($D803="","",IFERROR(INDEX('Productos de barra'!$B$2:$B$151,MATCH($D803,'Productos de barra'!$A$2:$A$151,0)),"Código no cargado"))</f>
        <v/>
      </c>
      <c r="F803" s="23">
        <f>IF($D803="","",IFERROR(INDEX('Productos de barra'!$D$2:$D$151,MATCH($D803,'Productos de barra'!$A$2:$A$151,0)),""))</f>
        <v/>
      </c>
      <c r="G803" s="24" t="n"/>
      <c r="H803" s="24" t="n"/>
      <c r="I803" s="24" t="n"/>
      <c r="J803" s="24" t="n"/>
      <c r="K803" s="24" t="n"/>
      <c r="L803" s="25">
        <f>IF(OR($D803="",$G803=""),"",ROUND($G803+N($H803)-((N($I803)+N($J803))/MAX(0.0001,IFERROR(IF(INDEX('Productos de barra'!$F$2:$F$151,MATCH($D803,'Productos de barra'!$A$2:$A$151,0))="",1,INDEX('Productos de barra'!$F$2:$F$151,MATCH($D803,'Productos de barra'!$A$2:$A$151,0))),1))+N($K803)),2))</f>
        <v/>
      </c>
      <c r="M803" s="24" t="n"/>
      <c r="N803" s="25">
        <f>IF(OR($L803="",$M803=""),"",ROUND($M803-$L803,2))</f>
        <v/>
      </c>
      <c r="O803" s="23">
        <f>IF($N803="","",IF(ABS($N803)&lt;=IFERROR(IF(INDEX('Productos de barra'!$G$2:$G$151,MATCH($D803,'Productos de barra'!$A$2:$A$151,0))="",Configuración!$C$3,INDEX('Productos de barra'!$G$2:$G$151,MATCH($D803,'Productos de barra'!$A$2:$A$151,0))),Configuración!$C$3)*((N($I803)+N($J803))/MAX(0.0001,IFERROR(IF(INDEX('Productos de barra'!$F$2:$F$151,MATCH($D803,'Productos de barra'!$A$2:$A$151,0))="",1,INDEX('Productos de barra'!$F$2:$F$151,MATCH($D803,'Productos de barra'!$A$2:$A$151,0))),1))+N($K803))+0.001,"OK",IF($N803&lt;0,"Falta: investigar","Sobra: revisar carga")))</f>
        <v/>
      </c>
      <c r="P803" s="26">
        <f>IF($N803="","",IFERROR(IF(INDEX('Productos de barra'!$H$2:$H$151,MATCH($D803,'Productos de barra'!$A$2:$A$151,0))="","",$N803*INDEX('Productos de barra'!$H$2:$H$151,MATCH($D803,'Productos de barra'!$A$2:$A$151,0))),""))</f>
        <v/>
      </c>
      <c r="Q803" s="18" t="n"/>
      <c r="R803" s="23">
        <f>IF(OR($A803="",$A803&lt;&gt;'Resumen del turno'!$C$3,$B803&lt;&gt;'Resumen del turno'!$C$4,$O803="",$O803="OK"),"",COUNTIFS($A$2:$A803,$A803,$B$2:$B803,$B803,$O$2:$O803,"Falta*")+COUNTIFS($A$2:$A803,$A803,$B$2:$B803,$B803,$O$2:$O803,"Sobra*"))</f>
        <v/>
      </c>
    </row>
    <row r="804">
      <c r="A804" s="22" t="n"/>
      <c r="B804" s="18" t="n"/>
      <c r="C804" s="18" t="n"/>
      <c r="D804" s="18" t="n"/>
      <c r="E804" s="23">
        <f>IF($D804="","",IFERROR(INDEX('Productos de barra'!$B$2:$B$151,MATCH($D804,'Productos de barra'!$A$2:$A$151,0)),"Código no cargado"))</f>
        <v/>
      </c>
      <c r="F804" s="23">
        <f>IF($D804="","",IFERROR(INDEX('Productos de barra'!$D$2:$D$151,MATCH($D804,'Productos de barra'!$A$2:$A$151,0)),""))</f>
        <v/>
      </c>
      <c r="G804" s="24" t="n"/>
      <c r="H804" s="24" t="n"/>
      <c r="I804" s="24" t="n"/>
      <c r="J804" s="24" t="n"/>
      <c r="K804" s="24" t="n"/>
      <c r="L804" s="25">
        <f>IF(OR($D804="",$G804=""),"",ROUND($G804+N($H804)-((N($I804)+N($J804))/MAX(0.0001,IFERROR(IF(INDEX('Productos de barra'!$F$2:$F$151,MATCH($D804,'Productos de barra'!$A$2:$A$151,0))="",1,INDEX('Productos de barra'!$F$2:$F$151,MATCH($D804,'Productos de barra'!$A$2:$A$151,0))),1))+N($K804)),2))</f>
        <v/>
      </c>
      <c r="M804" s="24" t="n"/>
      <c r="N804" s="25">
        <f>IF(OR($L804="",$M804=""),"",ROUND($M804-$L804,2))</f>
        <v/>
      </c>
      <c r="O804" s="23">
        <f>IF($N804="","",IF(ABS($N804)&lt;=IFERROR(IF(INDEX('Productos de barra'!$G$2:$G$151,MATCH($D804,'Productos de barra'!$A$2:$A$151,0))="",Configuración!$C$3,INDEX('Productos de barra'!$G$2:$G$151,MATCH($D804,'Productos de barra'!$A$2:$A$151,0))),Configuración!$C$3)*((N($I804)+N($J804))/MAX(0.0001,IFERROR(IF(INDEX('Productos de barra'!$F$2:$F$151,MATCH($D804,'Productos de barra'!$A$2:$A$151,0))="",1,INDEX('Productos de barra'!$F$2:$F$151,MATCH($D804,'Productos de barra'!$A$2:$A$151,0))),1))+N($K804))+0.001,"OK",IF($N804&lt;0,"Falta: investigar","Sobra: revisar carga")))</f>
        <v/>
      </c>
      <c r="P804" s="26">
        <f>IF($N804="","",IFERROR(IF(INDEX('Productos de barra'!$H$2:$H$151,MATCH($D804,'Productos de barra'!$A$2:$A$151,0))="","",$N804*INDEX('Productos de barra'!$H$2:$H$151,MATCH($D804,'Productos de barra'!$A$2:$A$151,0))),""))</f>
        <v/>
      </c>
      <c r="Q804" s="18" t="n"/>
      <c r="R804" s="23">
        <f>IF(OR($A804="",$A804&lt;&gt;'Resumen del turno'!$C$3,$B804&lt;&gt;'Resumen del turno'!$C$4,$O804="",$O804="OK"),"",COUNTIFS($A$2:$A804,$A804,$B$2:$B804,$B804,$O$2:$O804,"Falta*")+COUNTIFS($A$2:$A804,$A804,$B$2:$B804,$B804,$O$2:$O804,"Sobra*"))</f>
        <v/>
      </c>
    </row>
    <row r="805">
      <c r="A805" s="22" t="n"/>
      <c r="B805" s="18" t="n"/>
      <c r="C805" s="18" t="n"/>
      <c r="D805" s="18" t="n"/>
      <c r="E805" s="23">
        <f>IF($D805="","",IFERROR(INDEX('Productos de barra'!$B$2:$B$151,MATCH($D805,'Productos de barra'!$A$2:$A$151,0)),"Código no cargado"))</f>
        <v/>
      </c>
      <c r="F805" s="23">
        <f>IF($D805="","",IFERROR(INDEX('Productos de barra'!$D$2:$D$151,MATCH($D805,'Productos de barra'!$A$2:$A$151,0)),""))</f>
        <v/>
      </c>
      <c r="G805" s="24" t="n"/>
      <c r="H805" s="24" t="n"/>
      <c r="I805" s="24" t="n"/>
      <c r="J805" s="24" t="n"/>
      <c r="K805" s="24" t="n"/>
      <c r="L805" s="25">
        <f>IF(OR($D805="",$G805=""),"",ROUND($G805+N($H805)-((N($I805)+N($J805))/MAX(0.0001,IFERROR(IF(INDEX('Productos de barra'!$F$2:$F$151,MATCH($D805,'Productos de barra'!$A$2:$A$151,0))="",1,INDEX('Productos de barra'!$F$2:$F$151,MATCH($D805,'Productos de barra'!$A$2:$A$151,0))),1))+N($K805)),2))</f>
        <v/>
      </c>
      <c r="M805" s="24" t="n"/>
      <c r="N805" s="25">
        <f>IF(OR($L805="",$M805=""),"",ROUND($M805-$L805,2))</f>
        <v/>
      </c>
      <c r="O805" s="23">
        <f>IF($N805="","",IF(ABS($N805)&lt;=IFERROR(IF(INDEX('Productos de barra'!$G$2:$G$151,MATCH($D805,'Productos de barra'!$A$2:$A$151,0))="",Configuración!$C$3,INDEX('Productos de barra'!$G$2:$G$151,MATCH($D805,'Productos de barra'!$A$2:$A$151,0))),Configuración!$C$3)*((N($I805)+N($J805))/MAX(0.0001,IFERROR(IF(INDEX('Productos de barra'!$F$2:$F$151,MATCH($D805,'Productos de barra'!$A$2:$A$151,0))="",1,INDEX('Productos de barra'!$F$2:$F$151,MATCH($D805,'Productos de barra'!$A$2:$A$151,0))),1))+N($K805))+0.001,"OK",IF($N805&lt;0,"Falta: investigar","Sobra: revisar carga")))</f>
        <v/>
      </c>
      <c r="P805" s="26">
        <f>IF($N805="","",IFERROR(IF(INDEX('Productos de barra'!$H$2:$H$151,MATCH($D805,'Productos de barra'!$A$2:$A$151,0))="","",$N805*INDEX('Productos de barra'!$H$2:$H$151,MATCH($D805,'Productos de barra'!$A$2:$A$151,0))),""))</f>
        <v/>
      </c>
      <c r="Q805" s="18" t="n"/>
      <c r="R805" s="23">
        <f>IF(OR($A805="",$A805&lt;&gt;'Resumen del turno'!$C$3,$B805&lt;&gt;'Resumen del turno'!$C$4,$O805="",$O805="OK"),"",COUNTIFS($A$2:$A805,$A805,$B$2:$B805,$B805,$O$2:$O805,"Falta*")+COUNTIFS($A$2:$A805,$A805,$B$2:$B805,$B805,$O$2:$O805,"Sobra*"))</f>
        <v/>
      </c>
    </row>
    <row r="806">
      <c r="A806" s="22" t="n"/>
      <c r="B806" s="18" t="n"/>
      <c r="C806" s="18" t="n"/>
      <c r="D806" s="18" t="n"/>
      <c r="E806" s="23">
        <f>IF($D806="","",IFERROR(INDEX('Productos de barra'!$B$2:$B$151,MATCH($D806,'Productos de barra'!$A$2:$A$151,0)),"Código no cargado"))</f>
        <v/>
      </c>
      <c r="F806" s="23">
        <f>IF($D806="","",IFERROR(INDEX('Productos de barra'!$D$2:$D$151,MATCH($D806,'Productos de barra'!$A$2:$A$151,0)),""))</f>
        <v/>
      </c>
      <c r="G806" s="24" t="n"/>
      <c r="H806" s="24" t="n"/>
      <c r="I806" s="24" t="n"/>
      <c r="J806" s="24" t="n"/>
      <c r="K806" s="24" t="n"/>
      <c r="L806" s="25">
        <f>IF(OR($D806="",$G806=""),"",ROUND($G806+N($H806)-((N($I806)+N($J806))/MAX(0.0001,IFERROR(IF(INDEX('Productos de barra'!$F$2:$F$151,MATCH($D806,'Productos de barra'!$A$2:$A$151,0))="",1,INDEX('Productos de barra'!$F$2:$F$151,MATCH($D806,'Productos de barra'!$A$2:$A$151,0))),1))+N($K806)),2))</f>
        <v/>
      </c>
      <c r="M806" s="24" t="n"/>
      <c r="N806" s="25">
        <f>IF(OR($L806="",$M806=""),"",ROUND($M806-$L806,2))</f>
        <v/>
      </c>
      <c r="O806" s="23">
        <f>IF($N806="","",IF(ABS($N806)&lt;=IFERROR(IF(INDEX('Productos de barra'!$G$2:$G$151,MATCH($D806,'Productos de barra'!$A$2:$A$151,0))="",Configuración!$C$3,INDEX('Productos de barra'!$G$2:$G$151,MATCH($D806,'Productos de barra'!$A$2:$A$151,0))),Configuración!$C$3)*((N($I806)+N($J806))/MAX(0.0001,IFERROR(IF(INDEX('Productos de barra'!$F$2:$F$151,MATCH($D806,'Productos de barra'!$A$2:$A$151,0))="",1,INDEX('Productos de barra'!$F$2:$F$151,MATCH($D806,'Productos de barra'!$A$2:$A$151,0))),1))+N($K806))+0.001,"OK",IF($N806&lt;0,"Falta: investigar","Sobra: revisar carga")))</f>
        <v/>
      </c>
      <c r="P806" s="26">
        <f>IF($N806="","",IFERROR(IF(INDEX('Productos de barra'!$H$2:$H$151,MATCH($D806,'Productos de barra'!$A$2:$A$151,0))="","",$N806*INDEX('Productos de barra'!$H$2:$H$151,MATCH($D806,'Productos de barra'!$A$2:$A$151,0))),""))</f>
        <v/>
      </c>
      <c r="Q806" s="18" t="n"/>
      <c r="R806" s="23">
        <f>IF(OR($A806="",$A806&lt;&gt;'Resumen del turno'!$C$3,$B806&lt;&gt;'Resumen del turno'!$C$4,$O806="",$O806="OK"),"",COUNTIFS($A$2:$A806,$A806,$B$2:$B806,$B806,$O$2:$O806,"Falta*")+COUNTIFS($A$2:$A806,$A806,$B$2:$B806,$B806,$O$2:$O806,"Sobra*"))</f>
        <v/>
      </c>
    </row>
    <row r="807">
      <c r="A807" s="22" t="n"/>
      <c r="B807" s="18" t="n"/>
      <c r="C807" s="18" t="n"/>
      <c r="D807" s="18" t="n"/>
      <c r="E807" s="23">
        <f>IF($D807="","",IFERROR(INDEX('Productos de barra'!$B$2:$B$151,MATCH($D807,'Productos de barra'!$A$2:$A$151,0)),"Código no cargado"))</f>
        <v/>
      </c>
      <c r="F807" s="23">
        <f>IF($D807="","",IFERROR(INDEX('Productos de barra'!$D$2:$D$151,MATCH($D807,'Productos de barra'!$A$2:$A$151,0)),""))</f>
        <v/>
      </c>
      <c r="G807" s="24" t="n"/>
      <c r="H807" s="24" t="n"/>
      <c r="I807" s="24" t="n"/>
      <c r="J807" s="24" t="n"/>
      <c r="K807" s="24" t="n"/>
      <c r="L807" s="25">
        <f>IF(OR($D807="",$G807=""),"",ROUND($G807+N($H807)-((N($I807)+N($J807))/MAX(0.0001,IFERROR(IF(INDEX('Productos de barra'!$F$2:$F$151,MATCH($D807,'Productos de barra'!$A$2:$A$151,0))="",1,INDEX('Productos de barra'!$F$2:$F$151,MATCH($D807,'Productos de barra'!$A$2:$A$151,0))),1))+N($K807)),2))</f>
        <v/>
      </c>
      <c r="M807" s="24" t="n"/>
      <c r="N807" s="25">
        <f>IF(OR($L807="",$M807=""),"",ROUND($M807-$L807,2))</f>
        <v/>
      </c>
      <c r="O807" s="23">
        <f>IF($N807="","",IF(ABS($N807)&lt;=IFERROR(IF(INDEX('Productos de barra'!$G$2:$G$151,MATCH($D807,'Productos de barra'!$A$2:$A$151,0))="",Configuración!$C$3,INDEX('Productos de barra'!$G$2:$G$151,MATCH($D807,'Productos de barra'!$A$2:$A$151,0))),Configuración!$C$3)*((N($I807)+N($J807))/MAX(0.0001,IFERROR(IF(INDEX('Productos de barra'!$F$2:$F$151,MATCH($D807,'Productos de barra'!$A$2:$A$151,0))="",1,INDEX('Productos de barra'!$F$2:$F$151,MATCH($D807,'Productos de barra'!$A$2:$A$151,0))),1))+N($K807))+0.001,"OK",IF($N807&lt;0,"Falta: investigar","Sobra: revisar carga")))</f>
        <v/>
      </c>
      <c r="P807" s="26">
        <f>IF($N807="","",IFERROR(IF(INDEX('Productos de barra'!$H$2:$H$151,MATCH($D807,'Productos de barra'!$A$2:$A$151,0))="","",$N807*INDEX('Productos de barra'!$H$2:$H$151,MATCH($D807,'Productos de barra'!$A$2:$A$151,0))),""))</f>
        <v/>
      </c>
      <c r="Q807" s="18" t="n"/>
      <c r="R807" s="23">
        <f>IF(OR($A807="",$A807&lt;&gt;'Resumen del turno'!$C$3,$B807&lt;&gt;'Resumen del turno'!$C$4,$O807="",$O807="OK"),"",COUNTIFS($A$2:$A807,$A807,$B$2:$B807,$B807,$O$2:$O807,"Falta*")+COUNTIFS($A$2:$A807,$A807,$B$2:$B807,$B807,$O$2:$O807,"Sobra*"))</f>
        <v/>
      </c>
    </row>
    <row r="808">
      <c r="A808" s="22" t="n"/>
      <c r="B808" s="18" t="n"/>
      <c r="C808" s="18" t="n"/>
      <c r="D808" s="18" t="n"/>
      <c r="E808" s="23">
        <f>IF($D808="","",IFERROR(INDEX('Productos de barra'!$B$2:$B$151,MATCH($D808,'Productos de barra'!$A$2:$A$151,0)),"Código no cargado"))</f>
        <v/>
      </c>
      <c r="F808" s="23">
        <f>IF($D808="","",IFERROR(INDEX('Productos de barra'!$D$2:$D$151,MATCH($D808,'Productos de barra'!$A$2:$A$151,0)),""))</f>
        <v/>
      </c>
      <c r="G808" s="24" t="n"/>
      <c r="H808" s="24" t="n"/>
      <c r="I808" s="24" t="n"/>
      <c r="J808" s="24" t="n"/>
      <c r="K808" s="24" t="n"/>
      <c r="L808" s="25">
        <f>IF(OR($D808="",$G808=""),"",ROUND($G808+N($H808)-((N($I808)+N($J808))/MAX(0.0001,IFERROR(IF(INDEX('Productos de barra'!$F$2:$F$151,MATCH($D808,'Productos de barra'!$A$2:$A$151,0))="",1,INDEX('Productos de barra'!$F$2:$F$151,MATCH($D808,'Productos de barra'!$A$2:$A$151,0))),1))+N($K808)),2))</f>
        <v/>
      </c>
      <c r="M808" s="24" t="n"/>
      <c r="N808" s="25">
        <f>IF(OR($L808="",$M808=""),"",ROUND($M808-$L808,2))</f>
        <v/>
      </c>
      <c r="O808" s="23">
        <f>IF($N808="","",IF(ABS($N808)&lt;=IFERROR(IF(INDEX('Productos de barra'!$G$2:$G$151,MATCH($D808,'Productos de barra'!$A$2:$A$151,0))="",Configuración!$C$3,INDEX('Productos de barra'!$G$2:$G$151,MATCH($D808,'Productos de barra'!$A$2:$A$151,0))),Configuración!$C$3)*((N($I808)+N($J808))/MAX(0.0001,IFERROR(IF(INDEX('Productos de barra'!$F$2:$F$151,MATCH($D808,'Productos de barra'!$A$2:$A$151,0))="",1,INDEX('Productos de barra'!$F$2:$F$151,MATCH($D808,'Productos de barra'!$A$2:$A$151,0))),1))+N($K808))+0.001,"OK",IF($N808&lt;0,"Falta: investigar","Sobra: revisar carga")))</f>
        <v/>
      </c>
      <c r="P808" s="26">
        <f>IF($N808="","",IFERROR(IF(INDEX('Productos de barra'!$H$2:$H$151,MATCH($D808,'Productos de barra'!$A$2:$A$151,0))="","",$N808*INDEX('Productos de barra'!$H$2:$H$151,MATCH($D808,'Productos de barra'!$A$2:$A$151,0))),""))</f>
        <v/>
      </c>
      <c r="Q808" s="18" t="n"/>
      <c r="R808" s="23">
        <f>IF(OR($A808="",$A808&lt;&gt;'Resumen del turno'!$C$3,$B808&lt;&gt;'Resumen del turno'!$C$4,$O808="",$O808="OK"),"",COUNTIFS($A$2:$A808,$A808,$B$2:$B808,$B808,$O$2:$O808,"Falta*")+COUNTIFS($A$2:$A808,$A808,$B$2:$B808,$B808,$O$2:$O808,"Sobra*"))</f>
        <v/>
      </c>
    </row>
    <row r="809">
      <c r="A809" s="22" t="n"/>
      <c r="B809" s="18" t="n"/>
      <c r="C809" s="18" t="n"/>
      <c r="D809" s="18" t="n"/>
      <c r="E809" s="23">
        <f>IF($D809="","",IFERROR(INDEX('Productos de barra'!$B$2:$B$151,MATCH($D809,'Productos de barra'!$A$2:$A$151,0)),"Código no cargado"))</f>
        <v/>
      </c>
      <c r="F809" s="23">
        <f>IF($D809="","",IFERROR(INDEX('Productos de barra'!$D$2:$D$151,MATCH($D809,'Productos de barra'!$A$2:$A$151,0)),""))</f>
        <v/>
      </c>
      <c r="G809" s="24" t="n"/>
      <c r="H809" s="24" t="n"/>
      <c r="I809" s="24" t="n"/>
      <c r="J809" s="24" t="n"/>
      <c r="K809" s="24" t="n"/>
      <c r="L809" s="25">
        <f>IF(OR($D809="",$G809=""),"",ROUND($G809+N($H809)-((N($I809)+N($J809))/MAX(0.0001,IFERROR(IF(INDEX('Productos de barra'!$F$2:$F$151,MATCH($D809,'Productos de barra'!$A$2:$A$151,0))="",1,INDEX('Productos de barra'!$F$2:$F$151,MATCH($D809,'Productos de barra'!$A$2:$A$151,0))),1))+N($K809)),2))</f>
        <v/>
      </c>
      <c r="M809" s="24" t="n"/>
      <c r="N809" s="25">
        <f>IF(OR($L809="",$M809=""),"",ROUND($M809-$L809,2))</f>
        <v/>
      </c>
      <c r="O809" s="23">
        <f>IF($N809="","",IF(ABS($N809)&lt;=IFERROR(IF(INDEX('Productos de barra'!$G$2:$G$151,MATCH($D809,'Productos de barra'!$A$2:$A$151,0))="",Configuración!$C$3,INDEX('Productos de barra'!$G$2:$G$151,MATCH($D809,'Productos de barra'!$A$2:$A$151,0))),Configuración!$C$3)*((N($I809)+N($J809))/MAX(0.0001,IFERROR(IF(INDEX('Productos de barra'!$F$2:$F$151,MATCH($D809,'Productos de barra'!$A$2:$A$151,0))="",1,INDEX('Productos de barra'!$F$2:$F$151,MATCH($D809,'Productos de barra'!$A$2:$A$151,0))),1))+N($K809))+0.001,"OK",IF($N809&lt;0,"Falta: investigar","Sobra: revisar carga")))</f>
        <v/>
      </c>
      <c r="P809" s="26">
        <f>IF($N809="","",IFERROR(IF(INDEX('Productos de barra'!$H$2:$H$151,MATCH($D809,'Productos de barra'!$A$2:$A$151,0))="","",$N809*INDEX('Productos de barra'!$H$2:$H$151,MATCH($D809,'Productos de barra'!$A$2:$A$151,0))),""))</f>
        <v/>
      </c>
      <c r="Q809" s="18" t="n"/>
      <c r="R809" s="23">
        <f>IF(OR($A809="",$A809&lt;&gt;'Resumen del turno'!$C$3,$B809&lt;&gt;'Resumen del turno'!$C$4,$O809="",$O809="OK"),"",COUNTIFS($A$2:$A809,$A809,$B$2:$B809,$B809,$O$2:$O809,"Falta*")+COUNTIFS($A$2:$A809,$A809,$B$2:$B809,$B809,$O$2:$O809,"Sobra*"))</f>
        <v/>
      </c>
    </row>
    <row r="810">
      <c r="A810" s="22" t="n"/>
      <c r="B810" s="18" t="n"/>
      <c r="C810" s="18" t="n"/>
      <c r="D810" s="18" t="n"/>
      <c r="E810" s="23">
        <f>IF($D810="","",IFERROR(INDEX('Productos de barra'!$B$2:$B$151,MATCH($D810,'Productos de barra'!$A$2:$A$151,0)),"Código no cargado"))</f>
        <v/>
      </c>
      <c r="F810" s="23">
        <f>IF($D810="","",IFERROR(INDEX('Productos de barra'!$D$2:$D$151,MATCH($D810,'Productos de barra'!$A$2:$A$151,0)),""))</f>
        <v/>
      </c>
      <c r="G810" s="24" t="n"/>
      <c r="H810" s="24" t="n"/>
      <c r="I810" s="24" t="n"/>
      <c r="J810" s="24" t="n"/>
      <c r="K810" s="24" t="n"/>
      <c r="L810" s="25">
        <f>IF(OR($D810="",$G810=""),"",ROUND($G810+N($H810)-((N($I810)+N($J810))/MAX(0.0001,IFERROR(IF(INDEX('Productos de barra'!$F$2:$F$151,MATCH($D810,'Productos de barra'!$A$2:$A$151,0))="",1,INDEX('Productos de barra'!$F$2:$F$151,MATCH($D810,'Productos de barra'!$A$2:$A$151,0))),1))+N($K810)),2))</f>
        <v/>
      </c>
      <c r="M810" s="24" t="n"/>
      <c r="N810" s="25">
        <f>IF(OR($L810="",$M810=""),"",ROUND($M810-$L810,2))</f>
        <v/>
      </c>
      <c r="O810" s="23">
        <f>IF($N810="","",IF(ABS($N810)&lt;=IFERROR(IF(INDEX('Productos de barra'!$G$2:$G$151,MATCH($D810,'Productos de barra'!$A$2:$A$151,0))="",Configuración!$C$3,INDEX('Productos de barra'!$G$2:$G$151,MATCH($D810,'Productos de barra'!$A$2:$A$151,0))),Configuración!$C$3)*((N($I810)+N($J810))/MAX(0.0001,IFERROR(IF(INDEX('Productos de barra'!$F$2:$F$151,MATCH($D810,'Productos de barra'!$A$2:$A$151,0))="",1,INDEX('Productos de barra'!$F$2:$F$151,MATCH($D810,'Productos de barra'!$A$2:$A$151,0))),1))+N($K810))+0.001,"OK",IF($N810&lt;0,"Falta: investigar","Sobra: revisar carga")))</f>
        <v/>
      </c>
      <c r="P810" s="26">
        <f>IF($N810="","",IFERROR(IF(INDEX('Productos de barra'!$H$2:$H$151,MATCH($D810,'Productos de barra'!$A$2:$A$151,0))="","",$N810*INDEX('Productos de barra'!$H$2:$H$151,MATCH($D810,'Productos de barra'!$A$2:$A$151,0))),""))</f>
        <v/>
      </c>
      <c r="Q810" s="18" t="n"/>
      <c r="R810" s="23">
        <f>IF(OR($A810="",$A810&lt;&gt;'Resumen del turno'!$C$3,$B810&lt;&gt;'Resumen del turno'!$C$4,$O810="",$O810="OK"),"",COUNTIFS($A$2:$A810,$A810,$B$2:$B810,$B810,$O$2:$O810,"Falta*")+COUNTIFS($A$2:$A810,$A810,$B$2:$B810,$B810,$O$2:$O810,"Sobra*"))</f>
        <v/>
      </c>
    </row>
    <row r="811">
      <c r="A811" s="22" t="n"/>
      <c r="B811" s="18" t="n"/>
      <c r="C811" s="18" t="n"/>
      <c r="D811" s="18" t="n"/>
      <c r="E811" s="23">
        <f>IF($D811="","",IFERROR(INDEX('Productos de barra'!$B$2:$B$151,MATCH($D811,'Productos de barra'!$A$2:$A$151,0)),"Código no cargado"))</f>
        <v/>
      </c>
      <c r="F811" s="23">
        <f>IF($D811="","",IFERROR(INDEX('Productos de barra'!$D$2:$D$151,MATCH($D811,'Productos de barra'!$A$2:$A$151,0)),""))</f>
        <v/>
      </c>
      <c r="G811" s="24" t="n"/>
      <c r="H811" s="24" t="n"/>
      <c r="I811" s="24" t="n"/>
      <c r="J811" s="24" t="n"/>
      <c r="K811" s="24" t="n"/>
      <c r="L811" s="25">
        <f>IF(OR($D811="",$G811=""),"",ROUND($G811+N($H811)-((N($I811)+N($J811))/MAX(0.0001,IFERROR(IF(INDEX('Productos de barra'!$F$2:$F$151,MATCH($D811,'Productos de barra'!$A$2:$A$151,0))="",1,INDEX('Productos de barra'!$F$2:$F$151,MATCH($D811,'Productos de barra'!$A$2:$A$151,0))),1))+N($K811)),2))</f>
        <v/>
      </c>
      <c r="M811" s="24" t="n"/>
      <c r="N811" s="25">
        <f>IF(OR($L811="",$M811=""),"",ROUND($M811-$L811,2))</f>
        <v/>
      </c>
      <c r="O811" s="23">
        <f>IF($N811="","",IF(ABS($N811)&lt;=IFERROR(IF(INDEX('Productos de barra'!$G$2:$G$151,MATCH($D811,'Productos de barra'!$A$2:$A$151,0))="",Configuración!$C$3,INDEX('Productos de barra'!$G$2:$G$151,MATCH($D811,'Productos de barra'!$A$2:$A$151,0))),Configuración!$C$3)*((N($I811)+N($J811))/MAX(0.0001,IFERROR(IF(INDEX('Productos de barra'!$F$2:$F$151,MATCH($D811,'Productos de barra'!$A$2:$A$151,0))="",1,INDEX('Productos de barra'!$F$2:$F$151,MATCH($D811,'Productos de barra'!$A$2:$A$151,0))),1))+N($K811))+0.001,"OK",IF($N811&lt;0,"Falta: investigar","Sobra: revisar carga")))</f>
        <v/>
      </c>
      <c r="P811" s="26">
        <f>IF($N811="","",IFERROR(IF(INDEX('Productos de barra'!$H$2:$H$151,MATCH($D811,'Productos de barra'!$A$2:$A$151,0))="","",$N811*INDEX('Productos de barra'!$H$2:$H$151,MATCH($D811,'Productos de barra'!$A$2:$A$151,0))),""))</f>
        <v/>
      </c>
      <c r="Q811" s="18" t="n"/>
      <c r="R811" s="23">
        <f>IF(OR($A811="",$A811&lt;&gt;'Resumen del turno'!$C$3,$B811&lt;&gt;'Resumen del turno'!$C$4,$O811="",$O811="OK"),"",COUNTIFS($A$2:$A811,$A811,$B$2:$B811,$B811,$O$2:$O811,"Falta*")+COUNTIFS($A$2:$A811,$A811,$B$2:$B811,$B811,$O$2:$O811,"Sobra*"))</f>
        <v/>
      </c>
    </row>
    <row r="812">
      <c r="A812" s="22" t="n"/>
      <c r="B812" s="18" t="n"/>
      <c r="C812" s="18" t="n"/>
      <c r="D812" s="18" t="n"/>
      <c r="E812" s="23">
        <f>IF($D812="","",IFERROR(INDEX('Productos de barra'!$B$2:$B$151,MATCH($D812,'Productos de barra'!$A$2:$A$151,0)),"Código no cargado"))</f>
        <v/>
      </c>
      <c r="F812" s="23">
        <f>IF($D812="","",IFERROR(INDEX('Productos de barra'!$D$2:$D$151,MATCH($D812,'Productos de barra'!$A$2:$A$151,0)),""))</f>
        <v/>
      </c>
      <c r="G812" s="24" t="n"/>
      <c r="H812" s="24" t="n"/>
      <c r="I812" s="24" t="n"/>
      <c r="J812" s="24" t="n"/>
      <c r="K812" s="24" t="n"/>
      <c r="L812" s="25">
        <f>IF(OR($D812="",$G812=""),"",ROUND($G812+N($H812)-((N($I812)+N($J812))/MAX(0.0001,IFERROR(IF(INDEX('Productos de barra'!$F$2:$F$151,MATCH($D812,'Productos de barra'!$A$2:$A$151,0))="",1,INDEX('Productos de barra'!$F$2:$F$151,MATCH($D812,'Productos de barra'!$A$2:$A$151,0))),1))+N($K812)),2))</f>
        <v/>
      </c>
      <c r="M812" s="24" t="n"/>
      <c r="N812" s="25">
        <f>IF(OR($L812="",$M812=""),"",ROUND($M812-$L812,2))</f>
        <v/>
      </c>
      <c r="O812" s="23">
        <f>IF($N812="","",IF(ABS($N812)&lt;=IFERROR(IF(INDEX('Productos de barra'!$G$2:$G$151,MATCH($D812,'Productos de barra'!$A$2:$A$151,0))="",Configuración!$C$3,INDEX('Productos de barra'!$G$2:$G$151,MATCH($D812,'Productos de barra'!$A$2:$A$151,0))),Configuración!$C$3)*((N($I812)+N($J812))/MAX(0.0001,IFERROR(IF(INDEX('Productos de barra'!$F$2:$F$151,MATCH($D812,'Productos de barra'!$A$2:$A$151,0))="",1,INDEX('Productos de barra'!$F$2:$F$151,MATCH($D812,'Productos de barra'!$A$2:$A$151,0))),1))+N($K812))+0.001,"OK",IF($N812&lt;0,"Falta: investigar","Sobra: revisar carga")))</f>
        <v/>
      </c>
      <c r="P812" s="26">
        <f>IF($N812="","",IFERROR(IF(INDEX('Productos de barra'!$H$2:$H$151,MATCH($D812,'Productos de barra'!$A$2:$A$151,0))="","",$N812*INDEX('Productos de barra'!$H$2:$H$151,MATCH($D812,'Productos de barra'!$A$2:$A$151,0))),""))</f>
        <v/>
      </c>
      <c r="Q812" s="18" t="n"/>
      <c r="R812" s="23">
        <f>IF(OR($A812="",$A812&lt;&gt;'Resumen del turno'!$C$3,$B812&lt;&gt;'Resumen del turno'!$C$4,$O812="",$O812="OK"),"",COUNTIFS($A$2:$A812,$A812,$B$2:$B812,$B812,$O$2:$O812,"Falta*")+COUNTIFS($A$2:$A812,$A812,$B$2:$B812,$B812,$O$2:$O812,"Sobra*"))</f>
        <v/>
      </c>
    </row>
    <row r="813">
      <c r="A813" s="22" t="n"/>
      <c r="B813" s="18" t="n"/>
      <c r="C813" s="18" t="n"/>
      <c r="D813" s="18" t="n"/>
      <c r="E813" s="23">
        <f>IF($D813="","",IFERROR(INDEX('Productos de barra'!$B$2:$B$151,MATCH($D813,'Productos de barra'!$A$2:$A$151,0)),"Código no cargado"))</f>
        <v/>
      </c>
      <c r="F813" s="23">
        <f>IF($D813="","",IFERROR(INDEX('Productos de barra'!$D$2:$D$151,MATCH($D813,'Productos de barra'!$A$2:$A$151,0)),""))</f>
        <v/>
      </c>
      <c r="G813" s="24" t="n"/>
      <c r="H813" s="24" t="n"/>
      <c r="I813" s="24" t="n"/>
      <c r="J813" s="24" t="n"/>
      <c r="K813" s="24" t="n"/>
      <c r="L813" s="25">
        <f>IF(OR($D813="",$G813=""),"",ROUND($G813+N($H813)-((N($I813)+N($J813))/MAX(0.0001,IFERROR(IF(INDEX('Productos de barra'!$F$2:$F$151,MATCH($D813,'Productos de barra'!$A$2:$A$151,0))="",1,INDEX('Productos de barra'!$F$2:$F$151,MATCH($D813,'Productos de barra'!$A$2:$A$151,0))),1))+N($K813)),2))</f>
        <v/>
      </c>
      <c r="M813" s="24" t="n"/>
      <c r="N813" s="25">
        <f>IF(OR($L813="",$M813=""),"",ROUND($M813-$L813,2))</f>
        <v/>
      </c>
      <c r="O813" s="23">
        <f>IF($N813="","",IF(ABS($N813)&lt;=IFERROR(IF(INDEX('Productos de barra'!$G$2:$G$151,MATCH($D813,'Productos de barra'!$A$2:$A$151,0))="",Configuración!$C$3,INDEX('Productos de barra'!$G$2:$G$151,MATCH($D813,'Productos de barra'!$A$2:$A$151,0))),Configuración!$C$3)*((N($I813)+N($J813))/MAX(0.0001,IFERROR(IF(INDEX('Productos de barra'!$F$2:$F$151,MATCH($D813,'Productos de barra'!$A$2:$A$151,0))="",1,INDEX('Productos de barra'!$F$2:$F$151,MATCH($D813,'Productos de barra'!$A$2:$A$151,0))),1))+N($K813))+0.001,"OK",IF($N813&lt;0,"Falta: investigar","Sobra: revisar carga")))</f>
        <v/>
      </c>
      <c r="P813" s="26">
        <f>IF($N813="","",IFERROR(IF(INDEX('Productos de barra'!$H$2:$H$151,MATCH($D813,'Productos de barra'!$A$2:$A$151,0))="","",$N813*INDEX('Productos de barra'!$H$2:$H$151,MATCH($D813,'Productos de barra'!$A$2:$A$151,0))),""))</f>
        <v/>
      </c>
      <c r="Q813" s="18" t="n"/>
      <c r="R813" s="23">
        <f>IF(OR($A813="",$A813&lt;&gt;'Resumen del turno'!$C$3,$B813&lt;&gt;'Resumen del turno'!$C$4,$O813="",$O813="OK"),"",COUNTIFS($A$2:$A813,$A813,$B$2:$B813,$B813,$O$2:$O813,"Falta*")+COUNTIFS($A$2:$A813,$A813,$B$2:$B813,$B813,$O$2:$O813,"Sobra*"))</f>
        <v/>
      </c>
    </row>
    <row r="814">
      <c r="A814" s="22" t="n"/>
      <c r="B814" s="18" t="n"/>
      <c r="C814" s="18" t="n"/>
      <c r="D814" s="18" t="n"/>
      <c r="E814" s="23">
        <f>IF($D814="","",IFERROR(INDEX('Productos de barra'!$B$2:$B$151,MATCH($D814,'Productos de barra'!$A$2:$A$151,0)),"Código no cargado"))</f>
        <v/>
      </c>
      <c r="F814" s="23">
        <f>IF($D814="","",IFERROR(INDEX('Productos de barra'!$D$2:$D$151,MATCH($D814,'Productos de barra'!$A$2:$A$151,0)),""))</f>
        <v/>
      </c>
      <c r="G814" s="24" t="n"/>
      <c r="H814" s="24" t="n"/>
      <c r="I814" s="24" t="n"/>
      <c r="J814" s="24" t="n"/>
      <c r="K814" s="24" t="n"/>
      <c r="L814" s="25">
        <f>IF(OR($D814="",$G814=""),"",ROUND($G814+N($H814)-((N($I814)+N($J814))/MAX(0.0001,IFERROR(IF(INDEX('Productos de barra'!$F$2:$F$151,MATCH($D814,'Productos de barra'!$A$2:$A$151,0))="",1,INDEX('Productos de barra'!$F$2:$F$151,MATCH($D814,'Productos de barra'!$A$2:$A$151,0))),1))+N($K814)),2))</f>
        <v/>
      </c>
      <c r="M814" s="24" t="n"/>
      <c r="N814" s="25">
        <f>IF(OR($L814="",$M814=""),"",ROUND($M814-$L814,2))</f>
        <v/>
      </c>
      <c r="O814" s="23">
        <f>IF($N814="","",IF(ABS($N814)&lt;=IFERROR(IF(INDEX('Productos de barra'!$G$2:$G$151,MATCH($D814,'Productos de barra'!$A$2:$A$151,0))="",Configuración!$C$3,INDEX('Productos de barra'!$G$2:$G$151,MATCH($D814,'Productos de barra'!$A$2:$A$151,0))),Configuración!$C$3)*((N($I814)+N($J814))/MAX(0.0001,IFERROR(IF(INDEX('Productos de barra'!$F$2:$F$151,MATCH($D814,'Productos de barra'!$A$2:$A$151,0))="",1,INDEX('Productos de barra'!$F$2:$F$151,MATCH($D814,'Productos de barra'!$A$2:$A$151,0))),1))+N($K814))+0.001,"OK",IF($N814&lt;0,"Falta: investigar","Sobra: revisar carga")))</f>
        <v/>
      </c>
      <c r="P814" s="26">
        <f>IF($N814="","",IFERROR(IF(INDEX('Productos de barra'!$H$2:$H$151,MATCH($D814,'Productos de barra'!$A$2:$A$151,0))="","",$N814*INDEX('Productos de barra'!$H$2:$H$151,MATCH($D814,'Productos de barra'!$A$2:$A$151,0))),""))</f>
        <v/>
      </c>
      <c r="Q814" s="18" t="n"/>
      <c r="R814" s="23">
        <f>IF(OR($A814="",$A814&lt;&gt;'Resumen del turno'!$C$3,$B814&lt;&gt;'Resumen del turno'!$C$4,$O814="",$O814="OK"),"",COUNTIFS($A$2:$A814,$A814,$B$2:$B814,$B814,$O$2:$O814,"Falta*")+COUNTIFS($A$2:$A814,$A814,$B$2:$B814,$B814,$O$2:$O814,"Sobra*"))</f>
        <v/>
      </c>
    </row>
    <row r="815">
      <c r="A815" s="22" t="n"/>
      <c r="B815" s="18" t="n"/>
      <c r="C815" s="18" t="n"/>
      <c r="D815" s="18" t="n"/>
      <c r="E815" s="23">
        <f>IF($D815="","",IFERROR(INDEX('Productos de barra'!$B$2:$B$151,MATCH($D815,'Productos de barra'!$A$2:$A$151,0)),"Código no cargado"))</f>
        <v/>
      </c>
      <c r="F815" s="23">
        <f>IF($D815="","",IFERROR(INDEX('Productos de barra'!$D$2:$D$151,MATCH($D815,'Productos de barra'!$A$2:$A$151,0)),""))</f>
        <v/>
      </c>
      <c r="G815" s="24" t="n"/>
      <c r="H815" s="24" t="n"/>
      <c r="I815" s="24" t="n"/>
      <c r="J815" s="24" t="n"/>
      <c r="K815" s="24" t="n"/>
      <c r="L815" s="25">
        <f>IF(OR($D815="",$G815=""),"",ROUND($G815+N($H815)-((N($I815)+N($J815))/MAX(0.0001,IFERROR(IF(INDEX('Productos de barra'!$F$2:$F$151,MATCH($D815,'Productos de barra'!$A$2:$A$151,0))="",1,INDEX('Productos de barra'!$F$2:$F$151,MATCH($D815,'Productos de barra'!$A$2:$A$151,0))),1))+N($K815)),2))</f>
        <v/>
      </c>
      <c r="M815" s="24" t="n"/>
      <c r="N815" s="25">
        <f>IF(OR($L815="",$M815=""),"",ROUND($M815-$L815,2))</f>
        <v/>
      </c>
      <c r="O815" s="23">
        <f>IF($N815="","",IF(ABS($N815)&lt;=IFERROR(IF(INDEX('Productos de barra'!$G$2:$G$151,MATCH($D815,'Productos de barra'!$A$2:$A$151,0))="",Configuración!$C$3,INDEX('Productos de barra'!$G$2:$G$151,MATCH($D815,'Productos de barra'!$A$2:$A$151,0))),Configuración!$C$3)*((N($I815)+N($J815))/MAX(0.0001,IFERROR(IF(INDEX('Productos de barra'!$F$2:$F$151,MATCH($D815,'Productos de barra'!$A$2:$A$151,0))="",1,INDEX('Productos de barra'!$F$2:$F$151,MATCH($D815,'Productos de barra'!$A$2:$A$151,0))),1))+N($K815))+0.001,"OK",IF($N815&lt;0,"Falta: investigar","Sobra: revisar carga")))</f>
        <v/>
      </c>
      <c r="P815" s="26">
        <f>IF($N815="","",IFERROR(IF(INDEX('Productos de barra'!$H$2:$H$151,MATCH($D815,'Productos de barra'!$A$2:$A$151,0))="","",$N815*INDEX('Productos de barra'!$H$2:$H$151,MATCH($D815,'Productos de barra'!$A$2:$A$151,0))),""))</f>
        <v/>
      </c>
      <c r="Q815" s="18" t="n"/>
      <c r="R815" s="23">
        <f>IF(OR($A815="",$A815&lt;&gt;'Resumen del turno'!$C$3,$B815&lt;&gt;'Resumen del turno'!$C$4,$O815="",$O815="OK"),"",COUNTIFS($A$2:$A815,$A815,$B$2:$B815,$B815,$O$2:$O815,"Falta*")+COUNTIFS($A$2:$A815,$A815,$B$2:$B815,$B815,$O$2:$O815,"Sobra*"))</f>
        <v/>
      </c>
    </row>
    <row r="816">
      <c r="A816" s="22" t="n"/>
      <c r="B816" s="18" t="n"/>
      <c r="C816" s="18" t="n"/>
      <c r="D816" s="18" t="n"/>
      <c r="E816" s="23">
        <f>IF($D816="","",IFERROR(INDEX('Productos de barra'!$B$2:$B$151,MATCH($D816,'Productos de barra'!$A$2:$A$151,0)),"Código no cargado"))</f>
        <v/>
      </c>
      <c r="F816" s="23">
        <f>IF($D816="","",IFERROR(INDEX('Productos de barra'!$D$2:$D$151,MATCH($D816,'Productos de barra'!$A$2:$A$151,0)),""))</f>
        <v/>
      </c>
      <c r="G816" s="24" t="n"/>
      <c r="H816" s="24" t="n"/>
      <c r="I816" s="24" t="n"/>
      <c r="J816" s="24" t="n"/>
      <c r="K816" s="24" t="n"/>
      <c r="L816" s="25">
        <f>IF(OR($D816="",$G816=""),"",ROUND($G816+N($H816)-((N($I816)+N($J816))/MAX(0.0001,IFERROR(IF(INDEX('Productos de barra'!$F$2:$F$151,MATCH($D816,'Productos de barra'!$A$2:$A$151,0))="",1,INDEX('Productos de barra'!$F$2:$F$151,MATCH($D816,'Productos de barra'!$A$2:$A$151,0))),1))+N($K816)),2))</f>
        <v/>
      </c>
      <c r="M816" s="24" t="n"/>
      <c r="N816" s="25">
        <f>IF(OR($L816="",$M816=""),"",ROUND($M816-$L816,2))</f>
        <v/>
      </c>
      <c r="O816" s="23">
        <f>IF($N816="","",IF(ABS($N816)&lt;=IFERROR(IF(INDEX('Productos de barra'!$G$2:$G$151,MATCH($D816,'Productos de barra'!$A$2:$A$151,0))="",Configuración!$C$3,INDEX('Productos de barra'!$G$2:$G$151,MATCH($D816,'Productos de barra'!$A$2:$A$151,0))),Configuración!$C$3)*((N($I816)+N($J816))/MAX(0.0001,IFERROR(IF(INDEX('Productos de barra'!$F$2:$F$151,MATCH($D816,'Productos de barra'!$A$2:$A$151,0))="",1,INDEX('Productos de barra'!$F$2:$F$151,MATCH($D816,'Productos de barra'!$A$2:$A$151,0))),1))+N($K816))+0.001,"OK",IF($N816&lt;0,"Falta: investigar","Sobra: revisar carga")))</f>
        <v/>
      </c>
      <c r="P816" s="26">
        <f>IF($N816="","",IFERROR(IF(INDEX('Productos de barra'!$H$2:$H$151,MATCH($D816,'Productos de barra'!$A$2:$A$151,0))="","",$N816*INDEX('Productos de barra'!$H$2:$H$151,MATCH($D816,'Productos de barra'!$A$2:$A$151,0))),""))</f>
        <v/>
      </c>
      <c r="Q816" s="18" t="n"/>
      <c r="R816" s="23">
        <f>IF(OR($A816="",$A816&lt;&gt;'Resumen del turno'!$C$3,$B816&lt;&gt;'Resumen del turno'!$C$4,$O816="",$O816="OK"),"",COUNTIFS($A$2:$A816,$A816,$B$2:$B816,$B816,$O$2:$O816,"Falta*")+COUNTIFS($A$2:$A816,$A816,$B$2:$B816,$B816,$O$2:$O816,"Sobra*"))</f>
        <v/>
      </c>
    </row>
    <row r="817">
      <c r="A817" s="22" t="n"/>
      <c r="B817" s="18" t="n"/>
      <c r="C817" s="18" t="n"/>
      <c r="D817" s="18" t="n"/>
      <c r="E817" s="23">
        <f>IF($D817="","",IFERROR(INDEX('Productos de barra'!$B$2:$B$151,MATCH($D817,'Productos de barra'!$A$2:$A$151,0)),"Código no cargado"))</f>
        <v/>
      </c>
      <c r="F817" s="23">
        <f>IF($D817="","",IFERROR(INDEX('Productos de barra'!$D$2:$D$151,MATCH($D817,'Productos de barra'!$A$2:$A$151,0)),""))</f>
        <v/>
      </c>
      <c r="G817" s="24" t="n"/>
      <c r="H817" s="24" t="n"/>
      <c r="I817" s="24" t="n"/>
      <c r="J817" s="24" t="n"/>
      <c r="K817" s="24" t="n"/>
      <c r="L817" s="25">
        <f>IF(OR($D817="",$G817=""),"",ROUND($G817+N($H817)-((N($I817)+N($J817))/MAX(0.0001,IFERROR(IF(INDEX('Productos de barra'!$F$2:$F$151,MATCH($D817,'Productos de barra'!$A$2:$A$151,0))="",1,INDEX('Productos de barra'!$F$2:$F$151,MATCH($D817,'Productos de barra'!$A$2:$A$151,0))),1))+N($K817)),2))</f>
        <v/>
      </c>
      <c r="M817" s="24" t="n"/>
      <c r="N817" s="25">
        <f>IF(OR($L817="",$M817=""),"",ROUND($M817-$L817,2))</f>
        <v/>
      </c>
      <c r="O817" s="23">
        <f>IF($N817="","",IF(ABS($N817)&lt;=IFERROR(IF(INDEX('Productos de barra'!$G$2:$G$151,MATCH($D817,'Productos de barra'!$A$2:$A$151,0))="",Configuración!$C$3,INDEX('Productos de barra'!$G$2:$G$151,MATCH($D817,'Productos de barra'!$A$2:$A$151,0))),Configuración!$C$3)*((N($I817)+N($J817))/MAX(0.0001,IFERROR(IF(INDEX('Productos de barra'!$F$2:$F$151,MATCH($D817,'Productos de barra'!$A$2:$A$151,0))="",1,INDEX('Productos de barra'!$F$2:$F$151,MATCH($D817,'Productos de barra'!$A$2:$A$151,0))),1))+N($K817))+0.001,"OK",IF($N817&lt;0,"Falta: investigar","Sobra: revisar carga")))</f>
        <v/>
      </c>
      <c r="P817" s="26">
        <f>IF($N817="","",IFERROR(IF(INDEX('Productos de barra'!$H$2:$H$151,MATCH($D817,'Productos de barra'!$A$2:$A$151,0))="","",$N817*INDEX('Productos de barra'!$H$2:$H$151,MATCH($D817,'Productos de barra'!$A$2:$A$151,0))),""))</f>
        <v/>
      </c>
      <c r="Q817" s="18" t="n"/>
      <c r="R817" s="23">
        <f>IF(OR($A817="",$A817&lt;&gt;'Resumen del turno'!$C$3,$B817&lt;&gt;'Resumen del turno'!$C$4,$O817="",$O817="OK"),"",COUNTIFS($A$2:$A817,$A817,$B$2:$B817,$B817,$O$2:$O817,"Falta*")+COUNTIFS($A$2:$A817,$A817,$B$2:$B817,$B817,$O$2:$O817,"Sobra*"))</f>
        <v/>
      </c>
    </row>
    <row r="818">
      <c r="A818" s="22" t="n"/>
      <c r="B818" s="18" t="n"/>
      <c r="C818" s="18" t="n"/>
      <c r="D818" s="18" t="n"/>
      <c r="E818" s="23">
        <f>IF($D818="","",IFERROR(INDEX('Productos de barra'!$B$2:$B$151,MATCH($D818,'Productos de barra'!$A$2:$A$151,0)),"Código no cargado"))</f>
        <v/>
      </c>
      <c r="F818" s="23">
        <f>IF($D818="","",IFERROR(INDEX('Productos de barra'!$D$2:$D$151,MATCH($D818,'Productos de barra'!$A$2:$A$151,0)),""))</f>
        <v/>
      </c>
      <c r="G818" s="24" t="n"/>
      <c r="H818" s="24" t="n"/>
      <c r="I818" s="24" t="n"/>
      <c r="J818" s="24" t="n"/>
      <c r="K818" s="24" t="n"/>
      <c r="L818" s="25">
        <f>IF(OR($D818="",$G818=""),"",ROUND($G818+N($H818)-((N($I818)+N($J818))/MAX(0.0001,IFERROR(IF(INDEX('Productos de barra'!$F$2:$F$151,MATCH($D818,'Productos de barra'!$A$2:$A$151,0))="",1,INDEX('Productos de barra'!$F$2:$F$151,MATCH($D818,'Productos de barra'!$A$2:$A$151,0))),1))+N($K818)),2))</f>
        <v/>
      </c>
      <c r="M818" s="24" t="n"/>
      <c r="N818" s="25">
        <f>IF(OR($L818="",$M818=""),"",ROUND($M818-$L818,2))</f>
        <v/>
      </c>
      <c r="O818" s="23">
        <f>IF($N818="","",IF(ABS($N818)&lt;=IFERROR(IF(INDEX('Productos de barra'!$G$2:$G$151,MATCH($D818,'Productos de barra'!$A$2:$A$151,0))="",Configuración!$C$3,INDEX('Productos de barra'!$G$2:$G$151,MATCH($D818,'Productos de barra'!$A$2:$A$151,0))),Configuración!$C$3)*((N($I818)+N($J818))/MAX(0.0001,IFERROR(IF(INDEX('Productos de barra'!$F$2:$F$151,MATCH($D818,'Productos de barra'!$A$2:$A$151,0))="",1,INDEX('Productos de barra'!$F$2:$F$151,MATCH($D818,'Productos de barra'!$A$2:$A$151,0))),1))+N($K818))+0.001,"OK",IF($N818&lt;0,"Falta: investigar","Sobra: revisar carga")))</f>
        <v/>
      </c>
      <c r="P818" s="26">
        <f>IF($N818="","",IFERROR(IF(INDEX('Productos de barra'!$H$2:$H$151,MATCH($D818,'Productos de barra'!$A$2:$A$151,0))="","",$N818*INDEX('Productos de barra'!$H$2:$H$151,MATCH($D818,'Productos de barra'!$A$2:$A$151,0))),""))</f>
        <v/>
      </c>
      <c r="Q818" s="18" t="n"/>
      <c r="R818" s="23">
        <f>IF(OR($A818="",$A818&lt;&gt;'Resumen del turno'!$C$3,$B818&lt;&gt;'Resumen del turno'!$C$4,$O818="",$O818="OK"),"",COUNTIFS($A$2:$A818,$A818,$B$2:$B818,$B818,$O$2:$O818,"Falta*")+COUNTIFS($A$2:$A818,$A818,$B$2:$B818,$B818,$O$2:$O818,"Sobra*"))</f>
        <v/>
      </c>
    </row>
    <row r="819">
      <c r="A819" s="22" t="n"/>
      <c r="B819" s="18" t="n"/>
      <c r="C819" s="18" t="n"/>
      <c r="D819" s="18" t="n"/>
      <c r="E819" s="23">
        <f>IF($D819="","",IFERROR(INDEX('Productos de barra'!$B$2:$B$151,MATCH($D819,'Productos de barra'!$A$2:$A$151,0)),"Código no cargado"))</f>
        <v/>
      </c>
      <c r="F819" s="23">
        <f>IF($D819="","",IFERROR(INDEX('Productos de barra'!$D$2:$D$151,MATCH($D819,'Productos de barra'!$A$2:$A$151,0)),""))</f>
        <v/>
      </c>
      <c r="G819" s="24" t="n"/>
      <c r="H819" s="24" t="n"/>
      <c r="I819" s="24" t="n"/>
      <c r="J819" s="24" t="n"/>
      <c r="K819" s="24" t="n"/>
      <c r="L819" s="25">
        <f>IF(OR($D819="",$G819=""),"",ROUND($G819+N($H819)-((N($I819)+N($J819))/MAX(0.0001,IFERROR(IF(INDEX('Productos de barra'!$F$2:$F$151,MATCH($D819,'Productos de barra'!$A$2:$A$151,0))="",1,INDEX('Productos de barra'!$F$2:$F$151,MATCH($D819,'Productos de barra'!$A$2:$A$151,0))),1))+N($K819)),2))</f>
        <v/>
      </c>
      <c r="M819" s="24" t="n"/>
      <c r="N819" s="25">
        <f>IF(OR($L819="",$M819=""),"",ROUND($M819-$L819,2))</f>
        <v/>
      </c>
      <c r="O819" s="23">
        <f>IF($N819="","",IF(ABS($N819)&lt;=IFERROR(IF(INDEX('Productos de barra'!$G$2:$G$151,MATCH($D819,'Productos de barra'!$A$2:$A$151,0))="",Configuración!$C$3,INDEX('Productos de barra'!$G$2:$G$151,MATCH($D819,'Productos de barra'!$A$2:$A$151,0))),Configuración!$C$3)*((N($I819)+N($J819))/MAX(0.0001,IFERROR(IF(INDEX('Productos de barra'!$F$2:$F$151,MATCH($D819,'Productos de barra'!$A$2:$A$151,0))="",1,INDEX('Productos de barra'!$F$2:$F$151,MATCH($D819,'Productos de barra'!$A$2:$A$151,0))),1))+N($K819))+0.001,"OK",IF($N819&lt;0,"Falta: investigar","Sobra: revisar carga")))</f>
        <v/>
      </c>
      <c r="P819" s="26">
        <f>IF($N819="","",IFERROR(IF(INDEX('Productos de barra'!$H$2:$H$151,MATCH($D819,'Productos de barra'!$A$2:$A$151,0))="","",$N819*INDEX('Productos de barra'!$H$2:$H$151,MATCH($D819,'Productos de barra'!$A$2:$A$151,0))),""))</f>
        <v/>
      </c>
      <c r="Q819" s="18" t="n"/>
      <c r="R819" s="23">
        <f>IF(OR($A819="",$A819&lt;&gt;'Resumen del turno'!$C$3,$B819&lt;&gt;'Resumen del turno'!$C$4,$O819="",$O819="OK"),"",COUNTIFS($A$2:$A819,$A819,$B$2:$B819,$B819,$O$2:$O819,"Falta*")+COUNTIFS($A$2:$A819,$A819,$B$2:$B819,$B819,$O$2:$O819,"Sobra*"))</f>
        <v/>
      </c>
    </row>
    <row r="820">
      <c r="A820" s="22" t="n"/>
      <c r="B820" s="18" t="n"/>
      <c r="C820" s="18" t="n"/>
      <c r="D820" s="18" t="n"/>
      <c r="E820" s="23">
        <f>IF($D820="","",IFERROR(INDEX('Productos de barra'!$B$2:$B$151,MATCH($D820,'Productos de barra'!$A$2:$A$151,0)),"Código no cargado"))</f>
        <v/>
      </c>
      <c r="F820" s="23">
        <f>IF($D820="","",IFERROR(INDEX('Productos de barra'!$D$2:$D$151,MATCH($D820,'Productos de barra'!$A$2:$A$151,0)),""))</f>
        <v/>
      </c>
      <c r="G820" s="24" t="n"/>
      <c r="H820" s="24" t="n"/>
      <c r="I820" s="24" t="n"/>
      <c r="J820" s="24" t="n"/>
      <c r="K820" s="24" t="n"/>
      <c r="L820" s="25">
        <f>IF(OR($D820="",$G820=""),"",ROUND($G820+N($H820)-((N($I820)+N($J820))/MAX(0.0001,IFERROR(IF(INDEX('Productos de barra'!$F$2:$F$151,MATCH($D820,'Productos de barra'!$A$2:$A$151,0))="",1,INDEX('Productos de barra'!$F$2:$F$151,MATCH($D820,'Productos de barra'!$A$2:$A$151,0))),1))+N($K820)),2))</f>
        <v/>
      </c>
      <c r="M820" s="24" t="n"/>
      <c r="N820" s="25">
        <f>IF(OR($L820="",$M820=""),"",ROUND($M820-$L820,2))</f>
        <v/>
      </c>
      <c r="O820" s="23">
        <f>IF($N820="","",IF(ABS($N820)&lt;=IFERROR(IF(INDEX('Productos de barra'!$G$2:$G$151,MATCH($D820,'Productos de barra'!$A$2:$A$151,0))="",Configuración!$C$3,INDEX('Productos de barra'!$G$2:$G$151,MATCH($D820,'Productos de barra'!$A$2:$A$151,0))),Configuración!$C$3)*((N($I820)+N($J820))/MAX(0.0001,IFERROR(IF(INDEX('Productos de barra'!$F$2:$F$151,MATCH($D820,'Productos de barra'!$A$2:$A$151,0))="",1,INDEX('Productos de barra'!$F$2:$F$151,MATCH($D820,'Productos de barra'!$A$2:$A$151,0))),1))+N($K820))+0.001,"OK",IF($N820&lt;0,"Falta: investigar","Sobra: revisar carga")))</f>
        <v/>
      </c>
      <c r="P820" s="26">
        <f>IF($N820="","",IFERROR(IF(INDEX('Productos de barra'!$H$2:$H$151,MATCH($D820,'Productos de barra'!$A$2:$A$151,0))="","",$N820*INDEX('Productos de barra'!$H$2:$H$151,MATCH($D820,'Productos de barra'!$A$2:$A$151,0))),""))</f>
        <v/>
      </c>
      <c r="Q820" s="18" t="n"/>
      <c r="R820" s="23">
        <f>IF(OR($A820="",$A820&lt;&gt;'Resumen del turno'!$C$3,$B820&lt;&gt;'Resumen del turno'!$C$4,$O820="",$O820="OK"),"",COUNTIFS($A$2:$A820,$A820,$B$2:$B820,$B820,$O$2:$O820,"Falta*")+COUNTIFS($A$2:$A820,$A820,$B$2:$B820,$B820,$O$2:$O820,"Sobra*"))</f>
        <v/>
      </c>
    </row>
    <row r="821">
      <c r="A821" s="22" t="n"/>
      <c r="B821" s="18" t="n"/>
      <c r="C821" s="18" t="n"/>
      <c r="D821" s="18" t="n"/>
      <c r="E821" s="23">
        <f>IF($D821="","",IFERROR(INDEX('Productos de barra'!$B$2:$B$151,MATCH($D821,'Productos de barra'!$A$2:$A$151,0)),"Código no cargado"))</f>
        <v/>
      </c>
      <c r="F821" s="23">
        <f>IF($D821="","",IFERROR(INDEX('Productos de barra'!$D$2:$D$151,MATCH($D821,'Productos de barra'!$A$2:$A$151,0)),""))</f>
        <v/>
      </c>
      <c r="G821" s="24" t="n"/>
      <c r="H821" s="24" t="n"/>
      <c r="I821" s="24" t="n"/>
      <c r="J821" s="24" t="n"/>
      <c r="K821" s="24" t="n"/>
      <c r="L821" s="25">
        <f>IF(OR($D821="",$G821=""),"",ROUND($G821+N($H821)-((N($I821)+N($J821))/MAX(0.0001,IFERROR(IF(INDEX('Productos de barra'!$F$2:$F$151,MATCH($D821,'Productos de barra'!$A$2:$A$151,0))="",1,INDEX('Productos de barra'!$F$2:$F$151,MATCH($D821,'Productos de barra'!$A$2:$A$151,0))),1))+N($K821)),2))</f>
        <v/>
      </c>
      <c r="M821" s="24" t="n"/>
      <c r="N821" s="25">
        <f>IF(OR($L821="",$M821=""),"",ROUND($M821-$L821,2))</f>
        <v/>
      </c>
      <c r="O821" s="23">
        <f>IF($N821="","",IF(ABS($N821)&lt;=IFERROR(IF(INDEX('Productos de barra'!$G$2:$G$151,MATCH($D821,'Productos de barra'!$A$2:$A$151,0))="",Configuración!$C$3,INDEX('Productos de barra'!$G$2:$G$151,MATCH($D821,'Productos de barra'!$A$2:$A$151,0))),Configuración!$C$3)*((N($I821)+N($J821))/MAX(0.0001,IFERROR(IF(INDEX('Productos de barra'!$F$2:$F$151,MATCH($D821,'Productos de barra'!$A$2:$A$151,0))="",1,INDEX('Productos de barra'!$F$2:$F$151,MATCH($D821,'Productos de barra'!$A$2:$A$151,0))),1))+N($K821))+0.001,"OK",IF($N821&lt;0,"Falta: investigar","Sobra: revisar carga")))</f>
        <v/>
      </c>
      <c r="P821" s="26">
        <f>IF($N821="","",IFERROR(IF(INDEX('Productos de barra'!$H$2:$H$151,MATCH($D821,'Productos de barra'!$A$2:$A$151,0))="","",$N821*INDEX('Productos de barra'!$H$2:$H$151,MATCH($D821,'Productos de barra'!$A$2:$A$151,0))),""))</f>
        <v/>
      </c>
      <c r="Q821" s="18" t="n"/>
      <c r="R821" s="23">
        <f>IF(OR($A821="",$A821&lt;&gt;'Resumen del turno'!$C$3,$B821&lt;&gt;'Resumen del turno'!$C$4,$O821="",$O821="OK"),"",COUNTIFS($A$2:$A821,$A821,$B$2:$B821,$B821,$O$2:$O821,"Falta*")+COUNTIFS($A$2:$A821,$A821,$B$2:$B821,$B821,$O$2:$O821,"Sobra*"))</f>
        <v/>
      </c>
    </row>
    <row r="822">
      <c r="A822" s="22" t="n"/>
      <c r="B822" s="18" t="n"/>
      <c r="C822" s="18" t="n"/>
      <c r="D822" s="18" t="n"/>
      <c r="E822" s="23">
        <f>IF($D822="","",IFERROR(INDEX('Productos de barra'!$B$2:$B$151,MATCH($D822,'Productos de barra'!$A$2:$A$151,0)),"Código no cargado"))</f>
        <v/>
      </c>
      <c r="F822" s="23">
        <f>IF($D822="","",IFERROR(INDEX('Productos de barra'!$D$2:$D$151,MATCH($D822,'Productos de barra'!$A$2:$A$151,0)),""))</f>
        <v/>
      </c>
      <c r="G822" s="24" t="n"/>
      <c r="H822" s="24" t="n"/>
      <c r="I822" s="24" t="n"/>
      <c r="J822" s="24" t="n"/>
      <c r="K822" s="24" t="n"/>
      <c r="L822" s="25">
        <f>IF(OR($D822="",$G822=""),"",ROUND($G822+N($H822)-((N($I822)+N($J822))/MAX(0.0001,IFERROR(IF(INDEX('Productos de barra'!$F$2:$F$151,MATCH($D822,'Productos de barra'!$A$2:$A$151,0))="",1,INDEX('Productos de barra'!$F$2:$F$151,MATCH($D822,'Productos de barra'!$A$2:$A$151,0))),1))+N($K822)),2))</f>
        <v/>
      </c>
      <c r="M822" s="24" t="n"/>
      <c r="N822" s="25">
        <f>IF(OR($L822="",$M822=""),"",ROUND($M822-$L822,2))</f>
        <v/>
      </c>
      <c r="O822" s="23">
        <f>IF($N822="","",IF(ABS($N822)&lt;=IFERROR(IF(INDEX('Productos de barra'!$G$2:$G$151,MATCH($D822,'Productos de barra'!$A$2:$A$151,0))="",Configuración!$C$3,INDEX('Productos de barra'!$G$2:$G$151,MATCH($D822,'Productos de barra'!$A$2:$A$151,0))),Configuración!$C$3)*((N($I822)+N($J822))/MAX(0.0001,IFERROR(IF(INDEX('Productos de barra'!$F$2:$F$151,MATCH($D822,'Productos de barra'!$A$2:$A$151,0))="",1,INDEX('Productos de barra'!$F$2:$F$151,MATCH($D822,'Productos de barra'!$A$2:$A$151,0))),1))+N($K822))+0.001,"OK",IF($N822&lt;0,"Falta: investigar","Sobra: revisar carga")))</f>
        <v/>
      </c>
      <c r="P822" s="26">
        <f>IF($N822="","",IFERROR(IF(INDEX('Productos de barra'!$H$2:$H$151,MATCH($D822,'Productos de barra'!$A$2:$A$151,0))="","",$N822*INDEX('Productos de barra'!$H$2:$H$151,MATCH($D822,'Productos de barra'!$A$2:$A$151,0))),""))</f>
        <v/>
      </c>
      <c r="Q822" s="18" t="n"/>
      <c r="R822" s="23">
        <f>IF(OR($A822="",$A822&lt;&gt;'Resumen del turno'!$C$3,$B822&lt;&gt;'Resumen del turno'!$C$4,$O822="",$O822="OK"),"",COUNTIFS($A$2:$A822,$A822,$B$2:$B822,$B822,$O$2:$O822,"Falta*")+COUNTIFS($A$2:$A822,$A822,$B$2:$B822,$B822,$O$2:$O822,"Sobra*"))</f>
        <v/>
      </c>
    </row>
    <row r="823">
      <c r="A823" s="22" t="n"/>
      <c r="B823" s="18" t="n"/>
      <c r="C823" s="18" t="n"/>
      <c r="D823" s="18" t="n"/>
      <c r="E823" s="23">
        <f>IF($D823="","",IFERROR(INDEX('Productos de barra'!$B$2:$B$151,MATCH($D823,'Productos de barra'!$A$2:$A$151,0)),"Código no cargado"))</f>
        <v/>
      </c>
      <c r="F823" s="23">
        <f>IF($D823="","",IFERROR(INDEX('Productos de barra'!$D$2:$D$151,MATCH($D823,'Productos de barra'!$A$2:$A$151,0)),""))</f>
        <v/>
      </c>
      <c r="G823" s="24" t="n"/>
      <c r="H823" s="24" t="n"/>
      <c r="I823" s="24" t="n"/>
      <c r="J823" s="24" t="n"/>
      <c r="K823" s="24" t="n"/>
      <c r="L823" s="25">
        <f>IF(OR($D823="",$G823=""),"",ROUND($G823+N($H823)-((N($I823)+N($J823))/MAX(0.0001,IFERROR(IF(INDEX('Productos de barra'!$F$2:$F$151,MATCH($D823,'Productos de barra'!$A$2:$A$151,0))="",1,INDEX('Productos de barra'!$F$2:$F$151,MATCH($D823,'Productos de barra'!$A$2:$A$151,0))),1))+N($K823)),2))</f>
        <v/>
      </c>
      <c r="M823" s="24" t="n"/>
      <c r="N823" s="25">
        <f>IF(OR($L823="",$M823=""),"",ROUND($M823-$L823,2))</f>
        <v/>
      </c>
      <c r="O823" s="23">
        <f>IF($N823="","",IF(ABS($N823)&lt;=IFERROR(IF(INDEX('Productos de barra'!$G$2:$G$151,MATCH($D823,'Productos de barra'!$A$2:$A$151,0))="",Configuración!$C$3,INDEX('Productos de barra'!$G$2:$G$151,MATCH($D823,'Productos de barra'!$A$2:$A$151,0))),Configuración!$C$3)*((N($I823)+N($J823))/MAX(0.0001,IFERROR(IF(INDEX('Productos de barra'!$F$2:$F$151,MATCH($D823,'Productos de barra'!$A$2:$A$151,0))="",1,INDEX('Productos de barra'!$F$2:$F$151,MATCH($D823,'Productos de barra'!$A$2:$A$151,0))),1))+N($K823))+0.001,"OK",IF($N823&lt;0,"Falta: investigar","Sobra: revisar carga")))</f>
        <v/>
      </c>
      <c r="P823" s="26">
        <f>IF($N823="","",IFERROR(IF(INDEX('Productos de barra'!$H$2:$H$151,MATCH($D823,'Productos de barra'!$A$2:$A$151,0))="","",$N823*INDEX('Productos de barra'!$H$2:$H$151,MATCH($D823,'Productos de barra'!$A$2:$A$151,0))),""))</f>
        <v/>
      </c>
      <c r="Q823" s="18" t="n"/>
      <c r="R823" s="23">
        <f>IF(OR($A823="",$A823&lt;&gt;'Resumen del turno'!$C$3,$B823&lt;&gt;'Resumen del turno'!$C$4,$O823="",$O823="OK"),"",COUNTIFS($A$2:$A823,$A823,$B$2:$B823,$B823,$O$2:$O823,"Falta*")+COUNTIFS($A$2:$A823,$A823,$B$2:$B823,$B823,$O$2:$O823,"Sobra*"))</f>
        <v/>
      </c>
    </row>
    <row r="824">
      <c r="A824" s="22" t="n"/>
      <c r="B824" s="18" t="n"/>
      <c r="C824" s="18" t="n"/>
      <c r="D824" s="18" t="n"/>
      <c r="E824" s="23">
        <f>IF($D824="","",IFERROR(INDEX('Productos de barra'!$B$2:$B$151,MATCH($D824,'Productos de barra'!$A$2:$A$151,0)),"Código no cargado"))</f>
        <v/>
      </c>
      <c r="F824" s="23">
        <f>IF($D824="","",IFERROR(INDEX('Productos de barra'!$D$2:$D$151,MATCH($D824,'Productos de barra'!$A$2:$A$151,0)),""))</f>
        <v/>
      </c>
      <c r="G824" s="24" t="n"/>
      <c r="H824" s="24" t="n"/>
      <c r="I824" s="24" t="n"/>
      <c r="J824" s="24" t="n"/>
      <c r="K824" s="24" t="n"/>
      <c r="L824" s="25">
        <f>IF(OR($D824="",$G824=""),"",ROUND($G824+N($H824)-((N($I824)+N($J824))/MAX(0.0001,IFERROR(IF(INDEX('Productos de barra'!$F$2:$F$151,MATCH($D824,'Productos de barra'!$A$2:$A$151,0))="",1,INDEX('Productos de barra'!$F$2:$F$151,MATCH($D824,'Productos de barra'!$A$2:$A$151,0))),1))+N($K824)),2))</f>
        <v/>
      </c>
      <c r="M824" s="24" t="n"/>
      <c r="N824" s="25">
        <f>IF(OR($L824="",$M824=""),"",ROUND($M824-$L824,2))</f>
        <v/>
      </c>
      <c r="O824" s="23">
        <f>IF($N824="","",IF(ABS($N824)&lt;=IFERROR(IF(INDEX('Productos de barra'!$G$2:$G$151,MATCH($D824,'Productos de barra'!$A$2:$A$151,0))="",Configuración!$C$3,INDEX('Productos de barra'!$G$2:$G$151,MATCH($D824,'Productos de barra'!$A$2:$A$151,0))),Configuración!$C$3)*((N($I824)+N($J824))/MAX(0.0001,IFERROR(IF(INDEX('Productos de barra'!$F$2:$F$151,MATCH($D824,'Productos de barra'!$A$2:$A$151,0))="",1,INDEX('Productos de barra'!$F$2:$F$151,MATCH($D824,'Productos de barra'!$A$2:$A$151,0))),1))+N($K824))+0.001,"OK",IF($N824&lt;0,"Falta: investigar","Sobra: revisar carga")))</f>
        <v/>
      </c>
      <c r="P824" s="26">
        <f>IF($N824="","",IFERROR(IF(INDEX('Productos de barra'!$H$2:$H$151,MATCH($D824,'Productos de barra'!$A$2:$A$151,0))="","",$N824*INDEX('Productos de barra'!$H$2:$H$151,MATCH($D824,'Productos de barra'!$A$2:$A$151,0))),""))</f>
        <v/>
      </c>
      <c r="Q824" s="18" t="n"/>
      <c r="R824" s="23">
        <f>IF(OR($A824="",$A824&lt;&gt;'Resumen del turno'!$C$3,$B824&lt;&gt;'Resumen del turno'!$C$4,$O824="",$O824="OK"),"",COUNTIFS($A$2:$A824,$A824,$B$2:$B824,$B824,$O$2:$O824,"Falta*")+COUNTIFS($A$2:$A824,$A824,$B$2:$B824,$B824,$O$2:$O824,"Sobra*"))</f>
        <v/>
      </c>
    </row>
    <row r="825">
      <c r="A825" s="22" t="n"/>
      <c r="B825" s="18" t="n"/>
      <c r="C825" s="18" t="n"/>
      <c r="D825" s="18" t="n"/>
      <c r="E825" s="23">
        <f>IF($D825="","",IFERROR(INDEX('Productos de barra'!$B$2:$B$151,MATCH($D825,'Productos de barra'!$A$2:$A$151,0)),"Código no cargado"))</f>
        <v/>
      </c>
      <c r="F825" s="23">
        <f>IF($D825="","",IFERROR(INDEX('Productos de barra'!$D$2:$D$151,MATCH($D825,'Productos de barra'!$A$2:$A$151,0)),""))</f>
        <v/>
      </c>
      <c r="G825" s="24" t="n"/>
      <c r="H825" s="24" t="n"/>
      <c r="I825" s="24" t="n"/>
      <c r="J825" s="24" t="n"/>
      <c r="K825" s="24" t="n"/>
      <c r="L825" s="25">
        <f>IF(OR($D825="",$G825=""),"",ROUND($G825+N($H825)-((N($I825)+N($J825))/MAX(0.0001,IFERROR(IF(INDEX('Productos de barra'!$F$2:$F$151,MATCH($D825,'Productos de barra'!$A$2:$A$151,0))="",1,INDEX('Productos de barra'!$F$2:$F$151,MATCH($D825,'Productos de barra'!$A$2:$A$151,0))),1))+N($K825)),2))</f>
        <v/>
      </c>
      <c r="M825" s="24" t="n"/>
      <c r="N825" s="25">
        <f>IF(OR($L825="",$M825=""),"",ROUND($M825-$L825,2))</f>
        <v/>
      </c>
      <c r="O825" s="23">
        <f>IF($N825="","",IF(ABS($N825)&lt;=IFERROR(IF(INDEX('Productos de barra'!$G$2:$G$151,MATCH($D825,'Productos de barra'!$A$2:$A$151,0))="",Configuración!$C$3,INDEX('Productos de barra'!$G$2:$G$151,MATCH($D825,'Productos de barra'!$A$2:$A$151,0))),Configuración!$C$3)*((N($I825)+N($J825))/MAX(0.0001,IFERROR(IF(INDEX('Productos de barra'!$F$2:$F$151,MATCH($D825,'Productos de barra'!$A$2:$A$151,0))="",1,INDEX('Productos de barra'!$F$2:$F$151,MATCH($D825,'Productos de barra'!$A$2:$A$151,0))),1))+N($K825))+0.001,"OK",IF($N825&lt;0,"Falta: investigar","Sobra: revisar carga")))</f>
        <v/>
      </c>
      <c r="P825" s="26">
        <f>IF($N825="","",IFERROR(IF(INDEX('Productos de barra'!$H$2:$H$151,MATCH($D825,'Productos de barra'!$A$2:$A$151,0))="","",$N825*INDEX('Productos de barra'!$H$2:$H$151,MATCH($D825,'Productos de barra'!$A$2:$A$151,0))),""))</f>
        <v/>
      </c>
      <c r="Q825" s="18" t="n"/>
      <c r="R825" s="23">
        <f>IF(OR($A825="",$A825&lt;&gt;'Resumen del turno'!$C$3,$B825&lt;&gt;'Resumen del turno'!$C$4,$O825="",$O825="OK"),"",COUNTIFS($A$2:$A825,$A825,$B$2:$B825,$B825,$O$2:$O825,"Falta*")+COUNTIFS($A$2:$A825,$A825,$B$2:$B825,$B825,$O$2:$O825,"Sobra*"))</f>
        <v/>
      </c>
    </row>
    <row r="826">
      <c r="A826" s="22" t="n"/>
      <c r="B826" s="18" t="n"/>
      <c r="C826" s="18" t="n"/>
      <c r="D826" s="18" t="n"/>
      <c r="E826" s="23">
        <f>IF($D826="","",IFERROR(INDEX('Productos de barra'!$B$2:$B$151,MATCH($D826,'Productos de barra'!$A$2:$A$151,0)),"Código no cargado"))</f>
        <v/>
      </c>
      <c r="F826" s="23">
        <f>IF($D826="","",IFERROR(INDEX('Productos de barra'!$D$2:$D$151,MATCH($D826,'Productos de barra'!$A$2:$A$151,0)),""))</f>
        <v/>
      </c>
      <c r="G826" s="24" t="n"/>
      <c r="H826" s="24" t="n"/>
      <c r="I826" s="24" t="n"/>
      <c r="J826" s="24" t="n"/>
      <c r="K826" s="24" t="n"/>
      <c r="L826" s="25">
        <f>IF(OR($D826="",$G826=""),"",ROUND($G826+N($H826)-((N($I826)+N($J826))/MAX(0.0001,IFERROR(IF(INDEX('Productos de barra'!$F$2:$F$151,MATCH($D826,'Productos de barra'!$A$2:$A$151,0))="",1,INDEX('Productos de barra'!$F$2:$F$151,MATCH($D826,'Productos de barra'!$A$2:$A$151,0))),1))+N($K826)),2))</f>
        <v/>
      </c>
      <c r="M826" s="24" t="n"/>
      <c r="N826" s="25">
        <f>IF(OR($L826="",$M826=""),"",ROUND($M826-$L826,2))</f>
        <v/>
      </c>
      <c r="O826" s="23">
        <f>IF($N826="","",IF(ABS($N826)&lt;=IFERROR(IF(INDEX('Productos de barra'!$G$2:$G$151,MATCH($D826,'Productos de barra'!$A$2:$A$151,0))="",Configuración!$C$3,INDEX('Productos de barra'!$G$2:$G$151,MATCH($D826,'Productos de barra'!$A$2:$A$151,0))),Configuración!$C$3)*((N($I826)+N($J826))/MAX(0.0001,IFERROR(IF(INDEX('Productos de barra'!$F$2:$F$151,MATCH($D826,'Productos de barra'!$A$2:$A$151,0))="",1,INDEX('Productos de barra'!$F$2:$F$151,MATCH($D826,'Productos de barra'!$A$2:$A$151,0))),1))+N($K826))+0.001,"OK",IF($N826&lt;0,"Falta: investigar","Sobra: revisar carga")))</f>
        <v/>
      </c>
      <c r="P826" s="26">
        <f>IF($N826="","",IFERROR(IF(INDEX('Productos de barra'!$H$2:$H$151,MATCH($D826,'Productos de barra'!$A$2:$A$151,0))="","",$N826*INDEX('Productos de barra'!$H$2:$H$151,MATCH($D826,'Productos de barra'!$A$2:$A$151,0))),""))</f>
        <v/>
      </c>
      <c r="Q826" s="18" t="n"/>
      <c r="R826" s="23">
        <f>IF(OR($A826="",$A826&lt;&gt;'Resumen del turno'!$C$3,$B826&lt;&gt;'Resumen del turno'!$C$4,$O826="",$O826="OK"),"",COUNTIFS($A$2:$A826,$A826,$B$2:$B826,$B826,$O$2:$O826,"Falta*")+COUNTIFS($A$2:$A826,$A826,$B$2:$B826,$B826,$O$2:$O826,"Sobra*"))</f>
        <v/>
      </c>
    </row>
    <row r="827">
      <c r="A827" s="22" t="n"/>
      <c r="B827" s="18" t="n"/>
      <c r="C827" s="18" t="n"/>
      <c r="D827" s="18" t="n"/>
      <c r="E827" s="23">
        <f>IF($D827="","",IFERROR(INDEX('Productos de barra'!$B$2:$B$151,MATCH($D827,'Productos de barra'!$A$2:$A$151,0)),"Código no cargado"))</f>
        <v/>
      </c>
      <c r="F827" s="23">
        <f>IF($D827="","",IFERROR(INDEX('Productos de barra'!$D$2:$D$151,MATCH($D827,'Productos de barra'!$A$2:$A$151,0)),""))</f>
        <v/>
      </c>
      <c r="G827" s="24" t="n"/>
      <c r="H827" s="24" t="n"/>
      <c r="I827" s="24" t="n"/>
      <c r="J827" s="24" t="n"/>
      <c r="K827" s="24" t="n"/>
      <c r="L827" s="25">
        <f>IF(OR($D827="",$G827=""),"",ROUND($G827+N($H827)-((N($I827)+N($J827))/MAX(0.0001,IFERROR(IF(INDEX('Productos de barra'!$F$2:$F$151,MATCH($D827,'Productos de barra'!$A$2:$A$151,0))="",1,INDEX('Productos de barra'!$F$2:$F$151,MATCH($D827,'Productos de barra'!$A$2:$A$151,0))),1))+N($K827)),2))</f>
        <v/>
      </c>
      <c r="M827" s="24" t="n"/>
      <c r="N827" s="25">
        <f>IF(OR($L827="",$M827=""),"",ROUND($M827-$L827,2))</f>
        <v/>
      </c>
      <c r="O827" s="23">
        <f>IF($N827="","",IF(ABS($N827)&lt;=IFERROR(IF(INDEX('Productos de barra'!$G$2:$G$151,MATCH($D827,'Productos de barra'!$A$2:$A$151,0))="",Configuración!$C$3,INDEX('Productos de barra'!$G$2:$G$151,MATCH($D827,'Productos de barra'!$A$2:$A$151,0))),Configuración!$C$3)*((N($I827)+N($J827))/MAX(0.0001,IFERROR(IF(INDEX('Productos de barra'!$F$2:$F$151,MATCH($D827,'Productos de barra'!$A$2:$A$151,0))="",1,INDEX('Productos de barra'!$F$2:$F$151,MATCH($D827,'Productos de barra'!$A$2:$A$151,0))),1))+N($K827))+0.001,"OK",IF($N827&lt;0,"Falta: investigar","Sobra: revisar carga")))</f>
        <v/>
      </c>
      <c r="P827" s="26">
        <f>IF($N827="","",IFERROR(IF(INDEX('Productos de barra'!$H$2:$H$151,MATCH($D827,'Productos de barra'!$A$2:$A$151,0))="","",$N827*INDEX('Productos de barra'!$H$2:$H$151,MATCH($D827,'Productos de barra'!$A$2:$A$151,0))),""))</f>
        <v/>
      </c>
      <c r="Q827" s="18" t="n"/>
      <c r="R827" s="23">
        <f>IF(OR($A827="",$A827&lt;&gt;'Resumen del turno'!$C$3,$B827&lt;&gt;'Resumen del turno'!$C$4,$O827="",$O827="OK"),"",COUNTIFS($A$2:$A827,$A827,$B$2:$B827,$B827,$O$2:$O827,"Falta*")+COUNTIFS($A$2:$A827,$A827,$B$2:$B827,$B827,$O$2:$O827,"Sobra*"))</f>
        <v/>
      </c>
    </row>
    <row r="828">
      <c r="A828" s="22" t="n"/>
      <c r="B828" s="18" t="n"/>
      <c r="C828" s="18" t="n"/>
      <c r="D828" s="18" t="n"/>
      <c r="E828" s="23">
        <f>IF($D828="","",IFERROR(INDEX('Productos de barra'!$B$2:$B$151,MATCH($D828,'Productos de barra'!$A$2:$A$151,0)),"Código no cargado"))</f>
        <v/>
      </c>
      <c r="F828" s="23">
        <f>IF($D828="","",IFERROR(INDEX('Productos de barra'!$D$2:$D$151,MATCH($D828,'Productos de barra'!$A$2:$A$151,0)),""))</f>
        <v/>
      </c>
      <c r="G828" s="24" t="n"/>
      <c r="H828" s="24" t="n"/>
      <c r="I828" s="24" t="n"/>
      <c r="J828" s="24" t="n"/>
      <c r="K828" s="24" t="n"/>
      <c r="L828" s="25">
        <f>IF(OR($D828="",$G828=""),"",ROUND($G828+N($H828)-((N($I828)+N($J828))/MAX(0.0001,IFERROR(IF(INDEX('Productos de barra'!$F$2:$F$151,MATCH($D828,'Productos de barra'!$A$2:$A$151,0))="",1,INDEX('Productos de barra'!$F$2:$F$151,MATCH($D828,'Productos de barra'!$A$2:$A$151,0))),1))+N($K828)),2))</f>
        <v/>
      </c>
      <c r="M828" s="24" t="n"/>
      <c r="N828" s="25">
        <f>IF(OR($L828="",$M828=""),"",ROUND($M828-$L828,2))</f>
        <v/>
      </c>
      <c r="O828" s="23">
        <f>IF($N828="","",IF(ABS($N828)&lt;=IFERROR(IF(INDEX('Productos de barra'!$G$2:$G$151,MATCH($D828,'Productos de barra'!$A$2:$A$151,0))="",Configuración!$C$3,INDEX('Productos de barra'!$G$2:$G$151,MATCH($D828,'Productos de barra'!$A$2:$A$151,0))),Configuración!$C$3)*((N($I828)+N($J828))/MAX(0.0001,IFERROR(IF(INDEX('Productos de barra'!$F$2:$F$151,MATCH($D828,'Productos de barra'!$A$2:$A$151,0))="",1,INDEX('Productos de barra'!$F$2:$F$151,MATCH($D828,'Productos de barra'!$A$2:$A$151,0))),1))+N($K828))+0.001,"OK",IF($N828&lt;0,"Falta: investigar","Sobra: revisar carga")))</f>
        <v/>
      </c>
      <c r="P828" s="26">
        <f>IF($N828="","",IFERROR(IF(INDEX('Productos de barra'!$H$2:$H$151,MATCH($D828,'Productos de barra'!$A$2:$A$151,0))="","",$N828*INDEX('Productos de barra'!$H$2:$H$151,MATCH($D828,'Productos de barra'!$A$2:$A$151,0))),""))</f>
        <v/>
      </c>
      <c r="Q828" s="18" t="n"/>
      <c r="R828" s="23">
        <f>IF(OR($A828="",$A828&lt;&gt;'Resumen del turno'!$C$3,$B828&lt;&gt;'Resumen del turno'!$C$4,$O828="",$O828="OK"),"",COUNTIFS($A$2:$A828,$A828,$B$2:$B828,$B828,$O$2:$O828,"Falta*")+COUNTIFS($A$2:$A828,$A828,$B$2:$B828,$B828,$O$2:$O828,"Sobra*"))</f>
        <v/>
      </c>
    </row>
    <row r="829">
      <c r="A829" s="22" t="n"/>
      <c r="B829" s="18" t="n"/>
      <c r="C829" s="18" t="n"/>
      <c r="D829" s="18" t="n"/>
      <c r="E829" s="23">
        <f>IF($D829="","",IFERROR(INDEX('Productos de barra'!$B$2:$B$151,MATCH($D829,'Productos de barra'!$A$2:$A$151,0)),"Código no cargado"))</f>
        <v/>
      </c>
      <c r="F829" s="23">
        <f>IF($D829="","",IFERROR(INDEX('Productos de barra'!$D$2:$D$151,MATCH($D829,'Productos de barra'!$A$2:$A$151,0)),""))</f>
        <v/>
      </c>
      <c r="G829" s="24" t="n"/>
      <c r="H829" s="24" t="n"/>
      <c r="I829" s="24" t="n"/>
      <c r="J829" s="24" t="n"/>
      <c r="K829" s="24" t="n"/>
      <c r="L829" s="25">
        <f>IF(OR($D829="",$G829=""),"",ROUND($G829+N($H829)-((N($I829)+N($J829))/MAX(0.0001,IFERROR(IF(INDEX('Productos de barra'!$F$2:$F$151,MATCH($D829,'Productos de barra'!$A$2:$A$151,0))="",1,INDEX('Productos de barra'!$F$2:$F$151,MATCH($D829,'Productos de barra'!$A$2:$A$151,0))),1))+N($K829)),2))</f>
        <v/>
      </c>
      <c r="M829" s="24" t="n"/>
      <c r="N829" s="25">
        <f>IF(OR($L829="",$M829=""),"",ROUND($M829-$L829,2))</f>
        <v/>
      </c>
      <c r="O829" s="23">
        <f>IF($N829="","",IF(ABS($N829)&lt;=IFERROR(IF(INDEX('Productos de barra'!$G$2:$G$151,MATCH($D829,'Productos de barra'!$A$2:$A$151,0))="",Configuración!$C$3,INDEX('Productos de barra'!$G$2:$G$151,MATCH($D829,'Productos de barra'!$A$2:$A$151,0))),Configuración!$C$3)*((N($I829)+N($J829))/MAX(0.0001,IFERROR(IF(INDEX('Productos de barra'!$F$2:$F$151,MATCH($D829,'Productos de barra'!$A$2:$A$151,0))="",1,INDEX('Productos de barra'!$F$2:$F$151,MATCH($D829,'Productos de barra'!$A$2:$A$151,0))),1))+N($K829))+0.001,"OK",IF($N829&lt;0,"Falta: investigar","Sobra: revisar carga")))</f>
        <v/>
      </c>
      <c r="P829" s="26">
        <f>IF($N829="","",IFERROR(IF(INDEX('Productos de barra'!$H$2:$H$151,MATCH($D829,'Productos de barra'!$A$2:$A$151,0))="","",$N829*INDEX('Productos de barra'!$H$2:$H$151,MATCH($D829,'Productos de barra'!$A$2:$A$151,0))),""))</f>
        <v/>
      </c>
      <c r="Q829" s="18" t="n"/>
      <c r="R829" s="23">
        <f>IF(OR($A829="",$A829&lt;&gt;'Resumen del turno'!$C$3,$B829&lt;&gt;'Resumen del turno'!$C$4,$O829="",$O829="OK"),"",COUNTIFS($A$2:$A829,$A829,$B$2:$B829,$B829,$O$2:$O829,"Falta*")+COUNTIFS($A$2:$A829,$A829,$B$2:$B829,$B829,$O$2:$O829,"Sobra*"))</f>
        <v/>
      </c>
    </row>
    <row r="830">
      <c r="A830" s="22" t="n"/>
      <c r="B830" s="18" t="n"/>
      <c r="C830" s="18" t="n"/>
      <c r="D830" s="18" t="n"/>
      <c r="E830" s="23">
        <f>IF($D830="","",IFERROR(INDEX('Productos de barra'!$B$2:$B$151,MATCH($D830,'Productos de barra'!$A$2:$A$151,0)),"Código no cargado"))</f>
        <v/>
      </c>
      <c r="F830" s="23">
        <f>IF($D830="","",IFERROR(INDEX('Productos de barra'!$D$2:$D$151,MATCH($D830,'Productos de barra'!$A$2:$A$151,0)),""))</f>
        <v/>
      </c>
      <c r="G830" s="24" t="n"/>
      <c r="H830" s="24" t="n"/>
      <c r="I830" s="24" t="n"/>
      <c r="J830" s="24" t="n"/>
      <c r="K830" s="24" t="n"/>
      <c r="L830" s="25">
        <f>IF(OR($D830="",$G830=""),"",ROUND($G830+N($H830)-((N($I830)+N($J830))/MAX(0.0001,IFERROR(IF(INDEX('Productos de barra'!$F$2:$F$151,MATCH($D830,'Productos de barra'!$A$2:$A$151,0))="",1,INDEX('Productos de barra'!$F$2:$F$151,MATCH($D830,'Productos de barra'!$A$2:$A$151,0))),1))+N($K830)),2))</f>
        <v/>
      </c>
      <c r="M830" s="24" t="n"/>
      <c r="N830" s="25">
        <f>IF(OR($L830="",$M830=""),"",ROUND($M830-$L830,2))</f>
        <v/>
      </c>
      <c r="O830" s="23">
        <f>IF($N830="","",IF(ABS($N830)&lt;=IFERROR(IF(INDEX('Productos de barra'!$G$2:$G$151,MATCH($D830,'Productos de barra'!$A$2:$A$151,0))="",Configuración!$C$3,INDEX('Productos de barra'!$G$2:$G$151,MATCH($D830,'Productos de barra'!$A$2:$A$151,0))),Configuración!$C$3)*((N($I830)+N($J830))/MAX(0.0001,IFERROR(IF(INDEX('Productos de barra'!$F$2:$F$151,MATCH($D830,'Productos de barra'!$A$2:$A$151,0))="",1,INDEX('Productos de barra'!$F$2:$F$151,MATCH($D830,'Productos de barra'!$A$2:$A$151,0))),1))+N($K830))+0.001,"OK",IF($N830&lt;0,"Falta: investigar","Sobra: revisar carga")))</f>
        <v/>
      </c>
      <c r="P830" s="26">
        <f>IF($N830="","",IFERROR(IF(INDEX('Productos de barra'!$H$2:$H$151,MATCH($D830,'Productos de barra'!$A$2:$A$151,0))="","",$N830*INDEX('Productos de barra'!$H$2:$H$151,MATCH($D830,'Productos de barra'!$A$2:$A$151,0))),""))</f>
        <v/>
      </c>
      <c r="Q830" s="18" t="n"/>
      <c r="R830" s="23">
        <f>IF(OR($A830="",$A830&lt;&gt;'Resumen del turno'!$C$3,$B830&lt;&gt;'Resumen del turno'!$C$4,$O830="",$O830="OK"),"",COUNTIFS($A$2:$A830,$A830,$B$2:$B830,$B830,$O$2:$O830,"Falta*")+COUNTIFS($A$2:$A830,$A830,$B$2:$B830,$B830,$O$2:$O830,"Sobra*"))</f>
        <v/>
      </c>
    </row>
    <row r="831">
      <c r="A831" s="22" t="n"/>
      <c r="B831" s="18" t="n"/>
      <c r="C831" s="18" t="n"/>
      <c r="D831" s="18" t="n"/>
      <c r="E831" s="23">
        <f>IF($D831="","",IFERROR(INDEX('Productos de barra'!$B$2:$B$151,MATCH($D831,'Productos de barra'!$A$2:$A$151,0)),"Código no cargado"))</f>
        <v/>
      </c>
      <c r="F831" s="23">
        <f>IF($D831="","",IFERROR(INDEX('Productos de barra'!$D$2:$D$151,MATCH($D831,'Productos de barra'!$A$2:$A$151,0)),""))</f>
        <v/>
      </c>
      <c r="G831" s="24" t="n"/>
      <c r="H831" s="24" t="n"/>
      <c r="I831" s="24" t="n"/>
      <c r="J831" s="24" t="n"/>
      <c r="K831" s="24" t="n"/>
      <c r="L831" s="25">
        <f>IF(OR($D831="",$G831=""),"",ROUND($G831+N($H831)-((N($I831)+N($J831))/MAX(0.0001,IFERROR(IF(INDEX('Productos de barra'!$F$2:$F$151,MATCH($D831,'Productos de barra'!$A$2:$A$151,0))="",1,INDEX('Productos de barra'!$F$2:$F$151,MATCH($D831,'Productos de barra'!$A$2:$A$151,0))),1))+N($K831)),2))</f>
        <v/>
      </c>
      <c r="M831" s="24" t="n"/>
      <c r="N831" s="25">
        <f>IF(OR($L831="",$M831=""),"",ROUND($M831-$L831,2))</f>
        <v/>
      </c>
      <c r="O831" s="23">
        <f>IF($N831="","",IF(ABS($N831)&lt;=IFERROR(IF(INDEX('Productos de barra'!$G$2:$G$151,MATCH($D831,'Productos de barra'!$A$2:$A$151,0))="",Configuración!$C$3,INDEX('Productos de barra'!$G$2:$G$151,MATCH($D831,'Productos de barra'!$A$2:$A$151,0))),Configuración!$C$3)*((N($I831)+N($J831))/MAX(0.0001,IFERROR(IF(INDEX('Productos de barra'!$F$2:$F$151,MATCH($D831,'Productos de barra'!$A$2:$A$151,0))="",1,INDEX('Productos de barra'!$F$2:$F$151,MATCH($D831,'Productos de barra'!$A$2:$A$151,0))),1))+N($K831))+0.001,"OK",IF($N831&lt;0,"Falta: investigar","Sobra: revisar carga")))</f>
        <v/>
      </c>
      <c r="P831" s="26">
        <f>IF($N831="","",IFERROR(IF(INDEX('Productos de barra'!$H$2:$H$151,MATCH($D831,'Productos de barra'!$A$2:$A$151,0))="","",$N831*INDEX('Productos de barra'!$H$2:$H$151,MATCH($D831,'Productos de barra'!$A$2:$A$151,0))),""))</f>
        <v/>
      </c>
      <c r="Q831" s="18" t="n"/>
      <c r="R831" s="23">
        <f>IF(OR($A831="",$A831&lt;&gt;'Resumen del turno'!$C$3,$B831&lt;&gt;'Resumen del turno'!$C$4,$O831="",$O831="OK"),"",COUNTIFS($A$2:$A831,$A831,$B$2:$B831,$B831,$O$2:$O831,"Falta*")+COUNTIFS($A$2:$A831,$A831,$B$2:$B831,$B831,$O$2:$O831,"Sobra*"))</f>
        <v/>
      </c>
    </row>
    <row r="832">
      <c r="A832" s="22" t="n"/>
      <c r="B832" s="18" t="n"/>
      <c r="C832" s="18" t="n"/>
      <c r="D832" s="18" t="n"/>
      <c r="E832" s="23">
        <f>IF($D832="","",IFERROR(INDEX('Productos de barra'!$B$2:$B$151,MATCH($D832,'Productos de barra'!$A$2:$A$151,0)),"Código no cargado"))</f>
        <v/>
      </c>
      <c r="F832" s="23">
        <f>IF($D832="","",IFERROR(INDEX('Productos de barra'!$D$2:$D$151,MATCH($D832,'Productos de barra'!$A$2:$A$151,0)),""))</f>
        <v/>
      </c>
      <c r="G832" s="24" t="n"/>
      <c r="H832" s="24" t="n"/>
      <c r="I832" s="24" t="n"/>
      <c r="J832" s="24" t="n"/>
      <c r="K832" s="24" t="n"/>
      <c r="L832" s="25">
        <f>IF(OR($D832="",$G832=""),"",ROUND($G832+N($H832)-((N($I832)+N($J832))/MAX(0.0001,IFERROR(IF(INDEX('Productos de barra'!$F$2:$F$151,MATCH($D832,'Productos de barra'!$A$2:$A$151,0))="",1,INDEX('Productos de barra'!$F$2:$F$151,MATCH($D832,'Productos de barra'!$A$2:$A$151,0))),1))+N($K832)),2))</f>
        <v/>
      </c>
      <c r="M832" s="24" t="n"/>
      <c r="N832" s="25">
        <f>IF(OR($L832="",$M832=""),"",ROUND($M832-$L832,2))</f>
        <v/>
      </c>
      <c r="O832" s="23">
        <f>IF($N832="","",IF(ABS($N832)&lt;=IFERROR(IF(INDEX('Productos de barra'!$G$2:$G$151,MATCH($D832,'Productos de barra'!$A$2:$A$151,0))="",Configuración!$C$3,INDEX('Productos de barra'!$G$2:$G$151,MATCH($D832,'Productos de barra'!$A$2:$A$151,0))),Configuración!$C$3)*((N($I832)+N($J832))/MAX(0.0001,IFERROR(IF(INDEX('Productos de barra'!$F$2:$F$151,MATCH($D832,'Productos de barra'!$A$2:$A$151,0))="",1,INDEX('Productos de barra'!$F$2:$F$151,MATCH($D832,'Productos de barra'!$A$2:$A$151,0))),1))+N($K832))+0.001,"OK",IF($N832&lt;0,"Falta: investigar","Sobra: revisar carga")))</f>
        <v/>
      </c>
      <c r="P832" s="26">
        <f>IF($N832="","",IFERROR(IF(INDEX('Productos de barra'!$H$2:$H$151,MATCH($D832,'Productos de barra'!$A$2:$A$151,0))="","",$N832*INDEX('Productos de barra'!$H$2:$H$151,MATCH($D832,'Productos de barra'!$A$2:$A$151,0))),""))</f>
        <v/>
      </c>
      <c r="Q832" s="18" t="n"/>
      <c r="R832" s="23">
        <f>IF(OR($A832="",$A832&lt;&gt;'Resumen del turno'!$C$3,$B832&lt;&gt;'Resumen del turno'!$C$4,$O832="",$O832="OK"),"",COUNTIFS($A$2:$A832,$A832,$B$2:$B832,$B832,$O$2:$O832,"Falta*")+COUNTIFS($A$2:$A832,$A832,$B$2:$B832,$B832,$O$2:$O832,"Sobra*"))</f>
        <v/>
      </c>
    </row>
    <row r="833">
      <c r="A833" s="22" t="n"/>
      <c r="B833" s="18" t="n"/>
      <c r="C833" s="18" t="n"/>
      <c r="D833" s="18" t="n"/>
      <c r="E833" s="23">
        <f>IF($D833="","",IFERROR(INDEX('Productos de barra'!$B$2:$B$151,MATCH($D833,'Productos de barra'!$A$2:$A$151,0)),"Código no cargado"))</f>
        <v/>
      </c>
      <c r="F833" s="23">
        <f>IF($D833="","",IFERROR(INDEX('Productos de barra'!$D$2:$D$151,MATCH($D833,'Productos de barra'!$A$2:$A$151,0)),""))</f>
        <v/>
      </c>
      <c r="G833" s="24" t="n"/>
      <c r="H833" s="24" t="n"/>
      <c r="I833" s="24" t="n"/>
      <c r="J833" s="24" t="n"/>
      <c r="K833" s="24" t="n"/>
      <c r="L833" s="25">
        <f>IF(OR($D833="",$G833=""),"",ROUND($G833+N($H833)-((N($I833)+N($J833))/MAX(0.0001,IFERROR(IF(INDEX('Productos de barra'!$F$2:$F$151,MATCH($D833,'Productos de barra'!$A$2:$A$151,0))="",1,INDEX('Productos de barra'!$F$2:$F$151,MATCH($D833,'Productos de barra'!$A$2:$A$151,0))),1))+N($K833)),2))</f>
        <v/>
      </c>
      <c r="M833" s="24" t="n"/>
      <c r="N833" s="25">
        <f>IF(OR($L833="",$M833=""),"",ROUND($M833-$L833,2))</f>
        <v/>
      </c>
      <c r="O833" s="23">
        <f>IF($N833="","",IF(ABS($N833)&lt;=IFERROR(IF(INDEX('Productos de barra'!$G$2:$G$151,MATCH($D833,'Productos de barra'!$A$2:$A$151,0))="",Configuración!$C$3,INDEX('Productos de barra'!$G$2:$G$151,MATCH($D833,'Productos de barra'!$A$2:$A$151,0))),Configuración!$C$3)*((N($I833)+N($J833))/MAX(0.0001,IFERROR(IF(INDEX('Productos de barra'!$F$2:$F$151,MATCH($D833,'Productos de barra'!$A$2:$A$151,0))="",1,INDEX('Productos de barra'!$F$2:$F$151,MATCH($D833,'Productos de barra'!$A$2:$A$151,0))),1))+N($K833))+0.001,"OK",IF($N833&lt;0,"Falta: investigar","Sobra: revisar carga")))</f>
        <v/>
      </c>
      <c r="P833" s="26">
        <f>IF($N833="","",IFERROR(IF(INDEX('Productos de barra'!$H$2:$H$151,MATCH($D833,'Productos de barra'!$A$2:$A$151,0))="","",$N833*INDEX('Productos de barra'!$H$2:$H$151,MATCH($D833,'Productos de barra'!$A$2:$A$151,0))),""))</f>
        <v/>
      </c>
      <c r="Q833" s="18" t="n"/>
      <c r="R833" s="23">
        <f>IF(OR($A833="",$A833&lt;&gt;'Resumen del turno'!$C$3,$B833&lt;&gt;'Resumen del turno'!$C$4,$O833="",$O833="OK"),"",COUNTIFS($A$2:$A833,$A833,$B$2:$B833,$B833,$O$2:$O833,"Falta*")+COUNTIFS($A$2:$A833,$A833,$B$2:$B833,$B833,$O$2:$O833,"Sobra*"))</f>
        <v/>
      </c>
    </row>
    <row r="834">
      <c r="A834" s="22" t="n"/>
      <c r="B834" s="18" t="n"/>
      <c r="C834" s="18" t="n"/>
      <c r="D834" s="18" t="n"/>
      <c r="E834" s="23">
        <f>IF($D834="","",IFERROR(INDEX('Productos de barra'!$B$2:$B$151,MATCH($D834,'Productos de barra'!$A$2:$A$151,0)),"Código no cargado"))</f>
        <v/>
      </c>
      <c r="F834" s="23">
        <f>IF($D834="","",IFERROR(INDEX('Productos de barra'!$D$2:$D$151,MATCH($D834,'Productos de barra'!$A$2:$A$151,0)),""))</f>
        <v/>
      </c>
      <c r="G834" s="24" t="n"/>
      <c r="H834" s="24" t="n"/>
      <c r="I834" s="24" t="n"/>
      <c r="J834" s="24" t="n"/>
      <c r="K834" s="24" t="n"/>
      <c r="L834" s="25">
        <f>IF(OR($D834="",$G834=""),"",ROUND($G834+N($H834)-((N($I834)+N($J834))/MAX(0.0001,IFERROR(IF(INDEX('Productos de barra'!$F$2:$F$151,MATCH($D834,'Productos de barra'!$A$2:$A$151,0))="",1,INDEX('Productos de barra'!$F$2:$F$151,MATCH($D834,'Productos de barra'!$A$2:$A$151,0))),1))+N($K834)),2))</f>
        <v/>
      </c>
      <c r="M834" s="24" t="n"/>
      <c r="N834" s="25">
        <f>IF(OR($L834="",$M834=""),"",ROUND($M834-$L834,2))</f>
        <v/>
      </c>
      <c r="O834" s="23">
        <f>IF($N834="","",IF(ABS($N834)&lt;=IFERROR(IF(INDEX('Productos de barra'!$G$2:$G$151,MATCH($D834,'Productos de barra'!$A$2:$A$151,0))="",Configuración!$C$3,INDEX('Productos de barra'!$G$2:$G$151,MATCH($D834,'Productos de barra'!$A$2:$A$151,0))),Configuración!$C$3)*((N($I834)+N($J834))/MAX(0.0001,IFERROR(IF(INDEX('Productos de barra'!$F$2:$F$151,MATCH($D834,'Productos de barra'!$A$2:$A$151,0))="",1,INDEX('Productos de barra'!$F$2:$F$151,MATCH($D834,'Productos de barra'!$A$2:$A$151,0))),1))+N($K834))+0.001,"OK",IF($N834&lt;0,"Falta: investigar","Sobra: revisar carga")))</f>
        <v/>
      </c>
      <c r="P834" s="26">
        <f>IF($N834="","",IFERROR(IF(INDEX('Productos de barra'!$H$2:$H$151,MATCH($D834,'Productos de barra'!$A$2:$A$151,0))="","",$N834*INDEX('Productos de barra'!$H$2:$H$151,MATCH($D834,'Productos de barra'!$A$2:$A$151,0))),""))</f>
        <v/>
      </c>
      <c r="Q834" s="18" t="n"/>
      <c r="R834" s="23">
        <f>IF(OR($A834="",$A834&lt;&gt;'Resumen del turno'!$C$3,$B834&lt;&gt;'Resumen del turno'!$C$4,$O834="",$O834="OK"),"",COUNTIFS($A$2:$A834,$A834,$B$2:$B834,$B834,$O$2:$O834,"Falta*")+COUNTIFS($A$2:$A834,$A834,$B$2:$B834,$B834,$O$2:$O834,"Sobra*"))</f>
        <v/>
      </c>
    </row>
    <row r="835">
      <c r="A835" s="22" t="n"/>
      <c r="B835" s="18" t="n"/>
      <c r="C835" s="18" t="n"/>
      <c r="D835" s="18" t="n"/>
      <c r="E835" s="23">
        <f>IF($D835="","",IFERROR(INDEX('Productos de barra'!$B$2:$B$151,MATCH($D835,'Productos de barra'!$A$2:$A$151,0)),"Código no cargado"))</f>
        <v/>
      </c>
      <c r="F835" s="23">
        <f>IF($D835="","",IFERROR(INDEX('Productos de barra'!$D$2:$D$151,MATCH($D835,'Productos de barra'!$A$2:$A$151,0)),""))</f>
        <v/>
      </c>
      <c r="G835" s="24" t="n"/>
      <c r="H835" s="24" t="n"/>
      <c r="I835" s="24" t="n"/>
      <c r="J835" s="24" t="n"/>
      <c r="K835" s="24" t="n"/>
      <c r="L835" s="25">
        <f>IF(OR($D835="",$G835=""),"",ROUND($G835+N($H835)-((N($I835)+N($J835))/MAX(0.0001,IFERROR(IF(INDEX('Productos de barra'!$F$2:$F$151,MATCH($D835,'Productos de barra'!$A$2:$A$151,0))="",1,INDEX('Productos de barra'!$F$2:$F$151,MATCH($D835,'Productos de barra'!$A$2:$A$151,0))),1))+N($K835)),2))</f>
        <v/>
      </c>
      <c r="M835" s="24" t="n"/>
      <c r="N835" s="25">
        <f>IF(OR($L835="",$M835=""),"",ROUND($M835-$L835,2))</f>
        <v/>
      </c>
      <c r="O835" s="23">
        <f>IF($N835="","",IF(ABS($N835)&lt;=IFERROR(IF(INDEX('Productos de barra'!$G$2:$G$151,MATCH($D835,'Productos de barra'!$A$2:$A$151,0))="",Configuración!$C$3,INDEX('Productos de barra'!$G$2:$G$151,MATCH($D835,'Productos de barra'!$A$2:$A$151,0))),Configuración!$C$3)*((N($I835)+N($J835))/MAX(0.0001,IFERROR(IF(INDEX('Productos de barra'!$F$2:$F$151,MATCH($D835,'Productos de barra'!$A$2:$A$151,0))="",1,INDEX('Productos de barra'!$F$2:$F$151,MATCH($D835,'Productos de barra'!$A$2:$A$151,0))),1))+N($K835))+0.001,"OK",IF($N835&lt;0,"Falta: investigar","Sobra: revisar carga")))</f>
        <v/>
      </c>
      <c r="P835" s="26">
        <f>IF($N835="","",IFERROR(IF(INDEX('Productos de barra'!$H$2:$H$151,MATCH($D835,'Productos de barra'!$A$2:$A$151,0))="","",$N835*INDEX('Productos de barra'!$H$2:$H$151,MATCH($D835,'Productos de barra'!$A$2:$A$151,0))),""))</f>
        <v/>
      </c>
      <c r="Q835" s="18" t="n"/>
      <c r="R835" s="23">
        <f>IF(OR($A835="",$A835&lt;&gt;'Resumen del turno'!$C$3,$B835&lt;&gt;'Resumen del turno'!$C$4,$O835="",$O835="OK"),"",COUNTIFS($A$2:$A835,$A835,$B$2:$B835,$B835,$O$2:$O835,"Falta*")+COUNTIFS($A$2:$A835,$A835,$B$2:$B835,$B835,$O$2:$O835,"Sobra*"))</f>
        <v/>
      </c>
    </row>
    <row r="836">
      <c r="A836" s="22" t="n"/>
      <c r="B836" s="18" t="n"/>
      <c r="C836" s="18" t="n"/>
      <c r="D836" s="18" t="n"/>
      <c r="E836" s="23">
        <f>IF($D836="","",IFERROR(INDEX('Productos de barra'!$B$2:$B$151,MATCH($D836,'Productos de barra'!$A$2:$A$151,0)),"Código no cargado"))</f>
        <v/>
      </c>
      <c r="F836" s="23">
        <f>IF($D836="","",IFERROR(INDEX('Productos de barra'!$D$2:$D$151,MATCH($D836,'Productos de barra'!$A$2:$A$151,0)),""))</f>
        <v/>
      </c>
      <c r="G836" s="24" t="n"/>
      <c r="H836" s="24" t="n"/>
      <c r="I836" s="24" t="n"/>
      <c r="J836" s="24" t="n"/>
      <c r="K836" s="24" t="n"/>
      <c r="L836" s="25">
        <f>IF(OR($D836="",$G836=""),"",ROUND($G836+N($H836)-((N($I836)+N($J836))/MAX(0.0001,IFERROR(IF(INDEX('Productos de barra'!$F$2:$F$151,MATCH($D836,'Productos de barra'!$A$2:$A$151,0))="",1,INDEX('Productos de barra'!$F$2:$F$151,MATCH($D836,'Productos de barra'!$A$2:$A$151,0))),1))+N($K836)),2))</f>
        <v/>
      </c>
      <c r="M836" s="24" t="n"/>
      <c r="N836" s="25">
        <f>IF(OR($L836="",$M836=""),"",ROUND($M836-$L836,2))</f>
        <v/>
      </c>
      <c r="O836" s="23">
        <f>IF($N836="","",IF(ABS($N836)&lt;=IFERROR(IF(INDEX('Productos de barra'!$G$2:$G$151,MATCH($D836,'Productos de barra'!$A$2:$A$151,0))="",Configuración!$C$3,INDEX('Productos de barra'!$G$2:$G$151,MATCH($D836,'Productos de barra'!$A$2:$A$151,0))),Configuración!$C$3)*((N($I836)+N($J836))/MAX(0.0001,IFERROR(IF(INDEX('Productos de barra'!$F$2:$F$151,MATCH($D836,'Productos de barra'!$A$2:$A$151,0))="",1,INDEX('Productos de barra'!$F$2:$F$151,MATCH($D836,'Productos de barra'!$A$2:$A$151,0))),1))+N($K836))+0.001,"OK",IF($N836&lt;0,"Falta: investigar","Sobra: revisar carga")))</f>
        <v/>
      </c>
      <c r="P836" s="26">
        <f>IF($N836="","",IFERROR(IF(INDEX('Productos de barra'!$H$2:$H$151,MATCH($D836,'Productos de barra'!$A$2:$A$151,0))="","",$N836*INDEX('Productos de barra'!$H$2:$H$151,MATCH($D836,'Productos de barra'!$A$2:$A$151,0))),""))</f>
        <v/>
      </c>
      <c r="Q836" s="18" t="n"/>
      <c r="R836" s="23">
        <f>IF(OR($A836="",$A836&lt;&gt;'Resumen del turno'!$C$3,$B836&lt;&gt;'Resumen del turno'!$C$4,$O836="",$O836="OK"),"",COUNTIFS($A$2:$A836,$A836,$B$2:$B836,$B836,$O$2:$O836,"Falta*")+COUNTIFS($A$2:$A836,$A836,$B$2:$B836,$B836,$O$2:$O836,"Sobra*"))</f>
        <v/>
      </c>
    </row>
    <row r="837">
      <c r="A837" s="22" t="n"/>
      <c r="B837" s="18" t="n"/>
      <c r="C837" s="18" t="n"/>
      <c r="D837" s="18" t="n"/>
      <c r="E837" s="23">
        <f>IF($D837="","",IFERROR(INDEX('Productos de barra'!$B$2:$B$151,MATCH($D837,'Productos de barra'!$A$2:$A$151,0)),"Código no cargado"))</f>
        <v/>
      </c>
      <c r="F837" s="23">
        <f>IF($D837="","",IFERROR(INDEX('Productos de barra'!$D$2:$D$151,MATCH($D837,'Productos de barra'!$A$2:$A$151,0)),""))</f>
        <v/>
      </c>
      <c r="G837" s="24" t="n"/>
      <c r="H837" s="24" t="n"/>
      <c r="I837" s="24" t="n"/>
      <c r="J837" s="24" t="n"/>
      <c r="K837" s="24" t="n"/>
      <c r="L837" s="25">
        <f>IF(OR($D837="",$G837=""),"",ROUND($G837+N($H837)-((N($I837)+N($J837))/MAX(0.0001,IFERROR(IF(INDEX('Productos de barra'!$F$2:$F$151,MATCH($D837,'Productos de barra'!$A$2:$A$151,0))="",1,INDEX('Productos de barra'!$F$2:$F$151,MATCH($D837,'Productos de barra'!$A$2:$A$151,0))),1))+N($K837)),2))</f>
        <v/>
      </c>
      <c r="M837" s="24" t="n"/>
      <c r="N837" s="25">
        <f>IF(OR($L837="",$M837=""),"",ROUND($M837-$L837,2))</f>
        <v/>
      </c>
      <c r="O837" s="23">
        <f>IF($N837="","",IF(ABS($N837)&lt;=IFERROR(IF(INDEX('Productos de barra'!$G$2:$G$151,MATCH($D837,'Productos de barra'!$A$2:$A$151,0))="",Configuración!$C$3,INDEX('Productos de barra'!$G$2:$G$151,MATCH($D837,'Productos de barra'!$A$2:$A$151,0))),Configuración!$C$3)*((N($I837)+N($J837))/MAX(0.0001,IFERROR(IF(INDEX('Productos de barra'!$F$2:$F$151,MATCH($D837,'Productos de barra'!$A$2:$A$151,0))="",1,INDEX('Productos de barra'!$F$2:$F$151,MATCH($D837,'Productos de barra'!$A$2:$A$151,0))),1))+N($K837))+0.001,"OK",IF($N837&lt;0,"Falta: investigar","Sobra: revisar carga")))</f>
        <v/>
      </c>
      <c r="P837" s="26">
        <f>IF($N837="","",IFERROR(IF(INDEX('Productos de barra'!$H$2:$H$151,MATCH($D837,'Productos de barra'!$A$2:$A$151,0))="","",$N837*INDEX('Productos de barra'!$H$2:$H$151,MATCH($D837,'Productos de barra'!$A$2:$A$151,0))),""))</f>
        <v/>
      </c>
      <c r="Q837" s="18" t="n"/>
      <c r="R837" s="23">
        <f>IF(OR($A837="",$A837&lt;&gt;'Resumen del turno'!$C$3,$B837&lt;&gt;'Resumen del turno'!$C$4,$O837="",$O837="OK"),"",COUNTIFS($A$2:$A837,$A837,$B$2:$B837,$B837,$O$2:$O837,"Falta*")+COUNTIFS($A$2:$A837,$A837,$B$2:$B837,$B837,$O$2:$O837,"Sobra*"))</f>
        <v/>
      </c>
    </row>
    <row r="838">
      <c r="A838" s="22" t="n"/>
      <c r="B838" s="18" t="n"/>
      <c r="C838" s="18" t="n"/>
      <c r="D838" s="18" t="n"/>
      <c r="E838" s="23">
        <f>IF($D838="","",IFERROR(INDEX('Productos de barra'!$B$2:$B$151,MATCH($D838,'Productos de barra'!$A$2:$A$151,0)),"Código no cargado"))</f>
        <v/>
      </c>
      <c r="F838" s="23">
        <f>IF($D838="","",IFERROR(INDEX('Productos de barra'!$D$2:$D$151,MATCH($D838,'Productos de barra'!$A$2:$A$151,0)),""))</f>
        <v/>
      </c>
      <c r="G838" s="24" t="n"/>
      <c r="H838" s="24" t="n"/>
      <c r="I838" s="24" t="n"/>
      <c r="J838" s="24" t="n"/>
      <c r="K838" s="24" t="n"/>
      <c r="L838" s="25">
        <f>IF(OR($D838="",$G838=""),"",ROUND($G838+N($H838)-((N($I838)+N($J838))/MAX(0.0001,IFERROR(IF(INDEX('Productos de barra'!$F$2:$F$151,MATCH($D838,'Productos de barra'!$A$2:$A$151,0))="",1,INDEX('Productos de barra'!$F$2:$F$151,MATCH($D838,'Productos de barra'!$A$2:$A$151,0))),1))+N($K838)),2))</f>
        <v/>
      </c>
      <c r="M838" s="24" t="n"/>
      <c r="N838" s="25">
        <f>IF(OR($L838="",$M838=""),"",ROUND($M838-$L838,2))</f>
        <v/>
      </c>
      <c r="O838" s="23">
        <f>IF($N838="","",IF(ABS($N838)&lt;=IFERROR(IF(INDEX('Productos de barra'!$G$2:$G$151,MATCH($D838,'Productos de barra'!$A$2:$A$151,0))="",Configuración!$C$3,INDEX('Productos de barra'!$G$2:$G$151,MATCH($D838,'Productos de barra'!$A$2:$A$151,0))),Configuración!$C$3)*((N($I838)+N($J838))/MAX(0.0001,IFERROR(IF(INDEX('Productos de barra'!$F$2:$F$151,MATCH($D838,'Productos de barra'!$A$2:$A$151,0))="",1,INDEX('Productos de barra'!$F$2:$F$151,MATCH($D838,'Productos de barra'!$A$2:$A$151,0))),1))+N($K838))+0.001,"OK",IF($N838&lt;0,"Falta: investigar","Sobra: revisar carga")))</f>
        <v/>
      </c>
      <c r="P838" s="26">
        <f>IF($N838="","",IFERROR(IF(INDEX('Productos de barra'!$H$2:$H$151,MATCH($D838,'Productos de barra'!$A$2:$A$151,0))="","",$N838*INDEX('Productos de barra'!$H$2:$H$151,MATCH($D838,'Productos de barra'!$A$2:$A$151,0))),""))</f>
        <v/>
      </c>
      <c r="Q838" s="18" t="n"/>
      <c r="R838" s="23">
        <f>IF(OR($A838="",$A838&lt;&gt;'Resumen del turno'!$C$3,$B838&lt;&gt;'Resumen del turno'!$C$4,$O838="",$O838="OK"),"",COUNTIFS($A$2:$A838,$A838,$B$2:$B838,$B838,$O$2:$O838,"Falta*")+COUNTIFS($A$2:$A838,$A838,$B$2:$B838,$B838,$O$2:$O838,"Sobra*"))</f>
        <v/>
      </c>
    </row>
    <row r="839">
      <c r="A839" s="22" t="n"/>
      <c r="B839" s="18" t="n"/>
      <c r="C839" s="18" t="n"/>
      <c r="D839" s="18" t="n"/>
      <c r="E839" s="23">
        <f>IF($D839="","",IFERROR(INDEX('Productos de barra'!$B$2:$B$151,MATCH($D839,'Productos de barra'!$A$2:$A$151,0)),"Código no cargado"))</f>
        <v/>
      </c>
      <c r="F839" s="23">
        <f>IF($D839="","",IFERROR(INDEX('Productos de barra'!$D$2:$D$151,MATCH($D839,'Productos de barra'!$A$2:$A$151,0)),""))</f>
        <v/>
      </c>
      <c r="G839" s="24" t="n"/>
      <c r="H839" s="24" t="n"/>
      <c r="I839" s="24" t="n"/>
      <c r="J839" s="24" t="n"/>
      <c r="K839" s="24" t="n"/>
      <c r="L839" s="25">
        <f>IF(OR($D839="",$G839=""),"",ROUND($G839+N($H839)-((N($I839)+N($J839))/MAX(0.0001,IFERROR(IF(INDEX('Productos de barra'!$F$2:$F$151,MATCH($D839,'Productos de barra'!$A$2:$A$151,0))="",1,INDEX('Productos de barra'!$F$2:$F$151,MATCH($D839,'Productos de barra'!$A$2:$A$151,0))),1))+N($K839)),2))</f>
        <v/>
      </c>
      <c r="M839" s="24" t="n"/>
      <c r="N839" s="25">
        <f>IF(OR($L839="",$M839=""),"",ROUND($M839-$L839,2))</f>
        <v/>
      </c>
      <c r="O839" s="23">
        <f>IF($N839="","",IF(ABS($N839)&lt;=IFERROR(IF(INDEX('Productos de barra'!$G$2:$G$151,MATCH($D839,'Productos de barra'!$A$2:$A$151,0))="",Configuración!$C$3,INDEX('Productos de barra'!$G$2:$G$151,MATCH($D839,'Productos de barra'!$A$2:$A$151,0))),Configuración!$C$3)*((N($I839)+N($J839))/MAX(0.0001,IFERROR(IF(INDEX('Productos de barra'!$F$2:$F$151,MATCH($D839,'Productos de barra'!$A$2:$A$151,0))="",1,INDEX('Productos de barra'!$F$2:$F$151,MATCH($D839,'Productos de barra'!$A$2:$A$151,0))),1))+N($K839))+0.001,"OK",IF($N839&lt;0,"Falta: investigar","Sobra: revisar carga")))</f>
        <v/>
      </c>
      <c r="P839" s="26">
        <f>IF($N839="","",IFERROR(IF(INDEX('Productos de barra'!$H$2:$H$151,MATCH($D839,'Productos de barra'!$A$2:$A$151,0))="","",$N839*INDEX('Productos de barra'!$H$2:$H$151,MATCH($D839,'Productos de barra'!$A$2:$A$151,0))),""))</f>
        <v/>
      </c>
      <c r="Q839" s="18" t="n"/>
      <c r="R839" s="23">
        <f>IF(OR($A839="",$A839&lt;&gt;'Resumen del turno'!$C$3,$B839&lt;&gt;'Resumen del turno'!$C$4,$O839="",$O839="OK"),"",COUNTIFS($A$2:$A839,$A839,$B$2:$B839,$B839,$O$2:$O839,"Falta*")+COUNTIFS($A$2:$A839,$A839,$B$2:$B839,$B839,$O$2:$O839,"Sobra*"))</f>
        <v/>
      </c>
    </row>
    <row r="840">
      <c r="A840" s="22" t="n"/>
      <c r="B840" s="18" t="n"/>
      <c r="C840" s="18" t="n"/>
      <c r="D840" s="18" t="n"/>
      <c r="E840" s="23">
        <f>IF($D840="","",IFERROR(INDEX('Productos de barra'!$B$2:$B$151,MATCH($D840,'Productos de barra'!$A$2:$A$151,0)),"Código no cargado"))</f>
        <v/>
      </c>
      <c r="F840" s="23">
        <f>IF($D840="","",IFERROR(INDEX('Productos de barra'!$D$2:$D$151,MATCH($D840,'Productos de barra'!$A$2:$A$151,0)),""))</f>
        <v/>
      </c>
      <c r="G840" s="24" t="n"/>
      <c r="H840" s="24" t="n"/>
      <c r="I840" s="24" t="n"/>
      <c r="J840" s="24" t="n"/>
      <c r="K840" s="24" t="n"/>
      <c r="L840" s="25">
        <f>IF(OR($D840="",$G840=""),"",ROUND($G840+N($H840)-((N($I840)+N($J840))/MAX(0.0001,IFERROR(IF(INDEX('Productos de barra'!$F$2:$F$151,MATCH($D840,'Productos de barra'!$A$2:$A$151,0))="",1,INDEX('Productos de barra'!$F$2:$F$151,MATCH($D840,'Productos de barra'!$A$2:$A$151,0))),1))+N($K840)),2))</f>
        <v/>
      </c>
      <c r="M840" s="24" t="n"/>
      <c r="N840" s="25">
        <f>IF(OR($L840="",$M840=""),"",ROUND($M840-$L840,2))</f>
        <v/>
      </c>
      <c r="O840" s="23">
        <f>IF($N840="","",IF(ABS($N840)&lt;=IFERROR(IF(INDEX('Productos de barra'!$G$2:$G$151,MATCH($D840,'Productos de barra'!$A$2:$A$151,0))="",Configuración!$C$3,INDEX('Productos de barra'!$G$2:$G$151,MATCH($D840,'Productos de barra'!$A$2:$A$151,0))),Configuración!$C$3)*((N($I840)+N($J840))/MAX(0.0001,IFERROR(IF(INDEX('Productos de barra'!$F$2:$F$151,MATCH($D840,'Productos de barra'!$A$2:$A$151,0))="",1,INDEX('Productos de barra'!$F$2:$F$151,MATCH($D840,'Productos de barra'!$A$2:$A$151,0))),1))+N($K840))+0.001,"OK",IF($N840&lt;0,"Falta: investigar","Sobra: revisar carga")))</f>
        <v/>
      </c>
      <c r="P840" s="26">
        <f>IF($N840="","",IFERROR(IF(INDEX('Productos de barra'!$H$2:$H$151,MATCH($D840,'Productos de barra'!$A$2:$A$151,0))="","",$N840*INDEX('Productos de barra'!$H$2:$H$151,MATCH($D840,'Productos de barra'!$A$2:$A$151,0))),""))</f>
        <v/>
      </c>
      <c r="Q840" s="18" t="n"/>
      <c r="R840" s="23">
        <f>IF(OR($A840="",$A840&lt;&gt;'Resumen del turno'!$C$3,$B840&lt;&gt;'Resumen del turno'!$C$4,$O840="",$O840="OK"),"",COUNTIFS($A$2:$A840,$A840,$B$2:$B840,$B840,$O$2:$O840,"Falta*")+COUNTIFS($A$2:$A840,$A840,$B$2:$B840,$B840,$O$2:$O840,"Sobra*"))</f>
        <v/>
      </c>
    </row>
    <row r="841">
      <c r="A841" s="22" t="n"/>
      <c r="B841" s="18" t="n"/>
      <c r="C841" s="18" t="n"/>
      <c r="D841" s="18" t="n"/>
      <c r="E841" s="23">
        <f>IF($D841="","",IFERROR(INDEX('Productos de barra'!$B$2:$B$151,MATCH($D841,'Productos de barra'!$A$2:$A$151,0)),"Código no cargado"))</f>
        <v/>
      </c>
      <c r="F841" s="23">
        <f>IF($D841="","",IFERROR(INDEX('Productos de barra'!$D$2:$D$151,MATCH($D841,'Productos de barra'!$A$2:$A$151,0)),""))</f>
        <v/>
      </c>
      <c r="G841" s="24" t="n"/>
      <c r="H841" s="24" t="n"/>
      <c r="I841" s="24" t="n"/>
      <c r="J841" s="24" t="n"/>
      <c r="K841" s="24" t="n"/>
      <c r="L841" s="25">
        <f>IF(OR($D841="",$G841=""),"",ROUND($G841+N($H841)-((N($I841)+N($J841))/MAX(0.0001,IFERROR(IF(INDEX('Productos de barra'!$F$2:$F$151,MATCH($D841,'Productos de barra'!$A$2:$A$151,0))="",1,INDEX('Productos de barra'!$F$2:$F$151,MATCH($D841,'Productos de barra'!$A$2:$A$151,0))),1))+N($K841)),2))</f>
        <v/>
      </c>
      <c r="M841" s="24" t="n"/>
      <c r="N841" s="25">
        <f>IF(OR($L841="",$M841=""),"",ROUND($M841-$L841,2))</f>
        <v/>
      </c>
      <c r="O841" s="23">
        <f>IF($N841="","",IF(ABS($N841)&lt;=IFERROR(IF(INDEX('Productos de barra'!$G$2:$G$151,MATCH($D841,'Productos de barra'!$A$2:$A$151,0))="",Configuración!$C$3,INDEX('Productos de barra'!$G$2:$G$151,MATCH($D841,'Productos de barra'!$A$2:$A$151,0))),Configuración!$C$3)*((N($I841)+N($J841))/MAX(0.0001,IFERROR(IF(INDEX('Productos de barra'!$F$2:$F$151,MATCH($D841,'Productos de barra'!$A$2:$A$151,0))="",1,INDEX('Productos de barra'!$F$2:$F$151,MATCH($D841,'Productos de barra'!$A$2:$A$151,0))),1))+N($K841))+0.001,"OK",IF($N841&lt;0,"Falta: investigar","Sobra: revisar carga")))</f>
        <v/>
      </c>
      <c r="P841" s="26">
        <f>IF($N841="","",IFERROR(IF(INDEX('Productos de barra'!$H$2:$H$151,MATCH($D841,'Productos de barra'!$A$2:$A$151,0))="","",$N841*INDEX('Productos de barra'!$H$2:$H$151,MATCH($D841,'Productos de barra'!$A$2:$A$151,0))),""))</f>
        <v/>
      </c>
      <c r="Q841" s="18" t="n"/>
      <c r="R841" s="23">
        <f>IF(OR($A841="",$A841&lt;&gt;'Resumen del turno'!$C$3,$B841&lt;&gt;'Resumen del turno'!$C$4,$O841="",$O841="OK"),"",COUNTIFS($A$2:$A841,$A841,$B$2:$B841,$B841,$O$2:$O841,"Falta*")+COUNTIFS($A$2:$A841,$A841,$B$2:$B841,$B841,$O$2:$O841,"Sobra*"))</f>
        <v/>
      </c>
    </row>
    <row r="842">
      <c r="A842" s="22" t="n"/>
      <c r="B842" s="18" t="n"/>
      <c r="C842" s="18" t="n"/>
      <c r="D842" s="18" t="n"/>
      <c r="E842" s="23">
        <f>IF($D842="","",IFERROR(INDEX('Productos de barra'!$B$2:$B$151,MATCH($D842,'Productos de barra'!$A$2:$A$151,0)),"Código no cargado"))</f>
        <v/>
      </c>
      <c r="F842" s="23">
        <f>IF($D842="","",IFERROR(INDEX('Productos de barra'!$D$2:$D$151,MATCH($D842,'Productos de barra'!$A$2:$A$151,0)),""))</f>
        <v/>
      </c>
      <c r="G842" s="24" t="n"/>
      <c r="H842" s="24" t="n"/>
      <c r="I842" s="24" t="n"/>
      <c r="J842" s="24" t="n"/>
      <c r="K842" s="24" t="n"/>
      <c r="L842" s="25">
        <f>IF(OR($D842="",$G842=""),"",ROUND($G842+N($H842)-((N($I842)+N($J842))/MAX(0.0001,IFERROR(IF(INDEX('Productos de barra'!$F$2:$F$151,MATCH($D842,'Productos de barra'!$A$2:$A$151,0))="",1,INDEX('Productos de barra'!$F$2:$F$151,MATCH($D842,'Productos de barra'!$A$2:$A$151,0))),1))+N($K842)),2))</f>
        <v/>
      </c>
      <c r="M842" s="24" t="n"/>
      <c r="N842" s="25">
        <f>IF(OR($L842="",$M842=""),"",ROUND($M842-$L842,2))</f>
        <v/>
      </c>
      <c r="O842" s="23">
        <f>IF($N842="","",IF(ABS($N842)&lt;=IFERROR(IF(INDEX('Productos de barra'!$G$2:$G$151,MATCH($D842,'Productos de barra'!$A$2:$A$151,0))="",Configuración!$C$3,INDEX('Productos de barra'!$G$2:$G$151,MATCH($D842,'Productos de barra'!$A$2:$A$151,0))),Configuración!$C$3)*((N($I842)+N($J842))/MAX(0.0001,IFERROR(IF(INDEX('Productos de barra'!$F$2:$F$151,MATCH($D842,'Productos de barra'!$A$2:$A$151,0))="",1,INDEX('Productos de barra'!$F$2:$F$151,MATCH($D842,'Productos de barra'!$A$2:$A$151,0))),1))+N($K842))+0.001,"OK",IF($N842&lt;0,"Falta: investigar","Sobra: revisar carga")))</f>
        <v/>
      </c>
      <c r="P842" s="26">
        <f>IF($N842="","",IFERROR(IF(INDEX('Productos de barra'!$H$2:$H$151,MATCH($D842,'Productos de barra'!$A$2:$A$151,0))="","",$N842*INDEX('Productos de barra'!$H$2:$H$151,MATCH($D842,'Productos de barra'!$A$2:$A$151,0))),""))</f>
        <v/>
      </c>
      <c r="Q842" s="18" t="n"/>
      <c r="R842" s="23">
        <f>IF(OR($A842="",$A842&lt;&gt;'Resumen del turno'!$C$3,$B842&lt;&gt;'Resumen del turno'!$C$4,$O842="",$O842="OK"),"",COUNTIFS($A$2:$A842,$A842,$B$2:$B842,$B842,$O$2:$O842,"Falta*")+COUNTIFS($A$2:$A842,$A842,$B$2:$B842,$B842,$O$2:$O842,"Sobra*"))</f>
        <v/>
      </c>
    </row>
    <row r="843">
      <c r="A843" s="22" t="n"/>
      <c r="B843" s="18" t="n"/>
      <c r="C843" s="18" t="n"/>
      <c r="D843" s="18" t="n"/>
      <c r="E843" s="23">
        <f>IF($D843="","",IFERROR(INDEX('Productos de barra'!$B$2:$B$151,MATCH($D843,'Productos de barra'!$A$2:$A$151,0)),"Código no cargado"))</f>
        <v/>
      </c>
      <c r="F843" s="23">
        <f>IF($D843="","",IFERROR(INDEX('Productos de barra'!$D$2:$D$151,MATCH($D843,'Productos de barra'!$A$2:$A$151,0)),""))</f>
        <v/>
      </c>
      <c r="G843" s="24" t="n"/>
      <c r="H843" s="24" t="n"/>
      <c r="I843" s="24" t="n"/>
      <c r="J843" s="24" t="n"/>
      <c r="K843" s="24" t="n"/>
      <c r="L843" s="25">
        <f>IF(OR($D843="",$G843=""),"",ROUND($G843+N($H843)-((N($I843)+N($J843))/MAX(0.0001,IFERROR(IF(INDEX('Productos de barra'!$F$2:$F$151,MATCH($D843,'Productos de barra'!$A$2:$A$151,0))="",1,INDEX('Productos de barra'!$F$2:$F$151,MATCH($D843,'Productos de barra'!$A$2:$A$151,0))),1))+N($K843)),2))</f>
        <v/>
      </c>
      <c r="M843" s="24" t="n"/>
      <c r="N843" s="25">
        <f>IF(OR($L843="",$M843=""),"",ROUND($M843-$L843,2))</f>
        <v/>
      </c>
      <c r="O843" s="23">
        <f>IF($N843="","",IF(ABS($N843)&lt;=IFERROR(IF(INDEX('Productos de barra'!$G$2:$G$151,MATCH($D843,'Productos de barra'!$A$2:$A$151,0))="",Configuración!$C$3,INDEX('Productos de barra'!$G$2:$G$151,MATCH($D843,'Productos de barra'!$A$2:$A$151,0))),Configuración!$C$3)*((N($I843)+N($J843))/MAX(0.0001,IFERROR(IF(INDEX('Productos de barra'!$F$2:$F$151,MATCH($D843,'Productos de barra'!$A$2:$A$151,0))="",1,INDEX('Productos de barra'!$F$2:$F$151,MATCH($D843,'Productos de barra'!$A$2:$A$151,0))),1))+N($K843))+0.001,"OK",IF($N843&lt;0,"Falta: investigar","Sobra: revisar carga")))</f>
        <v/>
      </c>
      <c r="P843" s="26">
        <f>IF($N843="","",IFERROR(IF(INDEX('Productos de barra'!$H$2:$H$151,MATCH($D843,'Productos de barra'!$A$2:$A$151,0))="","",$N843*INDEX('Productos de barra'!$H$2:$H$151,MATCH($D843,'Productos de barra'!$A$2:$A$151,0))),""))</f>
        <v/>
      </c>
      <c r="Q843" s="18" t="n"/>
      <c r="R843" s="23">
        <f>IF(OR($A843="",$A843&lt;&gt;'Resumen del turno'!$C$3,$B843&lt;&gt;'Resumen del turno'!$C$4,$O843="",$O843="OK"),"",COUNTIFS($A$2:$A843,$A843,$B$2:$B843,$B843,$O$2:$O843,"Falta*")+COUNTIFS($A$2:$A843,$A843,$B$2:$B843,$B843,$O$2:$O843,"Sobra*"))</f>
        <v/>
      </c>
    </row>
    <row r="844">
      <c r="A844" s="22" t="n"/>
      <c r="B844" s="18" t="n"/>
      <c r="C844" s="18" t="n"/>
      <c r="D844" s="18" t="n"/>
      <c r="E844" s="23">
        <f>IF($D844="","",IFERROR(INDEX('Productos de barra'!$B$2:$B$151,MATCH($D844,'Productos de barra'!$A$2:$A$151,0)),"Código no cargado"))</f>
        <v/>
      </c>
      <c r="F844" s="23">
        <f>IF($D844="","",IFERROR(INDEX('Productos de barra'!$D$2:$D$151,MATCH($D844,'Productos de barra'!$A$2:$A$151,0)),""))</f>
        <v/>
      </c>
      <c r="G844" s="24" t="n"/>
      <c r="H844" s="24" t="n"/>
      <c r="I844" s="24" t="n"/>
      <c r="J844" s="24" t="n"/>
      <c r="K844" s="24" t="n"/>
      <c r="L844" s="25">
        <f>IF(OR($D844="",$G844=""),"",ROUND($G844+N($H844)-((N($I844)+N($J844))/MAX(0.0001,IFERROR(IF(INDEX('Productos de barra'!$F$2:$F$151,MATCH($D844,'Productos de barra'!$A$2:$A$151,0))="",1,INDEX('Productos de barra'!$F$2:$F$151,MATCH($D844,'Productos de barra'!$A$2:$A$151,0))),1))+N($K844)),2))</f>
        <v/>
      </c>
      <c r="M844" s="24" t="n"/>
      <c r="N844" s="25">
        <f>IF(OR($L844="",$M844=""),"",ROUND($M844-$L844,2))</f>
        <v/>
      </c>
      <c r="O844" s="23">
        <f>IF($N844="","",IF(ABS($N844)&lt;=IFERROR(IF(INDEX('Productos de barra'!$G$2:$G$151,MATCH($D844,'Productos de barra'!$A$2:$A$151,0))="",Configuración!$C$3,INDEX('Productos de barra'!$G$2:$G$151,MATCH($D844,'Productos de barra'!$A$2:$A$151,0))),Configuración!$C$3)*((N($I844)+N($J844))/MAX(0.0001,IFERROR(IF(INDEX('Productos de barra'!$F$2:$F$151,MATCH($D844,'Productos de barra'!$A$2:$A$151,0))="",1,INDEX('Productos de barra'!$F$2:$F$151,MATCH($D844,'Productos de barra'!$A$2:$A$151,0))),1))+N($K844))+0.001,"OK",IF($N844&lt;0,"Falta: investigar","Sobra: revisar carga")))</f>
        <v/>
      </c>
      <c r="P844" s="26">
        <f>IF($N844="","",IFERROR(IF(INDEX('Productos de barra'!$H$2:$H$151,MATCH($D844,'Productos de barra'!$A$2:$A$151,0))="","",$N844*INDEX('Productos de barra'!$H$2:$H$151,MATCH($D844,'Productos de barra'!$A$2:$A$151,0))),""))</f>
        <v/>
      </c>
      <c r="Q844" s="18" t="n"/>
      <c r="R844" s="23">
        <f>IF(OR($A844="",$A844&lt;&gt;'Resumen del turno'!$C$3,$B844&lt;&gt;'Resumen del turno'!$C$4,$O844="",$O844="OK"),"",COUNTIFS($A$2:$A844,$A844,$B$2:$B844,$B844,$O$2:$O844,"Falta*")+COUNTIFS($A$2:$A844,$A844,$B$2:$B844,$B844,$O$2:$O844,"Sobra*"))</f>
        <v/>
      </c>
    </row>
    <row r="845">
      <c r="A845" s="22" t="n"/>
      <c r="B845" s="18" t="n"/>
      <c r="C845" s="18" t="n"/>
      <c r="D845" s="18" t="n"/>
      <c r="E845" s="23">
        <f>IF($D845="","",IFERROR(INDEX('Productos de barra'!$B$2:$B$151,MATCH($D845,'Productos de barra'!$A$2:$A$151,0)),"Código no cargado"))</f>
        <v/>
      </c>
      <c r="F845" s="23">
        <f>IF($D845="","",IFERROR(INDEX('Productos de barra'!$D$2:$D$151,MATCH($D845,'Productos de barra'!$A$2:$A$151,0)),""))</f>
        <v/>
      </c>
      <c r="G845" s="24" t="n"/>
      <c r="H845" s="24" t="n"/>
      <c r="I845" s="24" t="n"/>
      <c r="J845" s="24" t="n"/>
      <c r="K845" s="24" t="n"/>
      <c r="L845" s="25">
        <f>IF(OR($D845="",$G845=""),"",ROUND($G845+N($H845)-((N($I845)+N($J845))/MAX(0.0001,IFERROR(IF(INDEX('Productos de barra'!$F$2:$F$151,MATCH($D845,'Productos de barra'!$A$2:$A$151,0))="",1,INDEX('Productos de barra'!$F$2:$F$151,MATCH($D845,'Productos de barra'!$A$2:$A$151,0))),1))+N($K845)),2))</f>
        <v/>
      </c>
      <c r="M845" s="24" t="n"/>
      <c r="N845" s="25">
        <f>IF(OR($L845="",$M845=""),"",ROUND($M845-$L845,2))</f>
        <v/>
      </c>
      <c r="O845" s="23">
        <f>IF($N845="","",IF(ABS($N845)&lt;=IFERROR(IF(INDEX('Productos de barra'!$G$2:$G$151,MATCH($D845,'Productos de barra'!$A$2:$A$151,0))="",Configuración!$C$3,INDEX('Productos de barra'!$G$2:$G$151,MATCH($D845,'Productos de barra'!$A$2:$A$151,0))),Configuración!$C$3)*((N($I845)+N($J845))/MAX(0.0001,IFERROR(IF(INDEX('Productos de barra'!$F$2:$F$151,MATCH($D845,'Productos de barra'!$A$2:$A$151,0))="",1,INDEX('Productos de barra'!$F$2:$F$151,MATCH($D845,'Productos de barra'!$A$2:$A$151,0))),1))+N($K845))+0.001,"OK",IF($N845&lt;0,"Falta: investigar","Sobra: revisar carga")))</f>
        <v/>
      </c>
      <c r="P845" s="26">
        <f>IF($N845="","",IFERROR(IF(INDEX('Productos de barra'!$H$2:$H$151,MATCH($D845,'Productos de barra'!$A$2:$A$151,0))="","",$N845*INDEX('Productos de barra'!$H$2:$H$151,MATCH($D845,'Productos de barra'!$A$2:$A$151,0))),""))</f>
        <v/>
      </c>
      <c r="Q845" s="18" t="n"/>
      <c r="R845" s="23">
        <f>IF(OR($A845="",$A845&lt;&gt;'Resumen del turno'!$C$3,$B845&lt;&gt;'Resumen del turno'!$C$4,$O845="",$O845="OK"),"",COUNTIFS($A$2:$A845,$A845,$B$2:$B845,$B845,$O$2:$O845,"Falta*")+COUNTIFS($A$2:$A845,$A845,$B$2:$B845,$B845,$O$2:$O845,"Sobra*"))</f>
        <v/>
      </c>
    </row>
    <row r="846">
      <c r="A846" s="22" t="n"/>
      <c r="B846" s="18" t="n"/>
      <c r="C846" s="18" t="n"/>
      <c r="D846" s="18" t="n"/>
      <c r="E846" s="23">
        <f>IF($D846="","",IFERROR(INDEX('Productos de barra'!$B$2:$B$151,MATCH($D846,'Productos de barra'!$A$2:$A$151,0)),"Código no cargado"))</f>
        <v/>
      </c>
      <c r="F846" s="23">
        <f>IF($D846="","",IFERROR(INDEX('Productos de barra'!$D$2:$D$151,MATCH($D846,'Productos de barra'!$A$2:$A$151,0)),""))</f>
        <v/>
      </c>
      <c r="G846" s="24" t="n"/>
      <c r="H846" s="24" t="n"/>
      <c r="I846" s="24" t="n"/>
      <c r="J846" s="24" t="n"/>
      <c r="K846" s="24" t="n"/>
      <c r="L846" s="25">
        <f>IF(OR($D846="",$G846=""),"",ROUND($G846+N($H846)-((N($I846)+N($J846))/MAX(0.0001,IFERROR(IF(INDEX('Productos de barra'!$F$2:$F$151,MATCH($D846,'Productos de barra'!$A$2:$A$151,0))="",1,INDEX('Productos de barra'!$F$2:$F$151,MATCH($D846,'Productos de barra'!$A$2:$A$151,0))),1))+N($K846)),2))</f>
        <v/>
      </c>
      <c r="M846" s="24" t="n"/>
      <c r="N846" s="25">
        <f>IF(OR($L846="",$M846=""),"",ROUND($M846-$L846,2))</f>
        <v/>
      </c>
      <c r="O846" s="23">
        <f>IF($N846="","",IF(ABS($N846)&lt;=IFERROR(IF(INDEX('Productos de barra'!$G$2:$G$151,MATCH($D846,'Productos de barra'!$A$2:$A$151,0))="",Configuración!$C$3,INDEX('Productos de barra'!$G$2:$G$151,MATCH($D846,'Productos de barra'!$A$2:$A$151,0))),Configuración!$C$3)*((N($I846)+N($J846))/MAX(0.0001,IFERROR(IF(INDEX('Productos de barra'!$F$2:$F$151,MATCH($D846,'Productos de barra'!$A$2:$A$151,0))="",1,INDEX('Productos de barra'!$F$2:$F$151,MATCH($D846,'Productos de barra'!$A$2:$A$151,0))),1))+N($K846))+0.001,"OK",IF($N846&lt;0,"Falta: investigar","Sobra: revisar carga")))</f>
        <v/>
      </c>
      <c r="P846" s="26">
        <f>IF($N846="","",IFERROR(IF(INDEX('Productos de barra'!$H$2:$H$151,MATCH($D846,'Productos de barra'!$A$2:$A$151,0))="","",$N846*INDEX('Productos de barra'!$H$2:$H$151,MATCH($D846,'Productos de barra'!$A$2:$A$151,0))),""))</f>
        <v/>
      </c>
      <c r="Q846" s="18" t="n"/>
      <c r="R846" s="23">
        <f>IF(OR($A846="",$A846&lt;&gt;'Resumen del turno'!$C$3,$B846&lt;&gt;'Resumen del turno'!$C$4,$O846="",$O846="OK"),"",COUNTIFS($A$2:$A846,$A846,$B$2:$B846,$B846,$O$2:$O846,"Falta*")+COUNTIFS($A$2:$A846,$A846,$B$2:$B846,$B846,$O$2:$O846,"Sobra*"))</f>
        <v/>
      </c>
    </row>
    <row r="847">
      <c r="A847" s="22" t="n"/>
      <c r="B847" s="18" t="n"/>
      <c r="C847" s="18" t="n"/>
      <c r="D847" s="18" t="n"/>
      <c r="E847" s="23">
        <f>IF($D847="","",IFERROR(INDEX('Productos de barra'!$B$2:$B$151,MATCH($D847,'Productos de barra'!$A$2:$A$151,0)),"Código no cargado"))</f>
        <v/>
      </c>
      <c r="F847" s="23">
        <f>IF($D847="","",IFERROR(INDEX('Productos de barra'!$D$2:$D$151,MATCH($D847,'Productos de barra'!$A$2:$A$151,0)),""))</f>
        <v/>
      </c>
      <c r="G847" s="24" t="n"/>
      <c r="H847" s="24" t="n"/>
      <c r="I847" s="24" t="n"/>
      <c r="J847" s="24" t="n"/>
      <c r="K847" s="24" t="n"/>
      <c r="L847" s="25">
        <f>IF(OR($D847="",$G847=""),"",ROUND($G847+N($H847)-((N($I847)+N($J847))/MAX(0.0001,IFERROR(IF(INDEX('Productos de barra'!$F$2:$F$151,MATCH($D847,'Productos de barra'!$A$2:$A$151,0))="",1,INDEX('Productos de barra'!$F$2:$F$151,MATCH($D847,'Productos de barra'!$A$2:$A$151,0))),1))+N($K847)),2))</f>
        <v/>
      </c>
      <c r="M847" s="24" t="n"/>
      <c r="N847" s="25">
        <f>IF(OR($L847="",$M847=""),"",ROUND($M847-$L847,2))</f>
        <v/>
      </c>
      <c r="O847" s="23">
        <f>IF($N847="","",IF(ABS($N847)&lt;=IFERROR(IF(INDEX('Productos de barra'!$G$2:$G$151,MATCH($D847,'Productos de barra'!$A$2:$A$151,0))="",Configuración!$C$3,INDEX('Productos de barra'!$G$2:$G$151,MATCH($D847,'Productos de barra'!$A$2:$A$151,0))),Configuración!$C$3)*((N($I847)+N($J847))/MAX(0.0001,IFERROR(IF(INDEX('Productos de barra'!$F$2:$F$151,MATCH($D847,'Productos de barra'!$A$2:$A$151,0))="",1,INDEX('Productos de barra'!$F$2:$F$151,MATCH($D847,'Productos de barra'!$A$2:$A$151,0))),1))+N($K847))+0.001,"OK",IF($N847&lt;0,"Falta: investigar","Sobra: revisar carga")))</f>
        <v/>
      </c>
      <c r="P847" s="26">
        <f>IF($N847="","",IFERROR(IF(INDEX('Productos de barra'!$H$2:$H$151,MATCH($D847,'Productos de barra'!$A$2:$A$151,0))="","",$N847*INDEX('Productos de barra'!$H$2:$H$151,MATCH($D847,'Productos de barra'!$A$2:$A$151,0))),""))</f>
        <v/>
      </c>
      <c r="Q847" s="18" t="n"/>
      <c r="R847" s="23">
        <f>IF(OR($A847="",$A847&lt;&gt;'Resumen del turno'!$C$3,$B847&lt;&gt;'Resumen del turno'!$C$4,$O847="",$O847="OK"),"",COUNTIFS($A$2:$A847,$A847,$B$2:$B847,$B847,$O$2:$O847,"Falta*")+COUNTIFS($A$2:$A847,$A847,$B$2:$B847,$B847,$O$2:$O847,"Sobra*"))</f>
        <v/>
      </c>
    </row>
    <row r="848">
      <c r="A848" s="22" t="n"/>
      <c r="B848" s="18" t="n"/>
      <c r="C848" s="18" t="n"/>
      <c r="D848" s="18" t="n"/>
      <c r="E848" s="23">
        <f>IF($D848="","",IFERROR(INDEX('Productos de barra'!$B$2:$B$151,MATCH($D848,'Productos de barra'!$A$2:$A$151,0)),"Código no cargado"))</f>
        <v/>
      </c>
      <c r="F848" s="23">
        <f>IF($D848="","",IFERROR(INDEX('Productos de barra'!$D$2:$D$151,MATCH($D848,'Productos de barra'!$A$2:$A$151,0)),""))</f>
        <v/>
      </c>
      <c r="G848" s="24" t="n"/>
      <c r="H848" s="24" t="n"/>
      <c r="I848" s="24" t="n"/>
      <c r="J848" s="24" t="n"/>
      <c r="K848" s="24" t="n"/>
      <c r="L848" s="25">
        <f>IF(OR($D848="",$G848=""),"",ROUND($G848+N($H848)-((N($I848)+N($J848))/MAX(0.0001,IFERROR(IF(INDEX('Productos de barra'!$F$2:$F$151,MATCH($D848,'Productos de barra'!$A$2:$A$151,0))="",1,INDEX('Productos de barra'!$F$2:$F$151,MATCH($D848,'Productos de barra'!$A$2:$A$151,0))),1))+N($K848)),2))</f>
        <v/>
      </c>
      <c r="M848" s="24" t="n"/>
      <c r="N848" s="25">
        <f>IF(OR($L848="",$M848=""),"",ROUND($M848-$L848,2))</f>
        <v/>
      </c>
      <c r="O848" s="23">
        <f>IF($N848="","",IF(ABS($N848)&lt;=IFERROR(IF(INDEX('Productos de barra'!$G$2:$G$151,MATCH($D848,'Productos de barra'!$A$2:$A$151,0))="",Configuración!$C$3,INDEX('Productos de barra'!$G$2:$G$151,MATCH($D848,'Productos de barra'!$A$2:$A$151,0))),Configuración!$C$3)*((N($I848)+N($J848))/MAX(0.0001,IFERROR(IF(INDEX('Productos de barra'!$F$2:$F$151,MATCH($D848,'Productos de barra'!$A$2:$A$151,0))="",1,INDEX('Productos de barra'!$F$2:$F$151,MATCH($D848,'Productos de barra'!$A$2:$A$151,0))),1))+N($K848))+0.001,"OK",IF($N848&lt;0,"Falta: investigar","Sobra: revisar carga")))</f>
        <v/>
      </c>
      <c r="P848" s="26">
        <f>IF($N848="","",IFERROR(IF(INDEX('Productos de barra'!$H$2:$H$151,MATCH($D848,'Productos de barra'!$A$2:$A$151,0))="","",$N848*INDEX('Productos de barra'!$H$2:$H$151,MATCH($D848,'Productos de barra'!$A$2:$A$151,0))),""))</f>
        <v/>
      </c>
      <c r="Q848" s="18" t="n"/>
      <c r="R848" s="23">
        <f>IF(OR($A848="",$A848&lt;&gt;'Resumen del turno'!$C$3,$B848&lt;&gt;'Resumen del turno'!$C$4,$O848="",$O848="OK"),"",COUNTIFS($A$2:$A848,$A848,$B$2:$B848,$B848,$O$2:$O848,"Falta*")+COUNTIFS($A$2:$A848,$A848,$B$2:$B848,$B848,$O$2:$O848,"Sobra*"))</f>
        <v/>
      </c>
    </row>
    <row r="849">
      <c r="A849" s="22" t="n"/>
      <c r="B849" s="18" t="n"/>
      <c r="C849" s="18" t="n"/>
      <c r="D849" s="18" t="n"/>
      <c r="E849" s="23">
        <f>IF($D849="","",IFERROR(INDEX('Productos de barra'!$B$2:$B$151,MATCH($D849,'Productos de barra'!$A$2:$A$151,0)),"Código no cargado"))</f>
        <v/>
      </c>
      <c r="F849" s="23">
        <f>IF($D849="","",IFERROR(INDEX('Productos de barra'!$D$2:$D$151,MATCH($D849,'Productos de barra'!$A$2:$A$151,0)),""))</f>
        <v/>
      </c>
      <c r="G849" s="24" t="n"/>
      <c r="H849" s="24" t="n"/>
      <c r="I849" s="24" t="n"/>
      <c r="J849" s="24" t="n"/>
      <c r="K849" s="24" t="n"/>
      <c r="L849" s="25">
        <f>IF(OR($D849="",$G849=""),"",ROUND($G849+N($H849)-((N($I849)+N($J849))/MAX(0.0001,IFERROR(IF(INDEX('Productos de barra'!$F$2:$F$151,MATCH($D849,'Productos de barra'!$A$2:$A$151,0))="",1,INDEX('Productos de barra'!$F$2:$F$151,MATCH($D849,'Productos de barra'!$A$2:$A$151,0))),1))+N($K849)),2))</f>
        <v/>
      </c>
      <c r="M849" s="24" t="n"/>
      <c r="N849" s="25">
        <f>IF(OR($L849="",$M849=""),"",ROUND($M849-$L849,2))</f>
        <v/>
      </c>
      <c r="O849" s="23">
        <f>IF($N849="","",IF(ABS($N849)&lt;=IFERROR(IF(INDEX('Productos de barra'!$G$2:$G$151,MATCH($D849,'Productos de barra'!$A$2:$A$151,0))="",Configuración!$C$3,INDEX('Productos de barra'!$G$2:$G$151,MATCH($D849,'Productos de barra'!$A$2:$A$151,0))),Configuración!$C$3)*((N($I849)+N($J849))/MAX(0.0001,IFERROR(IF(INDEX('Productos de barra'!$F$2:$F$151,MATCH($D849,'Productos de barra'!$A$2:$A$151,0))="",1,INDEX('Productos de barra'!$F$2:$F$151,MATCH($D849,'Productos de barra'!$A$2:$A$151,0))),1))+N($K849))+0.001,"OK",IF($N849&lt;0,"Falta: investigar","Sobra: revisar carga")))</f>
        <v/>
      </c>
      <c r="P849" s="26">
        <f>IF($N849="","",IFERROR(IF(INDEX('Productos de barra'!$H$2:$H$151,MATCH($D849,'Productos de barra'!$A$2:$A$151,0))="","",$N849*INDEX('Productos de barra'!$H$2:$H$151,MATCH($D849,'Productos de barra'!$A$2:$A$151,0))),""))</f>
        <v/>
      </c>
      <c r="Q849" s="18" t="n"/>
      <c r="R849" s="23">
        <f>IF(OR($A849="",$A849&lt;&gt;'Resumen del turno'!$C$3,$B849&lt;&gt;'Resumen del turno'!$C$4,$O849="",$O849="OK"),"",COUNTIFS($A$2:$A849,$A849,$B$2:$B849,$B849,$O$2:$O849,"Falta*")+COUNTIFS($A$2:$A849,$A849,$B$2:$B849,$B849,$O$2:$O849,"Sobra*"))</f>
        <v/>
      </c>
    </row>
    <row r="850">
      <c r="A850" s="22" t="n"/>
      <c r="B850" s="18" t="n"/>
      <c r="C850" s="18" t="n"/>
      <c r="D850" s="18" t="n"/>
      <c r="E850" s="23">
        <f>IF($D850="","",IFERROR(INDEX('Productos de barra'!$B$2:$B$151,MATCH($D850,'Productos de barra'!$A$2:$A$151,0)),"Código no cargado"))</f>
        <v/>
      </c>
      <c r="F850" s="23">
        <f>IF($D850="","",IFERROR(INDEX('Productos de barra'!$D$2:$D$151,MATCH($D850,'Productos de barra'!$A$2:$A$151,0)),""))</f>
        <v/>
      </c>
      <c r="G850" s="24" t="n"/>
      <c r="H850" s="24" t="n"/>
      <c r="I850" s="24" t="n"/>
      <c r="J850" s="24" t="n"/>
      <c r="K850" s="24" t="n"/>
      <c r="L850" s="25">
        <f>IF(OR($D850="",$G850=""),"",ROUND($G850+N($H850)-((N($I850)+N($J850))/MAX(0.0001,IFERROR(IF(INDEX('Productos de barra'!$F$2:$F$151,MATCH($D850,'Productos de barra'!$A$2:$A$151,0))="",1,INDEX('Productos de barra'!$F$2:$F$151,MATCH($D850,'Productos de barra'!$A$2:$A$151,0))),1))+N($K850)),2))</f>
        <v/>
      </c>
      <c r="M850" s="24" t="n"/>
      <c r="N850" s="25">
        <f>IF(OR($L850="",$M850=""),"",ROUND($M850-$L850,2))</f>
        <v/>
      </c>
      <c r="O850" s="23">
        <f>IF($N850="","",IF(ABS($N850)&lt;=IFERROR(IF(INDEX('Productos de barra'!$G$2:$G$151,MATCH($D850,'Productos de barra'!$A$2:$A$151,0))="",Configuración!$C$3,INDEX('Productos de barra'!$G$2:$G$151,MATCH($D850,'Productos de barra'!$A$2:$A$151,0))),Configuración!$C$3)*((N($I850)+N($J850))/MAX(0.0001,IFERROR(IF(INDEX('Productos de barra'!$F$2:$F$151,MATCH($D850,'Productos de barra'!$A$2:$A$151,0))="",1,INDEX('Productos de barra'!$F$2:$F$151,MATCH($D850,'Productos de barra'!$A$2:$A$151,0))),1))+N($K850))+0.001,"OK",IF($N850&lt;0,"Falta: investigar","Sobra: revisar carga")))</f>
        <v/>
      </c>
      <c r="P850" s="26">
        <f>IF($N850="","",IFERROR(IF(INDEX('Productos de barra'!$H$2:$H$151,MATCH($D850,'Productos de barra'!$A$2:$A$151,0))="","",$N850*INDEX('Productos de barra'!$H$2:$H$151,MATCH($D850,'Productos de barra'!$A$2:$A$151,0))),""))</f>
        <v/>
      </c>
      <c r="Q850" s="18" t="n"/>
      <c r="R850" s="23">
        <f>IF(OR($A850="",$A850&lt;&gt;'Resumen del turno'!$C$3,$B850&lt;&gt;'Resumen del turno'!$C$4,$O850="",$O850="OK"),"",COUNTIFS($A$2:$A850,$A850,$B$2:$B850,$B850,$O$2:$O850,"Falta*")+COUNTIFS($A$2:$A850,$A850,$B$2:$B850,$B850,$O$2:$O850,"Sobra*"))</f>
        <v/>
      </c>
    </row>
    <row r="851">
      <c r="A851" s="22" t="n"/>
      <c r="B851" s="18" t="n"/>
      <c r="C851" s="18" t="n"/>
      <c r="D851" s="18" t="n"/>
      <c r="E851" s="23">
        <f>IF($D851="","",IFERROR(INDEX('Productos de barra'!$B$2:$B$151,MATCH($D851,'Productos de barra'!$A$2:$A$151,0)),"Código no cargado"))</f>
        <v/>
      </c>
      <c r="F851" s="23">
        <f>IF($D851="","",IFERROR(INDEX('Productos de barra'!$D$2:$D$151,MATCH($D851,'Productos de barra'!$A$2:$A$151,0)),""))</f>
        <v/>
      </c>
      <c r="G851" s="24" t="n"/>
      <c r="H851" s="24" t="n"/>
      <c r="I851" s="24" t="n"/>
      <c r="J851" s="24" t="n"/>
      <c r="K851" s="24" t="n"/>
      <c r="L851" s="25">
        <f>IF(OR($D851="",$G851=""),"",ROUND($G851+N($H851)-((N($I851)+N($J851))/MAX(0.0001,IFERROR(IF(INDEX('Productos de barra'!$F$2:$F$151,MATCH($D851,'Productos de barra'!$A$2:$A$151,0))="",1,INDEX('Productos de barra'!$F$2:$F$151,MATCH($D851,'Productos de barra'!$A$2:$A$151,0))),1))+N($K851)),2))</f>
        <v/>
      </c>
      <c r="M851" s="24" t="n"/>
      <c r="N851" s="25">
        <f>IF(OR($L851="",$M851=""),"",ROUND($M851-$L851,2))</f>
        <v/>
      </c>
      <c r="O851" s="23">
        <f>IF($N851="","",IF(ABS($N851)&lt;=IFERROR(IF(INDEX('Productos de barra'!$G$2:$G$151,MATCH($D851,'Productos de barra'!$A$2:$A$151,0))="",Configuración!$C$3,INDEX('Productos de barra'!$G$2:$G$151,MATCH($D851,'Productos de barra'!$A$2:$A$151,0))),Configuración!$C$3)*((N($I851)+N($J851))/MAX(0.0001,IFERROR(IF(INDEX('Productos de barra'!$F$2:$F$151,MATCH($D851,'Productos de barra'!$A$2:$A$151,0))="",1,INDEX('Productos de barra'!$F$2:$F$151,MATCH($D851,'Productos de barra'!$A$2:$A$151,0))),1))+N($K851))+0.001,"OK",IF($N851&lt;0,"Falta: investigar","Sobra: revisar carga")))</f>
        <v/>
      </c>
      <c r="P851" s="26">
        <f>IF($N851="","",IFERROR(IF(INDEX('Productos de barra'!$H$2:$H$151,MATCH($D851,'Productos de barra'!$A$2:$A$151,0))="","",$N851*INDEX('Productos de barra'!$H$2:$H$151,MATCH($D851,'Productos de barra'!$A$2:$A$151,0))),""))</f>
        <v/>
      </c>
      <c r="Q851" s="18" t="n"/>
      <c r="R851" s="23">
        <f>IF(OR($A851="",$A851&lt;&gt;'Resumen del turno'!$C$3,$B851&lt;&gt;'Resumen del turno'!$C$4,$O851="",$O851="OK"),"",COUNTIFS($A$2:$A851,$A851,$B$2:$B851,$B851,$O$2:$O851,"Falta*")+COUNTIFS($A$2:$A851,$A851,$B$2:$B851,$B851,$O$2:$O851,"Sobra*"))</f>
        <v/>
      </c>
    </row>
    <row r="852">
      <c r="A852" s="22" t="n"/>
      <c r="B852" s="18" t="n"/>
      <c r="C852" s="18" t="n"/>
      <c r="D852" s="18" t="n"/>
      <c r="E852" s="23">
        <f>IF($D852="","",IFERROR(INDEX('Productos de barra'!$B$2:$B$151,MATCH($D852,'Productos de barra'!$A$2:$A$151,0)),"Código no cargado"))</f>
        <v/>
      </c>
      <c r="F852" s="23">
        <f>IF($D852="","",IFERROR(INDEX('Productos de barra'!$D$2:$D$151,MATCH($D852,'Productos de barra'!$A$2:$A$151,0)),""))</f>
        <v/>
      </c>
      <c r="G852" s="24" t="n"/>
      <c r="H852" s="24" t="n"/>
      <c r="I852" s="24" t="n"/>
      <c r="J852" s="24" t="n"/>
      <c r="K852" s="24" t="n"/>
      <c r="L852" s="25">
        <f>IF(OR($D852="",$G852=""),"",ROUND($G852+N($H852)-((N($I852)+N($J852))/MAX(0.0001,IFERROR(IF(INDEX('Productos de barra'!$F$2:$F$151,MATCH($D852,'Productos de barra'!$A$2:$A$151,0))="",1,INDEX('Productos de barra'!$F$2:$F$151,MATCH($D852,'Productos de barra'!$A$2:$A$151,0))),1))+N($K852)),2))</f>
        <v/>
      </c>
      <c r="M852" s="24" t="n"/>
      <c r="N852" s="25">
        <f>IF(OR($L852="",$M852=""),"",ROUND($M852-$L852,2))</f>
        <v/>
      </c>
      <c r="O852" s="23">
        <f>IF($N852="","",IF(ABS($N852)&lt;=IFERROR(IF(INDEX('Productos de barra'!$G$2:$G$151,MATCH($D852,'Productos de barra'!$A$2:$A$151,0))="",Configuración!$C$3,INDEX('Productos de barra'!$G$2:$G$151,MATCH($D852,'Productos de barra'!$A$2:$A$151,0))),Configuración!$C$3)*((N($I852)+N($J852))/MAX(0.0001,IFERROR(IF(INDEX('Productos de barra'!$F$2:$F$151,MATCH($D852,'Productos de barra'!$A$2:$A$151,0))="",1,INDEX('Productos de barra'!$F$2:$F$151,MATCH($D852,'Productos de barra'!$A$2:$A$151,0))),1))+N($K852))+0.001,"OK",IF($N852&lt;0,"Falta: investigar","Sobra: revisar carga")))</f>
        <v/>
      </c>
      <c r="P852" s="26">
        <f>IF($N852="","",IFERROR(IF(INDEX('Productos de barra'!$H$2:$H$151,MATCH($D852,'Productos de barra'!$A$2:$A$151,0))="","",$N852*INDEX('Productos de barra'!$H$2:$H$151,MATCH($D852,'Productos de barra'!$A$2:$A$151,0))),""))</f>
        <v/>
      </c>
      <c r="Q852" s="18" t="n"/>
      <c r="R852" s="23">
        <f>IF(OR($A852="",$A852&lt;&gt;'Resumen del turno'!$C$3,$B852&lt;&gt;'Resumen del turno'!$C$4,$O852="",$O852="OK"),"",COUNTIFS($A$2:$A852,$A852,$B$2:$B852,$B852,$O$2:$O852,"Falta*")+COUNTIFS($A$2:$A852,$A852,$B$2:$B852,$B852,$O$2:$O852,"Sobra*"))</f>
        <v/>
      </c>
    </row>
    <row r="853">
      <c r="A853" s="22" t="n"/>
      <c r="B853" s="18" t="n"/>
      <c r="C853" s="18" t="n"/>
      <c r="D853" s="18" t="n"/>
      <c r="E853" s="23">
        <f>IF($D853="","",IFERROR(INDEX('Productos de barra'!$B$2:$B$151,MATCH($D853,'Productos de barra'!$A$2:$A$151,0)),"Código no cargado"))</f>
        <v/>
      </c>
      <c r="F853" s="23">
        <f>IF($D853="","",IFERROR(INDEX('Productos de barra'!$D$2:$D$151,MATCH($D853,'Productos de barra'!$A$2:$A$151,0)),""))</f>
        <v/>
      </c>
      <c r="G853" s="24" t="n"/>
      <c r="H853" s="24" t="n"/>
      <c r="I853" s="24" t="n"/>
      <c r="J853" s="24" t="n"/>
      <c r="K853" s="24" t="n"/>
      <c r="L853" s="25">
        <f>IF(OR($D853="",$G853=""),"",ROUND($G853+N($H853)-((N($I853)+N($J853))/MAX(0.0001,IFERROR(IF(INDEX('Productos de barra'!$F$2:$F$151,MATCH($D853,'Productos de barra'!$A$2:$A$151,0))="",1,INDEX('Productos de barra'!$F$2:$F$151,MATCH($D853,'Productos de barra'!$A$2:$A$151,0))),1))+N($K853)),2))</f>
        <v/>
      </c>
      <c r="M853" s="24" t="n"/>
      <c r="N853" s="25">
        <f>IF(OR($L853="",$M853=""),"",ROUND($M853-$L853,2))</f>
        <v/>
      </c>
      <c r="O853" s="23">
        <f>IF($N853="","",IF(ABS($N853)&lt;=IFERROR(IF(INDEX('Productos de barra'!$G$2:$G$151,MATCH($D853,'Productos de barra'!$A$2:$A$151,0))="",Configuración!$C$3,INDEX('Productos de barra'!$G$2:$G$151,MATCH($D853,'Productos de barra'!$A$2:$A$151,0))),Configuración!$C$3)*((N($I853)+N($J853))/MAX(0.0001,IFERROR(IF(INDEX('Productos de barra'!$F$2:$F$151,MATCH($D853,'Productos de barra'!$A$2:$A$151,0))="",1,INDEX('Productos de barra'!$F$2:$F$151,MATCH($D853,'Productos de barra'!$A$2:$A$151,0))),1))+N($K853))+0.001,"OK",IF($N853&lt;0,"Falta: investigar","Sobra: revisar carga")))</f>
        <v/>
      </c>
      <c r="P853" s="26">
        <f>IF($N853="","",IFERROR(IF(INDEX('Productos de barra'!$H$2:$H$151,MATCH($D853,'Productos de barra'!$A$2:$A$151,0))="","",$N853*INDEX('Productos de barra'!$H$2:$H$151,MATCH($D853,'Productos de barra'!$A$2:$A$151,0))),""))</f>
        <v/>
      </c>
      <c r="Q853" s="18" t="n"/>
      <c r="R853" s="23">
        <f>IF(OR($A853="",$A853&lt;&gt;'Resumen del turno'!$C$3,$B853&lt;&gt;'Resumen del turno'!$C$4,$O853="",$O853="OK"),"",COUNTIFS($A$2:$A853,$A853,$B$2:$B853,$B853,$O$2:$O853,"Falta*")+COUNTIFS($A$2:$A853,$A853,$B$2:$B853,$B853,$O$2:$O853,"Sobra*"))</f>
        <v/>
      </c>
    </row>
    <row r="854">
      <c r="A854" s="22" t="n"/>
      <c r="B854" s="18" t="n"/>
      <c r="C854" s="18" t="n"/>
      <c r="D854" s="18" t="n"/>
      <c r="E854" s="23">
        <f>IF($D854="","",IFERROR(INDEX('Productos de barra'!$B$2:$B$151,MATCH($D854,'Productos de barra'!$A$2:$A$151,0)),"Código no cargado"))</f>
        <v/>
      </c>
      <c r="F854" s="23">
        <f>IF($D854="","",IFERROR(INDEX('Productos de barra'!$D$2:$D$151,MATCH($D854,'Productos de barra'!$A$2:$A$151,0)),""))</f>
        <v/>
      </c>
      <c r="G854" s="24" t="n"/>
      <c r="H854" s="24" t="n"/>
      <c r="I854" s="24" t="n"/>
      <c r="J854" s="24" t="n"/>
      <c r="K854" s="24" t="n"/>
      <c r="L854" s="25">
        <f>IF(OR($D854="",$G854=""),"",ROUND($G854+N($H854)-((N($I854)+N($J854))/MAX(0.0001,IFERROR(IF(INDEX('Productos de barra'!$F$2:$F$151,MATCH($D854,'Productos de barra'!$A$2:$A$151,0))="",1,INDEX('Productos de barra'!$F$2:$F$151,MATCH($D854,'Productos de barra'!$A$2:$A$151,0))),1))+N($K854)),2))</f>
        <v/>
      </c>
      <c r="M854" s="24" t="n"/>
      <c r="N854" s="25">
        <f>IF(OR($L854="",$M854=""),"",ROUND($M854-$L854,2))</f>
        <v/>
      </c>
      <c r="O854" s="23">
        <f>IF($N854="","",IF(ABS($N854)&lt;=IFERROR(IF(INDEX('Productos de barra'!$G$2:$G$151,MATCH($D854,'Productos de barra'!$A$2:$A$151,0))="",Configuración!$C$3,INDEX('Productos de barra'!$G$2:$G$151,MATCH($D854,'Productos de barra'!$A$2:$A$151,0))),Configuración!$C$3)*((N($I854)+N($J854))/MAX(0.0001,IFERROR(IF(INDEX('Productos de barra'!$F$2:$F$151,MATCH($D854,'Productos de barra'!$A$2:$A$151,0))="",1,INDEX('Productos de barra'!$F$2:$F$151,MATCH($D854,'Productos de barra'!$A$2:$A$151,0))),1))+N($K854))+0.001,"OK",IF($N854&lt;0,"Falta: investigar","Sobra: revisar carga")))</f>
        <v/>
      </c>
      <c r="P854" s="26">
        <f>IF($N854="","",IFERROR(IF(INDEX('Productos de barra'!$H$2:$H$151,MATCH($D854,'Productos de barra'!$A$2:$A$151,0))="","",$N854*INDEX('Productos de barra'!$H$2:$H$151,MATCH($D854,'Productos de barra'!$A$2:$A$151,0))),""))</f>
        <v/>
      </c>
      <c r="Q854" s="18" t="n"/>
      <c r="R854" s="23">
        <f>IF(OR($A854="",$A854&lt;&gt;'Resumen del turno'!$C$3,$B854&lt;&gt;'Resumen del turno'!$C$4,$O854="",$O854="OK"),"",COUNTIFS($A$2:$A854,$A854,$B$2:$B854,$B854,$O$2:$O854,"Falta*")+COUNTIFS($A$2:$A854,$A854,$B$2:$B854,$B854,$O$2:$O854,"Sobra*"))</f>
        <v/>
      </c>
    </row>
    <row r="855">
      <c r="A855" s="22" t="n"/>
      <c r="B855" s="18" t="n"/>
      <c r="C855" s="18" t="n"/>
      <c r="D855" s="18" t="n"/>
      <c r="E855" s="23">
        <f>IF($D855="","",IFERROR(INDEX('Productos de barra'!$B$2:$B$151,MATCH($D855,'Productos de barra'!$A$2:$A$151,0)),"Código no cargado"))</f>
        <v/>
      </c>
      <c r="F855" s="23">
        <f>IF($D855="","",IFERROR(INDEX('Productos de barra'!$D$2:$D$151,MATCH($D855,'Productos de barra'!$A$2:$A$151,0)),""))</f>
        <v/>
      </c>
      <c r="G855" s="24" t="n"/>
      <c r="H855" s="24" t="n"/>
      <c r="I855" s="24" t="n"/>
      <c r="J855" s="24" t="n"/>
      <c r="K855" s="24" t="n"/>
      <c r="L855" s="25">
        <f>IF(OR($D855="",$G855=""),"",ROUND($G855+N($H855)-((N($I855)+N($J855))/MAX(0.0001,IFERROR(IF(INDEX('Productos de barra'!$F$2:$F$151,MATCH($D855,'Productos de barra'!$A$2:$A$151,0))="",1,INDEX('Productos de barra'!$F$2:$F$151,MATCH($D855,'Productos de barra'!$A$2:$A$151,0))),1))+N($K855)),2))</f>
        <v/>
      </c>
      <c r="M855" s="24" t="n"/>
      <c r="N855" s="25">
        <f>IF(OR($L855="",$M855=""),"",ROUND($M855-$L855,2))</f>
        <v/>
      </c>
      <c r="O855" s="23">
        <f>IF($N855="","",IF(ABS($N855)&lt;=IFERROR(IF(INDEX('Productos de barra'!$G$2:$G$151,MATCH($D855,'Productos de barra'!$A$2:$A$151,0))="",Configuración!$C$3,INDEX('Productos de barra'!$G$2:$G$151,MATCH($D855,'Productos de barra'!$A$2:$A$151,0))),Configuración!$C$3)*((N($I855)+N($J855))/MAX(0.0001,IFERROR(IF(INDEX('Productos de barra'!$F$2:$F$151,MATCH($D855,'Productos de barra'!$A$2:$A$151,0))="",1,INDEX('Productos de barra'!$F$2:$F$151,MATCH($D855,'Productos de barra'!$A$2:$A$151,0))),1))+N($K855))+0.001,"OK",IF($N855&lt;0,"Falta: investigar","Sobra: revisar carga")))</f>
        <v/>
      </c>
      <c r="P855" s="26">
        <f>IF($N855="","",IFERROR(IF(INDEX('Productos de barra'!$H$2:$H$151,MATCH($D855,'Productos de barra'!$A$2:$A$151,0))="","",$N855*INDEX('Productos de barra'!$H$2:$H$151,MATCH($D855,'Productos de barra'!$A$2:$A$151,0))),""))</f>
        <v/>
      </c>
      <c r="Q855" s="18" t="n"/>
      <c r="R855" s="23">
        <f>IF(OR($A855="",$A855&lt;&gt;'Resumen del turno'!$C$3,$B855&lt;&gt;'Resumen del turno'!$C$4,$O855="",$O855="OK"),"",COUNTIFS($A$2:$A855,$A855,$B$2:$B855,$B855,$O$2:$O855,"Falta*")+COUNTIFS($A$2:$A855,$A855,$B$2:$B855,$B855,$O$2:$O855,"Sobra*"))</f>
        <v/>
      </c>
    </row>
    <row r="856">
      <c r="A856" s="22" t="n"/>
      <c r="B856" s="18" t="n"/>
      <c r="C856" s="18" t="n"/>
      <c r="D856" s="18" t="n"/>
      <c r="E856" s="23">
        <f>IF($D856="","",IFERROR(INDEX('Productos de barra'!$B$2:$B$151,MATCH($D856,'Productos de barra'!$A$2:$A$151,0)),"Código no cargado"))</f>
        <v/>
      </c>
      <c r="F856" s="23">
        <f>IF($D856="","",IFERROR(INDEX('Productos de barra'!$D$2:$D$151,MATCH($D856,'Productos de barra'!$A$2:$A$151,0)),""))</f>
        <v/>
      </c>
      <c r="G856" s="24" t="n"/>
      <c r="H856" s="24" t="n"/>
      <c r="I856" s="24" t="n"/>
      <c r="J856" s="24" t="n"/>
      <c r="K856" s="24" t="n"/>
      <c r="L856" s="25">
        <f>IF(OR($D856="",$G856=""),"",ROUND($G856+N($H856)-((N($I856)+N($J856))/MAX(0.0001,IFERROR(IF(INDEX('Productos de barra'!$F$2:$F$151,MATCH($D856,'Productos de barra'!$A$2:$A$151,0))="",1,INDEX('Productos de barra'!$F$2:$F$151,MATCH($D856,'Productos de barra'!$A$2:$A$151,0))),1))+N($K856)),2))</f>
        <v/>
      </c>
      <c r="M856" s="24" t="n"/>
      <c r="N856" s="25">
        <f>IF(OR($L856="",$M856=""),"",ROUND($M856-$L856,2))</f>
        <v/>
      </c>
      <c r="O856" s="23">
        <f>IF($N856="","",IF(ABS($N856)&lt;=IFERROR(IF(INDEX('Productos de barra'!$G$2:$G$151,MATCH($D856,'Productos de barra'!$A$2:$A$151,0))="",Configuración!$C$3,INDEX('Productos de barra'!$G$2:$G$151,MATCH($D856,'Productos de barra'!$A$2:$A$151,0))),Configuración!$C$3)*((N($I856)+N($J856))/MAX(0.0001,IFERROR(IF(INDEX('Productos de barra'!$F$2:$F$151,MATCH($D856,'Productos de barra'!$A$2:$A$151,0))="",1,INDEX('Productos de barra'!$F$2:$F$151,MATCH($D856,'Productos de barra'!$A$2:$A$151,0))),1))+N($K856))+0.001,"OK",IF($N856&lt;0,"Falta: investigar","Sobra: revisar carga")))</f>
        <v/>
      </c>
      <c r="P856" s="26">
        <f>IF($N856="","",IFERROR(IF(INDEX('Productos de barra'!$H$2:$H$151,MATCH($D856,'Productos de barra'!$A$2:$A$151,0))="","",$N856*INDEX('Productos de barra'!$H$2:$H$151,MATCH($D856,'Productos de barra'!$A$2:$A$151,0))),""))</f>
        <v/>
      </c>
      <c r="Q856" s="18" t="n"/>
      <c r="R856" s="23">
        <f>IF(OR($A856="",$A856&lt;&gt;'Resumen del turno'!$C$3,$B856&lt;&gt;'Resumen del turno'!$C$4,$O856="",$O856="OK"),"",COUNTIFS($A$2:$A856,$A856,$B$2:$B856,$B856,$O$2:$O856,"Falta*")+COUNTIFS($A$2:$A856,$A856,$B$2:$B856,$B856,$O$2:$O856,"Sobra*"))</f>
        <v/>
      </c>
    </row>
    <row r="857">
      <c r="A857" s="22" t="n"/>
      <c r="B857" s="18" t="n"/>
      <c r="C857" s="18" t="n"/>
      <c r="D857" s="18" t="n"/>
      <c r="E857" s="23">
        <f>IF($D857="","",IFERROR(INDEX('Productos de barra'!$B$2:$B$151,MATCH($D857,'Productos de barra'!$A$2:$A$151,0)),"Código no cargado"))</f>
        <v/>
      </c>
      <c r="F857" s="23">
        <f>IF($D857="","",IFERROR(INDEX('Productos de barra'!$D$2:$D$151,MATCH($D857,'Productos de barra'!$A$2:$A$151,0)),""))</f>
        <v/>
      </c>
      <c r="G857" s="24" t="n"/>
      <c r="H857" s="24" t="n"/>
      <c r="I857" s="24" t="n"/>
      <c r="J857" s="24" t="n"/>
      <c r="K857" s="24" t="n"/>
      <c r="L857" s="25">
        <f>IF(OR($D857="",$G857=""),"",ROUND($G857+N($H857)-((N($I857)+N($J857))/MAX(0.0001,IFERROR(IF(INDEX('Productos de barra'!$F$2:$F$151,MATCH($D857,'Productos de barra'!$A$2:$A$151,0))="",1,INDEX('Productos de barra'!$F$2:$F$151,MATCH($D857,'Productos de barra'!$A$2:$A$151,0))),1))+N($K857)),2))</f>
        <v/>
      </c>
      <c r="M857" s="24" t="n"/>
      <c r="N857" s="25">
        <f>IF(OR($L857="",$M857=""),"",ROUND($M857-$L857,2))</f>
        <v/>
      </c>
      <c r="O857" s="23">
        <f>IF($N857="","",IF(ABS($N857)&lt;=IFERROR(IF(INDEX('Productos de barra'!$G$2:$G$151,MATCH($D857,'Productos de barra'!$A$2:$A$151,0))="",Configuración!$C$3,INDEX('Productos de barra'!$G$2:$G$151,MATCH($D857,'Productos de barra'!$A$2:$A$151,0))),Configuración!$C$3)*((N($I857)+N($J857))/MAX(0.0001,IFERROR(IF(INDEX('Productos de barra'!$F$2:$F$151,MATCH($D857,'Productos de barra'!$A$2:$A$151,0))="",1,INDEX('Productos de barra'!$F$2:$F$151,MATCH($D857,'Productos de barra'!$A$2:$A$151,0))),1))+N($K857))+0.001,"OK",IF($N857&lt;0,"Falta: investigar","Sobra: revisar carga")))</f>
        <v/>
      </c>
      <c r="P857" s="26">
        <f>IF($N857="","",IFERROR(IF(INDEX('Productos de barra'!$H$2:$H$151,MATCH($D857,'Productos de barra'!$A$2:$A$151,0))="","",$N857*INDEX('Productos de barra'!$H$2:$H$151,MATCH($D857,'Productos de barra'!$A$2:$A$151,0))),""))</f>
        <v/>
      </c>
      <c r="Q857" s="18" t="n"/>
      <c r="R857" s="23">
        <f>IF(OR($A857="",$A857&lt;&gt;'Resumen del turno'!$C$3,$B857&lt;&gt;'Resumen del turno'!$C$4,$O857="",$O857="OK"),"",COUNTIFS($A$2:$A857,$A857,$B$2:$B857,$B857,$O$2:$O857,"Falta*")+COUNTIFS($A$2:$A857,$A857,$B$2:$B857,$B857,$O$2:$O857,"Sobra*"))</f>
        <v/>
      </c>
    </row>
    <row r="858">
      <c r="A858" s="22" t="n"/>
      <c r="B858" s="18" t="n"/>
      <c r="C858" s="18" t="n"/>
      <c r="D858" s="18" t="n"/>
      <c r="E858" s="23">
        <f>IF($D858="","",IFERROR(INDEX('Productos de barra'!$B$2:$B$151,MATCH($D858,'Productos de barra'!$A$2:$A$151,0)),"Código no cargado"))</f>
        <v/>
      </c>
      <c r="F858" s="23">
        <f>IF($D858="","",IFERROR(INDEX('Productos de barra'!$D$2:$D$151,MATCH($D858,'Productos de barra'!$A$2:$A$151,0)),""))</f>
        <v/>
      </c>
      <c r="G858" s="24" t="n"/>
      <c r="H858" s="24" t="n"/>
      <c r="I858" s="24" t="n"/>
      <c r="J858" s="24" t="n"/>
      <c r="K858" s="24" t="n"/>
      <c r="L858" s="25">
        <f>IF(OR($D858="",$G858=""),"",ROUND($G858+N($H858)-((N($I858)+N($J858))/MAX(0.0001,IFERROR(IF(INDEX('Productos de barra'!$F$2:$F$151,MATCH($D858,'Productos de barra'!$A$2:$A$151,0))="",1,INDEX('Productos de barra'!$F$2:$F$151,MATCH($D858,'Productos de barra'!$A$2:$A$151,0))),1))+N($K858)),2))</f>
        <v/>
      </c>
      <c r="M858" s="24" t="n"/>
      <c r="N858" s="25">
        <f>IF(OR($L858="",$M858=""),"",ROUND($M858-$L858,2))</f>
        <v/>
      </c>
      <c r="O858" s="23">
        <f>IF($N858="","",IF(ABS($N858)&lt;=IFERROR(IF(INDEX('Productos de barra'!$G$2:$G$151,MATCH($D858,'Productos de barra'!$A$2:$A$151,0))="",Configuración!$C$3,INDEX('Productos de barra'!$G$2:$G$151,MATCH($D858,'Productos de barra'!$A$2:$A$151,0))),Configuración!$C$3)*((N($I858)+N($J858))/MAX(0.0001,IFERROR(IF(INDEX('Productos de barra'!$F$2:$F$151,MATCH($D858,'Productos de barra'!$A$2:$A$151,0))="",1,INDEX('Productos de barra'!$F$2:$F$151,MATCH($D858,'Productos de barra'!$A$2:$A$151,0))),1))+N($K858))+0.001,"OK",IF($N858&lt;0,"Falta: investigar","Sobra: revisar carga")))</f>
        <v/>
      </c>
      <c r="P858" s="26">
        <f>IF($N858="","",IFERROR(IF(INDEX('Productos de barra'!$H$2:$H$151,MATCH($D858,'Productos de barra'!$A$2:$A$151,0))="","",$N858*INDEX('Productos de barra'!$H$2:$H$151,MATCH($D858,'Productos de barra'!$A$2:$A$151,0))),""))</f>
        <v/>
      </c>
      <c r="Q858" s="18" t="n"/>
      <c r="R858" s="23">
        <f>IF(OR($A858="",$A858&lt;&gt;'Resumen del turno'!$C$3,$B858&lt;&gt;'Resumen del turno'!$C$4,$O858="",$O858="OK"),"",COUNTIFS($A$2:$A858,$A858,$B$2:$B858,$B858,$O$2:$O858,"Falta*")+COUNTIFS($A$2:$A858,$A858,$B$2:$B858,$B858,$O$2:$O858,"Sobra*"))</f>
        <v/>
      </c>
    </row>
    <row r="859">
      <c r="A859" s="22" t="n"/>
      <c r="B859" s="18" t="n"/>
      <c r="C859" s="18" t="n"/>
      <c r="D859" s="18" t="n"/>
      <c r="E859" s="23">
        <f>IF($D859="","",IFERROR(INDEX('Productos de barra'!$B$2:$B$151,MATCH($D859,'Productos de barra'!$A$2:$A$151,0)),"Código no cargado"))</f>
        <v/>
      </c>
      <c r="F859" s="23">
        <f>IF($D859="","",IFERROR(INDEX('Productos de barra'!$D$2:$D$151,MATCH($D859,'Productos de barra'!$A$2:$A$151,0)),""))</f>
        <v/>
      </c>
      <c r="G859" s="24" t="n"/>
      <c r="H859" s="24" t="n"/>
      <c r="I859" s="24" t="n"/>
      <c r="J859" s="24" t="n"/>
      <c r="K859" s="24" t="n"/>
      <c r="L859" s="25">
        <f>IF(OR($D859="",$G859=""),"",ROUND($G859+N($H859)-((N($I859)+N($J859))/MAX(0.0001,IFERROR(IF(INDEX('Productos de barra'!$F$2:$F$151,MATCH($D859,'Productos de barra'!$A$2:$A$151,0))="",1,INDEX('Productos de barra'!$F$2:$F$151,MATCH($D859,'Productos de barra'!$A$2:$A$151,0))),1))+N($K859)),2))</f>
        <v/>
      </c>
      <c r="M859" s="24" t="n"/>
      <c r="N859" s="25">
        <f>IF(OR($L859="",$M859=""),"",ROUND($M859-$L859,2))</f>
        <v/>
      </c>
      <c r="O859" s="23">
        <f>IF($N859="","",IF(ABS($N859)&lt;=IFERROR(IF(INDEX('Productos de barra'!$G$2:$G$151,MATCH($D859,'Productos de barra'!$A$2:$A$151,0))="",Configuración!$C$3,INDEX('Productos de barra'!$G$2:$G$151,MATCH($D859,'Productos de barra'!$A$2:$A$151,0))),Configuración!$C$3)*((N($I859)+N($J859))/MAX(0.0001,IFERROR(IF(INDEX('Productos de barra'!$F$2:$F$151,MATCH($D859,'Productos de barra'!$A$2:$A$151,0))="",1,INDEX('Productos de barra'!$F$2:$F$151,MATCH($D859,'Productos de barra'!$A$2:$A$151,0))),1))+N($K859))+0.001,"OK",IF($N859&lt;0,"Falta: investigar","Sobra: revisar carga")))</f>
        <v/>
      </c>
      <c r="P859" s="26">
        <f>IF($N859="","",IFERROR(IF(INDEX('Productos de barra'!$H$2:$H$151,MATCH($D859,'Productos de barra'!$A$2:$A$151,0))="","",$N859*INDEX('Productos de barra'!$H$2:$H$151,MATCH($D859,'Productos de barra'!$A$2:$A$151,0))),""))</f>
        <v/>
      </c>
      <c r="Q859" s="18" t="n"/>
      <c r="R859" s="23">
        <f>IF(OR($A859="",$A859&lt;&gt;'Resumen del turno'!$C$3,$B859&lt;&gt;'Resumen del turno'!$C$4,$O859="",$O859="OK"),"",COUNTIFS($A$2:$A859,$A859,$B$2:$B859,$B859,$O$2:$O859,"Falta*")+COUNTIFS($A$2:$A859,$A859,$B$2:$B859,$B859,$O$2:$O859,"Sobra*"))</f>
        <v/>
      </c>
    </row>
    <row r="860">
      <c r="A860" s="22" t="n"/>
      <c r="B860" s="18" t="n"/>
      <c r="C860" s="18" t="n"/>
      <c r="D860" s="18" t="n"/>
      <c r="E860" s="23">
        <f>IF($D860="","",IFERROR(INDEX('Productos de barra'!$B$2:$B$151,MATCH($D860,'Productos de barra'!$A$2:$A$151,0)),"Código no cargado"))</f>
        <v/>
      </c>
      <c r="F860" s="23">
        <f>IF($D860="","",IFERROR(INDEX('Productos de barra'!$D$2:$D$151,MATCH($D860,'Productos de barra'!$A$2:$A$151,0)),""))</f>
        <v/>
      </c>
      <c r="G860" s="24" t="n"/>
      <c r="H860" s="24" t="n"/>
      <c r="I860" s="24" t="n"/>
      <c r="J860" s="24" t="n"/>
      <c r="K860" s="24" t="n"/>
      <c r="L860" s="25">
        <f>IF(OR($D860="",$G860=""),"",ROUND($G860+N($H860)-((N($I860)+N($J860))/MAX(0.0001,IFERROR(IF(INDEX('Productos de barra'!$F$2:$F$151,MATCH($D860,'Productos de barra'!$A$2:$A$151,0))="",1,INDEX('Productos de barra'!$F$2:$F$151,MATCH($D860,'Productos de barra'!$A$2:$A$151,0))),1))+N($K860)),2))</f>
        <v/>
      </c>
      <c r="M860" s="24" t="n"/>
      <c r="N860" s="25">
        <f>IF(OR($L860="",$M860=""),"",ROUND($M860-$L860,2))</f>
        <v/>
      </c>
      <c r="O860" s="23">
        <f>IF($N860="","",IF(ABS($N860)&lt;=IFERROR(IF(INDEX('Productos de barra'!$G$2:$G$151,MATCH($D860,'Productos de barra'!$A$2:$A$151,0))="",Configuración!$C$3,INDEX('Productos de barra'!$G$2:$G$151,MATCH($D860,'Productos de barra'!$A$2:$A$151,0))),Configuración!$C$3)*((N($I860)+N($J860))/MAX(0.0001,IFERROR(IF(INDEX('Productos de barra'!$F$2:$F$151,MATCH($D860,'Productos de barra'!$A$2:$A$151,0))="",1,INDEX('Productos de barra'!$F$2:$F$151,MATCH($D860,'Productos de barra'!$A$2:$A$151,0))),1))+N($K860))+0.001,"OK",IF($N860&lt;0,"Falta: investigar","Sobra: revisar carga")))</f>
        <v/>
      </c>
      <c r="P860" s="26">
        <f>IF($N860="","",IFERROR(IF(INDEX('Productos de barra'!$H$2:$H$151,MATCH($D860,'Productos de barra'!$A$2:$A$151,0))="","",$N860*INDEX('Productos de barra'!$H$2:$H$151,MATCH($D860,'Productos de barra'!$A$2:$A$151,0))),""))</f>
        <v/>
      </c>
      <c r="Q860" s="18" t="n"/>
      <c r="R860" s="23">
        <f>IF(OR($A860="",$A860&lt;&gt;'Resumen del turno'!$C$3,$B860&lt;&gt;'Resumen del turno'!$C$4,$O860="",$O860="OK"),"",COUNTIFS($A$2:$A860,$A860,$B$2:$B860,$B860,$O$2:$O860,"Falta*")+COUNTIFS($A$2:$A860,$A860,$B$2:$B860,$B860,$O$2:$O860,"Sobra*"))</f>
        <v/>
      </c>
    </row>
    <row r="861">
      <c r="A861" s="22" t="n"/>
      <c r="B861" s="18" t="n"/>
      <c r="C861" s="18" t="n"/>
      <c r="D861" s="18" t="n"/>
      <c r="E861" s="23">
        <f>IF($D861="","",IFERROR(INDEX('Productos de barra'!$B$2:$B$151,MATCH($D861,'Productos de barra'!$A$2:$A$151,0)),"Código no cargado"))</f>
        <v/>
      </c>
      <c r="F861" s="23">
        <f>IF($D861="","",IFERROR(INDEX('Productos de barra'!$D$2:$D$151,MATCH($D861,'Productos de barra'!$A$2:$A$151,0)),""))</f>
        <v/>
      </c>
      <c r="G861" s="24" t="n"/>
      <c r="H861" s="24" t="n"/>
      <c r="I861" s="24" t="n"/>
      <c r="J861" s="24" t="n"/>
      <c r="K861" s="24" t="n"/>
      <c r="L861" s="25">
        <f>IF(OR($D861="",$G861=""),"",ROUND($G861+N($H861)-((N($I861)+N($J861))/MAX(0.0001,IFERROR(IF(INDEX('Productos de barra'!$F$2:$F$151,MATCH($D861,'Productos de barra'!$A$2:$A$151,0))="",1,INDEX('Productos de barra'!$F$2:$F$151,MATCH($D861,'Productos de barra'!$A$2:$A$151,0))),1))+N($K861)),2))</f>
        <v/>
      </c>
      <c r="M861" s="24" t="n"/>
      <c r="N861" s="25">
        <f>IF(OR($L861="",$M861=""),"",ROUND($M861-$L861,2))</f>
        <v/>
      </c>
      <c r="O861" s="23">
        <f>IF($N861="","",IF(ABS($N861)&lt;=IFERROR(IF(INDEX('Productos de barra'!$G$2:$G$151,MATCH($D861,'Productos de barra'!$A$2:$A$151,0))="",Configuración!$C$3,INDEX('Productos de barra'!$G$2:$G$151,MATCH($D861,'Productos de barra'!$A$2:$A$151,0))),Configuración!$C$3)*((N($I861)+N($J861))/MAX(0.0001,IFERROR(IF(INDEX('Productos de barra'!$F$2:$F$151,MATCH($D861,'Productos de barra'!$A$2:$A$151,0))="",1,INDEX('Productos de barra'!$F$2:$F$151,MATCH($D861,'Productos de barra'!$A$2:$A$151,0))),1))+N($K861))+0.001,"OK",IF($N861&lt;0,"Falta: investigar","Sobra: revisar carga")))</f>
        <v/>
      </c>
      <c r="P861" s="26">
        <f>IF($N861="","",IFERROR(IF(INDEX('Productos de barra'!$H$2:$H$151,MATCH($D861,'Productos de barra'!$A$2:$A$151,0))="","",$N861*INDEX('Productos de barra'!$H$2:$H$151,MATCH($D861,'Productos de barra'!$A$2:$A$151,0))),""))</f>
        <v/>
      </c>
      <c r="Q861" s="18" t="n"/>
      <c r="R861" s="23">
        <f>IF(OR($A861="",$A861&lt;&gt;'Resumen del turno'!$C$3,$B861&lt;&gt;'Resumen del turno'!$C$4,$O861="",$O861="OK"),"",COUNTIFS($A$2:$A861,$A861,$B$2:$B861,$B861,$O$2:$O861,"Falta*")+COUNTIFS($A$2:$A861,$A861,$B$2:$B861,$B861,$O$2:$O861,"Sobra*"))</f>
        <v/>
      </c>
    </row>
    <row r="862">
      <c r="A862" s="22" t="n"/>
      <c r="B862" s="18" t="n"/>
      <c r="C862" s="18" t="n"/>
      <c r="D862" s="18" t="n"/>
      <c r="E862" s="23">
        <f>IF($D862="","",IFERROR(INDEX('Productos de barra'!$B$2:$B$151,MATCH($D862,'Productos de barra'!$A$2:$A$151,0)),"Código no cargado"))</f>
        <v/>
      </c>
      <c r="F862" s="23">
        <f>IF($D862="","",IFERROR(INDEX('Productos de barra'!$D$2:$D$151,MATCH($D862,'Productos de barra'!$A$2:$A$151,0)),""))</f>
        <v/>
      </c>
      <c r="G862" s="24" t="n"/>
      <c r="H862" s="24" t="n"/>
      <c r="I862" s="24" t="n"/>
      <c r="J862" s="24" t="n"/>
      <c r="K862" s="24" t="n"/>
      <c r="L862" s="25">
        <f>IF(OR($D862="",$G862=""),"",ROUND($G862+N($H862)-((N($I862)+N($J862))/MAX(0.0001,IFERROR(IF(INDEX('Productos de barra'!$F$2:$F$151,MATCH($D862,'Productos de barra'!$A$2:$A$151,0))="",1,INDEX('Productos de barra'!$F$2:$F$151,MATCH($D862,'Productos de barra'!$A$2:$A$151,0))),1))+N($K862)),2))</f>
        <v/>
      </c>
      <c r="M862" s="24" t="n"/>
      <c r="N862" s="25">
        <f>IF(OR($L862="",$M862=""),"",ROUND($M862-$L862,2))</f>
        <v/>
      </c>
      <c r="O862" s="23">
        <f>IF($N862="","",IF(ABS($N862)&lt;=IFERROR(IF(INDEX('Productos de barra'!$G$2:$G$151,MATCH($D862,'Productos de barra'!$A$2:$A$151,0))="",Configuración!$C$3,INDEX('Productos de barra'!$G$2:$G$151,MATCH($D862,'Productos de barra'!$A$2:$A$151,0))),Configuración!$C$3)*((N($I862)+N($J862))/MAX(0.0001,IFERROR(IF(INDEX('Productos de barra'!$F$2:$F$151,MATCH($D862,'Productos de barra'!$A$2:$A$151,0))="",1,INDEX('Productos de barra'!$F$2:$F$151,MATCH($D862,'Productos de barra'!$A$2:$A$151,0))),1))+N($K862))+0.001,"OK",IF($N862&lt;0,"Falta: investigar","Sobra: revisar carga")))</f>
        <v/>
      </c>
      <c r="P862" s="26">
        <f>IF($N862="","",IFERROR(IF(INDEX('Productos de barra'!$H$2:$H$151,MATCH($D862,'Productos de barra'!$A$2:$A$151,0))="","",$N862*INDEX('Productos de barra'!$H$2:$H$151,MATCH($D862,'Productos de barra'!$A$2:$A$151,0))),""))</f>
        <v/>
      </c>
      <c r="Q862" s="18" t="n"/>
      <c r="R862" s="23">
        <f>IF(OR($A862="",$A862&lt;&gt;'Resumen del turno'!$C$3,$B862&lt;&gt;'Resumen del turno'!$C$4,$O862="",$O862="OK"),"",COUNTIFS($A$2:$A862,$A862,$B$2:$B862,$B862,$O$2:$O862,"Falta*")+COUNTIFS($A$2:$A862,$A862,$B$2:$B862,$B862,$O$2:$O862,"Sobra*"))</f>
        <v/>
      </c>
    </row>
    <row r="863">
      <c r="A863" s="22" t="n"/>
      <c r="B863" s="18" t="n"/>
      <c r="C863" s="18" t="n"/>
      <c r="D863" s="18" t="n"/>
      <c r="E863" s="23">
        <f>IF($D863="","",IFERROR(INDEX('Productos de barra'!$B$2:$B$151,MATCH($D863,'Productos de barra'!$A$2:$A$151,0)),"Código no cargado"))</f>
        <v/>
      </c>
      <c r="F863" s="23">
        <f>IF($D863="","",IFERROR(INDEX('Productos de barra'!$D$2:$D$151,MATCH($D863,'Productos de barra'!$A$2:$A$151,0)),""))</f>
        <v/>
      </c>
      <c r="G863" s="24" t="n"/>
      <c r="H863" s="24" t="n"/>
      <c r="I863" s="24" t="n"/>
      <c r="J863" s="24" t="n"/>
      <c r="K863" s="24" t="n"/>
      <c r="L863" s="25">
        <f>IF(OR($D863="",$G863=""),"",ROUND($G863+N($H863)-((N($I863)+N($J863))/MAX(0.0001,IFERROR(IF(INDEX('Productos de barra'!$F$2:$F$151,MATCH($D863,'Productos de barra'!$A$2:$A$151,0))="",1,INDEX('Productos de barra'!$F$2:$F$151,MATCH($D863,'Productos de barra'!$A$2:$A$151,0))),1))+N($K863)),2))</f>
        <v/>
      </c>
      <c r="M863" s="24" t="n"/>
      <c r="N863" s="25">
        <f>IF(OR($L863="",$M863=""),"",ROUND($M863-$L863,2))</f>
        <v/>
      </c>
      <c r="O863" s="23">
        <f>IF($N863="","",IF(ABS($N863)&lt;=IFERROR(IF(INDEX('Productos de barra'!$G$2:$G$151,MATCH($D863,'Productos de barra'!$A$2:$A$151,0))="",Configuración!$C$3,INDEX('Productos de barra'!$G$2:$G$151,MATCH($D863,'Productos de barra'!$A$2:$A$151,0))),Configuración!$C$3)*((N($I863)+N($J863))/MAX(0.0001,IFERROR(IF(INDEX('Productos de barra'!$F$2:$F$151,MATCH($D863,'Productos de barra'!$A$2:$A$151,0))="",1,INDEX('Productos de barra'!$F$2:$F$151,MATCH($D863,'Productos de barra'!$A$2:$A$151,0))),1))+N($K863))+0.001,"OK",IF($N863&lt;0,"Falta: investigar","Sobra: revisar carga")))</f>
        <v/>
      </c>
      <c r="P863" s="26">
        <f>IF($N863="","",IFERROR(IF(INDEX('Productos de barra'!$H$2:$H$151,MATCH($D863,'Productos de barra'!$A$2:$A$151,0))="","",$N863*INDEX('Productos de barra'!$H$2:$H$151,MATCH($D863,'Productos de barra'!$A$2:$A$151,0))),""))</f>
        <v/>
      </c>
      <c r="Q863" s="18" t="n"/>
      <c r="R863" s="23">
        <f>IF(OR($A863="",$A863&lt;&gt;'Resumen del turno'!$C$3,$B863&lt;&gt;'Resumen del turno'!$C$4,$O863="",$O863="OK"),"",COUNTIFS($A$2:$A863,$A863,$B$2:$B863,$B863,$O$2:$O863,"Falta*")+COUNTIFS($A$2:$A863,$A863,$B$2:$B863,$B863,$O$2:$O863,"Sobra*"))</f>
        <v/>
      </c>
    </row>
    <row r="864">
      <c r="A864" s="22" t="n"/>
      <c r="B864" s="18" t="n"/>
      <c r="C864" s="18" t="n"/>
      <c r="D864" s="18" t="n"/>
      <c r="E864" s="23">
        <f>IF($D864="","",IFERROR(INDEX('Productos de barra'!$B$2:$B$151,MATCH($D864,'Productos de barra'!$A$2:$A$151,0)),"Código no cargado"))</f>
        <v/>
      </c>
      <c r="F864" s="23">
        <f>IF($D864="","",IFERROR(INDEX('Productos de barra'!$D$2:$D$151,MATCH($D864,'Productos de barra'!$A$2:$A$151,0)),""))</f>
        <v/>
      </c>
      <c r="G864" s="24" t="n"/>
      <c r="H864" s="24" t="n"/>
      <c r="I864" s="24" t="n"/>
      <c r="J864" s="24" t="n"/>
      <c r="K864" s="24" t="n"/>
      <c r="L864" s="25">
        <f>IF(OR($D864="",$G864=""),"",ROUND($G864+N($H864)-((N($I864)+N($J864))/MAX(0.0001,IFERROR(IF(INDEX('Productos de barra'!$F$2:$F$151,MATCH($D864,'Productos de barra'!$A$2:$A$151,0))="",1,INDEX('Productos de barra'!$F$2:$F$151,MATCH($D864,'Productos de barra'!$A$2:$A$151,0))),1))+N($K864)),2))</f>
        <v/>
      </c>
      <c r="M864" s="24" t="n"/>
      <c r="N864" s="25">
        <f>IF(OR($L864="",$M864=""),"",ROUND($M864-$L864,2))</f>
        <v/>
      </c>
      <c r="O864" s="23">
        <f>IF($N864="","",IF(ABS($N864)&lt;=IFERROR(IF(INDEX('Productos de barra'!$G$2:$G$151,MATCH($D864,'Productos de barra'!$A$2:$A$151,0))="",Configuración!$C$3,INDEX('Productos de barra'!$G$2:$G$151,MATCH($D864,'Productos de barra'!$A$2:$A$151,0))),Configuración!$C$3)*((N($I864)+N($J864))/MAX(0.0001,IFERROR(IF(INDEX('Productos de barra'!$F$2:$F$151,MATCH($D864,'Productos de barra'!$A$2:$A$151,0))="",1,INDEX('Productos de barra'!$F$2:$F$151,MATCH($D864,'Productos de barra'!$A$2:$A$151,0))),1))+N($K864))+0.001,"OK",IF($N864&lt;0,"Falta: investigar","Sobra: revisar carga")))</f>
        <v/>
      </c>
      <c r="P864" s="26">
        <f>IF($N864="","",IFERROR(IF(INDEX('Productos de barra'!$H$2:$H$151,MATCH($D864,'Productos de barra'!$A$2:$A$151,0))="","",$N864*INDEX('Productos de barra'!$H$2:$H$151,MATCH($D864,'Productos de barra'!$A$2:$A$151,0))),""))</f>
        <v/>
      </c>
      <c r="Q864" s="18" t="n"/>
      <c r="R864" s="23">
        <f>IF(OR($A864="",$A864&lt;&gt;'Resumen del turno'!$C$3,$B864&lt;&gt;'Resumen del turno'!$C$4,$O864="",$O864="OK"),"",COUNTIFS($A$2:$A864,$A864,$B$2:$B864,$B864,$O$2:$O864,"Falta*")+COUNTIFS($A$2:$A864,$A864,$B$2:$B864,$B864,$O$2:$O864,"Sobra*"))</f>
        <v/>
      </c>
    </row>
    <row r="865">
      <c r="A865" s="22" t="n"/>
      <c r="B865" s="18" t="n"/>
      <c r="C865" s="18" t="n"/>
      <c r="D865" s="18" t="n"/>
      <c r="E865" s="23">
        <f>IF($D865="","",IFERROR(INDEX('Productos de barra'!$B$2:$B$151,MATCH($D865,'Productos de barra'!$A$2:$A$151,0)),"Código no cargado"))</f>
        <v/>
      </c>
      <c r="F865" s="23">
        <f>IF($D865="","",IFERROR(INDEX('Productos de barra'!$D$2:$D$151,MATCH($D865,'Productos de barra'!$A$2:$A$151,0)),""))</f>
        <v/>
      </c>
      <c r="G865" s="24" t="n"/>
      <c r="H865" s="24" t="n"/>
      <c r="I865" s="24" t="n"/>
      <c r="J865" s="24" t="n"/>
      <c r="K865" s="24" t="n"/>
      <c r="L865" s="25">
        <f>IF(OR($D865="",$G865=""),"",ROUND($G865+N($H865)-((N($I865)+N($J865))/MAX(0.0001,IFERROR(IF(INDEX('Productos de barra'!$F$2:$F$151,MATCH($D865,'Productos de barra'!$A$2:$A$151,0))="",1,INDEX('Productos de barra'!$F$2:$F$151,MATCH($D865,'Productos de barra'!$A$2:$A$151,0))),1))+N($K865)),2))</f>
        <v/>
      </c>
      <c r="M865" s="24" t="n"/>
      <c r="N865" s="25">
        <f>IF(OR($L865="",$M865=""),"",ROUND($M865-$L865,2))</f>
        <v/>
      </c>
      <c r="O865" s="23">
        <f>IF($N865="","",IF(ABS($N865)&lt;=IFERROR(IF(INDEX('Productos de barra'!$G$2:$G$151,MATCH($D865,'Productos de barra'!$A$2:$A$151,0))="",Configuración!$C$3,INDEX('Productos de barra'!$G$2:$G$151,MATCH($D865,'Productos de barra'!$A$2:$A$151,0))),Configuración!$C$3)*((N($I865)+N($J865))/MAX(0.0001,IFERROR(IF(INDEX('Productos de barra'!$F$2:$F$151,MATCH($D865,'Productos de barra'!$A$2:$A$151,0))="",1,INDEX('Productos de barra'!$F$2:$F$151,MATCH($D865,'Productos de barra'!$A$2:$A$151,0))),1))+N($K865))+0.001,"OK",IF($N865&lt;0,"Falta: investigar","Sobra: revisar carga")))</f>
        <v/>
      </c>
      <c r="P865" s="26">
        <f>IF($N865="","",IFERROR(IF(INDEX('Productos de barra'!$H$2:$H$151,MATCH($D865,'Productos de barra'!$A$2:$A$151,0))="","",$N865*INDEX('Productos de barra'!$H$2:$H$151,MATCH($D865,'Productos de barra'!$A$2:$A$151,0))),""))</f>
        <v/>
      </c>
      <c r="Q865" s="18" t="n"/>
      <c r="R865" s="23">
        <f>IF(OR($A865="",$A865&lt;&gt;'Resumen del turno'!$C$3,$B865&lt;&gt;'Resumen del turno'!$C$4,$O865="",$O865="OK"),"",COUNTIFS($A$2:$A865,$A865,$B$2:$B865,$B865,$O$2:$O865,"Falta*")+COUNTIFS($A$2:$A865,$A865,$B$2:$B865,$B865,$O$2:$O865,"Sobra*"))</f>
        <v/>
      </c>
    </row>
    <row r="866">
      <c r="A866" s="22" t="n"/>
      <c r="B866" s="18" t="n"/>
      <c r="C866" s="18" t="n"/>
      <c r="D866" s="18" t="n"/>
      <c r="E866" s="23">
        <f>IF($D866="","",IFERROR(INDEX('Productos de barra'!$B$2:$B$151,MATCH($D866,'Productos de barra'!$A$2:$A$151,0)),"Código no cargado"))</f>
        <v/>
      </c>
      <c r="F866" s="23">
        <f>IF($D866="","",IFERROR(INDEX('Productos de barra'!$D$2:$D$151,MATCH($D866,'Productos de barra'!$A$2:$A$151,0)),""))</f>
        <v/>
      </c>
      <c r="G866" s="24" t="n"/>
      <c r="H866" s="24" t="n"/>
      <c r="I866" s="24" t="n"/>
      <c r="J866" s="24" t="n"/>
      <c r="K866" s="24" t="n"/>
      <c r="L866" s="25">
        <f>IF(OR($D866="",$G866=""),"",ROUND($G866+N($H866)-((N($I866)+N($J866))/MAX(0.0001,IFERROR(IF(INDEX('Productos de barra'!$F$2:$F$151,MATCH($D866,'Productos de barra'!$A$2:$A$151,0))="",1,INDEX('Productos de barra'!$F$2:$F$151,MATCH($D866,'Productos de barra'!$A$2:$A$151,0))),1))+N($K866)),2))</f>
        <v/>
      </c>
      <c r="M866" s="24" t="n"/>
      <c r="N866" s="25">
        <f>IF(OR($L866="",$M866=""),"",ROUND($M866-$L866,2))</f>
        <v/>
      </c>
      <c r="O866" s="23">
        <f>IF($N866="","",IF(ABS($N866)&lt;=IFERROR(IF(INDEX('Productos de barra'!$G$2:$G$151,MATCH($D866,'Productos de barra'!$A$2:$A$151,0))="",Configuración!$C$3,INDEX('Productos de barra'!$G$2:$G$151,MATCH($D866,'Productos de barra'!$A$2:$A$151,0))),Configuración!$C$3)*((N($I866)+N($J866))/MAX(0.0001,IFERROR(IF(INDEX('Productos de barra'!$F$2:$F$151,MATCH($D866,'Productos de barra'!$A$2:$A$151,0))="",1,INDEX('Productos de barra'!$F$2:$F$151,MATCH($D866,'Productos de barra'!$A$2:$A$151,0))),1))+N($K866))+0.001,"OK",IF($N866&lt;0,"Falta: investigar","Sobra: revisar carga")))</f>
        <v/>
      </c>
      <c r="P866" s="26">
        <f>IF($N866="","",IFERROR(IF(INDEX('Productos de barra'!$H$2:$H$151,MATCH($D866,'Productos de barra'!$A$2:$A$151,0))="","",$N866*INDEX('Productos de barra'!$H$2:$H$151,MATCH($D866,'Productos de barra'!$A$2:$A$151,0))),""))</f>
        <v/>
      </c>
      <c r="Q866" s="18" t="n"/>
      <c r="R866" s="23">
        <f>IF(OR($A866="",$A866&lt;&gt;'Resumen del turno'!$C$3,$B866&lt;&gt;'Resumen del turno'!$C$4,$O866="",$O866="OK"),"",COUNTIFS($A$2:$A866,$A866,$B$2:$B866,$B866,$O$2:$O866,"Falta*")+COUNTIFS($A$2:$A866,$A866,$B$2:$B866,$B866,$O$2:$O866,"Sobra*"))</f>
        <v/>
      </c>
    </row>
    <row r="867">
      <c r="A867" s="22" t="n"/>
      <c r="B867" s="18" t="n"/>
      <c r="C867" s="18" t="n"/>
      <c r="D867" s="18" t="n"/>
      <c r="E867" s="23">
        <f>IF($D867="","",IFERROR(INDEX('Productos de barra'!$B$2:$B$151,MATCH($D867,'Productos de barra'!$A$2:$A$151,0)),"Código no cargado"))</f>
        <v/>
      </c>
      <c r="F867" s="23">
        <f>IF($D867="","",IFERROR(INDEX('Productos de barra'!$D$2:$D$151,MATCH($D867,'Productos de barra'!$A$2:$A$151,0)),""))</f>
        <v/>
      </c>
      <c r="G867" s="24" t="n"/>
      <c r="H867" s="24" t="n"/>
      <c r="I867" s="24" t="n"/>
      <c r="J867" s="24" t="n"/>
      <c r="K867" s="24" t="n"/>
      <c r="L867" s="25">
        <f>IF(OR($D867="",$G867=""),"",ROUND($G867+N($H867)-((N($I867)+N($J867))/MAX(0.0001,IFERROR(IF(INDEX('Productos de barra'!$F$2:$F$151,MATCH($D867,'Productos de barra'!$A$2:$A$151,0))="",1,INDEX('Productos de barra'!$F$2:$F$151,MATCH($D867,'Productos de barra'!$A$2:$A$151,0))),1))+N($K867)),2))</f>
        <v/>
      </c>
      <c r="M867" s="24" t="n"/>
      <c r="N867" s="25">
        <f>IF(OR($L867="",$M867=""),"",ROUND($M867-$L867,2))</f>
        <v/>
      </c>
      <c r="O867" s="23">
        <f>IF($N867="","",IF(ABS($N867)&lt;=IFERROR(IF(INDEX('Productos de barra'!$G$2:$G$151,MATCH($D867,'Productos de barra'!$A$2:$A$151,0))="",Configuración!$C$3,INDEX('Productos de barra'!$G$2:$G$151,MATCH($D867,'Productos de barra'!$A$2:$A$151,0))),Configuración!$C$3)*((N($I867)+N($J867))/MAX(0.0001,IFERROR(IF(INDEX('Productos de barra'!$F$2:$F$151,MATCH($D867,'Productos de barra'!$A$2:$A$151,0))="",1,INDEX('Productos de barra'!$F$2:$F$151,MATCH($D867,'Productos de barra'!$A$2:$A$151,0))),1))+N($K867))+0.001,"OK",IF($N867&lt;0,"Falta: investigar","Sobra: revisar carga")))</f>
        <v/>
      </c>
      <c r="P867" s="26">
        <f>IF($N867="","",IFERROR(IF(INDEX('Productos de barra'!$H$2:$H$151,MATCH($D867,'Productos de barra'!$A$2:$A$151,0))="","",$N867*INDEX('Productos de barra'!$H$2:$H$151,MATCH($D867,'Productos de barra'!$A$2:$A$151,0))),""))</f>
        <v/>
      </c>
      <c r="Q867" s="18" t="n"/>
      <c r="R867" s="23">
        <f>IF(OR($A867="",$A867&lt;&gt;'Resumen del turno'!$C$3,$B867&lt;&gt;'Resumen del turno'!$C$4,$O867="",$O867="OK"),"",COUNTIFS($A$2:$A867,$A867,$B$2:$B867,$B867,$O$2:$O867,"Falta*")+COUNTIFS($A$2:$A867,$A867,$B$2:$B867,$B867,$O$2:$O867,"Sobra*"))</f>
        <v/>
      </c>
    </row>
    <row r="868">
      <c r="A868" s="22" t="n"/>
      <c r="B868" s="18" t="n"/>
      <c r="C868" s="18" t="n"/>
      <c r="D868" s="18" t="n"/>
      <c r="E868" s="23">
        <f>IF($D868="","",IFERROR(INDEX('Productos de barra'!$B$2:$B$151,MATCH($D868,'Productos de barra'!$A$2:$A$151,0)),"Código no cargado"))</f>
        <v/>
      </c>
      <c r="F868" s="23">
        <f>IF($D868="","",IFERROR(INDEX('Productos de barra'!$D$2:$D$151,MATCH($D868,'Productos de barra'!$A$2:$A$151,0)),""))</f>
        <v/>
      </c>
      <c r="G868" s="24" t="n"/>
      <c r="H868" s="24" t="n"/>
      <c r="I868" s="24" t="n"/>
      <c r="J868" s="24" t="n"/>
      <c r="K868" s="24" t="n"/>
      <c r="L868" s="25">
        <f>IF(OR($D868="",$G868=""),"",ROUND($G868+N($H868)-((N($I868)+N($J868))/MAX(0.0001,IFERROR(IF(INDEX('Productos de barra'!$F$2:$F$151,MATCH($D868,'Productos de barra'!$A$2:$A$151,0))="",1,INDEX('Productos de barra'!$F$2:$F$151,MATCH($D868,'Productos de barra'!$A$2:$A$151,0))),1))+N($K868)),2))</f>
        <v/>
      </c>
      <c r="M868" s="24" t="n"/>
      <c r="N868" s="25">
        <f>IF(OR($L868="",$M868=""),"",ROUND($M868-$L868,2))</f>
        <v/>
      </c>
      <c r="O868" s="23">
        <f>IF($N868="","",IF(ABS($N868)&lt;=IFERROR(IF(INDEX('Productos de barra'!$G$2:$G$151,MATCH($D868,'Productos de barra'!$A$2:$A$151,0))="",Configuración!$C$3,INDEX('Productos de barra'!$G$2:$G$151,MATCH($D868,'Productos de barra'!$A$2:$A$151,0))),Configuración!$C$3)*((N($I868)+N($J868))/MAX(0.0001,IFERROR(IF(INDEX('Productos de barra'!$F$2:$F$151,MATCH($D868,'Productos de barra'!$A$2:$A$151,0))="",1,INDEX('Productos de barra'!$F$2:$F$151,MATCH($D868,'Productos de barra'!$A$2:$A$151,0))),1))+N($K868))+0.001,"OK",IF($N868&lt;0,"Falta: investigar","Sobra: revisar carga")))</f>
        <v/>
      </c>
      <c r="P868" s="26">
        <f>IF($N868="","",IFERROR(IF(INDEX('Productos de barra'!$H$2:$H$151,MATCH($D868,'Productos de barra'!$A$2:$A$151,0))="","",$N868*INDEX('Productos de barra'!$H$2:$H$151,MATCH($D868,'Productos de barra'!$A$2:$A$151,0))),""))</f>
        <v/>
      </c>
      <c r="Q868" s="18" t="n"/>
      <c r="R868" s="23">
        <f>IF(OR($A868="",$A868&lt;&gt;'Resumen del turno'!$C$3,$B868&lt;&gt;'Resumen del turno'!$C$4,$O868="",$O868="OK"),"",COUNTIFS($A$2:$A868,$A868,$B$2:$B868,$B868,$O$2:$O868,"Falta*")+COUNTIFS($A$2:$A868,$A868,$B$2:$B868,$B868,$O$2:$O868,"Sobra*"))</f>
        <v/>
      </c>
    </row>
    <row r="869">
      <c r="A869" s="22" t="n"/>
      <c r="B869" s="18" t="n"/>
      <c r="C869" s="18" t="n"/>
      <c r="D869" s="18" t="n"/>
      <c r="E869" s="23">
        <f>IF($D869="","",IFERROR(INDEX('Productos de barra'!$B$2:$B$151,MATCH($D869,'Productos de barra'!$A$2:$A$151,0)),"Código no cargado"))</f>
        <v/>
      </c>
      <c r="F869" s="23">
        <f>IF($D869="","",IFERROR(INDEX('Productos de barra'!$D$2:$D$151,MATCH($D869,'Productos de barra'!$A$2:$A$151,0)),""))</f>
        <v/>
      </c>
      <c r="G869" s="24" t="n"/>
      <c r="H869" s="24" t="n"/>
      <c r="I869" s="24" t="n"/>
      <c r="J869" s="24" t="n"/>
      <c r="K869" s="24" t="n"/>
      <c r="L869" s="25">
        <f>IF(OR($D869="",$G869=""),"",ROUND($G869+N($H869)-((N($I869)+N($J869))/MAX(0.0001,IFERROR(IF(INDEX('Productos de barra'!$F$2:$F$151,MATCH($D869,'Productos de barra'!$A$2:$A$151,0))="",1,INDEX('Productos de barra'!$F$2:$F$151,MATCH($D869,'Productos de barra'!$A$2:$A$151,0))),1))+N($K869)),2))</f>
        <v/>
      </c>
      <c r="M869" s="24" t="n"/>
      <c r="N869" s="25">
        <f>IF(OR($L869="",$M869=""),"",ROUND($M869-$L869,2))</f>
        <v/>
      </c>
      <c r="O869" s="23">
        <f>IF($N869="","",IF(ABS($N869)&lt;=IFERROR(IF(INDEX('Productos de barra'!$G$2:$G$151,MATCH($D869,'Productos de barra'!$A$2:$A$151,0))="",Configuración!$C$3,INDEX('Productos de barra'!$G$2:$G$151,MATCH($D869,'Productos de barra'!$A$2:$A$151,0))),Configuración!$C$3)*((N($I869)+N($J869))/MAX(0.0001,IFERROR(IF(INDEX('Productos de barra'!$F$2:$F$151,MATCH($D869,'Productos de barra'!$A$2:$A$151,0))="",1,INDEX('Productos de barra'!$F$2:$F$151,MATCH($D869,'Productos de barra'!$A$2:$A$151,0))),1))+N($K869))+0.001,"OK",IF($N869&lt;0,"Falta: investigar","Sobra: revisar carga")))</f>
        <v/>
      </c>
      <c r="P869" s="26">
        <f>IF($N869="","",IFERROR(IF(INDEX('Productos de barra'!$H$2:$H$151,MATCH($D869,'Productos de barra'!$A$2:$A$151,0))="","",$N869*INDEX('Productos de barra'!$H$2:$H$151,MATCH($D869,'Productos de barra'!$A$2:$A$151,0))),""))</f>
        <v/>
      </c>
      <c r="Q869" s="18" t="n"/>
      <c r="R869" s="23">
        <f>IF(OR($A869="",$A869&lt;&gt;'Resumen del turno'!$C$3,$B869&lt;&gt;'Resumen del turno'!$C$4,$O869="",$O869="OK"),"",COUNTIFS($A$2:$A869,$A869,$B$2:$B869,$B869,$O$2:$O869,"Falta*")+COUNTIFS($A$2:$A869,$A869,$B$2:$B869,$B869,$O$2:$O869,"Sobra*"))</f>
        <v/>
      </c>
    </row>
    <row r="870">
      <c r="A870" s="22" t="n"/>
      <c r="B870" s="18" t="n"/>
      <c r="C870" s="18" t="n"/>
      <c r="D870" s="18" t="n"/>
      <c r="E870" s="23">
        <f>IF($D870="","",IFERROR(INDEX('Productos de barra'!$B$2:$B$151,MATCH($D870,'Productos de barra'!$A$2:$A$151,0)),"Código no cargado"))</f>
        <v/>
      </c>
      <c r="F870" s="23">
        <f>IF($D870="","",IFERROR(INDEX('Productos de barra'!$D$2:$D$151,MATCH($D870,'Productos de barra'!$A$2:$A$151,0)),""))</f>
        <v/>
      </c>
      <c r="G870" s="24" t="n"/>
      <c r="H870" s="24" t="n"/>
      <c r="I870" s="24" t="n"/>
      <c r="J870" s="24" t="n"/>
      <c r="K870" s="24" t="n"/>
      <c r="L870" s="25">
        <f>IF(OR($D870="",$G870=""),"",ROUND($G870+N($H870)-((N($I870)+N($J870))/MAX(0.0001,IFERROR(IF(INDEX('Productos de barra'!$F$2:$F$151,MATCH($D870,'Productos de barra'!$A$2:$A$151,0))="",1,INDEX('Productos de barra'!$F$2:$F$151,MATCH($D870,'Productos de barra'!$A$2:$A$151,0))),1))+N($K870)),2))</f>
        <v/>
      </c>
      <c r="M870" s="24" t="n"/>
      <c r="N870" s="25">
        <f>IF(OR($L870="",$M870=""),"",ROUND($M870-$L870,2))</f>
        <v/>
      </c>
      <c r="O870" s="23">
        <f>IF($N870="","",IF(ABS($N870)&lt;=IFERROR(IF(INDEX('Productos de barra'!$G$2:$G$151,MATCH($D870,'Productos de barra'!$A$2:$A$151,0))="",Configuración!$C$3,INDEX('Productos de barra'!$G$2:$G$151,MATCH($D870,'Productos de barra'!$A$2:$A$151,0))),Configuración!$C$3)*((N($I870)+N($J870))/MAX(0.0001,IFERROR(IF(INDEX('Productos de barra'!$F$2:$F$151,MATCH($D870,'Productos de barra'!$A$2:$A$151,0))="",1,INDEX('Productos de barra'!$F$2:$F$151,MATCH($D870,'Productos de barra'!$A$2:$A$151,0))),1))+N($K870))+0.001,"OK",IF($N870&lt;0,"Falta: investigar","Sobra: revisar carga")))</f>
        <v/>
      </c>
      <c r="P870" s="26">
        <f>IF($N870="","",IFERROR(IF(INDEX('Productos de barra'!$H$2:$H$151,MATCH($D870,'Productos de barra'!$A$2:$A$151,0))="","",$N870*INDEX('Productos de barra'!$H$2:$H$151,MATCH($D870,'Productos de barra'!$A$2:$A$151,0))),""))</f>
        <v/>
      </c>
      <c r="Q870" s="18" t="n"/>
      <c r="R870" s="23">
        <f>IF(OR($A870="",$A870&lt;&gt;'Resumen del turno'!$C$3,$B870&lt;&gt;'Resumen del turno'!$C$4,$O870="",$O870="OK"),"",COUNTIFS($A$2:$A870,$A870,$B$2:$B870,$B870,$O$2:$O870,"Falta*")+COUNTIFS($A$2:$A870,$A870,$B$2:$B870,$B870,$O$2:$O870,"Sobra*"))</f>
        <v/>
      </c>
    </row>
    <row r="871">
      <c r="A871" s="22" t="n"/>
      <c r="B871" s="18" t="n"/>
      <c r="C871" s="18" t="n"/>
      <c r="D871" s="18" t="n"/>
      <c r="E871" s="23">
        <f>IF($D871="","",IFERROR(INDEX('Productos de barra'!$B$2:$B$151,MATCH($D871,'Productos de barra'!$A$2:$A$151,0)),"Código no cargado"))</f>
        <v/>
      </c>
      <c r="F871" s="23">
        <f>IF($D871="","",IFERROR(INDEX('Productos de barra'!$D$2:$D$151,MATCH($D871,'Productos de barra'!$A$2:$A$151,0)),""))</f>
        <v/>
      </c>
      <c r="G871" s="24" t="n"/>
      <c r="H871" s="24" t="n"/>
      <c r="I871" s="24" t="n"/>
      <c r="J871" s="24" t="n"/>
      <c r="K871" s="24" t="n"/>
      <c r="L871" s="25">
        <f>IF(OR($D871="",$G871=""),"",ROUND($G871+N($H871)-((N($I871)+N($J871))/MAX(0.0001,IFERROR(IF(INDEX('Productos de barra'!$F$2:$F$151,MATCH($D871,'Productos de barra'!$A$2:$A$151,0))="",1,INDEX('Productos de barra'!$F$2:$F$151,MATCH($D871,'Productos de barra'!$A$2:$A$151,0))),1))+N($K871)),2))</f>
        <v/>
      </c>
      <c r="M871" s="24" t="n"/>
      <c r="N871" s="25">
        <f>IF(OR($L871="",$M871=""),"",ROUND($M871-$L871,2))</f>
        <v/>
      </c>
      <c r="O871" s="23">
        <f>IF($N871="","",IF(ABS($N871)&lt;=IFERROR(IF(INDEX('Productos de barra'!$G$2:$G$151,MATCH($D871,'Productos de barra'!$A$2:$A$151,0))="",Configuración!$C$3,INDEX('Productos de barra'!$G$2:$G$151,MATCH($D871,'Productos de barra'!$A$2:$A$151,0))),Configuración!$C$3)*((N($I871)+N($J871))/MAX(0.0001,IFERROR(IF(INDEX('Productos de barra'!$F$2:$F$151,MATCH($D871,'Productos de barra'!$A$2:$A$151,0))="",1,INDEX('Productos de barra'!$F$2:$F$151,MATCH($D871,'Productos de barra'!$A$2:$A$151,0))),1))+N($K871))+0.001,"OK",IF($N871&lt;0,"Falta: investigar","Sobra: revisar carga")))</f>
        <v/>
      </c>
      <c r="P871" s="26">
        <f>IF($N871="","",IFERROR(IF(INDEX('Productos de barra'!$H$2:$H$151,MATCH($D871,'Productos de barra'!$A$2:$A$151,0))="","",$N871*INDEX('Productos de barra'!$H$2:$H$151,MATCH($D871,'Productos de barra'!$A$2:$A$151,0))),""))</f>
        <v/>
      </c>
      <c r="Q871" s="18" t="n"/>
      <c r="R871" s="23">
        <f>IF(OR($A871="",$A871&lt;&gt;'Resumen del turno'!$C$3,$B871&lt;&gt;'Resumen del turno'!$C$4,$O871="",$O871="OK"),"",COUNTIFS($A$2:$A871,$A871,$B$2:$B871,$B871,$O$2:$O871,"Falta*")+COUNTIFS($A$2:$A871,$A871,$B$2:$B871,$B871,$O$2:$O871,"Sobra*"))</f>
        <v/>
      </c>
    </row>
    <row r="872">
      <c r="A872" s="22" t="n"/>
      <c r="B872" s="18" t="n"/>
      <c r="C872" s="18" t="n"/>
      <c r="D872" s="18" t="n"/>
      <c r="E872" s="23">
        <f>IF($D872="","",IFERROR(INDEX('Productos de barra'!$B$2:$B$151,MATCH($D872,'Productos de barra'!$A$2:$A$151,0)),"Código no cargado"))</f>
        <v/>
      </c>
      <c r="F872" s="23">
        <f>IF($D872="","",IFERROR(INDEX('Productos de barra'!$D$2:$D$151,MATCH($D872,'Productos de barra'!$A$2:$A$151,0)),""))</f>
        <v/>
      </c>
      <c r="G872" s="24" t="n"/>
      <c r="H872" s="24" t="n"/>
      <c r="I872" s="24" t="n"/>
      <c r="J872" s="24" t="n"/>
      <c r="K872" s="24" t="n"/>
      <c r="L872" s="25">
        <f>IF(OR($D872="",$G872=""),"",ROUND($G872+N($H872)-((N($I872)+N($J872))/MAX(0.0001,IFERROR(IF(INDEX('Productos de barra'!$F$2:$F$151,MATCH($D872,'Productos de barra'!$A$2:$A$151,0))="",1,INDEX('Productos de barra'!$F$2:$F$151,MATCH($D872,'Productos de barra'!$A$2:$A$151,0))),1))+N($K872)),2))</f>
        <v/>
      </c>
      <c r="M872" s="24" t="n"/>
      <c r="N872" s="25">
        <f>IF(OR($L872="",$M872=""),"",ROUND($M872-$L872,2))</f>
        <v/>
      </c>
      <c r="O872" s="23">
        <f>IF($N872="","",IF(ABS($N872)&lt;=IFERROR(IF(INDEX('Productos de barra'!$G$2:$G$151,MATCH($D872,'Productos de barra'!$A$2:$A$151,0))="",Configuración!$C$3,INDEX('Productos de barra'!$G$2:$G$151,MATCH($D872,'Productos de barra'!$A$2:$A$151,0))),Configuración!$C$3)*((N($I872)+N($J872))/MAX(0.0001,IFERROR(IF(INDEX('Productos de barra'!$F$2:$F$151,MATCH($D872,'Productos de barra'!$A$2:$A$151,0))="",1,INDEX('Productos de barra'!$F$2:$F$151,MATCH($D872,'Productos de barra'!$A$2:$A$151,0))),1))+N($K872))+0.001,"OK",IF($N872&lt;0,"Falta: investigar","Sobra: revisar carga")))</f>
        <v/>
      </c>
      <c r="P872" s="26">
        <f>IF($N872="","",IFERROR(IF(INDEX('Productos de barra'!$H$2:$H$151,MATCH($D872,'Productos de barra'!$A$2:$A$151,0))="","",$N872*INDEX('Productos de barra'!$H$2:$H$151,MATCH($D872,'Productos de barra'!$A$2:$A$151,0))),""))</f>
        <v/>
      </c>
      <c r="Q872" s="18" t="n"/>
      <c r="R872" s="23">
        <f>IF(OR($A872="",$A872&lt;&gt;'Resumen del turno'!$C$3,$B872&lt;&gt;'Resumen del turno'!$C$4,$O872="",$O872="OK"),"",COUNTIFS($A$2:$A872,$A872,$B$2:$B872,$B872,$O$2:$O872,"Falta*")+COUNTIFS($A$2:$A872,$A872,$B$2:$B872,$B872,$O$2:$O872,"Sobra*"))</f>
        <v/>
      </c>
    </row>
    <row r="873">
      <c r="A873" s="22" t="n"/>
      <c r="B873" s="18" t="n"/>
      <c r="C873" s="18" t="n"/>
      <c r="D873" s="18" t="n"/>
      <c r="E873" s="23">
        <f>IF($D873="","",IFERROR(INDEX('Productos de barra'!$B$2:$B$151,MATCH($D873,'Productos de barra'!$A$2:$A$151,0)),"Código no cargado"))</f>
        <v/>
      </c>
      <c r="F873" s="23">
        <f>IF($D873="","",IFERROR(INDEX('Productos de barra'!$D$2:$D$151,MATCH($D873,'Productos de barra'!$A$2:$A$151,0)),""))</f>
        <v/>
      </c>
      <c r="G873" s="24" t="n"/>
      <c r="H873" s="24" t="n"/>
      <c r="I873" s="24" t="n"/>
      <c r="J873" s="24" t="n"/>
      <c r="K873" s="24" t="n"/>
      <c r="L873" s="25">
        <f>IF(OR($D873="",$G873=""),"",ROUND($G873+N($H873)-((N($I873)+N($J873))/MAX(0.0001,IFERROR(IF(INDEX('Productos de barra'!$F$2:$F$151,MATCH($D873,'Productos de barra'!$A$2:$A$151,0))="",1,INDEX('Productos de barra'!$F$2:$F$151,MATCH($D873,'Productos de barra'!$A$2:$A$151,0))),1))+N($K873)),2))</f>
        <v/>
      </c>
      <c r="M873" s="24" t="n"/>
      <c r="N873" s="25">
        <f>IF(OR($L873="",$M873=""),"",ROUND($M873-$L873,2))</f>
        <v/>
      </c>
      <c r="O873" s="23">
        <f>IF($N873="","",IF(ABS($N873)&lt;=IFERROR(IF(INDEX('Productos de barra'!$G$2:$G$151,MATCH($D873,'Productos de barra'!$A$2:$A$151,0))="",Configuración!$C$3,INDEX('Productos de barra'!$G$2:$G$151,MATCH($D873,'Productos de barra'!$A$2:$A$151,0))),Configuración!$C$3)*((N($I873)+N($J873))/MAX(0.0001,IFERROR(IF(INDEX('Productos de barra'!$F$2:$F$151,MATCH($D873,'Productos de barra'!$A$2:$A$151,0))="",1,INDEX('Productos de barra'!$F$2:$F$151,MATCH($D873,'Productos de barra'!$A$2:$A$151,0))),1))+N($K873))+0.001,"OK",IF($N873&lt;0,"Falta: investigar","Sobra: revisar carga")))</f>
        <v/>
      </c>
      <c r="P873" s="26">
        <f>IF($N873="","",IFERROR(IF(INDEX('Productos de barra'!$H$2:$H$151,MATCH($D873,'Productos de barra'!$A$2:$A$151,0))="","",$N873*INDEX('Productos de barra'!$H$2:$H$151,MATCH($D873,'Productos de barra'!$A$2:$A$151,0))),""))</f>
        <v/>
      </c>
      <c r="Q873" s="18" t="n"/>
      <c r="R873" s="23">
        <f>IF(OR($A873="",$A873&lt;&gt;'Resumen del turno'!$C$3,$B873&lt;&gt;'Resumen del turno'!$C$4,$O873="",$O873="OK"),"",COUNTIFS($A$2:$A873,$A873,$B$2:$B873,$B873,$O$2:$O873,"Falta*")+COUNTIFS($A$2:$A873,$A873,$B$2:$B873,$B873,$O$2:$O873,"Sobra*"))</f>
        <v/>
      </c>
    </row>
    <row r="874">
      <c r="A874" s="22" t="n"/>
      <c r="B874" s="18" t="n"/>
      <c r="C874" s="18" t="n"/>
      <c r="D874" s="18" t="n"/>
      <c r="E874" s="23">
        <f>IF($D874="","",IFERROR(INDEX('Productos de barra'!$B$2:$B$151,MATCH($D874,'Productos de barra'!$A$2:$A$151,0)),"Código no cargado"))</f>
        <v/>
      </c>
      <c r="F874" s="23">
        <f>IF($D874="","",IFERROR(INDEX('Productos de barra'!$D$2:$D$151,MATCH($D874,'Productos de barra'!$A$2:$A$151,0)),""))</f>
        <v/>
      </c>
      <c r="G874" s="24" t="n"/>
      <c r="H874" s="24" t="n"/>
      <c r="I874" s="24" t="n"/>
      <c r="J874" s="24" t="n"/>
      <c r="K874" s="24" t="n"/>
      <c r="L874" s="25">
        <f>IF(OR($D874="",$G874=""),"",ROUND($G874+N($H874)-((N($I874)+N($J874))/MAX(0.0001,IFERROR(IF(INDEX('Productos de barra'!$F$2:$F$151,MATCH($D874,'Productos de barra'!$A$2:$A$151,0))="",1,INDEX('Productos de barra'!$F$2:$F$151,MATCH($D874,'Productos de barra'!$A$2:$A$151,0))),1))+N($K874)),2))</f>
        <v/>
      </c>
      <c r="M874" s="24" t="n"/>
      <c r="N874" s="25">
        <f>IF(OR($L874="",$M874=""),"",ROUND($M874-$L874,2))</f>
        <v/>
      </c>
      <c r="O874" s="23">
        <f>IF($N874="","",IF(ABS($N874)&lt;=IFERROR(IF(INDEX('Productos de barra'!$G$2:$G$151,MATCH($D874,'Productos de barra'!$A$2:$A$151,0))="",Configuración!$C$3,INDEX('Productos de barra'!$G$2:$G$151,MATCH($D874,'Productos de barra'!$A$2:$A$151,0))),Configuración!$C$3)*((N($I874)+N($J874))/MAX(0.0001,IFERROR(IF(INDEX('Productos de barra'!$F$2:$F$151,MATCH($D874,'Productos de barra'!$A$2:$A$151,0))="",1,INDEX('Productos de barra'!$F$2:$F$151,MATCH($D874,'Productos de barra'!$A$2:$A$151,0))),1))+N($K874))+0.001,"OK",IF($N874&lt;0,"Falta: investigar","Sobra: revisar carga")))</f>
        <v/>
      </c>
      <c r="P874" s="26">
        <f>IF($N874="","",IFERROR(IF(INDEX('Productos de barra'!$H$2:$H$151,MATCH($D874,'Productos de barra'!$A$2:$A$151,0))="","",$N874*INDEX('Productos de barra'!$H$2:$H$151,MATCH($D874,'Productos de barra'!$A$2:$A$151,0))),""))</f>
        <v/>
      </c>
      <c r="Q874" s="18" t="n"/>
      <c r="R874" s="23">
        <f>IF(OR($A874="",$A874&lt;&gt;'Resumen del turno'!$C$3,$B874&lt;&gt;'Resumen del turno'!$C$4,$O874="",$O874="OK"),"",COUNTIFS($A$2:$A874,$A874,$B$2:$B874,$B874,$O$2:$O874,"Falta*")+COUNTIFS($A$2:$A874,$A874,$B$2:$B874,$B874,$O$2:$O874,"Sobra*"))</f>
        <v/>
      </c>
    </row>
    <row r="875">
      <c r="A875" s="22" t="n"/>
      <c r="B875" s="18" t="n"/>
      <c r="C875" s="18" t="n"/>
      <c r="D875" s="18" t="n"/>
      <c r="E875" s="23">
        <f>IF($D875="","",IFERROR(INDEX('Productos de barra'!$B$2:$B$151,MATCH($D875,'Productos de barra'!$A$2:$A$151,0)),"Código no cargado"))</f>
        <v/>
      </c>
      <c r="F875" s="23">
        <f>IF($D875="","",IFERROR(INDEX('Productos de barra'!$D$2:$D$151,MATCH($D875,'Productos de barra'!$A$2:$A$151,0)),""))</f>
        <v/>
      </c>
      <c r="G875" s="24" t="n"/>
      <c r="H875" s="24" t="n"/>
      <c r="I875" s="24" t="n"/>
      <c r="J875" s="24" t="n"/>
      <c r="K875" s="24" t="n"/>
      <c r="L875" s="25">
        <f>IF(OR($D875="",$G875=""),"",ROUND($G875+N($H875)-((N($I875)+N($J875))/MAX(0.0001,IFERROR(IF(INDEX('Productos de barra'!$F$2:$F$151,MATCH($D875,'Productos de barra'!$A$2:$A$151,0))="",1,INDEX('Productos de barra'!$F$2:$F$151,MATCH($D875,'Productos de barra'!$A$2:$A$151,0))),1))+N($K875)),2))</f>
        <v/>
      </c>
      <c r="M875" s="24" t="n"/>
      <c r="N875" s="25">
        <f>IF(OR($L875="",$M875=""),"",ROUND($M875-$L875,2))</f>
        <v/>
      </c>
      <c r="O875" s="23">
        <f>IF($N875="","",IF(ABS($N875)&lt;=IFERROR(IF(INDEX('Productos de barra'!$G$2:$G$151,MATCH($D875,'Productos de barra'!$A$2:$A$151,0))="",Configuración!$C$3,INDEX('Productos de barra'!$G$2:$G$151,MATCH($D875,'Productos de barra'!$A$2:$A$151,0))),Configuración!$C$3)*((N($I875)+N($J875))/MAX(0.0001,IFERROR(IF(INDEX('Productos de barra'!$F$2:$F$151,MATCH($D875,'Productos de barra'!$A$2:$A$151,0))="",1,INDEX('Productos de barra'!$F$2:$F$151,MATCH($D875,'Productos de barra'!$A$2:$A$151,0))),1))+N($K875))+0.001,"OK",IF($N875&lt;0,"Falta: investigar","Sobra: revisar carga")))</f>
        <v/>
      </c>
      <c r="P875" s="26">
        <f>IF($N875="","",IFERROR(IF(INDEX('Productos de barra'!$H$2:$H$151,MATCH($D875,'Productos de barra'!$A$2:$A$151,0))="","",$N875*INDEX('Productos de barra'!$H$2:$H$151,MATCH($D875,'Productos de barra'!$A$2:$A$151,0))),""))</f>
        <v/>
      </c>
      <c r="Q875" s="18" t="n"/>
      <c r="R875" s="23">
        <f>IF(OR($A875="",$A875&lt;&gt;'Resumen del turno'!$C$3,$B875&lt;&gt;'Resumen del turno'!$C$4,$O875="",$O875="OK"),"",COUNTIFS($A$2:$A875,$A875,$B$2:$B875,$B875,$O$2:$O875,"Falta*")+COUNTIFS($A$2:$A875,$A875,$B$2:$B875,$B875,$O$2:$O875,"Sobra*"))</f>
        <v/>
      </c>
    </row>
    <row r="876">
      <c r="A876" s="22" t="n"/>
      <c r="B876" s="18" t="n"/>
      <c r="C876" s="18" t="n"/>
      <c r="D876" s="18" t="n"/>
      <c r="E876" s="23">
        <f>IF($D876="","",IFERROR(INDEX('Productos de barra'!$B$2:$B$151,MATCH($D876,'Productos de barra'!$A$2:$A$151,0)),"Código no cargado"))</f>
        <v/>
      </c>
      <c r="F876" s="23">
        <f>IF($D876="","",IFERROR(INDEX('Productos de barra'!$D$2:$D$151,MATCH($D876,'Productos de barra'!$A$2:$A$151,0)),""))</f>
        <v/>
      </c>
      <c r="G876" s="24" t="n"/>
      <c r="H876" s="24" t="n"/>
      <c r="I876" s="24" t="n"/>
      <c r="J876" s="24" t="n"/>
      <c r="K876" s="24" t="n"/>
      <c r="L876" s="25">
        <f>IF(OR($D876="",$G876=""),"",ROUND($G876+N($H876)-((N($I876)+N($J876))/MAX(0.0001,IFERROR(IF(INDEX('Productos de barra'!$F$2:$F$151,MATCH($D876,'Productos de barra'!$A$2:$A$151,0))="",1,INDEX('Productos de barra'!$F$2:$F$151,MATCH($D876,'Productos de barra'!$A$2:$A$151,0))),1))+N($K876)),2))</f>
        <v/>
      </c>
      <c r="M876" s="24" t="n"/>
      <c r="N876" s="25">
        <f>IF(OR($L876="",$M876=""),"",ROUND($M876-$L876,2))</f>
        <v/>
      </c>
      <c r="O876" s="23">
        <f>IF($N876="","",IF(ABS($N876)&lt;=IFERROR(IF(INDEX('Productos de barra'!$G$2:$G$151,MATCH($D876,'Productos de barra'!$A$2:$A$151,0))="",Configuración!$C$3,INDEX('Productos de barra'!$G$2:$G$151,MATCH($D876,'Productos de barra'!$A$2:$A$151,0))),Configuración!$C$3)*((N($I876)+N($J876))/MAX(0.0001,IFERROR(IF(INDEX('Productos de barra'!$F$2:$F$151,MATCH($D876,'Productos de barra'!$A$2:$A$151,0))="",1,INDEX('Productos de barra'!$F$2:$F$151,MATCH($D876,'Productos de barra'!$A$2:$A$151,0))),1))+N($K876))+0.001,"OK",IF($N876&lt;0,"Falta: investigar","Sobra: revisar carga")))</f>
        <v/>
      </c>
      <c r="P876" s="26">
        <f>IF($N876="","",IFERROR(IF(INDEX('Productos de barra'!$H$2:$H$151,MATCH($D876,'Productos de barra'!$A$2:$A$151,0))="","",$N876*INDEX('Productos de barra'!$H$2:$H$151,MATCH($D876,'Productos de barra'!$A$2:$A$151,0))),""))</f>
        <v/>
      </c>
      <c r="Q876" s="18" t="n"/>
      <c r="R876" s="23">
        <f>IF(OR($A876="",$A876&lt;&gt;'Resumen del turno'!$C$3,$B876&lt;&gt;'Resumen del turno'!$C$4,$O876="",$O876="OK"),"",COUNTIFS($A$2:$A876,$A876,$B$2:$B876,$B876,$O$2:$O876,"Falta*")+COUNTIFS($A$2:$A876,$A876,$B$2:$B876,$B876,$O$2:$O876,"Sobra*"))</f>
        <v/>
      </c>
    </row>
    <row r="877">
      <c r="A877" s="22" t="n"/>
      <c r="B877" s="18" t="n"/>
      <c r="C877" s="18" t="n"/>
      <c r="D877" s="18" t="n"/>
      <c r="E877" s="23">
        <f>IF($D877="","",IFERROR(INDEX('Productos de barra'!$B$2:$B$151,MATCH($D877,'Productos de barra'!$A$2:$A$151,0)),"Código no cargado"))</f>
        <v/>
      </c>
      <c r="F877" s="23">
        <f>IF($D877="","",IFERROR(INDEX('Productos de barra'!$D$2:$D$151,MATCH($D877,'Productos de barra'!$A$2:$A$151,0)),""))</f>
        <v/>
      </c>
      <c r="G877" s="24" t="n"/>
      <c r="H877" s="24" t="n"/>
      <c r="I877" s="24" t="n"/>
      <c r="J877" s="24" t="n"/>
      <c r="K877" s="24" t="n"/>
      <c r="L877" s="25">
        <f>IF(OR($D877="",$G877=""),"",ROUND($G877+N($H877)-((N($I877)+N($J877))/MAX(0.0001,IFERROR(IF(INDEX('Productos de barra'!$F$2:$F$151,MATCH($D877,'Productos de barra'!$A$2:$A$151,0))="",1,INDEX('Productos de barra'!$F$2:$F$151,MATCH($D877,'Productos de barra'!$A$2:$A$151,0))),1))+N($K877)),2))</f>
        <v/>
      </c>
      <c r="M877" s="24" t="n"/>
      <c r="N877" s="25">
        <f>IF(OR($L877="",$M877=""),"",ROUND($M877-$L877,2))</f>
        <v/>
      </c>
      <c r="O877" s="23">
        <f>IF($N877="","",IF(ABS($N877)&lt;=IFERROR(IF(INDEX('Productos de barra'!$G$2:$G$151,MATCH($D877,'Productos de barra'!$A$2:$A$151,0))="",Configuración!$C$3,INDEX('Productos de barra'!$G$2:$G$151,MATCH($D877,'Productos de barra'!$A$2:$A$151,0))),Configuración!$C$3)*((N($I877)+N($J877))/MAX(0.0001,IFERROR(IF(INDEX('Productos de barra'!$F$2:$F$151,MATCH($D877,'Productos de barra'!$A$2:$A$151,0))="",1,INDEX('Productos de barra'!$F$2:$F$151,MATCH($D877,'Productos de barra'!$A$2:$A$151,0))),1))+N($K877))+0.001,"OK",IF($N877&lt;0,"Falta: investigar","Sobra: revisar carga")))</f>
        <v/>
      </c>
      <c r="P877" s="26">
        <f>IF($N877="","",IFERROR(IF(INDEX('Productos de barra'!$H$2:$H$151,MATCH($D877,'Productos de barra'!$A$2:$A$151,0))="","",$N877*INDEX('Productos de barra'!$H$2:$H$151,MATCH($D877,'Productos de barra'!$A$2:$A$151,0))),""))</f>
        <v/>
      </c>
      <c r="Q877" s="18" t="n"/>
      <c r="R877" s="23">
        <f>IF(OR($A877="",$A877&lt;&gt;'Resumen del turno'!$C$3,$B877&lt;&gt;'Resumen del turno'!$C$4,$O877="",$O877="OK"),"",COUNTIFS($A$2:$A877,$A877,$B$2:$B877,$B877,$O$2:$O877,"Falta*")+COUNTIFS($A$2:$A877,$A877,$B$2:$B877,$B877,$O$2:$O877,"Sobra*"))</f>
        <v/>
      </c>
    </row>
    <row r="878">
      <c r="A878" s="22" t="n"/>
      <c r="B878" s="18" t="n"/>
      <c r="C878" s="18" t="n"/>
      <c r="D878" s="18" t="n"/>
      <c r="E878" s="23">
        <f>IF($D878="","",IFERROR(INDEX('Productos de barra'!$B$2:$B$151,MATCH($D878,'Productos de barra'!$A$2:$A$151,0)),"Código no cargado"))</f>
        <v/>
      </c>
      <c r="F878" s="23">
        <f>IF($D878="","",IFERROR(INDEX('Productos de barra'!$D$2:$D$151,MATCH($D878,'Productos de barra'!$A$2:$A$151,0)),""))</f>
        <v/>
      </c>
      <c r="G878" s="24" t="n"/>
      <c r="H878" s="24" t="n"/>
      <c r="I878" s="24" t="n"/>
      <c r="J878" s="24" t="n"/>
      <c r="K878" s="24" t="n"/>
      <c r="L878" s="25">
        <f>IF(OR($D878="",$G878=""),"",ROUND($G878+N($H878)-((N($I878)+N($J878))/MAX(0.0001,IFERROR(IF(INDEX('Productos de barra'!$F$2:$F$151,MATCH($D878,'Productos de barra'!$A$2:$A$151,0))="",1,INDEX('Productos de barra'!$F$2:$F$151,MATCH($D878,'Productos de barra'!$A$2:$A$151,0))),1))+N($K878)),2))</f>
        <v/>
      </c>
      <c r="M878" s="24" t="n"/>
      <c r="N878" s="25">
        <f>IF(OR($L878="",$M878=""),"",ROUND($M878-$L878,2))</f>
        <v/>
      </c>
      <c r="O878" s="23">
        <f>IF($N878="","",IF(ABS($N878)&lt;=IFERROR(IF(INDEX('Productos de barra'!$G$2:$G$151,MATCH($D878,'Productos de barra'!$A$2:$A$151,0))="",Configuración!$C$3,INDEX('Productos de barra'!$G$2:$G$151,MATCH($D878,'Productos de barra'!$A$2:$A$151,0))),Configuración!$C$3)*((N($I878)+N($J878))/MAX(0.0001,IFERROR(IF(INDEX('Productos de barra'!$F$2:$F$151,MATCH($D878,'Productos de barra'!$A$2:$A$151,0))="",1,INDEX('Productos de barra'!$F$2:$F$151,MATCH($D878,'Productos de barra'!$A$2:$A$151,0))),1))+N($K878))+0.001,"OK",IF($N878&lt;0,"Falta: investigar","Sobra: revisar carga")))</f>
        <v/>
      </c>
      <c r="P878" s="26">
        <f>IF($N878="","",IFERROR(IF(INDEX('Productos de barra'!$H$2:$H$151,MATCH($D878,'Productos de barra'!$A$2:$A$151,0))="","",$N878*INDEX('Productos de barra'!$H$2:$H$151,MATCH($D878,'Productos de barra'!$A$2:$A$151,0))),""))</f>
        <v/>
      </c>
      <c r="Q878" s="18" t="n"/>
      <c r="R878" s="23">
        <f>IF(OR($A878="",$A878&lt;&gt;'Resumen del turno'!$C$3,$B878&lt;&gt;'Resumen del turno'!$C$4,$O878="",$O878="OK"),"",COUNTIFS($A$2:$A878,$A878,$B$2:$B878,$B878,$O$2:$O878,"Falta*")+COUNTIFS($A$2:$A878,$A878,$B$2:$B878,$B878,$O$2:$O878,"Sobra*"))</f>
        <v/>
      </c>
    </row>
    <row r="879">
      <c r="A879" s="22" t="n"/>
      <c r="B879" s="18" t="n"/>
      <c r="C879" s="18" t="n"/>
      <c r="D879" s="18" t="n"/>
      <c r="E879" s="23">
        <f>IF($D879="","",IFERROR(INDEX('Productos de barra'!$B$2:$B$151,MATCH($D879,'Productos de barra'!$A$2:$A$151,0)),"Código no cargado"))</f>
        <v/>
      </c>
      <c r="F879" s="23">
        <f>IF($D879="","",IFERROR(INDEX('Productos de barra'!$D$2:$D$151,MATCH($D879,'Productos de barra'!$A$2:$A$151,0)),""))</f>
        <v/>
      </c>
      <c r="G879" s="24" t="n"/>
      <c r="H879" s="24" t="n"/>
      <c r="I879" s="24" t="n"/>
      <c r="J879" s="24" t="n"/>
      <c r="K879" s="24" t="n"/>
      <c r="L879" s="25">
        <f>IF(OR($D879="",$G879=""),"",ROUND($G879+N($H879)-((N($I879)+N($J879))/MAX(0.0001,IFERROR(IF(INDEX('Productos de barra'!$F$2:$F$151,MATCH($D879,'Productos de barra'!$A$2:$A$151,0))="",1,INDEX('Productos de barra'!$F$2:$F$151,MATCH($D879,'Productos de barra'!$A$2:$A$151,0))),1))+N($K879)),2))</f>
        <v/>
      </c>
      <c r="M879" s="24" t="n"/>
      <c r="N879" s="25">
        <f>IF(OR($L879="",$M879=""),"",ROUND($M879-$L879,2))</f>
        <v/>
      </c>
      <c r="O879" s="23">
        <f>IF($N879="","",IF(ABS($N879)&lt;=IFERROR(IF(INDEX('Productos de barra'!$G$2:$G$151,MATCH($D879,'Productos de barra'!$A$2:$A$151,0))="",Configuración!$C$3,INDEX('Productos de barra'!$G$2:$G$151,MATCH($D879,'Productos de barra'!$A$2:$A$151,0))),Configuración!$C$3)*((N($I879)+N($J879))/MAX(0.0001,IFERROR(IF(INDEX('Productos de barra'!$F$2:$F$151,MATCH($D879,'Productos de barra'!$A$2:$A$151,0))="",1,INDEX('Productos de barra'!$F$2:$F$151,MATCH($D879,'Productos de barra'!$A$2:$A$151,0))),1))+N($K879))+0.001,"OK",IF($N879&lt;0,"Falta: investigar","Sobra: revisar carga")))</f>
        <v/>
      </c>
      <c r="P879" s="26">
        <f>IF($N879="","",IFERROR(IF(INDEX('Productos de barra'!$H$2:$H$151,MATCH($D879,'Productos de barra'!$A$2:$A$151,0))="","",$N879*INDEX('Productos de barra'!$H$2:$H$151,MATCH($D879,'Productos de barra'!$A$2:$A$151,0))),""))</f>
        <v/>
      </c>
      <c r="Q879" s="18" t="n"/>
      <c r="R879" s="23">
        <f>IF(OR($A879="",$A879&lt;&gt;'Resumen del turno'!$C$3,$B879&lt;&gt;'Resumen del turno'!$C$4,$O879="",$O879="OK"),"",COUNTIFS($A$2:$A879,$A879,$B$2:$B879,$B879,$O$2:$O879,"Falta*")+COUNTIFS($A$2:$A879,$A879,$B$2:$B879,$B879,$O$2:$O879,"Sobra*"))</f>
        <v/>
      </c>
    </row>
    <row r="880">
      <c r="A880" s="22" t="n"/>
      <c r="B880" s="18" t="n"/>
      <c r="C880" s="18" t="n"/>
      <c r="D880" s="18" t="n"/>
      <c r="E880" s="23">
        <f>IF($D880="","",IFERROR(INDEX('Productos de barra'!$B$2:$B$151,MATCH($D880,'Productos de barra'!$A$2:$A$151,0)),"Código no cargado"))</f>
        <v/>
      </c>
      <c r="F880" s="23">
        <f>IF($D880="","",IFERROR(INDEX('Productos de barra'!$D$2:$D$151,MATCH($D880,'Productos de barra'!$A$2:$A$151,0)),""))</f>
        <v/>
      </c>
      <c r="G880" s="24" t="n"/>
      <c r="H880" s="24" t="n"/>
      <c r="I880" s="24" t="n"/>
      <c r="J880" s="24" t="n"/>
      <c r="K880" s="24" t="n"/>
      <c r="L880" s="25">
        <f>IF(OR($D880="",$G880=""),"",ROUND($G880+N($H880)-((N($I880)+N($J880))/MAX(0.0001,IFERROR(IF(INDEX('Productos de barra'!$F$2:$F$151,MATCH($D880,'Productos de barra'!$A$2:$A$151,0))="",1,INDEX('Productos de barra'!$F$2:$F$151,MATCH($D880,'Productos de barra'!$A$2:$A$151,0))),1))+N($K880)),2))</f>
        <v/>
      </c>
      <c r="M880" s="24" t="n"/>
      <c r="N880" s="25">
        <f>IF(OR($L880="",$M880=""),"",ROUND($M880-$L880,2))</f>
        <v/>
      </c>
      <c r="O880" s="23">
        <f>IF($N880="","",IF(ABS($N880)&lt;=IFERROR(IF(INDEX('Productos de barra'!$G$2:$G$151,MATCH($D880,'Productos de barra'!$A$2:$A$151,0))="",Configuración!$C$3,INDEX('Productos de barra'!$G$2:$G$151,MATCH($D880,'Productos de barra'!$A$2:$A$151,0))),Configuración!$C$3)*((N($I880)+N($J880))/MAX(0.0001,IFERROR(IF(INDEX('Productos de barra'!$F$2:$F$151,MATCH($D880,'Productos de barra'!$A$2:$A$151,0))="",1,INDEX('Productos de barra'!$F$2:$F$151,MATCH($D880,'Productos de barra'!$A$2:$A$151,0))),1))+N($K880))+0.001,"OK",IF($N880&lt;0,"Falta: investigar","Sobra: revisar carga")))</f>
        <v/>
      </c>
      <c r="P880" s="26">
        <f>IF($N880="","",IFERROR(IF(INDEX('Productos de barra'!$H$2:$H$151,MATCH($D880,'Productos de barra'!$A$2:$A$151,0))="","",$N880*INDEX('Productos de barra'!$H$2:$H$151,MATCH($D880,'Productos de barra'!$A$2:$A$151,0))),""))</f>
        <v/>
      </c>
      <c r="Q880" s="18" t="n"/>
      <c r="R880" s="23">
        <f>IF(OR($A880="",$A880&lt;&gt;'Resumen del turno'!$C$3,$B880&lt;&gt;'Resumen del turno'!$C$4,$O880="",$O880="OK"),"",COUNTIFS($A$2:$A880,$A880,$B$2:$B880,$B880,$O$2:$O880,"Falta*")+COUNTIFS($A$2:$A880,$A880,$B$2:$B880,$B880,$O$2:$O880,"Sobra*"))</f>
        <v/>
      </c>
    </row>
    <row r="881">
      <c r="A881" s="22" t="n"/>
      <c r="B881" s="18" t="n"/>
      <c r="C881" s="18" t="n"/>
      <c r="D881" s="18" t="n"/>
      <c r="E881" s="23">
        <f>IF($D881="","",IFERROR(INDEX('Productos de barra'!$B$2:$B$151,MATCH($D881,'Productos de barra'!$A$2:$A$151,0)),"Código no cargado"))</f>
        <v/>
      </c>
      <c r="F881" s="23">
        <f>IF($D881="","",IFERROR(INDEX('Productos de barra'!$D$2:$D$151,MATCH($D881,'Productos de barra'!$A$2:$A$151,0)),""))</f>
        <v/>
      </c>
      <c r="G881" s="24" t="n"/>
      <c r="H881" s="24" t="n"/>
      <c r="I881" s="24" t="n"/>
      <c r="J881" s="24" t="n"/>
      <c r="K881" s="24" t="n"/>
      <c r="L881" s="25">
        <f>IF(OR($D881="",$G881=""),"",ROUND($G881+N($H881)-((N($I881)+N($J881))/MAX(0.0001,IFERROR(IF(INDEX('Productos de barra'!$F$2:$F$151,MATCH($D881,'Productos de barra'!$A$2:$A$151,0))="",1,INDEX('Productos de barra'!$F$2:$F$151,MATCH($D881,'Productos de barra'!$A$2:$A$151,0))),1))+N($K881)),2))</f>
        <v/>
      </c>
      <c r="M881" s="24" t="n"/>
      <c r="N881" s="25">
        <f>IF(OR($L881="",$M881=""),"",ROUND($M881-$L881,2))</f>
        <v/>
      </c>
      <c r="O881" s="23">
        <f>IF($N881="","",IF(ABS($N881)&lt;=IFERROR(IF(INDEX('Productos de barra'!$G$2:$G$151,MATCH($D881,'Productos de barra'!$A$2:$A$151,0))="",Configuración!$C$3,INDEX('Productos de barra'!$G$2:$G$151,MATCH($D881,'Productos de barra'!$A$2:$A$151,0))),Configuración!$C$3)*((N($I881)+N($J881))/MAX(0.0001,IFERROR(IF(INDEX('Productos de barra'!$F$2:$F$151,MATCH($D881,'Productos de barra'!$A$2:$A$151,0))="",1,INDEX('Productos de barra'!$F$2:$F$151,MATCH($D881,'Productos de barra'!$A$2:$A$151,0))),1))+N($K881))+0.001,"OK",IF($N881&lt;0,"Falta: investigar","Sobra: revisar carga")))</f>
        <v/>
      </c>
      <c r="P881" s="26">
        <f>IF($N881="","",IFERROR(IF(INDEX('Productos de barra'!$H$2:$H$151,MATCH($D881,'Productos de barra'!$A$2:$A$151,0))="","",$N881*INDEX('Productos de barra'!$H$2:$H$151,MATCH($D881,'Productos de barra'!$A$2:$A$151,0))),""))</f>
        <v/>
      </c>
      <c r="Q881" s="18" t="n"/>
      <c r="R881" s="23">
        <f>IF(OR($A881="",$A881&lt;&gt;'Resumen del turno'!$C$3,$B881&lt;&gt;'Resumen del turno'!$C$4,$O881="",$O881="OK"),"",COUNTIFS($A$2:$A881,$A881,$B$2:$B881,$B881,$O$2:$O881,"Falta*")+COUNTIFS($A$2:$A881,$A881,$B$2:$B881,$B881,$O$2:$O881,"Sobra*"))</f>
        <v/>
      </c>
    </row>
    <row r="882">
      <c r="A882" s="22" t="n"/>
      <c r="B882" s="18" t="n"/>
      <c r="C882" s="18" t="n"/>
      <c r="D882" s="18" t="n"/>
      <c r="E882" s="23">
        <f>IF($D882="","",IFERROR(INDEX('Productos de barra'!$B$2:$B$151,MATCH($D882,'Productos de barra'!$A$2:$A$151,0)),"Código no cargado"))</f>
        <v/>
      </c>
      <c r="F882" s="23">
        <f>IF($D882="","",IFERROR(INDEX('Productos de barra'!$D$2:$D$151,MATCH($D882,'Productos de barra'!$A$2:$A$151,0)),""))</f>
        <v/>
      </c>
      <c r="G882" s="24" t="n"/>
      <c r="H882" s="24" t="n"/>
      <c r="I882" s="24" t="n"/>
      <c r="J882" s="24" t="n"/>
      <c r="K882" s="24" t="n"/>
      <c r="L882" s="25">
        <f>IF(OR($D882="",$G882=""),"",ROUND($G882+N($H882)-((N($I882)+N($J882))/MAX(0.0001,IFERROR(IF(INDEX('Productos de barra'!$F$2:$F$151,MATCH($D882,'Productos de barra'!$A$2:$A$151,0))="",1,INDEX('Productos de barra'!$F$2:$F$151,MATCH($D882,'Productos de barra'!$A$2:$A$151,0))),1))+N($K882)),2))</f>
        <v/>
      </c>
      <c r="M882" s="24" t="n"/>
      <c r="N882" s="25">
        <f>IF(OR($L882="",$M882=""),"",ROUND($M882-$L882,2))</f>
        <v/>
      </c>
      <c r="O882" s="23">
        <f>IF($N882="","",IF(ABS($N882)&lt;=IFERROR(IF(INDEX('Productos de barra'!$G$2:$G$151,MATCH($D882,'Productos de barra'!$A$2:$A$151,0))="",Configuración!$C$3,INDEX('Productos de barra'!$G$2:$G$151,MATCH($D882,'Productos de barra'!$A$2:$A$151,0))),Configuración!$C$3)*((N($I882)+N($J882))/MAX(0.0001,IFERROR(IF(INDEX('Productos de barra'!$F$2:$F$151,MATCH($D882,'Productos de barra'!$A$2:$A$151,0))="",1,INDEX('Productos de barra'!$F$2:$F$151,MATCH($D882,'Productos de barra'!$A$2:$A$151,0))),1))+N($K882))+0.001,"OK",IF($N882&lt;0,"Falta: investigar","Sobra: revisar carga")))</f>
        <v/>
      </c>
      <c r="P882" s="26">
        <f>IF($N882="","",IFERROR(IF(INDEX('Productos de barra'!$H$2:$H$151,MATCH($D882,'Productos de barra'!$A$2:$A$151,0))="","",$N882*INDEX('Productos de barra'!$H$2:$H$151,MATCH($D882,'Productos de barra'!$A$2:$A$151,0))),""))</f>
        <v/>
      </c>
      <c r="Q882" s="18" t="n"/>
      <c r="R882" s="23">
        <f>IF(OR($A882="",$A882&lt;&gt;'Resumen del turno'!$C$3,$B882&lt;&gt;'Resumen del turno'!$C$4,$O882="",$O882="OK"),"",COUNTIFS($A$2:$A882,$A882,$B$2:$B882,$B882,$O$2:$O882,"Falta*")+COUNTIFS($A$2:$A882,$A882,$B$2:$B882,$B882,$O$2:$O882,"Sobra*"))</f>
        <v/>
      </c>
    </row>
    <row r="883">
      <c r="A883" s="22" t="n"/>
      <c r="B883" s="18" t="n"/>
      <c r="C883" s="18" t="n"/>
      <c r="D883" s="18" t="n"/>
      <c r="E883" s="23">
        <f>IF($D883="","",IFERROR(INDEX('Productos de barra'!$B$2:$B$151,MATCH($D883,'Productos de barra'!$A$2:$A$151,0)),"Código no cargado"))</f>
        <v/>
      </c>
      <c r="F883" s="23">
        <f>IF($D883="","",IFERROR(INDEX('Productos de barra'!$D$2:$D$151,MATCH($D883,'Productos de barra'!$A$2:$A$151,0)),""))</f>
        <v/>
      </c>
      <c r="G883" s="24" t="n"/>
      <c r="H883" s="24" t="n"/>
      <c r="I883" s="24" t="n"/>
      <c r="J883" s="24" t="n"/>
      <c r="K883" s="24" t="n"/>
      <c r="L883" s="25">
        <f>IF(OR($D883="",$G883=""),"",ROUND($G883+N($H883)-((N($I883)+N($J883))/MAX(0.0001,IFERROR(IF(INDEX('Productos de barra'!$F$2:$F$151,MATCH($D883,'Productos de barra'!$A$2:$A$151,0))="",1,INDEX('Productos de barra'!$F$2:$F$151,MATCH($D883,'Productos de barra'!$A$2:$A$151,0))),1))+N($K883)),2))</f>
        <v/>
      </c>
      <c r="M883" s="24" t="n"/>
      <c r="N883" s="25">
        <f>IF(OR($L883="",$M883=""),"",ROUND($M883-$L883,2))</f>
        <v/>
      </c>
      <c r="O883" s="23">
        <f>IF($N883="","",IF(ABS($N883)&lt;=IFERROR(IF(INDEX('Productos de barra'!$G$2:$G$151,MATCH($D883,'Productos de barra'!$A$2:$A$151,0))="",Configuración!$C$3,INDEX('Productos de barra'!$G$2:$G$151,MATCH($D883,'Productos de barra'!$A$2:$A$151,0))),Configuración!$C$3)*((N($I883)+N($J883))/MAX(0.0001,IFERROR(IF(INDEX('Productos de barra'!$F$2:$F$151,MATCH($D883,'Productos de barra'!$A$2:$A$151,0))="",1,INDEX('Productos de barra'!$F$2:$F$151,MATCH($D883,'Productos de barra'!$A$2:$A$151,0))),1))+N($K883))+0.001,"OK",IF($N883&lt;0,"Falta: investigar","Sobra: revisar carga")))</f>
        <v/>
      </c>
      <c r="P883" s="26">
        <f>IF($N883="","",IFERROR(IF(INDEX('Productos de barra'!$H$2:$H$151,MATCH($D883,'Productos de barra'!$A$2:$A$151,0))="","",$N883*INDEX('Productos de barra'!$H$2:$H$151,MATCH($D883,'Productos de barra'!$A$2:$A$151,0))),""))</f>
        <v/>
      </c>
      <c r="Q883" s="18" t="n"/>
      <c r="R883" s="23">
        <f>IF(OR($A883="",$A883&lt;&gt;'Resumen del turno'!$C$3,$B883&lt;&gt;'Resumen del turno'!$C$4,$O883="",$O883="OK"),"",COUNTIFS($A$2:$A883,$A883,$B$2:$B883,$B883,$O$2:$O883,"Falta*")+COUNTIFS($A$2:$A883,$A883,$B$2:$B883,$B883,$O$2:$O883,"Sobra*"))</f>
        <v/>
      </c>
    </row>
    <row r="884">
      <c r="A884" s="22" t="n"/>
      <c r="B884" s="18" t="n"/>
      <c r="C884" s="18" t="n"/>
      <c r="D884" s="18" t="n"/>
      <c r="E884" s="23">
        <f>IF($D884="","",IFERROR(INDEX('Productos de barra'!$B$2:$B$151,MATCH($D884,'Productos de barra'!$A$2:$A$151,0)),"Código no cargado"))</f>
        <v/>
      </c>
      <c r="F884" s="23">
        <f>IF($D884="","",IFERROR(INDEX('Productos de barra'!$D$2:$D$151,MATCH($D884,'Productos de barra'!$A$2:$A$151,0)),""))</f>
        <v/>
      </c>
      <c r="G884" s="24" t="n"/>
      <c r="H884" s="24" t="n"/>
      <c r="I884" s="24" t="n"/>
      <c r="J884" s="24" t="n"/>
      <c r="K884" s="24" t="n"/>
      <c r="L884" s="25">
        <f>IF(OR($D884="",$G884=""),"",ROUND($G884+N($H884)-((N($I884)+N($J884))/MAX(0.0001,IFERROR(IF(INDEX('Productos de barra'!$F$2:$F$151,MATCH($D884,'Productos de barra'!$A$2:$A$151,0))="",1,INDEX('Productos de barra'!$F$2:$F$151,MATCH($D884,'Productos de barra'!$A$2:$A$151,0))),1))+N($K884)),2))</f>
        <v/>
      </c>
      <c r="M884" s="24" t="n"/>
      <c r="N884" s="25">
        <f>IF(OR($L884="",$M884=""),"",ROUND($M884-$L884,2))</f>
        <v/>
      </c>
      <c r="O884" s="23">
        <f>IF($N884="","",IF(ABS($N884)&lt;=IFERROR(IF(INDEX('Productos de barra'!$G$2:$G$151,MATCH($D884,'Productos de barra'!$A$2:$A$151,0))="",Configuración!$C$3,INDEX('Productos de barra'!$G$2:$G$151,MATCH($D884,'Productos de barra'!$A$2:$A$151,0))),Configuración!$C$3)*((N($I884)+N($J884))/MAX(0.0001,IFERROR(IF(INDEX('Productos de barra'!$F$2:$F$151,MATCH($D884,'Productos de barra'!$A$2:$A$151,0))="",1,INDEX('Productos de barra'!$F$2:$F$151,MATCH($D884,'Productos de barra'!$A$2:$A$151,0))),1))+N($K884))+0.001,"OK",IF($N884&lt;0,"Falta: investigar","Sobra: revisar carga")))</f>
        <v/>
      </c>
      <c r="P884" s="26">
        <f>IF($N884="","",IFERROR(IF(INDEX('Productos de barra'!$H$2:$H$151,MATCH($D884,'Productos de barra'!$A$2:$A$151,0))="","",$N884*INDEX('Productos de barra'!$H$2:$H$151,MATCH($D884,'Productos de barra'!$A$2:$A$151,0))),""))</f>
        <v/>
      </c>
      <c r="Q884" s="18" t="n"/>
      <c r="R884" s="23">
        <f>IF(OR($A884="",$A884&lt;&gt;'Resumen del turno'!$C$3,$B884&lt;&gt;'Resumen del turno'!$C$4,$O884="",$O884="OK"),"",COUNTIFS($A$2:$A884,$A884,$B$2:$B884,$B884,$O$2:$O884,"Falta*")+COUNTIFS($A$2:$A884,$A884,$B$2:$B884,$B884,$O$2:$O884,"Sobra*"))</f>
        <v/>
      </c>
    </row>
    <row r="885">
      <c r="A885" s="22" t="n"/>
      <c r="B885" s="18" t="n"/>
      <c r="C885" s="18" t="n"/>
      <c r="D885" s="18" t="n"/>
      <c r="E885" s="23">
        <f>IF($D885="","",IFERROR(INDEX('Productos de barra'!$B$2:$B$151,MATCH($D885,'Productos de barra'!$A$2:$A$151,0)),"Código no cargado"))</f>
        <v/>
      </c>
      <c r="F885" s="23">
        <f>IF($D885="","",IFERROR(INDEX('Productos de barra'!$D$2:$D$151,MATCH($D885,'Productos de barra'!$A$2:$A$151,0)),""))</f>
        <v/>
      </c>
      <c r="G885" s="24" t="n"/>
      <c r="H885" s="24" t="n"/>
      <c r="I885" s="24" t="n"/>
      <c r="J885" s="24" t="n"/>
      <c r="K885" s="24" t="n"/>
      <c r="L885" s="25">
        <f>IF(OR($D885="",$G885=""),"",ROUND($G885+N($H885)-((N($I885)+N($J885))/MAX(0.0001,IFERROR(IF(INDEX('Productos de barra'!$F$2:$F$151,MATCH($D885,'Productos de barra'!$A$2:$A$151,0))="",1,INDEX('Productos de barra'!$F$2:$F$151,MATCH($D885,'Productos de barra'!$A$2:$A$151,0))),1))+N($K885)),2))</f>
        <v/>
      </c>
      <c r="M885" s="24" t="n"/>
      <c r="N885" s="25">
        <f>IF(OR($L885="",$M885=""),"",ROUND($M885-$L885,2))</f>
        <v/>
      </c>
      <c r="O885" s="23">
        <f>IF($N885="","",IF(ABS($N885)&lt;=IFERROR(IF(INDEX('Productos de barra'!$G$2:$G$151,MATCH($D885,'Productos de barra'!$A$2:$A$151,0))="",Configuración!$C$3,INDEX('Productos de barra'!$G$2:$G$151,MATCH($D885,'Productos de barra'!$A$2:$A$151,0))),Configuración!$C$3)*((N($I885)+N($J885))/MAX(0.0001,IFERROR(IF(INDEX('Productos de barra'!$F$2:$F$151,MATCH($D885,'Productos de barra'!$A$2:$A$151,0))="",1,INDEX('Productos de barra'!$F$2:$F$151,MATCH($D885,'Productos de barra'!$A$2:$A$151,0))),1))+N($K885))+0.001,"OK",IF($N885&lt;0,"Falta: investigar","Sobra: revisar carga")))</f>
        <v/>
      </c>
      <c r="P885" s="26">
        <f>IF($N885="","",IFERROR(IF(INDEX('Productos de barra'!$H$2:$H$151,MATCH($D885,'Productos de barra'!$A$2:$A$151,0))="","",$N885*INDEX('Productos de barra'!$H$2:$H$151,MATCH($D885,'Productos de barra'!$A$2:$A$151,0))),""))</f>
        <v/>
      </c>
      <c r="Q885" s="18" t="n"/>
      <c r="R885" s="23">
        <f>IF(OR($A885="",$A885&lt;&gt;'Resumen del turno'!$C$3,$B885&lt;&gt;'Resumen del turno'!$C$4,$O885="",$O885="OK"),"",COUNTIFS($A$2:$A885,$A885,$B$2:$B885,$B885,$O$2:$O885,"Falta*")+COUNTIFS($A$2:$A885,$A885,$B$2:$B885,$B885,$O$2:$O885,"Sobra*"))</f>
        <v/>
      </c>
    </row>
    <row r="886">
      <c r="A886" s="22" t="n"/>
      <c r="B886" s="18" t="n"/>
      <c r="C886" s="18" t="n"/>
      <c r="D886" s="18" t="n"/>
      <c r="E886" s="23">
        <f>IF($D886="","",IFERROR(INDEX('Productos de barra'!$B$2:$B$151,MATCH($D886,'Productos de barra'!$A$2:$A$151,0)),"Código no cargado"))</f>
        <v/>
      </c>
      <c r="F886" s="23">
        <f>IF($D886="","",IFERROR(INDEX('Productos de barra'!$D$2:$D$151,MATCH($D886,'Productos de barra'!$A$2:$A$151,0)),""))</f>
        <v/>
      </c>
      <c r="G886" s="24" t="n"/>
      <c r="H886" s="24" t="n"/>
      <c r="I886" s="24" t="n"/>
      <c r="J886" s="24" t="n"/>
      <c r="K886" s="24" t="n"/>
      <c r="L886" s="25">
        <f>IF(OR($D886="",$G886=""),"",ROUND($G886+N($H886)-((N($I886)+N($J886))/MAX(0.0001,IFERROR(IF(INDEX('Productos de barra'!$F$2:$F$151,MATCH($D886,'Productos de barra'!$A$2:$A$151,0))="",1,INDEX('Productos de barra'!$F$2:$F$151,MATCH($D886,'Productos de barra'!$A$2:$A$151,0))),1))+N($K886)),2))</f>
        <v/>
      </c>
      <c r="M886" s="24" t="n"/>
      <c r="N886" s="25">
        <f>IF(OR($L886="",$M886=""),"",ROUND($M886-$L886,2))</f>
        <v/>
      </c>
      <c r="O886" s="23">
        <f>IF($N886="","",IF(ABS($N886)&lt;=IFERROR(IF(INDEX('Productos de barra'!$G$2:$G$151,MATCH($D886,'Productos de barra'!$A$2:$A$151,0))="",Configuración!$C$3,INDEX('Productos de barra'!$G$2:$G$151,MATCH($D886,'Productos de barra'!$A$2:$A$151,0))),Configuración!$C$3)*((N($I886)+N($J886))/MAX(0.0001,IFERROR(IF(INDEX('Productos de barra'!$F$2:$F$151,MATCH($D886,'Productos de barra'!$A$2:$A$151,0))="",1,INDEX('Productos de barra'!$F$2:$F$151,MATCH($D886,'Productos de barra'!$A$2:$A$151,0))),1))+N($K886))+0.001,"OK",IF($N886&lt;0,"Falta: investigar","Sobra: revisar carga")))</f>
        <v/>
      </c>
      <c r="P886" s="26">
        <f>IF($N886="","",IFERROR(IF(INDEX('Productos de barra'!$H$2:$H$151,MATCH($D886,'Productos de barra'!$A$2:$A$151,0))="","",$N886*INDEX('Productos de barra'!$H$2:$H$151,MATCH($D886,'Productos de barra'!$A$2:$A$151,0))),""))</f>
        <v/>
      </c>
      <c r="Q886" s="18" t="n"/>
      <c r="R886" s="23">
        <f>IF(OR($A886="",$A886&lt;&gt;'Resumen del turno'!$C$3,$B886&lt;&gt;'Resumen del turno'!$C$4,$O886="",$O886="OK"),"",COUNTIFS($A$2:$A886,$A886,$B$2:$B886,$B886,$O$2:$O886,"Falta*")+COUNTIFS($A$2:$A886,$A886,$B$2:$B886,$B886,$O$2:$O886,"Sobra*"))</f>
        <v/>
      </c>
    </row>
    <row r="887">
      <c r="A887" s="22" t="n"/>
      <c r="B887" s="18" t="n"/>
      <c r="C887" s="18" t="n"/>
      <c r="D887" s="18" t="n"/>
      <c r="E887" s="23">
        <f>IF($D887="","",IFERROR(INDEX('Productos de barra'!$B$2:$B$151,MATCH($D887,'Productos de barra'!$A$2:$A$151,0)),"Código no cargado"))</f>
        <v/>
      </c>
      <c r="F887" s="23">
        <f>IF($D887="","",IFERROR(INDEX('Productos de barra'!$D$2:$D$151,MATCH($D887,'Productos de barra'!$A$2:$A$151,0)),""))</f>
        <v/>
      </c>
      <c r="G887" s="24" t="n"/>
      <c r="H887" s="24" t="n"/>
      <c r="I887" s="24" t="n"/>
      <c r="J887" s="24" t="n"/>
      <c r="K887" s="24" t="n"/>
      <c r="L887" s="25">
        <f>IF(OR($D887="",$G887=""),"",ROUND($G887+N($H887)-((N($I887)+N($J887))/MAX(0.0001,IFERROR(IF(INDEX('Productos de barra'!$F$2:$F$151,MATCH($D887,'Productos de barra'!$A$2:$A$151,0))="",1,INDEX('Productos de barra'!$F$2:$F$151,MATCH($D887,'Productos de barra'!$A$2:$A$151,0))),1))+N($K887)),2))</f>
        <v/>
      </c>
      <c r="M887" s="24" t="n"/>
      <c r="N887" s="25">
        <f>IF(OR($L887="",$M887=""),"",ROUND($M887-$L887,2))</f>
        <v/>
      </c>
      <c r="O887" s="23">
        <f>IF($N887="","",IF(ABS($N887)&lt;=IFERROR(IF(INDEX('Productos de barra'!$G$2:$G$151,MATCH($D887,'Productos de barra'!$A$2:$A$151,0))="",Configuración!$C$3,INDEX('Productos de barra'!$G$2:$G$151,MATCH($D887,'Productos de barra'!$A$2:$A$151,0))),Configuración!$C$3)*((N($I887)+N($J887))/MAX(0.0001,IFERROR(IF(INDEX('Productos de barra'!$F$2:$F$151,MATCH($D887,'Productos de barra'!$A$2:$A$151,0))="",1,INDEX('Productos de barra'!$F$2:$F$151,MATCH($D887,'Productos de barra'!$A$2:$A$151,0))),1))+N($K887))+0.001,"OK",IF($N887&lt;0,"Falta: investigar","Sobra: revisar carga")))</f>
        <v/>
      </c>
      <c r="P887" s="26">
        <f>IF($N887="","",IFERROR(IF(INDEX('Productos de barra'!$H$2:$H$151,MATCH($D887,'Productos de barra'!$A$2:$A$151,0))="","",$N887*INDEX('Productos de barra'!$H$2:$H$151,MATCH($D887,'Productos de barra'!$A$2:$A$151,0))),""))</f>
        <v/>
      </c>
      <c r="Q887" s="18" t="n"/>
      <c r="R887" s="23">
        <f>IF(OR($A887="",$A887&lt;&gt;'Resumen del turno'!$C$3,$B887&lt;&gt;'Resumen del turno'!$C$4,$O887="",$O887="OK"),"",COUNTIFS($A$2:$A887,$A887,$B$2:$B887,$B887,$O$2:$O887,"Falta*")+COUNTIFS($A$2:$A887,$A887,$B$2:$B887,$B887,$O$2:$O887,"Sobra*"))</f>
        <v/>
      </c>
    </row>
    <row r="888">
      <c r="A888" s="22" t="n"/>
      <c r="B888" s="18" t="n"/>
      <c r="C888" s="18" t="n"/>
      <c r="D888" s="18" t="n"/>
      <c r="E888" s="23">
        <f>IF($D888="","",IFERROR(INDEX('Productos de barra'!$B$2:$B$151,MATCH($D888,'Productos de barra'!$A$2:$A$151,0)),"Código no cargado"))</f>
        <v/>
      </c>
      <c r="F888" s="23">
        <f>IF($D888="","",IFERROR(INDEX('Productos de barra'!$D$2:$D$151,MATCH($D888,'Productos de barra'!$A$2:$A$151,0)),""))</f>
        <v/>
      </c>
      <c r="G888" s="24" t="n"/>
      <c r="H888" s="24" t="n"/>
      <c r="I888" s="24" t="n"/>
      <c r="J888" s="24" t="n"/>
      <c r="K888" s="24" t="n"/>
      <c r="L888" s="25">
        <f>IF(OR($D888="",$G888=""),"",ROUND($G888+N($H888)-((N($I888)+N($J888))/MAX(0.0001,IFERROR(IF(INDEX('Productos de barra'!$F$2:$F$151,MATCH($D888,'Productos de barra'!$A$2:$A$151,0))="",1,INDEX('Productos de barra'!$F$2:$F$151,MATCH($D888,'Productos de barra'!$A$2:$A$151,0))),1))+N($K888)),2))</f>
        <v/>
      </c>
      <c r="M888" s="24" t="n"/>
      <c r="N888" s="25">
        <f>IF(OR($L888="",$M888=""),"",ROUND($M888-$L888,2))</f>
        <v/>
      </c>
      <c r="O888" s="23">
        <f>IF($N888="","",IF(ABS($N888)&lt;=IFERROR(IF(INDEX('Productos de barra'!$G$2:$G$151,MATCH($D888,'Productos de barra'!$A$2:$A$151,0))="",Configuración!$C$3,INDEX('Productos de barra'!$G$2:$G$151,MATCH($D888,'Productos de barra'!$A$2:$A$151,0))),Configuración!$C$3)*((N($I888)+N($J888))/MAX(0.0001,IFERROR(IF(INDEX('Productos de barra'!$F$2:$F$151,MATCH($D888,'Productos de barra'!$A$2:$A$151,0))="",1,INDEX('Productos de barra'!$F$2:$F$151,MATCH($D888,'Productos de barra'!$A$2:$A$151,0))),1))+N($K888))+0.001,"OK",IF($N888&lt;0,"Falta: investigar","Sobra: revisar carga")))</f>
        <v/>
      </c>
      <c r="P888" s="26">
        <f>IF($N888="","",IFERROR(IF(INDEX('Productos de barra'!$H$2:$H$151,MATCH($D888,'Productos de barra'!$A$2:$A$151,0))="","",$N888*INDEX('Productos de barra'!$H$2:$H$151,MATCH($D888,'Productos de barra'!$A$2:$A$151,0))),""))</f>
        <v/>
      </c>
      <c r="Q888" s="18" t="n"/>
      <c r="R888" s="23">
        <f>IF(OR($A888="",$A888&lt;&gt;'Resumen del turno'!$C$3,$B888&lt;&gt;'Resumen del turno'!$C$4,$O888="",$O888="OK"),"",COUNTIFS($A$2:$A888,$A888,$B$2:$B888,$B888,$O$2:$O888,"Falta*")+COUNTIFS($A$2:$A888,$A888,$B$2:$B888,$B888,$O$2:$O888,"Sobra*"))</f>
        <v/>
      </c>
    </row>
    <row r="889">
      <c r="A889" s="22" t="n"/>
      <c r="B889" s="18" t="n"/>
      <c r="C889" s="18" t="n"/>
      <c r="D889" s="18" t="n"/>
      <c r="E889" s="23">
        <f>IF($D889="","",IFERROR(INDEX('Productos de barra'!$B$2:$B$151,MATCH($D889,'Productos de barra'!$A$2:$A$151,0)),"Código no cargado"))</f>
        <v/>
      </c>
      <c r="F889" s="23">
        <f>IF($D889="","",IFERROR(INDEX('Productos de barra'!$D$2:$D$151,MATCH($D889,'Productos de barra'!$A$2:$A$151,0)),""))</f>
        <v/>
      </c>
      <c r="G889" s="24" t="n"/>
      <c r="H889" s="24" t="n"/>
      <c r="I889" s="24" t="n"/>
      <c r="J889" s="24" t="n"/>
      <c r="K889" s="24" t="n"/>
      <c r="L889" s="25">
        <f>IF(OR($D889="",$G889=""),"",ROUND($G889+N($H889)-((N($I889)+N($J889))/MAX(0.0001,IFERROR(IF(INDEX('Productos de barra'!$F$2:$F$151,MATCH($D889,'Productos de barra'!$A$2:$A$151,0))="",1,INDEX('Productos de barra'!$F$2:$F$151,MATCH($D889,'Productos de barra'!$A$2:$A$151,0))),1))+N($K889)),2))</f>
        <v/>
      </c>
      <c r="M889" s="24" t="n"/>
      <c r="N889" s="25">
        <f>IF(OR($L889="",$M889=""),"",ROUND($M889-$L889,2))</f>
        <v/>
      </c>
      <c r="O889" s="23">
        <f>IF($N889="","",IF(ABS($N889)&lt;=IFERROR(IF(INDEX('Productos de barra'!$G$2:$G$151,MATCH($D889,'Productos de barra'!$A$2:$A$151,0))="",Configuración!$C$3,INDEX('Productos de barra'!$G$2:$G$151,MATCH($D889,'Productos de barra'!$A$2:$A$151,0))),Configuración!$C$3)*((N($I889)+N($J889))/MAX(0.0001,IFERROR(IF(INDEX('Productos de barra'!$F$2:$F$151,MATCH($D889,'Productos de barra'!$A$2:$A$151,0))="",1,INDEX('Productos de barra'!$F$2:$F$151,MATCH($D889,'Productos de barra'!$A$2:$A$151,0))),1))+N($K889))+0.001,"OK",IF($N889&lt;0,"Falta: investigar","Sobra: revisar carga")))</f>
        <v/>
      </c>
      <c r="P889" s="26">
        <f>IF($N889="","",IFERROR(IF(INDEX('Productos de barra'!$H$2:$H$151,MATCH($D889,'Productos de barra'!$A$2:$A$151,0))="","",$N889*INDEX('Productos de barra'!$H$2:$H$151,MATCH($D889,'Productos de barra'!$A$2:$A$151,0))),""))</f>
        <v/>
      </c>
      <c r="Q889" s="18" t="n"/>
      <c r="R889" s="23">
        <f>IF(OR($A889="",$A889&lt;&gt;'Resumen del turno'!$C$3,$B889&lt;&gt;'Resumen del turno'!$C$4,$O889="",$O889="OK"),"",COUNTIFS($A$2:$A889,$A889,$B$2:$B889,$B889,$O$2:$O889,"Falta*")+COUNTIFS($A$2:$A889,$A889,$B$2:$B889,$B889,$O$2:$O889,"Sobra*"))</f>
        <v/>
      </c>
    </row>
    <row r="890">
      <c r="A890" s="22" t="n"/>
      <c r="B890" s="18" t="n"/>
      <c r="C890" s="18" t="n"/>
      <c r="D890" s="18" t="n"/>
      <c r="E890" s="23">
        <f>IF($D890="","",IFERROR(INDEX('Productos de barra'!$B$2:$B$151,MATCH($D890,'Productos de barra'!$A$2:$A$151,0)),"Código no cargado"))</f>
        <v/>
      </c>
      <c r="F890" s="23">
        <f>IF($D890="","",IFERROR(INDEX('Productos de barra'!$D$2:$D$151,MATCH($D890,'Productos de barra'!$A$2:$A$151,0)),""))</f>
        <v/>
      </c>
      <c r="G890" s="24" t="n"/>
      <c r="H890" s="24" t="n"/>
      <c r="I890" s="24" t="n"/>
      <c r="J890" s="24" t="n"/>
      <c r="K890" s="24" t="n"/>
      <c r="L890" s="25">
        <f>IF(OR($D890="",$G890=""),"",ROUND($G890+N($H890)-((N($I890)+N($J890))/MAX(0.0001,IFERROR(IF(INDEX('Productos de barra'!$F$2:$F$151,MATCH($D890,'Productos de barra'!$A$2:$A$151,0))="",1,INDEX('Productos de barra'!$F$2:$F$151,MATCH($D890,'Productos de barra'!$A$2:$A$151,0))),1))+N($K890)),2))</f>
        <v/>
      </c>
      <c r="M890" s="24" t="n"/>
      <c r="N890" s="25">
        <f>IF(OR($L890="",$M890=""),"",ROUND($M890-$L890,2))</f>
        <v/>
      </c>
      <c r="O890" s="23">
        <f>IF($N890="","",IF(ABS($N890)&lt;=IFERROR(IF(INDEX('Productos de barra'!$G$2:$G$151,MATCH($D890,'Productos de barra'!$A$2:$A$151,0))="",Configuración!$C$3,INDEX('Productos de barra'!$G$2:$G$151,MATCH($D890,'Productos de barra'!$A$2:$A$151,0))),Configuración!$C$3)*((N($I890)+N($J890))/MAX(0.0001,IFERROR(IF(INDEX('Productos de barra'!$F$2:$F$151,MATCH($D890,'Productos de barra'!$A$2:$A$151,0))="",1,INDEX('Productos de barra'!$F$2:$F$151,MATCH($D890,'Productos de barra'!$A$2:$A$151,0))),1))+N($K890))+0.001,"OK",IF($N890&lt;0,"Falta: investigar","Sobra: revisar carga")))</f>
        <v/>
      </c>
      <c r="P890" s="26">
        <f>IF($N890="","",IFERROR(IF(INDEX('Productos de barra'!$H$2:$H$151,MATCH($D890,'Productos de barra'!$A$2:$A$151,0))="","",$N890*INDEX('Productos de barra'!$H$2:$H$151,MATCH($D890,'Productos de barra'!$A$2:$A$151,0))),""))</f>
        <v/>
      </c>
      <c r="Q890" s="18" t="n"/>
      <c r="R890" s="23">
        <f>IF(OR($A890="",$A890&lt;&gt;'Resumen del turno'!$C$3,$B890&lt;&gt;'Resumen del turno'!$C$4,$O890="",$O890="OK"),"",COUNTIFS($A$2:$A890,$A890,$B$2:$B890,$B890,$O$2:$O890,"Falta*")+COUNTIFS($A$2:$A890,$A890,$B$2:$B890,$B890,$O$2:$O890,"Sobra*"))</f>
        <v/>
      </c>
    </row>
    <row r="891">
      <c r="A891" s="22" t="n"/>
      <c r="B891" s="18" t="n"/>
      <c r="C891" s="18" t="n"/>
      <c r="D891" s="18" t="n"/>
      <c r="E891" s="23">
        <f>IF($D891="","",IFERROR(INDEX('Productos de barra'!$B$2:$B$151,MATCH($D891,'Productos de barra'!$A$2:$A$151,0)),"Código no cargado"))</f>
        <v/>
      </c>
      <c r="F891" s="23">
        <f>IF($D891="","",IFERROR(INDEX('Productos de barra'!$D$2:$D$151,MATCH($D891,'Productos de barra'!$A$2:$A$151,0)),""))</f>
        <v/>
      </c>
      <c r="G891" s="24" t="n"/>
      <c r="H891" s="24" t="n"/>
      <c r="I891" s="24" t="n"/>
      <c r="J891" s="24" t="n"/>
      <c r="K891" s="24" t="n"/>
      <c r="L891" s="25">
        <f>IF(OR($D891="",$G891=""),"",ROUND($G891+N($H891)-((N($I891)+N($J891))/MAX(0.0001,IFERROR(IF(INDEX('Productos de barra'!$F$2:$F$151,MATCH($D891,'Productos de barra'!$A$2:$A$151,0))="",1,INDEX('Productos de barra'!$F$2:$F$151,MATCH($D891,'Productos de barra'!$A$2:$A$151,0))),1))+N($K891)),2))</f>
        <v/>
      </c>
      <c r="M891" s="24" t="n"/>
      <c r="N891" s="25">
        <f>IF(OR($L891="",$M891=""),"",ROUND($M891-$L891,2))</f>
        <v/>
      </c>
      <c r="O891" s="23">
        <f>IF($N891="","",IF(ABS($N891)&lt;=IFERROR(IF(INDEX('Productos de barra'!$G$2:$G$151,MATCH($D891,'Productos de barra'!$A$2:$A$151,0))="",Configuración!$C$3,INDEX('Productos de barra'!$G$2:$G$151,MATCH($D891,'Productos de barra'!$A$2:$A$151,0))),Configuración!$C$3)*((N($I891)+N($J891))/MAX(0.0001,IFERROR(IF(INDEX('Productos de barra'!$F$2:$F$151,MATCH($D891,'Productos de barra'!$A$2:$A$151,0))="",1,INDEX('Productos de barra'!$F$2:$F$151,MATCH($D891,'Productos de barra'!$A$2:$A$151,0))),1))+N($K891))+0.001,"OK",IF($N891&lt;0,"Falta: investigar","Sobra: revisar carga")))</f>
        <v/>
      </c>
      <c r="P891" s="26">
        <f>IF($N891="","",IFERROR(IF(INDEX('Productos de barra'!$H$2:$H$151,MATCH($D891,'Productos de barra'!$A$2:$A$151,0))="","",$N891*INDEX('Productos de barra'!$H$2:$H$151,MATCH($D891,'Productos de barra'!$A$2:$A$151,0))),""))</f>
        <v/>
      </c>
      <c r="Q891" s="18" t="n"/>
      <c r="R891" s="23">
        <f>IF(OR($A891="",$A891&lt;&gt;'Resumen del turno'!$C$3,$B891&lt;&gt;'Resumen del turno'!$C$4,$O891="",$O891="OK"),"",COUNTIFS($A$2:$A891,$A891,$B$2:$B891,$B891,$O$2:$O891,"Falta*")+COUNTIFS($A$2:$A891,$A891,$B$2:$B891,$B891,$O$2:$O891,"Sobra*"))</f>
        <v/>
      </c>
    </row>
    <row r="892">
      <c r="A892" s="22" t="n"/>
      <c r="B892" s="18" t="n"/>
      <c r="C892" s="18" t="n"/>
      <c r="D892" s="18" t="n"/>
      <c r="E892" s="23">
        <f>IF($D892="","",IFERROR(INDEX('Productos de barra'!$B$2:$B$151,MATCH($D892,'Productos de barra'!$A$2:$A$151,0)),"Código no cargado"))</f>
        <v/>
      </c>
      <c r="F892" s="23">
        <f>IF($D892="","",IFERROR(INDEX('Productos de barra'!$D$2:$D$151,MATCH($D892,'Productos de barra'!$A$2:$A$151,0)),""))</f>
        <v/>
      </c>
      <c r="G892" s="24" t="n"/>
      <c r="H892" s="24" t="n"/>
      <c r="I892" s="24" t="n"/>
      <c r="J892" s="24" t="n"/>
      <c r="K892" s="24" t="n"/>
      <c r="L892" s="25">
        <f>IF(OR($D892="",$G892=""),"",ROUND($G892+N($H892)-((N($I892)+N($J892))/MAX(0.0001,IFERROR(IF(INDEX('Productos de barra'!$F$2:$F$151,MATCH($D892,'Productos de barra'!$A$2:$A$151,0))="",1,INDEX('Productos de barra'!$F$2:$F$151,MATCH($D892,'Productos de barra'!$A$2:$A$151,0))),1))+N($K892)),2))</f>
        <v/>
      </c>
      <c r="M892" s="24" t="n"/>
      <c r="N892" s="25">
        <f>IF(OR($L892="",$M892=""),"",ROUND($M892-$L892,2))</f>
        <v/>
      </c>
      <c r="O892" s="23">
        <f>IF($N892="","",IF(ABS($N892)&lt;=IFERROR(IF(INDEX('Productos de barra'!$G$2:$G$151,MATCH($D892,'Productos de barra'!$A$2:$A$151,0))="",Configuración!$C$3,INDEX('Productos de barra'!$G$2:$G$151,MATCH($D892,'Productos de barra'!$A$2:$A$151,0))),Configuración!$C$3)*((N($I892)+N($J892))/MAX(0.0001,IFERROR(IF(INDEX('Productos de barra'!$F$2:$F$151,MATCH($D892,'Productos de barra'!$A$2:$A$151,0))="",1,INDEX('Productos de barra'!$F$2:$F$151,MATCH($D892,'Productos de barra'!$A$2:$A$151,0))),1))+N($K892))+0.001,"OK",IF($N892&lt;0,"Falta: investigar","Sobra: revisar carga")))</f>
        <v/>
      </c>
      <c r="P892" s="26">
        <f>IF($N892="","",IFERROR(IF(INDEX('Productos de barra'!$H$2:$H$151,MATCH($D892,'Productos de barra'!$A$2:$A$151,0))="","",$N892*INDEX('Productos de barra'!$H$2:$H$151,MATCH($D892,'Productos de barra'!$A$2:$A$151,0))),""))</f>
        <v/>
      </c>
      <c r="Q892" s="18" t="n"/>
      <c r="R892" s="23">
        <f>IF(OR($A892="",$A892&lt;&gt;'Resumen del turno'!$C$3,$B892&lt;&gt;'Resumen del turno'!$C$4,$O892="",$O892="OK"),"",COUNTIFS($A$2:$A892,$A892,$B$2:$B892,$B892,$O$2:$O892,"Falta*")+COUNTIFS($A$2:$A892,$A892,$B$2:$B892,$B892,$O$2:$O892,"Sobra*"))</f>
        <v/>
      </c>
    </row>
    <row r="893">
      <c r="A893" s="22" t="n"/>
      <c r="B893" s="18" t="n"/>
      <c r="C893" s="18" t="n"/>
      <c r="D893" s="18" t="n"/>
      <c r="E893" s="23">
        <f>IF($D893="","",IFERROR(INDEX('Productos de barra'!$B$2:$B$151,MATCH($D893,'Productos de barra'!$A$2:$A$151,0)),"Código no cargado"))</f>
        <v/>
      </c>
      <c r="F893" s="23">
        <f>IF($D893="","",IFERROR(INDEX('Productos de barra'!$D$2:$D$151,MATCH($D893,'Productos de barra'!$A$2:$A$151,0)),""))</f>
        <v/>
      </c>
      <c r="G893" s="24" t="n"/>
      <c r="H893" s="24" t="n"/>
      <c r="I893" s="24" t="n"/>
      <c r="J893" s="24" t="n"/>
      <c r="K893" s="24" t="n"/>
      <c r="L893" s="25">
        <f>IF(OR($D893="",$G893=""),"",ROUND($G893+N($H893)-((N($I893)+N($J893))/MAX(0.0001,IFERROR(IF(INDEX('Productos de barra'!$F$2:$F$151,MATCH($D893,'Productos de barra'!$A$2:$A$151,0))="",1,INDEX('Productos de barra'!$F$2:$F$151,MATCH($D893,'Productos de barra'!$A$2:$A$151,0))),1))+N($K893)),2))</f>
        <v/>
      </c>
      <c r="M893" s="24" t="n"/>
      <c r="N893" s="25">
        <f>IF(OR($L893="",$M893=""),"",ROUND($M893-$L893,2))</f>
        <v/>
      </c>
      <c r="O893" s="23">
        <f>IF($N893="","",IF(ABS($N893)&lt;=IFERROR(IF(INDEX('Productos de barra'!$G$2:$G$151,MATCH($D893,'Productos de barra'!$A$2:$A$151,0))="",Configuración!$C$3,INDEX('Productos de barra'!$G$2:$G$151,MATCH($D893,'Productos de barra'!$A$2:$A$151,0))),Configuración!$C$3)*((N($I893)+N($J893))/MAX(0.0001,IFERROR(IF(INDEX('Productos de barra'!$F$2:$F$151,MATCH($D893,'Productos de barra'!$A$2:$A$151,0))="",1,INDEX('Productos de barra'!$F$2:$F$151,MATCH($D893,'Productos de barra'!$A$2:$A$151,0))),1))+N($K893))+0.001,"OK",IF($N893&lt;0,"Falta: investigar","Sobra: revisar carga")))</f>
        <v/>
      </c>
      <c r="P893" s="26">
        <f>IF($N893="","",IFERROR(IF(INDEX('Productos de barra'!$H$2:$H$151,MATCH($D893,'Productos de barra'!$A$2:$A$151,0))="","",$N893*INDEX('Productos de barra'!$H$2:$H$151,MATCH($D893,'Productos de barra'!$A$2:$A$151,0))),""))</f>
        <v/>
      </c>
      <c r="Q893" s="18" t="n"/>
      <c r="R893" s="23">
        <f>IF(OR($A893="",$A893&lt;&gt;'Resumen del turno'!$C$3,$B893&lt;&gt;'Resumen del turno'!$C$4,$O893="",$O893="OK"),"",COUNTIFS($A$2:$A893,$A893,$B$2:$B893,$B893,$O$2:$O893,"Falta*")+COUNTIFS($A$2:$A893,$A893,$B$2:$B893,$B893,$O$2:$O893,"Sobra*"))</f>
        <v/>
      </c>
    </row>
    <row r="894">
      <c r="A894" s="22" t="n"/>
      <c r="B894" s="18" t="n"/>
      <c r="C894" s="18" t="n"/>
      <c r="D894" s="18" t="n"/>
      <c r="E894" s="23">
        <f>IF($D894="","",IFERROR(INDEX('Productos de barra'!$B$2:$B$151,MATCH($D894,'Productos de barra'!$A$2:$A$151,0)),"Código no cargado"))</f>
        <v/>
      </c>
      <c r="F894" s="23">
        <f>IF($D894="","",IFERROR(INDEX('Productos de barra'!$D$2:$D$151,MATCH($D894,'Productos de barra'!$A$2:$A$151,0)),""))</f>
        <v/>
      </c>
      <c r="G894" s="24" t="n"/>
      <c r="H894" s="24" t="n"/>
      <c r="I894" s="24" t="n"/>
      <c r="J894" s="24" t="n"/>
      <c r="K894" s="24" t="n"/>
      <c r="L894" s="25">
        <f>IF(OR($D894="",$G894=""),"",ROUND($G894+N($H894)-((N($I894)+N($J894))/MAX(0.0001,IFERROR(IF(INDEX('Productos de barra'!$F$2:$F$151,MATCH($D894,'Productos de barra'!$A$2:$A$151,0))="",1,INDEX('Productos de barra'!$F$2:$F$151,MATCH($D894,'Productos de barra'!$A$2:$A$151,0))),1))+N($K894)),2))</f>
        <v/>
      </c>
      <c r="M894" s="24" t="n"/>
      <c r="N894" s="25">
        <f>IF(OR($L894="",$M894=""),"",ROUND($M894-$L894,2))</f>
        <v/>
      </c>
      <c r="O894" s="23">
        <f>IF($N894="","",IF(ABS($N894)&lt;=IFERROR(IF(INDEX('Productos de barra'!$G$2:$G$151,MATCH($D894,'Productos de barra'!$A$2:$A$151,0))="",Configuración!$C$3,INDEX('Productos de barra'!$G$2:$G$151,MATCH($D894,'Productos de barra'!$A$2:$A$151,0))),Configuración!$C$3)*((N($I894)+N($J894))/MAX(0.0001,IFERROR(IF(INDEX('Productos de barra'!$F$2:$F$151,MATCH($D894,'Productos de barra'!$A$2:$A$151,0))="",1,INDEX('Productos de barra'!$F$2:$F$151,MATCH($D894,'Productos de barra'!$A$2:$A$151,0))),1))+N($K894))+0.001,"OK",IF($N894&lt;0,"Falta: investigar","Sobra: revisar carga")))</f>
        <v/>
      </c>
      <c r="P894" s="26">
        <f>IF($N894="","",IFERROR(IF(INDEX('Productos de barra'!$H$2:$H$151,MATCH($D894,'Productos de barra'!$A$2:$A$151,0))="","",$N894*INDEX('Productos de barra'!$H$2:$H$151,MATCH($D894,'Productos de barra'!$A$2:$A$151,0))),""))</f>
        <v/>
      </c>
      <c r="Q894" s="18" t="n"/>
      <c r="R894" s="23">
        <f>IF(OR($A894="",$A894&lt;&gt;'Resumen del turno'!$C$3,$B894&lt;&gt;'Resumen del turno'!$C$4,$O894="",$O894="OK"),"",COUNTIFS($A$2:$A894,$A894,$B$2:$B894,$B894,$O$2:$O894,"Falta*")+COUNTIFS($A$2:$A894,$A894,$B$2:$B894,$B894,$O$2:$O894,"Sobra*"))</f>
        <v/>
      </c>
    </row>
    <row r="895">
      <c r="A895" s="22" t="n"/>
      <c r="B895" s="18" t="n"/>
      <c r="C895" s="18" t="n"/>
      <c r="D895" s="18" t="n"/>
      <c r="E895" s="23">
        <f>IF($D895="","",IFERROR(INDEX('Productos de barra'!$B$2:$B$151,MATCH($D895,'Productos de barra'!$A$2:$A$151,0)),"Código no cargado"))</f>
        <v/>
      </c>
      <c r="F895" s="23">
        <f>IF($D895="","",IFERROR(INDEX('Productos de barra'!$D$2:$D$151,MATCH($D895,'Productos de barra'!$A$2:$A$151,0)),""))</f>
        <v/>
      </c>
      <c r="G895" s="24" t="n"/>
      <c r="H895" s="24" t="n"/>
      <c r="I895" s="24" t="n"/>
      <c r="J895" s="24" t="n"/>
      <c r="K895" s="24" t="n"/>
      <c r="L895" s="25">
        <f>IF(OR($D895="",$G895=""),"",ROUND($G895+N($H895)-((N($I895)+N($J895))/MAX(0.0001,IFERROR(IF(INDEX('Productos de barra'!$F$2:$F$151,MATCH($D895,'Productos de barra'!$A$2:$A$151,0))="",1,INDEX('Productos de barra'!$F$2:$F$151,MATCH($D895,'Productos de barra'!$A$2:$A$151,0))),1))+N($K895)),2))</f>
        <v/>
      </c>
      <c r="M895" s="24" t="n"/>
      <c r="N895" s="25">
        <f>IF(OR($L895="",$M895=""),"",ROUND($M895-$L895,2))</f>
        <v/>
      </c>
      <c r="O895" s="23">
        <f>IF($N895="","",IF(ABS($N895)&lt;=IFERROR(IF(INDEX('Productos de barra'!$G$2:$G$151,MATCH($D895,'Productos de barra'!$A$2:$A$151,0))="",Configuración!$C$3,INDEX('Productos de barra'!$G$2:$G$151,MATCH($D895,'Productos de barra'!$A$2:$A$151,0))),Configuración!$C$3)*((N($I895)+N($J895))/MAX(0.0001,IFERROR(IF(INDEX('Productos de barra'!$F$2:$F$151,MATCH($D895,'Productos de barra'!$A$2:$A$151,0))="",1,INDEX('Productos de barra'!$F$2:$F$151,MATCH($D895,'Productos de barra'!$A$2:$A$151,0))),1))+N($K895))+0.001,"OK",IF($N895&lt;0,"Falta: investigar","Sobra: revisar carga")))</f>
        <v/>
      </c>
      <c r="P895" s="26">
        <f>IF($N895="","",IFERROR(IF(INDEX('Productos de barra'!$H$2:$H$151,MATCH($D895,'Productos de barra'!$A$2:$A$151,0))="","",$N895*INDEX('Productos de barra'!$H$2:$H$151,MATCH($D895,'Productos de barra'!$A$2:$A$151,0))),""))</f>
        <v/>
      </c>
      <c r="Q895" s="18" t="n"/>
      <c r="R895" s="23">
        <f>IF(OR($A895="",$A895&lt;&gt;'Resumen del turno'!$C$3,$B895&lt;&gt;'Resumen del turno'!$C$4,$O895="",$O895="OK"),"",COUNTIFS($A$2:$A895,$A895,$B$2:$B895,$B895,$O$2:$O895,"Falta*")+COUNTIFS($A$2:$A895,$A895,$B$2:$B895,$B895,$O$2:$O895,"Sobra*"))</f>
        <v/>
      </c>
    </row>
    <row r="896">
      <c r="A896" s="22" t="n"/>
      <c r="B896" s="18" t="n"/>
      <c r="C896" s="18" t="n"/>
      <c r="D896" s="18" t="n"/>
      <c r="E896" s="23">
        <f>IF($D896="","",IFERROR(INDEX('Productos de barra'!$B$2:$B$151,MATCH($D896,'Productos de barra'!$A$2:$A$151,0)),"Código no cargado"))</f>
        <v/>
      </c>
      <c r="F896" s="23">
        <f>IF($D896="","",IFERROR(INDEX('Productos de barra'!$D$2:$D$151,MATCH($D896,'Productos de barra'!$A$2:$A$151,0)),""))</f>
        <v/>
      </c>
      <c r="G896" s="24" t="n"/>
      <c r="H896" s="24" t="n"/>
      <c r="I896" s="24" t="n"/>
      <c r="J896" s="24" t="n"/>
      <c r="K896" s="24" t="n"/>
      <c r="L896" s="25">
        <f>IF(OR($D896="",$G896=""),"",ROUND($G896+N($H896)-((N($I896)+N($J896))/MAX(0.0001,IFERROR(IF(INDEX('Productos de barra'!$F$2:$F$151,MATCH($D896,'Productos de barra'!$A$2:$A$151,0))="",1,INDEX('Productos de barra'!$F$2:$F$151,MATCH($D896,'Productos de barra'!$A$2:$A$151,0))),1))+N($K896)),2))</f>
        <v/>
      </c>
      <c r="M896" s="24" t="n"/>
      <c r="N896" s="25">
        <f>IF(OR($L896="",$M896=""),"",ROUND($M896-$L896,2))</f>
        <v/>
      </c>
      <c r="O896" s="23">
        <f>IF($N896="","",IF(ABS($N896)&lt;=IFERROR(IF(INDEX('Productos de barra'!$G$2:$G$151,MATCH($D896,'Productos de barra'!$A$2:$A$151,0))="",Configuración!$C$3,INDEX('Productos de barra'!$G$2:$G$151,MATCH($D896,'Productos de barra'!$A$2:$A$151,0))),Configuración!$C$3)*((N($I896)+N($J896))/MAX(0.0001,IFERROR(IF(INDEX('Productos de barra'!$F$2:$F$151,MATCH($D896,'Productos de barra'!$A$2:$A$151,0))="",1,INDEX('Productos de barra'!$F$2:$F$151,MATCH($D896,'Productos de barra'!$A$2:$A$151,0))),1))+N($K896))+0.001,"OK",IF($N896&lt;0,"Falta: investigar","Sobra: revisar carga")))</f>
        <v/>
      </c>
      <c r="P896" s="26">
        <f>IF($N896="","",IFERROR(IF(INDEX('Productos de barra'!$H$2:$H$151,MATCH($D896,'Productos de barra'!$A$2:$A$151,0))="","",$N896*INDEX('Productos de barra'!$H$2:$H$151,MATCH($D896,'Productos de barra'!$A$2:$A$151,0))),""))</f>
        <v/>
      </c>
      <c r="Q896" s="18" t="n"/>
      <c r="R896" s="23">
        <f>IF(OR($A896="",$A896&lt;&gt;'Resumen del turno'!$C$3,$B896&lt;&gt;'Resumen del turno'!$C$4,$O896="",$O896="OK"),"",COUNTIFS($A$2:$A896,$A896,$B$2:$B896,$B896,$O$2:$O896,"Falta*")+COUNTIFS($A$2:$A896,$A896,$B$2:$B896,$B896,$O$2:$O896,"Sobra*"))</f>
        <v/>
      </c>
    </row>
    <row r="897">
      <c r="A897" s="22" t="n"/>
      <c r="B897" s="18" t="n"/>
      <c r="C897" s="18" t="n"/>
      <c r="D897" s="18" t="n"/>
      <c r="E897" s="23">
        <f>IF($D897="","",IFERROR(INDEX('Productos de barra'!$B$2:$B$151,MATCH($D897,'Productos de barra'!$A$2:$A$151,0)),"Código no cargado"))</f>
        <v/>
      </c>
      <c r="F897" s="23">
        <f>IF($D897="","",IFERROR(INDEX('Productos de barra'!$D$2:$D$151,MATCH($D897,'Productos de barra'!$A$2:$A$151,0)),""))</f>
        <v/>
      </c>
      <c r="G897" s="24" t="n"/>
      <c r="H897" s="24" t="n"/>
      <c r="I897" s="24" t="n"/>
      <c r="J897" s="24" t="n"/>
      <c r="K897" s="24" t="n"/>
      <c r="L897" s="25">
        <f>IF(OR($D897="",$G897=""),"",ROUND($G897+N($H897)-((N($I897)+N($J897))/MAX(0.0001,IFERROR(IF(INDEX('Productos de barra'!$F$2:$F$151,MATCH($D897,'Productos de barra'!$A$2:$A$151,0))="",1,INDEX('Productos de barra'!$F$2:$F$151,MATCH($D897,'Productos de barra'!$A$2:$A$151,0))),1))+N($K897)),2))</f>
        <v/>
      </c>
      <c r="M897" s="24" t="n"/>
      <c r="N897" s="25">
        <f>IF(OR($L897="",$M897=""),"",ROUND($M897-$L897,2))</f>
        <v/>
      </c>
      <c r="O897" s="23">
        <f>IF($N897="","",IF(ABS($N897)&lt;=IFERROR(IF(INDEX('Productos de barra'!$G$2:$G$151,MATCH($D897,'Productos de barra'!$A$2:$A$151,0))="",Configuración!$C$3,INDEX('Productos de barra'!$G$2:$G$151,MATCH($D897,'Productos de barra'!$A$2:$A$151,0))),Configuración!$C$3)*((N($I897)+N($J897))/MAX(0.0001,IFERROR(IF(INDEX('Productos de barra'!$F$2:$F$151,MATCH($D897,'Productos de barra'!$A$2:$A$151,0))="",1,INDEX('Productos de barra'!$F$2:$F$151,MATCH($D897,'Productos de barra'!$A$2:$A$151,0))),1))+N($K897))+0.001,"OK",IF($N897&lt;0,"Falta: investigar","Sobra: revisar carga")))</f>
        <v/>
      </c>
      <c r="P897" s="26">
        <f>IF($N897="","",IFERROR(IF(INDEX('Productos de barra'!$H$2:$H$151,MATCH($D897,'Productos de barra'!$A$2:$A$151,0))="","",$N897*INDEX('Productos de barra'!$H$2:$H$151,MATCH($D897,'Productos de barra'!$A$2:$A$151,0))),""))</f>
        <v/>
      </c>
      <c r="Q897" s="18" t="n"/>
      <c r="R897" s="23">
        <f>IF(OR($A897="",$A897&lt;&gt;'Resumen del turno'!$C$3,$B897&lt;&gt;'Resumen del turno'!$C$4,$O897="",$O897="OK"),"",COUNTIFS($A$2:$A897,$A897,$B$2:$B897,$B897,$O$2:$O897,"Falta*")+COUNTIFS($A$2:$A897,$A897,$B$2:$B897,$B897,$O$2:$O897,"Sobra*"))</f>
        <v/>
      </c>
    </row>
    <row r="898">
      <c r="A898" s="22" t="n"/>
      <c r="B898" s="18" t="n"/>
      <c r="C898" s="18" t="n"/>
      <c r="D898" s="18" t="n"/>
      <c r="E898" s="23">
        <f>IF($D898="","",IFERROR(INDEX('Productos de barra'!$B$2:$B$151,MATCH($D898,'Productos de barra'!$A$2:$A$151,0)),"Código no cargado"))</f>
        <v/>
      </c>
      <c r="F898" s="23">
        <f>IF($D898="","",IFERROR(INDEX('Productos de barra'!$D$2:$D$151,MATCH($D898,'Productos de barra'!$A$2:$A$151,0)),""))</f>
        <v/>
      </c>
      <c r="G898" s="24" t="n"/>
      <c r="H898" s="24" t="n"/>
      <c r="I898" s="24" t="n"/>
      <c r="J898" s="24" t="n"/>
      <c r="K898" s="24" t="n"/>
      <c r="L898" s="25">
        <f>IF(OR($D898="",$G898=""),"",ROUND($G898+N($H898)-((N($I898)+N($J898))/MAX(0.0001,IFERROR(IF(INDEX('Productos de barra'!$F$2:$F$151,MATCH($D898,'Productos de barra'!$A$2:$A$151,0))="",1,INDEX('Productos de barra'!$F$2:$F$151,MATCH($D898,'Productos de barra'!$A$2:$A$151,0))),1))+N($K898)),2))</f>
        <v/>
      </c>
      <c r="M898" s="24" t="n"/>
      <c r="N898" s="25">
        <f>IF(OR($L898="",$M898=""),"",ROUND($M898-$L898,2))</f>
        <v/>
      </c>
      <c r="O898" s="23">
        <f>IF($N898="","",IF(ABS($N898)&lt;=IFERROR(IF(INDEX('Productos de barra'!$G$2:$G$151,MATCH($D898,'Productos de barra'!$A$2:$A$151,0))="",Configuración!$C$3,INDEX('Productos de barra'!$G$2:$G$151,MATCH($D898,'Productos de barra'!$A$2:$A$151,0))),Configuración!$C$3)*((N($I898)+N($J898))/MAX(0.0001,IFERROR(IF(INDEX('Productos de barra'!$F$2:$F$151,MATCH($D898,'Productos de barra'!$A$2:$A$151,0))="",1,INDEX('Productos de barra'!$F$2:$F$151,MATCH($D898,'Productos de barra'!$A$2:$A$151,0))),1))+N($K898))+0.001,"OK",IF($N898&lt;0,"Falta: investigar","Sobra: revisar carga")))</f>
        <v/>
      </c>
      <c r="P898" s="26">
        <f>IF($N898="","",IFERROR(IF(INDEX('Productos de barra'!$H$2:$H$151,MATCH($D898,'Productos de barra'!$A$2:$A$151,0))="","",$N898*INDEX('Productos de barra'!$H$2:$H$151,MATCH($D898,'Productos de barra'!$A$2:$A$151,0))),""))</f>
        <v/>
      </c>
      <c r="Q898" s="18" t="n"/>
      <c r="R898" s="23">
        <f>IF(OR($A898="",$A898&lt;&gt;'Resumen del turno'!$C$3,$B898&lt;&gt;'Resumen del turno'!$C$4,$O898="",$O898="OK"),"",COUNTIFS($A$2:$A898,$A898,$B$2:$B898,$B898,$O$2:$O898,"Falta*")+COUNTIFS($A$2:$A898,$A898,$B$2:$B898,$B898,$O$2:$O898,"Sobra*"))</f>
        <v/>
      </c>
    </row>
    <row r="899">
      <c r="A899" s="22" t="n"/>
      <c r="B899" s="18" t="n"/>
      <c r="C899" s="18" t="n"/>
      <c r="D899" s="18" t="n"/>
      <c r="E899" s="23">
        <f>IF($D899="","",IFERROR(INDEX('Productos de barra'!$B$2:$B$151,MATCH($D899,'Productos de barra'!$A$2:$A$151,0)),"Código no cargado"))</f>
        <v/>
      </c>
      <c r="F899" s="23">
        <f>IF($D899="","",IFERROR(INDEX('Productos de barra'!$D$2:$D$151,MATCH($D899,'Productos de barra'!$A$2:$A$151,0)),""))</f>
        <v/>
      </c>
      <c r="G899" s="24" t="n"/>
      <c r="H899" s="24" t="n"/>
      <c r="I899" s="24" t="n"/>
      <c r="J899" s="24" t="n"/>
      <c r="K899" s="24" t="n"/>
      <c r="L899" s="25">
        <f>IF(OR($D899="",$G899=""),"",ROUND($G899+N($H899)-((N($I899)+N($J899))/MAX(0.0001,IFERROR(IF(INDEX('Productos de barra'!$F$2:$F$151,MATCH($D899,'Productos de barra'!$A$2:$A$151,0))="",1,INDEX('Productos de barra'!$F$2:$F$151,MATCH($D899,'Productos de barra'!$A$2:$A$151,0))),1))+N($K899)),2))</f>
        <v/>
      </c>
      <c r="M899" s="24" t="n"/>
      <c r="N899" s="25">
        <f>IF(OR($L899="",$M899=""),"",ROUND($M899-$L899,2))</f>
        <v/>
      </c>
      <c r="O899" s="23">
        <f>IF($N899="","",IF(ABS($N899)&lt;=IFERROR(IF(INDEX('Productos de barra'!$G$2:$G$151,MATCH($D899,'Productos de barra'!$A$2:$A$151,0))="",Configuración!$C$3,INDEX('Productos de barra'!$G$2:$G$151,MATCH($D899,'Productos de barra'!$A$2:$A$151,0))),Configuración!$C$3)*((N($I899)+N($J899))/MAX(0.0001,IFERROR(IF(INDEX('Productos de barra'!$F$2:$F$151,MATCH($D899,'Productos de barra'!$A$2:$A$151,0))="",1,INDEX('Productos de barra'!$F$2:$F$151,MATCH($D899,'Productos de barra'!$A$2:$A$151,0))),1))+N($K899))+0.001,"OK",IF($N899&lt;0,"Falta: investigar","Sobra: revisar carga")))</f>
        <v/>
      </c>
      <c r="P899" s="26">
        <f>IF($N899="","",IFERROR(IF(INDEX('Productos de barra'!$H$2:$H$151,MATCH($D899,'Productos de barra'!$A$2:$A$151,0))="","",$N899*INDEX('Productos de barra'!$H$2:$H$151,MATCH($D899,'Productos de barra'!$A$2:$A$151,0))),""))</f>
        <v/>
      </c>
      <c r="Q899" s="18" t="n"/>
      <c r="R899" s="23">
        <f>IF(OR($A899="",$A899&lt;&gt;'Resumen del turno'!$C$3,$B899&lt;&gt;'Resumen del turno'!$C$4,$O899="",$O899="OK"),"",COUNTIFS($A$2:$A899,$A899,$B$2:$B899,$B899,$O$2:$O899,"Falta*")+COUNTIFS($A$2:$A899,$A899,$B$2:$B899,$B899,$O$2:$O899,"Sobra*"))</f>
        <v/>
      </c>
    </row>
    <row r="900">
      <c r="A900" s="22" t="n"/>
      <c r="B900" s="18" t="n"/>
      <c r="C900" s="18" t="n"/>
      <c r="D900" s="18" t="n"/>
      <c r="E900" s="23">
        <f>IF($D900="","",IFERROR(INDEX('Productos de barra'!$B$2:$B$151,MATCH($D900,'Productos de barra'!$A$2:$A$151,0)),"Código no cargado"))</f>
        <v/>
      </c>
      <c r="F900" s="23">
        <f>IF($D900="","",IFERROR(INDEX('Productos de barra'!$D$2:$D$151,MATCH($D900,'Productos de barra'!$A$2:$A$151,0)),""))</f>
        <v/>
      </c>
      <c r="G900" s="24" t="n"/>
      <c r="H900" s="24" t="n"/>
      <c r="I900" s="24" t="n"/>
      <c r="J900" s="24" t="n"/>
      <c r="K900" s="24" t="n"/>
      <c r="L900" s="25">
        <f>IF(OR($D900="",$G900=""),"",ROUND($G900+N($H900)-((N($I900)+N($J900))/MAX(0.0001,IFERROR(IF(INDEX('Productos de barra'!$F$2:$F$151,MATCH($D900,'Productos de barra'!$A$2:$A$151,0))="",1,INDEX('Productos de barra'!$F$2:$F$151,MATCH($D900,'Productos de barra'!$A$2:$A$151,0))),1))+N($K900)),2))</f>
        <v/>
      </c>
      <c r="M900" s="24" t="n"/>
      <c r="N900" s="25">
        <f>IF(OR($L900="",$M900=""),"",ROUND($M900-$L900,2))</f>
        <v/>
      </c>
      <c r="O900" s="23">
        <f>IF($N900="","",IF(ABS($N900)&lt;=IFERROR(IF(INDEX('Productos de barra'!$G$2:$G$151,MATCH($D900,'Productos de barra'!$A$2:$A$151,0))="",Configuración!$C$3,INDEX('Productos de barra'!$G$2:$G$151,MATCH($D900,'Productos de barra'!$A$2:$A$151,0))),Configuración!$C$3)*((N($I900)+N($J900))/MAX(0.0001,IFERROR(IF(INDEX('Productos de barra'!$F$2:$F$151,MATCH($D900,'Productos de barra'!$A$2:$A$151,0))="",1,INDEX('Productos de barra'!$F$2:$F$151,MATCH($D900,'Productos de barra'!$A$2:$A$151,0))),1))+N($K900))+0.001,"OK",IF($N900&lt;0,"Falta: investigar","Sobra: revisar carga")))</f>
        <v/>
      </c>
      <c r="P900" s="26">
        <f>IF($N900="","",IFERROR(IF(INDEX('Productos de barra'!$H$2:$H$151,MATCH($D900,'Productos de barra'!$A$2:$A$151,0))="","",$N900*INDEX('Productos de barra'!$H$2:$H$151,MATCH($D900,'Productos de barra'!$A$2:$A$151,0))),""))</f>
        <v/>
      </c>
      <c r="Q900" s="18" t="n"/>
      <c r="R900" s="23">
        <f>IF(OR($A900="",$A900&lt;&gt;'Resumen del turno'!$C$3,$B900&lt;&gt;'Resumen del turno'!$C$4,$O900="",$O900="OK"),"",COUNTIFS($A$2:$A900,$A900,$B$2:$B900,$B900,$O$2:$O900,"Falta*")+COUNTIFS($A$2:$A900,$A900,$B$2:$B900,$B900,$O$2:$O900,"Sobra*"))</f>
        <v/>
      </c>
    </row>
    <row r="901">
      <c r="A901" s="22" t="n"/>
      <c r="B901" s="18" t="n"/>
      <c r="C901" s="18" t="n"/>
      <c r="D901" s="18" t="n"/>
      <c r="E901" s="23">
        <f>IF($D901="","",IFERROR(INDEX('Productos de barra'!$B$2:$B$151,MATCH($D901,'Productos de barra'!$A$2:$A$151,0)),"Código no cargado"))</f>
        <v/>
      </c>
      <c r="F901" s="23">
        <f>IF($D901="","",IFERROR(INDEX('Productos de barra'!$D$2:$D$151,MATCH($D901,'Productos de barra'!$A$2:$A$151,0)),""))</f>
        <v/>
      </c>
      <c r="G901" s="24" t="n"/>
      <c r="H901" s="24" t="n"/>
      <c r="I901" s="24" t="n"/>
      <c r="J901" s="24" t="n"/>
      <c r="K901" s="24" t="n"/>
      <c r="L901" s="25">
        <f>IF(OR($D901="",$G901=""),"",ROUND($G901+N($H901)-((N($I901)+N($J901))/MAX(0.0001,IFERROR(IF(INDEX('Productos de barra'!$F$2:$F$151,MATCH($D901,'Productos de barra'!$A$2:$A$151,0))="",1,INDEX('Productos de barra'!$F$2:$F$151,MATCH($D901,'Productos de barra'!$A$2:$A$151,0))),1))+N($K901)),2))</f>
        <v/>
      </c>
      <c r="M901" s="24" t="n"/>
      <c r="N901" s="25">
        <f>IF(OR($L901="",$M901=""),"",ROUND($M901-$L901,2))</f>
        <v/>
      </c>
      <c r="O901" s="23">
        <f>IF($N901="","",IF(ABS($N901)&lt;=IFERROR(IF(INDEX('Productos de barra'!$G$2:$G$151,MATCH($D901,'Productos de barra'!$A$2:$A$151,0))="",Configuración!$C$3,INDEX('Productos de barra'!$G$2:$G$151,MATCH($D901,'Productos de barra'!$A$2:$A$151,0))),Configuración!$C$3)*((N($I901)+N($J901))/MAX(0.0001,IFERROR(IF(INDEX('Productos de barra'!$F$2:$F$151,MATCH($D901,'Productos de barra'!$A$2:$A$151,0))="",1,INDEX('Productos de barra'!$F$2:$F$151,MATCH($D901,'Productos de barra'!$A$2:$A$151,0))),1))+N($K901))+0.001,"OK",IF($N901&lt;0,"Falta: investigar","Sobra: revisar carga")))</f>
        <v/>
      </c>
      <c r="P901" s="26">
        <f>IF($N901="","",IFERROR(IF(INDEX('Productos de barra'!$H$2:$H$151,MATCH($D901,'Productos de barra'!$A$2:$A$151,0))="","",$N901*INDEX('Productos de barra'!$H$2:$H$151,MATCH($D901,'Productos de barra'!$A$2:$A$151,0))),""))</f>
        <v/>
      </c>
      <c r="Q901" s="18" t="n"/>
      <c r="R901" s="23">
        <f>IF(OR($A901="",$A901&lt;&gt;'Resumen del turno'!$C$3,$B901&lt;&gt;'Resumen del turno'!$C$4,$O901="",$O901="OK"),"",COUNTIFS($A$2:$A901,$A901,$B$2:$B901,$B901,$O$2:$O901,"Falta*")+COUNTIFS($A$2:$A901,$A901,$B$2:$B901,$B901,$O$2:$O901,"Sobra*"))</f>
        <v/>
      </c>
    </row>
    <row r="902">
      <c r="A902" s="22" t="n"/>
      <c r="B902" s="18" t="n"/>
      <c r="C902" s="18" t="n"/>
      <c r="D902" s="18" t="n"/>
      <c r="E902" s="23">
        <f>IF($D902="","",IFERROR(INDEX('Productos de barra'!$B$2:$B$151,MATCH($D902,'Productos de barra'!$A$2:$A$151,0)),"Código no cargado"))</f>
        <v/>
      </c>
      <c r="F902" s="23">
        <f>IF($D902="","",IFERROR(INDEX('Productos de barra'!$D$2:$D$151,MATCH($D902,'Productos de barra'!$A$2:$A$151,0)),""))</f>
        <v/>
      </c>
      <c r="G902" s="24" t="n"/>
      <c r="H902" s="24" t="n"/>
      <c r="I902" s="24" t="n"/>
      <c r="J902" s="24" t="n"/>
      <c r="K902" s="24" t="n"/>
      <c r="L902" s="25">
        <f>IF(OR($D902="",$G902=""),"",ROUND($G902+N($H902)-((N($I902)+N($J902))/MAX(0.0001,IFERROR(IF(INDEX('Productos de barra'!$F$2:$F$151,MATCH($D902,'Productos de barra'!$A$2:$A$151,0))="",1,INDEX('Productos de barra'!$F$2:$F$151,MATCH($D902,'Productos de barra'!$A$2:$A$151,0))),1))+N($K902)),2))</f>
        <v/>
      </c>
      <c r="M902" s="24" t="n"/>
      <c r="N902" s="25">
        <f>IF(OR($L902="",$M902=""),"",ROUND($M902-$L902,2))</f>
        <v/>
      </c>
      <c r="O902" s="23">
        <f>IF($N902="","",IF(ABS($N902)&lt;=IFERROR(IF(INDEX('Productos de barra'!$G$2:$G$151,MATCH($D902,'Productos de barra'!$A$2:$A$151,0))="",Configuración!$C$3,INDEX('Productos de barra'!$G$2:$G$151,MATCH($D902,'Productos de barra'!$A$2:$A$151,0))),Configuración!$C$3)*((N($I902)+N($J902))/MAX(0.0001,IFERROR(IF(INDEX('Productos de barra'!$F$2:$F$151,MATCH($D902,'Productos de barra'!$A$2:$A$151,0))="",1,INDEX('Productos de barra'!$F$2:$F$151,MATCH($D902,'Productos de barra'!$A$2:$A$151,0))),1))+N($K902))+0.001,"OK",IF($N902&lt;0,"Falta: investigar","Sobra: revisar carga")))</f>
        <v/>
      </c>
      <c r="P902" s="26">
        <f>IF($N902="","",IFERROR(IF(INDEX('Productos de barra'!$H$2:$H$151,MATCH($D902,'Productos de barra'!$A$2:$A$151,0))="","",$N902*INDEX('Productos de barra'!$H$2:$H$151,MATCH($D902,'Productos de barra'!$A$2:$A$151,0))),""))</f>
        <v/>
      </c>
      <c r="Q902" s="18" t="n"/>
      <c r="R902" s="23">
        <f>IF(OR($A902="",$A902&lt;&gt;'Resumen del turno'!$C$3,$B902&lt;&gt;'Resumen del turno'!$C$4,$O902="",$O902="OK"),"",COUNTIFS($A$2:$A902,$A902,$B$2:$B902,$B902,$O$2:$O902,"Falta*")+COUNTIFS($A$2:$A902,$A902,$B$2:$B902,$B902,$O$2:$O902,"Sobra*"))</f>
        <v/>
      </c>
    </row>
    <row r="903">
      <c r="A903" s="22" t="n"/>
      <c r="B903" s="18" t="n"/>
      <c r="C903" s="18" t="n"/>
      <c r="D903" s="18" t="n"/>
      <c r="E903" s="23">
        <f>IF($D903="","",IFERROR(INDEX('Productos de barra'!$B$2:$B$151,MATCH($D903,'Productos de barra'!$A$2:$A$151,0)),"Código no cargado"))</f>
        <v/>
      </c>
      <c r="F903" s="23">
        <f>IF($D903="","",IFERROR(INDEX('Productos de barra'!$D$2:$D$151,MATCH($D903,'Productos de barra'!$A$2:$A$151,0)),""))</f>
        <v/>
      </c>
      <c r="G903" s="24" t="n"/>
      <c r="H903" s="24" t="n"/>
      <c r="I903" s="24" t="n"/>
      <c r="J903" s="24" t="n"/>
      <c r="K903" s="24" t="n"/>
      <c r="L903" s="25">
        <f>IF(OR($D903="",$G903=""),"",ROUND($G903+N($H903)-((N($I903)+N($J903))/MAX(0.0001,IFERROR(IF(INDEX('Productos de barra'!$F$2:$F$151,MATCH($D903,'Productos de barra'!$A$2:$A$151,0))="",1,INDEX('Productos de barra'!$F$2:$F$151,MATCH($D903,'Productos de barra'!$A$2:$A$151,0))),1))+N($K903)),2))</f>
        <v/>
      </c>
      <c r="M903" s="24" t="n"/>
      <c r="N903" s="25">
        <f>IF(OR($L903="",$M903=""),"",ROUND($M903-$L903,2))</f>
        <v/>
      </c>
      <c r="O903" s="23">
        <f>IF($N903="","",IF(ABS($N903)&lt;=IFERROR(IF(INDEX('Productos de barra'!$G$2:$G$151,MATCH($D903,'Productos de barra'!$A$2:$A$151,0))="",Configuración!$C$3,INDEX('Productos de barra'!$G$2:$G$151,MATCH($D903,'Productos de barra'!$A$2:$A$151,0))),Configuración!$C$3)*((N($I903)+N($J903))/MAX(0.0001,IFERROR(IF(INDEX('Productos de barra'!$F$2:$F$151,MATCH($D903,'Productos de barra'!$A$2:$A$151,0))="",1,INDEX('Productos de barra'!$F$2:$F$151,MATCH($D903,'Productos de barra'!$A$2:$A$151,0))),1))+N($K903))+0.001,"OK",IF($N903&lt;0,"Falta: investigar","Sobra: revisar carga")))</f>
        <v/>
      </c>
      <c r="P903" s="26">
        <f>IF($N903="","",IFERROR(IF(INDEX('Productos de barra'!$H$2:$H$151,MATCH($D903,'Productos de barra'!$A$2:$A$151,0))="","",$N903*INDEX('Productos de barra'!$H$2:$H$151,MATCH($D903,'Productos de barra'!$A$2:$A$151,0))),""))</f>
        <v/>
      </c>
      <c r="Q903" s="18" t="n"/>
      <c r="R903" s="23">
        <f>IF(OR($A903="",$A903&lt;&gt;'Resumen del turno'!$C$3,$B903&lt;&gt;'Resumen del turno'!$C$4,$O903="",$O903="OK"),"",COUNTIFS($A$2:$A903,$A903,$B$2:$B903,$B903,$O$2:$O903,"Falta*")+COUNTIFS($A$2:$A903,$A903,$B$2:$B903,$B903,$O$2:$O903,"Sobra*"))</f>
        <v/>
      </c>
    </row>
    <row r="904">
      <c r="A904" s="22" t="n"/>
      <c r="B904" s="18" t="n"/>
      <c r="C904" s="18" t="n"/>
      <c r="D904" s="18" t="n"/>
      <c r="E904" s="23">
        <f>IF($D904="","",IFERROR(INDEX('Productos de barra'!$B$2:$B$151,MATCH($D904,'Productos de barra'!$A$2:$A$151,0)),"Código no cargado"))</f>
        <v/>
      </c>
      <c r="F904" s="23">
        <f>IF($D904="","",IFERROR(INDEX('Productos de barra'!$D$2:$D$151,MATCH($D904,'Productos de barra'!$A$2:$A$151,0)),""))</f>
        <v/>
      </c>
      <c r="G904" s="24" t="n"/>
      <c r="H904" s="24" t="n"/>
      <c r="I904" s="24" t="n"/>
      <c r="J904" s="24" t="n"/>
      <c r="K904" s="24" t="n"/>
      <c r="L904" s="25">
        <f>IF(OR($D904="",$G904=""),"",ROUND($G904+N($H904)-((N($I904)+N($J904))/MAX(0.0001,IFERROR(IF(INDEX('Productos de barra'!$F$2:$F$151,MATCH($D904,'Productos de barra'!$A$2:$A$151,0))="",1,INDEX('Productos de barra'!$F$2:$F$151,MATCH($D904,'Productos de barra'!$A$2:$A$151,0))),1))+N($K904)),2))</f>
        <v/>
      </c>
      <c r="M904" s="24" t="n"/>
      <c r="N904" s="25">
        <f>IF(OR($L904="",$M904=""),"",ROUND($M904-$L904,2))</f>
        <v/>
      </c>
      <c r="O904" s="23">
        <f>IF($N904="","",IF(ABS($N904)&lt;=IFERROR(IF(INDEX('Productos de barra'!$G$2:$G$151,MATCH($D904,'Productos de barra'!$A$2:$A$151,0))="",Configuración!$C$3,INDEX('Productos de barra'!$G$2:$G$151,MATCH($D904,'Productos de barra'!$A$2:$A$151,0))),Configuración!$C$3)*((N($I904)+N($J904))/MAX(0.0001,IFERROR(IF(INDEX('Productos de barra'!$F$2:$F$151,MATCH($D904,'Productos de barra'!$A$2:$A$151,0))="",1,INDEX('Productos de barra'!$F$2:$F$151,MATCH($D904,'Productos de barra'!$A$2:$A$151,0))),1))+N($K904))+0.001,"OK",IF($N904&lt;0,"Falta: investigar","Sobra: revisar carga")))</f>
        <v/>
      </c>
      <c r="P904" s="26">
        <f>IF($N904="","",IFERROR(IF(INDEX('Productos de barra'!$H$2:$H$151,MATCH($D904,'Productos de barra'!$A$2:$A$151,0))="","",$N904*INDEX('Productos de barra'!$H$2:$H$151,MATCH($D904,'Productos de barra'!$A$2:$A$151,0))),""))</f>
        <v/>
      </c>
      <c r="Q904" s="18" t="n"/>
      <c r="R904" s="23">
        <f>IF(OR($A904="",$A904&lt;&gt;'Resumen del turno'!$C$3,$B904&lt;&gt;'Resumen del turno'!$C$4,$O904="",$O904="OK"),"",COUNTIFS($A$2:$A904,$A904,$B$2:$B904,$B904,$O$2:$O904,"Falta*")+COUNTIFS($A$2:$A904,$A904,$B$2:$B904,$B904,$O$2:$O904,"Sobra*"))</f>
        <v/>
      </c>
    </row>
    <row r="905">
      <c r="A905" s="22" t="n"/>
      <c r="B905" s="18" t="n"/>
      <c r="C905" s="18" t="n"/>
      <c r="D905" s="18" t="n"/>
      <c r="E905" s="23">
        <f>IF($D905="","",IFERROR(INDEX('Productos de barra'!$B$2:$B$151,MATCH($D905,'Productos de barra'!$A$2:$A$151,0)),"Código no cargado"))</f>
        <v/>
      </c>
      <c r="F905" s="23">
        <f>IF($D905="","",IFERROR(INDEX('Productos de barra'!$D$2:$D$151,MATCH($D905,'Productos de barra'!$A$2:$A$151,0)),""))</f>
        <v/>
      </c>
      <c r="G905" s="24" t="n"/>
      <c r="H905" s="24" t="n"/>
      <c r="I905" s="24" t="n"/>
      <c r="J905" s="24" t="n"/>
      <c r="K905" s="24" t="n"/>
      <c r="L905" s="25">
        <f>IF(OR($D905="",$G905=""),"",ROUND($G905+N($H905)-((N($I905)+N($J905))/MAX(0.0001,IFERROR(IF(INDEX('Productos de barra'!$F$2:$F$151,MATCH($D905,'Productos de barra'!$A$2:$A$151,0))="",1,INDEX('Productos de barra'!$F$2:$F$151,MATCH($D905,'Productos de barra'!$A$2:$A$151,0))),1))+N($K905)),2))</f>
        <v/>
      </c>
      <c r="M905" s="24" t="n"/>
      <c r="N905" s="25">
        <f>IF(OR($L905="",$M905=""),"",ROUND($M905-$L905,2))</f>
        <v/>
      </c>
      <c r="O905" s="23">
        <f>IF($N905="","",IF(ABS($N905)&lt;=IFERROR(IF(INDEX('Productos de barra'!$G$2:$G$151,MATCH($D905,'Productos de barra'!$A$2:$A$151,0))="",Configuración!$C$3,INDEX('Productos de barra'!$G$2:$G$151,MATCH($D905,'Productos de barra'!$A$2:$A$151,0))),Configuración!$C$3)*((N($I905)+N($J905))/MAX(0.0001,IFERROR(IF(INDEX('Productos de barra'!$F$2:$F$151,MATCH($D905,'Productos de barra'!$A$2:$A$151,0))="",1,INDEX('Productos de barra'!$F$2:$F$151,MATCH($D905,'Productos de barra'!$A$2:$A$151,0))),1))+N($K905))+0.001,"OK",IF($N905&lt;0,"Falta: investigar","Sobra: revisar carga")))</f>
        <v/>
      </c>
      <c r="P905" s="26">
        <f>IF($N905="","",IFERROR(IF(INDEX('Productos de barra'!$H$2:$H$151,MATCH($D905,'Productos de barra'!$A$2:$A$151,0))="","",$N905*INDEX('Productos de barra'!$H$2:$H$151,MATCH($D905,'Productos de barra'!$A$2:$A$151,0))),""))</f>
        <v/>
      </c>
      <c r="Q905" s="18" t="n"/>
      <c r="R905" s="23">
        <f>IF(OR($A905="",$A905&lt;&gt;'Resumen del turno'!$C$3,$B905&lt;&gt;'Resumen del turno'!$C$4,$O905="",$O905="OK"),"",COUNTIFS($A$2:$A905,$A905,$B$2:$B905,$B905,$O$2:$O905,"Falta*")+COUNTIFS($A$2:$A905,$A905,$B$2:$B905,$B905,$O$2:$O905,"Sobra*"))</f>
        <v/>
      </c>
    </row>
    <row r="906">
      <c r="A906" s="22" t="n"/>
      <c r="B906" s="18" t="n"/>
      <c r="C906" s="18" t="n"/>
      <c r="D906" s="18" t="n"/>
      <c r="E906" s="23">
        <f>IF($D906="","",IFERROR(INDEX('Productos de barra'!$B$2:$B$151,MATCH($D906,'Productos de barra'!$A$2:$A$151,0)),"Código no cargado"))</f>
        <v/>
      </c>
      <c r="F906" s="23">
        <f>IF($D906="","",IFERROR(INDEX('Productos de barra'!$D$2:$D$151,MATCH($D906,'Productos de barra'!$A$2:$A$151,0)),""))</f>
        <v/>
      </c>
      <c r="G906" s="24" t="n"/>
      <c r="H906" s="24" t="n"/>
      <c r="I906" s="24" t="n"/>
      <c r="J906" s="24" t="n"/>
      <c r="K906" s="24" t="n"/>
      <c r="L906" s="25">
        <f>IF(OR($D906="",$G906=""),"",ROUND($G906+N($H906)-((N($I906)+N($J906))/MAX(0.0001,IFERROR(IF(INDEX('Productos de barra'!$F$2:$F$151,MATCH($D906,'Productos de barra'!$A$2:$A$151,0))="",1,INDEX('Productos de barra'!$F$2:$F$151,MATCH($D906,'Productos de barra'!$A$2:$A$151,0))),1))+N($K906)),2))</f>
        <v/>
      </c>
      <c r="M906" s="24" t="n"/>
      <c r="N906" s="25">
        <f>IF(OR($L906="",$M906=""),"",ROUND($M906-$L906,2))</f>
        <v/>
      </c>
      <c r="O906" s="23">
        <f>IF($N906="","",IF(ABS($N906)&lt;=IFERROR(IF(INDEX('Productos de barra'!$G$2:$G$151,MATCH($D906,'Productos de barra'!$A$2:$A$151,0))="",Configuración!$C$3,INDEX('Productos de barra'!$G$2:$G$151,MATCH($D906,'Productos de barra'!$A$2:$A$151,0))),Configuración!$C$3)*((N($I906)+N($J906))/MAX(0.0001,IFERROR(IF(INDEX('Productos de barra'!$F$2:$F$151,MATCH($D906,'Productos de barra'!$A$2:$A$151,0))="",1,INDEX('Productos de barra'!$F$2:$F$151,MATCH($D906,'Productos de barra'!$A$2:$A$151,0))),1))+N($K906))+0.001,"OK",IF($N906&lt;0,"Falta: investigar","Sobra: revisar carga")))</f>
        <v/>
      </c>
      <c r="P906" s="26">
        <f>IF($N906="","",IFERROR(IF(INDEX('Productos de barra'!$H$2:$H$151,MATCH($D906,'Productos de barra'!$A$2:$A$151,0))="","",$N906*INDEX('Productos de barra'!$H$2:$H$151,MATCH($D906,'Productos de barra'!$A$2:$A$151,0))),""))</f>
        <v/>
      </c>
      <c r="Q906" s="18" t="n"/>
      <c r="R906" s="23">
        <f>IF(OR($A906="",$A906&lt;&gt;'Resumen del turno'!$C$3,$B906&lt;&gt;'Resumen del turno'!$C$4,$O906="",$O906="OK"),"",COUNTIFS($A$2:$A906,$A906,$B$2:$B906,$B906,$O$2:$O906,"Falta*")+COUNTIFS($A$2:$A906,$A906,$B$2:$B906,$B906,$O$2:$O906,"Sobra*"))</f>
        <v/>
      </c>
    </row>
    <row r="907">
      <c r="A907" s="22" t="n"/>
      <c r="B907" s="18" t="n"/>
      <c r="C907" s="18" t="n"/>
      <c r="D907" s="18" t="n"/>
      <c r="E907" s="23">
        <f>IF($D907="","",IFERROR(INDEX('Productos de barra'!$B$2:$B$151,MATCH($D907,'Productos de barra'!$A$2:$A$151,0)),"Código no cargado"))</f>
        <v/>
      </c>
      <c r="F907" s="23">
        <f>IF($D907="","",IFERROR(INDEX('Productos de barra'!$D$2:$D$151,MATCH($D907,'Productos de barra'!$A$2:$A$151,0)),""))</f>
        <v/>
      </c>
      <c r="G907" s="24" t="n"/>
      <c r="H907" s="24" t="n"/>
      <c r="I907" s="24" t="n"/>
      <c r="J907" s="24" t="n"/>
      <c r="K907" s="24" t="n"/>
      <c r="L907" s="25">
        <f>IF(OR($D907="",$G907=""),"",ROUND($G907+N($H907)-((N($I907)+N($J907))/MAX(0.0001,IFERROR(IF(INDEX('Productos de barra'!$F$2:$F$151,MATCH($D907,'Productos de barra'!$A$2:$A$151,0))="",1,INDEX('Productos de barra'!$F$2:$F$151,MATCH($D907,'Productos de barra'!$A$2:$A$151,0))),1))+N($K907)),2))</f>
        <v/>
      </c>
      <c r="M907" s="24" t="n"/>
      <c r="N907" s="25">
        <f>IF(OR($L907="",$M907=""),"",ROUND($M907-$L907,2))</f>
        <v/>
      </c>
      <c r="O907" s="23">
        <f>IF($N907="","",IF(ABS($N907)&lt;=IFERROR(IF(INDEX('Productos de barra'!$G$2:$G$151,MATCH($D907,'Productos de barra'!$A$2:$A$151,0))="",Configuración!$C$3,INDEX('Productos de barra'!$G$2:$G$151,MATCH($D907,'Productos de barra'!$A$2:$A$151,0))),Configuración!$C$3)*((N($I907)+N($J907))/MAX(0.0001,IFERROR(IF(INDEX('Productos de barra'!$F$2:$F$151,MATCH($D907,'Productos de barra'!$A$2:$A$151,0))="",1,INDEX('Productos de barra'!$F$2:$F$151,MATCH($D907,'Productos de barra'!$A$2:$A$151,0))),1))+N($K907))+0.001,"OK",IF($N907&lt;0,"Falta: investigar","Sobra: revisar carga")))</f>
        <v/>
      </c>
      <c r="P907" s="26">
        <f>IF($N907="","",IFERROR(IF(INDEX('Productos de barra'!$H$2:$H$151,MATCH($D907,'Productos de barra'!$A$2:$A$151,0))="","",$N907*INDEX('Productos de barra'!$H$2:$H$151,MATCH($D907,'Productos de barra'!$A$2:$A$151,0))),""))</f>
        <v/>
      </c>
      <c r="Q907" s="18" t="n"/>
      <c r="R907" s="23">
        <f>IF(OR($A907="",$A907&lt;&gt;'Resumen del turno'!$C$3,$B907&lt;&gt;'Resumen del turno'!$C$4,$O907="",$O907="OK"),"",COUNTIFS($A$2:$A907,$A907,$B$2:$B907,$B907,$O$2:$O907,"Falta*")+COUNTIFS($A$2:$A907,$A907,$B$2:$B907,$B907,$O$2:$O907,"Sobra*"))</f>
        <v/>
      </c>
    </row>
    <row r="908">
      <c r="A908" s="22" t="n"/>
      <c r="B908" s="18" t="n"/>
      <c r="C908" s="18" t="n"/>
      <c r="D908" s="18" t="n"/>
      <c r="E908" s="23">
        <f>IF($D908="","",IFERROR(INDEX('Productos de barra'!$B$2:$B$151,MATCH($D908,'Productos de barra'!$A$2:$A$151,0)),"Código no cargado"))</f>
        <v/>
      </c>
      <c r="F908" s="23">
        <f>IF($D908="","",IFERROR(INDEX('Productos de barra'!$D$2:$D$151,MATCH($D908,'Productos de barra'!$A$2:$A$151,0)),""))</f>
        <v/>
      </c>
      <c r="G908" s="24" t="n"/>
      <c r="H908" s="24" t="n"/>
      <c r="I908" s="24" t="n"/>
      <c r="J908" s="24" t="n"/>
      <c r="K908" s="24" t="n"/>
      <c r="L908" s="25">
        <f>IF(OR($D908="",$G908=""),"",ROUND($G908+N($H908)-((N($I908)+N($J908))/MAX(0.0001,IFERROR(IF(INDEX('Productos de barra'!$F$2:$F$151,MATCH($D908,'Productos de barra'!$A$2:$A$151,0))="",1,INDEX('Productos de barra'!$F$2:$F$151,MATCH($D908,'Productos de barra'!$A$2:$A$151,0))),1))+N($K908)),2))</f>
        <v/>
      </c>
      <c r="M908" s="24" t="n"/>
      <c r="N908" s="25">
        <f>IF(OR($L908="",$M908=""),"",ROUND($M908-$L908,2))</f>
        <v/>
      </c>
      <c r="O908" s="23">
        <f>IF($N908="","",IF(ABS($N908)&lt;=IFERROR(IF(INDEX('Productos de barra'!$G$2:$G$151,MATCH($D908,'Productos de barra'!$A$2:$A$151,0))="",Configuración!$C$3,INDEX('Productos de barra'!$G$2:$G$151,MATCH($D908,'Productos de barra'!$A$2:$A$151,0))),Configuración!$C$3)*((N($I908)+N($J908))/MAX(0.0001,IFERROR(IF(INDEX('Productos de barra'!$F$2:$F$151,MATCH($D908,'Productos de barra'!$A$2:$A$151,0))="",1,INDEX('Productos de barra'!$F$2:$F$151,MATCH($D908,'Productos de barra'!$A$2:$A$151,0))),1))+N($K908))+0.001,"OK",IF($N908&lt;0,"Falta: investigar","Sobra: revisar carga")))</f>
        <v/>
      </c>
      <c r="P908" s="26">
        <f>IF($N908="","",IFERROR(IF(INDEX('Productos de barra'!$H$2:$H$151,MATCH($D908,'Productos de barra'!$A$2:$A$151,0))="","",$N908*INDEX('Productos de barra'!$H$2:$H$151,MATCH($D908,'Productos de barra'!$A$2:$A$151,0))),""))</f>
        <v/>
      </c>
      <c r="Q908" s="18" t="n"/>
      <c r="R908" s="23">
        <f>IF(OR($A908="",$A908&lt;&gt;'Resumen del turno'!$C$3,$B908&lt;&gt;'Resumen del turno'!$C$4,$O908="",$O908="OK"),"",COUNTIFS($A$2:$A908,$A908,$B$2:$B908,$B908,$O$2:$O908,"Falta*")+COUNTIFS($A$2:$A908,$A908,$B$2:$B908,$B908,$O$2:$O908,"Sobra*"))</f>
        <v/>
      </c>
    </row>
    <row r="909">
      <c r="A909" s="22" t="n"/>
      <c r="B909" s="18" t="n"/>
      <c r="C909" s="18" t="n"/>
      <c r="D909" s="18" t="n"/>
      <c r="E909" s="23">
        <f>IF($D909="","",IFERROR(INDEX('Productos de barra'!$B$2:$B$151,MATCH($D909,'Productos de barra'!$A$2:$A$151,0)),"Código no cargado"))</f>
        <v/>
      </c>
      <c r="F909" s="23">
        <f>IF($D909="","",IFERROR(INDEX('Productos de barra'!$D$2:$D$151,MATCH($D909,'Productos de barra'!$A$2:$A$151,0)),""))</f>
        <v/>
      </c>
      <c r="G909" s="24" t="n"/>
      <c r="H909" s="24" t="n"/>
      <c r="I909" s="24" t="n"/>
      <c r="J909" s="24" t="n"/>
      <c r="K909" s="24" t="n"/>
      <c r="L909" s="25">
        <f>IF(OR($D909="",$G909=""),"",ROUND($G909+N($H909)-((N($I909)+N($J909))/MAX(0.0001,IFERROR(IF(INDEX('Productos de barra'!$F$2:$F$151,MATCH($D909,'Productos de barra'!$A$2:$A$151,0))="",1,INDEX('Productos de barra'!$F$2:$F$151,MATCH($D909,'Productos de barra'!$A$2:$A$151,0))),1))+N($K909)),2))</f>
        <v/>
      </c>
      <c r="M909" s="24" t="n"/>
      <c r="N909" s="25">
        <f>IF(OR($L909="",$M909=""),"",ROUND($M909-$L909,2))</f>
        <v/>
      </c>
      <c r="O909" s="23">
        <f>IF($N909="","",IF(ABS($N909)&lt;=IFERROR(IF(INDEX('Productos de barra'!$G$2:$G$151,MATCH($D909,'Productos de barra'!$A$2:$A$151,0))="",Configuración!$C$3,INDEX('Productos de barra'!$G$2:$G$151,MATCH($D909,'Productos de barra'!$A$2:$A$151,0))),Configuración!$C$3)*((N($I909)+N($J909))/MAX(0.0001,IFERROR(IF(INDEX('Productos de barra'!$F$2:$F$151,MATCH($D909,'Productos de barra'!$A$2:$A$151,0))="",1,INDEX('Productos de barra'!$F$2:$F$151,MATCH($D909,'Productos de barra'!$A$2:$A$151,0))),1))+N($K909))+0.001,"OK",IF($N909&lt;0,"Falta: investigar","Sobra: revisar carga")))</f>
        <v/>
      </c>
      <c r="P909" s="26">
        <f>IF($N909="","",IFERROR(IF(INDEX('Productos de barra'!$H$2:$H$151,MATCH($D909,'Productos de barra'!$A$2:$A$151,0))="","",$N909*INDEX('Productos de barra'!$H$2:$H$151,MATCH($D909,'Productos de barra'!$A$2:$A$151,0))),""))</f>
        <v/>
      </c>
      <c r="Q909" s="18" t="n"/>
      <c r="R909" s="23">
        <f>IF(OR($A909="",$A909&lt;&gt;'Resumen del turno'!$C$3,$B909&lt;&gt;'Resumen del turno'!$C$4,$O909="",$O909="OK"),"",COUNTIFS($A$2:$A909,$A909,$B$2:$B909,$B909,$O$2:$O909,"Falta*")+COUNTIFS($A$2:$A909,$A909,$B$2:$B909,$B909,$O$2:$O909,"Sobra*"))</f>
        <v/>
      </c>
    </row>
    <row r="910">
      <c r="A910" s="22" t="n"/>
      <c r="B910" s="18" t="n"/>
      <c r="C910" s="18" t="n"/>
      <c r="D910" s="18" t="n"/>
      <c r="E910" s="23">
        <f>IF($D910="","",IFERROR(INDEX('Productos de barra'!$B$2:$B$151,MATCH($D910,'Productos de barra'!$A$2:$A$151,0)),"Código no cargado"))</f>
        <v/>
      </c>
      <c r="F910" s="23">
        <f>IF($D910="","",IFERROR(INDEX('Productos de barra'!$D$2:$D$151,MATCH($D910,'Productos de barra'!$A$2:$A$151,0)),""))</f>
        <v/>
      </c>
      <c r="G910" s="24" t="n"/>
      <c r="H910" s="24" t="n"/>
      <c r="I910" s="24" t="n"/>
      <c r="J910" s="24" t="n"/>
      <c r="K910" s="24" t="n"/>
      <c r="L910" s="25">
        <f>IF(OR($D910="",$G910=""),"",ROUND($G910+N($H910)-((N($I910)+N($J910))/MAX(0.0001,IFERROR(IF(INDEX('Productos de barra'!$F$2:$F$151,MATCH($D910,'Productos de barra'!$A$2:$A$151,0))="",1,INDEX('Productos de barra'!$F$2:$F$151,MATCH($D910,'Productos de barra'!$A$2:$A$151,0))),1))+N($K910)),2))</f>
        <v/>
      </c>
      <c r="M910" s="24" t="n"/>
      <c r="N910" s="25">
        <f>IF(OR($L910="",$M910=""),"",ROUND($M910-$L910,2))</f>
        <v/>
      </c>
      <c r="O910" s="23">
        <f>IF($N910="","",IF(ABS($N910)&lt;=IFERROR(IF(INDEX('Productos de barra'!$G$2:$G$151,MATCH($D910,'Productos de barra'!$A$2:$A$151,0))="",Configuración!$C$3,INDEX('Productos de barra'!$G$2:$G$151,MATCH($D910,'Productos de barra'!$A$2:$A$151,0))),Configuración!$C$3)*((N($I910)+N($J910))/MAX(0.0001,IFERROR(IF(INDEX('Productos de barra'!$F$2:$F$151,MATCH($D910,'Productos de barra'!$A$2:$A$151,0))="",1,INDEX('Productos de barra'!$F$2:$F$151,MATCH($D910,'Productos de barra'!$A$2:$A$151,0))),1))+N($K910))+0.001,"OK",IF($N910&lt;0,"Falta: investigar","Sobra: revisar carga")))</f>
        <v/>
      </c>
      <c r="P910" s="26">
        <f>IF($N910="","",IFERROR(IF(INDEX('Productos de barra'!$H$2:$H$151,MATCH($D910,'Productos de barra'!$A$2:$A$151,0))="","",$N910*INDEX('Productos de barra'!$H$2:$H$151,MATCH($D910,'Productos de barra'!$A$2:$A$151,0))),""))</f>
        <v/>
      </c>
      <c r="Q910" s="18" t="n"/>
      <c r="R910" s="23">
        <f>IF(OR($A910="",$A910&lt;&gt;'Resumen del turno'!$C$3,$B910&lt;&gt;'Resumen del turno'!$C$4,$O910="",$O910="OK"),"",COUNTIFS($A$2:$A910,$A910,$B$2:$B910,$B910,$O$2:$O910,"Falta*")+COUNTIFS($A$2:$A910,$A910,$B$2:$B910,$B910,$O$2:$O910,"Sobra*"))</f>
        <v/>
      </c>
    </row>
    <row r="911">
      <c r="A911" s="22" t="n"/>
      <c r="B911" s="18" t="n"/>
      <c r="C911" s="18" t="n"/>
      <c r="D911" s="18" t="n"/>
      <c r="E911" s="23">
        <f>IF($D911="","",IFERROR(INDEX('Productos de barra'!$B$2:$B$151,MATCH($D911,'Productos de barra'!$A$2:$A$151,0)),"Código no cargado"))</f>
        <v/>
      </c>
      <c r="F911" s="23">
        <f>IF($D911="","",IFERROR(INDEX('Productos de barra'!$D$2:$D$151,MATCH($D911,'Productos de barra'!$A$2:$A$151,0)),""))</f>
        <v/>
      </c>
      <c r="G911" s="24" t="n"/>
      <c r="H911" s="24" t="n"/>
      <c r="I911" s="24" t="n"/>
      <c r="J911" s="24" t="n"/>
      <c r="K911" s="24" t="n"/>
      <c r="L911" s="25">
        <f>IF(OR($D911="",$G911=""),"",ROUND($G911+N($H911)-((N($I911)+N($J911))/MAX(0.0001,IFERROR(IF(INDEX('Productos de barra'!$F$2:$F$151,MATCH($D911,'Productos de barra'!$A$2:$A$151,0))="",1,INDEX('Productos de barra'!$F$2:$F$151,MATCH($D911,'Productos de barra'!$A$2:$A$151,0))),1))+N($K911)),2))</f>
        <v/>
      </c>
      <c r="M911" s="24" t="n"/>
      <c r="N911" s="25">
        <f>IF(OR($L911="",$M911=""),"",ROUND($M911-$L911,2))</f>
        <v/>
      </c>
      <c r="O911" s="23">
        <f>IF($N911="","",IF(ABS($N911)&lt;=IFERROR(IF(INDEX('Productos de barra'!$G$2:$G$151,MATCH($D911,'Productos de barra'!$A$2:$A$151,0))="",Configuración!$C$3,INDEX('Productos de barra'!$G$2:$G$151,MATCH($D911,'Productos de barra'!$A$2:$A$151,0))),Configuración!$C$3)*((N($I911)+N($J911))/MAX(0.0001,IFERROR(IF(INDEX('Productos de barra'!$F$2:$F$151,MATCH($D911,'Productos de barra'!$A$2:$A$151,0))="",1,INDEX('Productos de barra'!$F$2:$F$151,MATCH($D911,'Productos de barra'!$A$2:$A$151,0))),1))+N($K911))+0.001,"OK",IF($N911&lt;0,"Falta: investigar","Sobra: revisar carga")))</f>
        <v/>
      </c>
      <c r="P911" s="26">
        <f>IF($N911="","",IFERROR(IF(INDEX('Productos de barra'!$H$2:$H$151,MATCH($D911,'Productos de barra'!$A$2:$A$151,0))="","",$N911*INDEX('Productos de barra'!$H$2:$H$151,MATCH($D911,'Productos de barra'!$A$2:$A$151,0))),""))</f>
        <v/>
      </c>
      <c r="Q911" s="18" t="n"/>
      <c r="R911" s="23">
        <f>IF(OR($A911="",$A911&lt;&gt;'Resumen del turno'!$C$3,$B911&lt;&gt;'Resumen del turno'!$C$4,$O911="",$O911="OK"),"",COUNTIFS($A$2:$A911,$A911,$B$2:$B911,$B911,$O$2:$O911,"Falta*")+COUNTIFS($A$2:$A911,$A911,$B$2:$B911,$B911,$O$2:$O911,"Sobra*"))</f>
        <v/>
      </c>
    </row>
    <row r="912">
      <c r="A912" s="22" t="n"/>
      <c r="B912" s="18" t="n"/>
      <c r="C912" s="18" t="n"/>
      <c r="D912" s="18" t="n"/>
      <c r="E912" s="23">
        <f>IF($D912="","",IFERROR(INDEX('Productos de barra'!$B$2:$B$151,MATCH($D912,'Productos de barra'!$A$2:$A$151,0)),"Código no cargado"))</f>
        <v/>
      </c>
      <c r="F912" s="23">
        <f>IF($D912="","",IFERROR(INDEX('Productos de barra'!$D$2:$D$151,MATCH($D912,'Productos de barra'!$A$2:$A$151,0)),""))</f>
        <v/>
      </c>
      <c r="G912" s="24" t="n"/>
      <c r="H912" s="24" t="n"/>
      <c r="I912" s="24" t="n"/>
      <c r="J912" s="24" t="n"/>
      <c r="K912" s="24" t="n"/>
      <c r="L912" s="25">
        <f>IF(OR($D912="",$G912=""),"",ROUND($G912+N($H912)-((N($I912)+N($J912))/MAX(0.0001,IFERROR(IF(INDEX('Productos de barra'!$F$2:$F$151,MATCH($D912,'Productos de barra'!$A$2:$A$151,0))="",1,INDEX('Productos de barra'!$F$2:$F$151,MATCH($D912,'Productos de barra'!$A$2:$A$151,0))),1))+N($K912)),2))</f>
        <v/>
      </c>
      <c r="M912" s="24" t="n"/>
      <c r="N912" s="25">
        <f>IF(OR($L912="",$M912=""),"",ROUND($M912-$L912,2))</f>
        <v/>
      </c>
      <c r="O912" s="23">
        <f>IF($N912="","",IF(ABS($N912)&lt;=IFERROR(IF(INDEX('Productos de barra'!$G$2:$G$151,MATCH($D912,'Productos de barra'!$A$2:$A$151,0))="",Configuración!$C$3,INDEX('Productos de barra'!$G$2:$G$151,MATCH($D912,'Productos de barra'!$A$2:$A$151,0))),Configuración!$C$3)*((N($I912)+N($J912))/MAX(0.0001,IFERROR(IF(INDEX('Productos de barra'!$F$2:$F$151,MATCH($D912,'Productos de barra'!$A$2:$A$151,0))="",1,INDEX('Productos de barra'!$F$2:$F$151,MATCH($D912,'Productos de barra'!$A$2:$A$151,0))),1))+N($K912))+0.001,"OK",IF($N912&lt;0,"Falta: investigar","Sobra: revisar carga")))</f>
        <v/>
      </c>
      <c r="P912" s="26">
        <f>IF($N912="","",IFERROR(IF(INDEX('Productos de barra'!$H$2:$H$151,MATCH($D912,'Productos de barra'!$A$2:$A$151,0))="","",$N912*INDEX('Productos de barra'!$H$2:$H$151,MATCH($D912,'Productos de barra'!$A$2:$A$151,0))),""))</f>
        <v/>
      </c>
      <c r="Q912" s="18" t="n"/>
      <c r="R912" s="23">
        <f>IF(OR($A912="",$A912&lt;&gt;'Resumen del turno'!$C$3,$B912&lt;&gt;'Resumen del turno'!$C$4,$O912="",$O912="OK"),"",COUNTIFS($A$2:$A912,$A912,$B$2:$B912,$B912,$O$2:$O912,"Falta*")+COUNTIFS($A$2:$A912,$A912,$B$2:$B912,$B912,$O$2:$O912,"Sobra*"))</f>
        <v/>
      </c>
    </row>
    <row r="913">
      <c r="A913" s="22" t="n"/>
      <c r="B913" s="18" t="n"/>
      <c r="C913" s="18" t="n"/>
      <c r="D913" s="18" t="n"/>
      <c r="E913" s="23">
        <f>IF($D913="","",IFERROR(INDEX('Productos de barra'!$B$2:$B$151,MATCH($D913,'Productos de barra'!$A$2:$A$151,0)),"Código no cargado"))</f>
        <v/>
      </c>
      <c r="F913" s="23">
        <f>IF($D913="","",IFERROR(INDEX('Productos de barra'!$D$2:$D$151,MATCH($D913,'Productos de barra'!$A$2:$A$151,0)),""))</f>
        <v/>
      </c>
      <c r="G913" s="24" t="n"/>
      <c r="H913" s="24" t="n"/>
      <c r="I913" s="24" t="n"/>
      <c r="J913" s="24" t="n"/>
      <c r="K913" s="24" t="n"/>
      <c r="L913" s="25">
        <f>IF(OR($D913="",$G913=""),"",ROUND($G913+N($H913)-((N($I913)+N($J913))/MAX(0.0001,IFERROR(IF(INDEX('Productos de barra'!$F$2:$F$151,MATCH($D913,'Productos de barra'!$A$2:$A$151,0))="",1,INDEX('Productos de barra'!$F$2:$F$151,MATCH($D913,'Productos de barra'!$A$2:$A$151,0))),1))+N($K913)),2))</f>
        <v/>
      </c>
      <c r="M913" s="24" t="n"/>
      <c r="N913" s="25">
        <f>IF(OR($L913="",$M913=""),"",ROUND($M913-$L913,2))</f>
        <v/>
      </c>
      <c r="O913" s="23">
        <f>IF($N913="","",IF(ABS($N913)&lt;=IFERROR(IF(INDEX('Productos de barra'!$G$2:$G$151,MATCH($D913,'Productos de barra'!$A$2:$A$151,0))="",Configuración!$C$3,INDEX('Productos de barra'!$G$2:$G$151,MATCH($D913,'Productos de barra'!$A$2:$A$151,0))),Configuración!$C$3)*((N($I913)+N($J913))/MAX(0.0001,IFERROR(IF(INDEX('Productos de barra'!$F$2:$F$151,MATCH($D913,'Productos de barra'!$A$2:$A$151,0))="",1,INDEX('Productos de barra'!$F$2:$F$151,MATCH($D913,'Productos de barra'!$A$2:$A$151,0))),1))+N($K913))+0.001,"OK",IF($N913&lt;0,"Falta: investigar","Sobra: revisar carga")))</f>
        <v/>
      </c>
      <c r="P913" s="26">
        <f>IF($N913="","",IFERROR(IF(INDEX('Productos de barra'!$H$2:$H$151,MATCH($D913,'Productos de barra'!$A$2:$A$151,0))="","",$N913*INDEX('Productos de barra'!$H$2:$H$151,MATCH($D913,'Productos de barra'!$A$2:$A$151,0))),""))</f>
        <v/>
      </c>
      <c r="Q913" s="18" t="n"/>
      <c r="R913" s="23">
        <f>IF(OR($A913="",$A913&lt;&gt;'Resumen del turno'!$C$3,$B913&lt;&gt;'Resumen del turno'!$C$4,$O913="",$O913="OK"),"",COUNTIFS($A$2:$A913,$A913,$B$2:$B913,$B913,$O$2:$O913,"Falta*")+COUNTIFS($A$2:$A913,$A913,$B$2:$B913,$B913,$O$2:$O913,"Sobra*"))</f>
        <v/>
      </c>
    </row>
    <row r="914">
      <c r="A914" s="22" t="n"/>
      <c r="B914" s="18" t="n"/>
      <c r="C914" s="18" t="n"/>
      <c r="D914" s="18" t="n"/>
      <c r="E914" s="23">
        <f>IF($D914="","",IFERROR(INDEX('Productos de barra'!$B$2:$B$151,MATCH($D914,'Productos de barra'!$A$2:$A$151,0)),"Código no cargado"))</f>
        <v/>
      </c>
      <c r="F914" s="23">
        <f>IF($D914="","",IFERROR(INDEX('Productos de barra'!$D$2:$D$151,MATCH($D914,'Productos de barra'!$A$2:$A$151,0)),""))</f>
        <v/>
      </c>
      <c r="G914" s="24" t="n"/>
      <c r="H914" s="24" t="n"/>
      <c r="I914" s="24" t="n"/>
      <c r="J914" s="24" t="n"/>
      <c r="K914" s="24" t="n"/>
      <c r="L914" s="25">
        <f>IF(OR($D914="",$G914=""),"",ROUND($G914+N($H914)-((N($I914)+N($J914))/MAX(0.0001,IFERROR(IF(INDEX('Productos de barra'!$F$2:$F$151,MATCH($D914,'Productos de barra'!$A$2:$A$151,0))="",1,INDEX('Productos de barra'!$F$2:$F$151,MATCH($D914,'Productos de barra'!$A$2:$A$151,0))),1))+N($K914)),2))</f>
        <v/>
      </c>
      <c r="M914" s="24" t="n"/>
      <c r="N914" s="25">
        <f>IF(OR($L914="",$M914=""),"",ROUND($M914-$L914,2))</f>
        <v/>
      </c>
      <c r="O914" s="23">
        <f>IF($N914="","",IF(ABS($N914)&lt;=IFERROR(IF(INDEX('Productos de barra'!$G$2:$G$151,MATCH($D914,'Productos de barra'!$A$2:$A$151,0))="",Configuración!$C$3,INDEX('Productos de barra'!$G$2:$G$151,MATCH($D914,'Productos de barra'!$A$2:$A$151,0))),Configuración!$C$3)*((N($I914)+N($J914))/MAX(0.0001,IFERROR(IF(INDEX('Productos de barra'!$F$2:$F$151,MATCH($D914,'Productos de barra'!$A$2:$A$151,0))="",1,INDEX('Productos de barra'!$F$2:$F$151,MATCH($D914,'Productos de barra'!$A$2:$A$151,0))),1))+N($K914))+0.001,"OK",IF($N914&lt;0,"Falta: investigar","Sobra: revisar carga")))</f>
        <v/>
      </c>
      <c r="P914" s="26">
        <f>IF($N914="","",IFERROR(IF(INDEX('Productos de barra'!$H$2:$H$151,MATCH($D914,'Productos de barra'!$A$2:$A$151,0))="","",$N914*INDEX('Productos de barra'!$H$2:$H$151,MATCH($D914,'Productos de barra'!$A$2:$A$151,0))),""))</f>
        <v/>
      </c>
      <c r="Q914" s="18" t="n"/>
      <c r="R914" s="23">
        <f>IF(OR($A914="",$A914&lt;&gt;'Resumen del turno'!$C$3,$B914&lt;&gt;'Resumen del turno'!$C$4,$O914="",$O914="OK"),"",COUNTIFS($A$2:$A914,$A914,$B$2:$B914,$B914,$O$2:$O914,"Falta*")+COUNTIFS($A$2:$A914,$A914,$B$2:$B914,$B914,$O$2:$O914,"Sobra*"))</f>
        <v/>
      </c>
    </row>
    <row r="915">
      <c r="A915" s="22" t="n"/>
      <c r="B915" s="18" t="n"/>
      <c r="C915" s="18" t="n"/>
      <c r="D915" s="18" t="n"/>
      <c r="E915" s="23">
        <f>IF($D915="","",IFERROR(INDEX('Productos de barra'!$B$2:$B$151,MATCH($D915,'Productos de barra'!$A$2:$A$151,0)),"Código no cargado"))</f>
        <v/>
      </c>
      <c r="F915" s="23">
        <f>IF($D915="","",IFERROR(INDEX('Productos de barra'!$D$2:$D$151,MATCH($D915,'Productos de barra'!$A$2:$A$151,0)),""))</f>
        <v/>
      </c>
      <c r="G915" s="24" t="n"/>
      <c r="H915" s="24" t="n"/>
      <c r="I915" s="24" t="n"/>
      <c r="J915" s="24" t="n"/>
      <c r="K915" s="24" t="n"/>
      <c r="L915" s="25">
        <f>IF(OR($D915="",$G915=""),"",ROUND($G915+N($H915)-((N($I915)+N($J915))/MAX(0.0001,IFERROR(IF(INDEX('Productos de barra'!$F$2:$F$151,MATCH($D915,'Productos de barra'!$A$2:$A$151,0))="",1,INDEX('Productos de barra'!$F$2:$F$151,MATCH($D915,'Productos de barra'!$A$2:$A$151,0))),1))+N($K915)),2))</f>
        <v/>
      </c>
      <c r="M915" s="24" t="n"/>
      <c r="N915" s="25">
        <f>IF(OR($L915="",$M915=""),"",ROUND($M915-$L915,2))</f>
        <v/>
      </c>
      <c r="O915" s="23">
        <f>IF($N915="","",IF(ABS($N915)&lt;=IFERROR(IF(INDEX('Productos de barra'!$G$2:$G$151,MATCH($D915,'Productos de barra'!$A$2:$A$151,0))="",Configuración!$C$3,INDEX('Productos de barra'!$G$2:$G$151,MATCH($D915,'Productos de barra'!$A$2:$A$151,0))),Configuración!$C$3)*((N($I915)+N($J915))/MAX(0.0001,IFERROR(IF(INDEX('Productos de barra'!$F$2:$F$151,MATCH($D915,'Productos de barra'!$A$2:$A$151,0))="",1,INDEX('Productos de barra'!$F$2:$F$151,MATCH($D915,'Productos de barra'!$A$2:$A$151,0))),1))+N($K915))+0.001,"OK",IF($N915&lt;0,"Falta: investigar","Sobra: revisar carga")))</f>
        <v/>
      </c>
      <c r="P915" s="26">
        <f>IF($N915="","",IFERROR(IF(INDEX('Productos de barra'!$H$2:$H$151,MATCH($D915,'Productos de barra'!$A$2:$A$151,0))="","",$N915*INDEX('Productos de barra'!$H$2:$H$151,MATCH($D915,'Productos de barra'!$A$2:$A$151,0))),""))</f>
        <v/>
      </c>
      <c r="Q915" s="18" t="n"/>
      <c r="R915" s="23">
        <f>IF(OR($A915="",$A915&lt;&gt;'Resumen del turno'!$C$3,$B915&lt;&gt;'Resumen del turno'!$C$4,$O915="",$O915="OK"),"",COUNTIFS($A$2:$A915,$A915,$B$2:$B915,$B915,$O$2:$O915,"Falta*")+COUNTIFS($A$2:$A915,$A915,$B$2:$B915,$B915,$O$2:$O915,"Sobra*"))</f>
        <v/>
      </c>
    </row>
    <row r="916">
      <c r="A916" s="22" t="n"/>
      <c r="B916" s="18" t="n"/>
      <c r="C916" s="18" t="n"/>
      <c r="D916" s="18" t="n"/>
      <c r="E916" s="23">
        <f>IF($D916="","",IFERROR(INDEX('Productos de barra'!$B$2:$B$151,MATCH($D916,'Productos de barra'!$A$2:$A$151,0)),"Código no cargado"))</f>
        <v/>
      </c>
      <c r="F916" s="23">
        <f>IF($D916="","",IFERROR(INDEX('Productos de barra'!$D$2:$D$151,MATCH($D916,'Productos de barra'!$A$2:$A$151,0)),""))</f>
        <v/>
      </c>
      <c r="G916" s="24" t="n"/>
      <c r="H916" s="24" t="n"/>
      <c r="I916" s="24" t="n"/>
      <c r="J916" s="24" t="n"/>
      <c r="K916" s="24" t="n"/>
      <c r="L916" s="25">
        <f>IF(OR($D916="",$G916=""),"",ROUND($G916+N($H916)-((N($I916)+N($J916))/MAX(0.0001,IFERROR(IF(INDEX('Productos de barra'!$F$2:$F$151,MATCH($D916,'Productos de barra'!$A$2:$A$151,0))="",1,INDEX('Productos de barra'!$F$2:$F$151,MATCH($D916,'Productos de barra'!$A$2:$A$151,0))),1))+N($K916)),2))</f>
        <v/>
      </c>
      <c r="M916" s="24" t="n"/>
      <c r="N916" s="25">
        <f>IF(OR($L916="",$M916=""),"",ROUND($M916-$L916,2))</f>
        <v/>
      </c>
      <c r="O916" s="23">
        <f>IF($N916="","",IF(ABS($N916)&lt;=IFERROR(IF(INDEX('Productos de barra'!$G$2:$G$151,MATCH($D916,'Productos de barra'!$A$2:$A$151,0))="",Configuración!$C$3,INDEX('Productos de barra'!$G$2:$G$151,MATCH($D916,'Productos de barra'!$A$2:$A$151,0))),Configuración!$C$3)*((N($I916)+N($J916))/MAX(0.0001,IFERROR(IF(INDEX('Productos de barra'!$F$2:$F$151,MATCH($D916,'Productos de barra'!$A$2:$A$151,0))="",1,INDEX('Productos de barra'!$F$2:$F$151,MATCH($D916,'Productos de barra'!$A$2:$A$151,0))),1))+N($K916))+0.001,"OK",IF($N916&lt;0,"Falta: investigar","Sobra: revisar carga")))</f>
        <v/>
      </c>
      <c r="P916" s="26">
        <f>IF($N916="","",IFERROR(IF(INDEX('Productos de barra'!$H$2:$H$151,MATCH($D916,'Productos de barra'!$A$2:$A$151,0))="","",$N916*INDEX('Productos de barra'!$H$2:$H$151,MATCH($D916,'Productos de barra'!$A$2:$A$151,0))),""))</f>
        <v/>
      </c>
      <c r="Q916" s="18" t="n"/>
      <c r="R916" s="23">
        <f>IF(OR($A916="",$A916&lt;&gt;'Resumen del turno'!$C$3,$B916&lt;&gt;'Resumen del turno'!$C$4,$O916="",$O916="OK"),"",COUNTIFS($A$2:$A916,$A916,$B$2:$B916,$B916,$O$2:$O916,"Falta*")+COUNTIFS($A$2:$A916,$A916,$B$2:$B916,$B916,$O$2:$O916,"Sobra*"))</f>
        <v/>
      </c>
    </row>
    <row r="917">
      <c r="A917" s="22" t="n"/>
      <c r="B917" s="18" t="n"/>
      <c r="C917" s="18" t="n"/>
      <c r="D917" s="18" t="n"/>
      <c r="E917" s="23">
        <f>IF($D917="","",IFERROR(INDEX('Productos de barra'!$B$2:$B$151,MATCH($D917,'Productos de barra'!$A$2:$A$151,0)),"Código no cargado"))</f>
        <v/>
      </c>
      <c r="F917" s="23">
        <f>IF($D917="","",IFERROR(INDEX('Productos de barra'!$D$2:$D$151,MATCH($D917,'Productos de barra'!$A$2:$A$151,0)),""))</f>
        <v/>
      </c>
      <c r="G917" s="24" t="n"/>
      <c r="H917" s="24" t="n"/>
      <c r="I917" s="24" t="n"/>
      <c r="J917" s="24" t="n"/>
      <c r="K917" s="24" t="n"/>
      <c r="L917" s="25">
        <f>IF(OR($D917="",$G917=""),"",ROUND($G917+N($H917)-((N($I917)+N($J917))/MAX(0.0001,IFERROR(IF(INDEX('Productos de barra'!$F$2:$F$151,MATCH($D917,'Productos de barra'!$A$2:$A$151,0))="",1,INDEX('Productos de barra'!$F$2:$F$151,MATCH($D917,'Productos de barra'!$A$2:$A$151,0))),1))+N($K917)),2))</f>
        <v/>
      </c>
      <c r="M917" s="24" t="n"/>
      <c r="N917" s="25">
        <f>IF(OR($L917="",$M917=""),"",ROUND($M917-$L917,2))</f>
        <v/>
      </c>
      <c r="O917" s="23">
        <f>IF($N917="","",IF(ABS($N917)&lt;=IFERROR(IF(INDEX('Productos de barra'!$G$2:$G$151,MATCH($D917,'Productos de barra'!$A$2:$A$151,0))="",Configuración!$C$3,INDEX('Productos de barra'!$G$2:$G$151,MATCH($D917,'Productos de barra'!$A$2:$A$151,0))),Configuración!$C$3)*((N($I917)+N($J917))/MAX(0.0001,IFERROR(IF(INDEX('Productos de barra'!$F$2:$F$151,MATCH($D917,'Productos de barra'!$A$2:$A$151,0))="",1,INDEX('Productos de barra'!$F$2:$F$151,MATCH($D917,'Productos de barra'!$A$2:$A$151,0))),1))+N($K917))+0.001,"OK",IF($N917&lt;0,"Falta: investigar","Sobra: revisar carga")))</f>
        <v/>
      </c>
      <c r="P917" s="26">
        <f>IF($N917="","",IFERROR(IF(INDEX('Productos de barra'!$H$2:$H$151,MATCH($D917,'Productos de barra'!$A$2:$A$151,0))="","",$N917*INDEX('Productos de barra'!$H$2:$H$151,MATCH($D917,'Productos de barra'!$A$2:$A$151,0))),""))</f>
        <v/>
      </c>
      <c r="Q917" s="18" t="n"/>
      <c r="R917" s="23">
        <f>IF(OR($A917="",$A917&lt;&gt;'Resumen del turno'!$C$3,$B917&lt;&gt;'Resumen del turno'!$C$4,$O917="",$O917="OK"),"",COUNTIFS($A$2:$A917,$A917,$B$2:$B917,$B917,$O$2:$O917,"Falta*")+COUNTIFS($A$2:$A917,$A917,$B$2:$B917,$B917,$O$2:$O917,"Sobra*"))</f>
        <v/>
      </c>
    </row>
    <row r="918">
      <c r="A918" s="22" t="n"/>
      <c r="B918" s="18" t="n"/>
      <c r="C918" s="18" t="n"/>
      <c r="D918" s="18" t="n"/>
      <c r="E918" s="23">
        <f>IF($D918="","",IFERROR(INDEX('Productos de barra'!$B$2:$B$151,MATCH($D918,'Productos de barra'!$A$2:$A$151,0)),"Código no cargado"))</f>
        <v/>
      </c>
      <c r="F918" s="23">
        <f>IF($D918="","",IFERROR(INDEX('Productos de barra'!$D$2:$D$151,MATCH($D918,'Productos de barra'!$A$2:$A$151,0)),""))</f>
        <v/>
      </c>
      <c r="G918" s="24" t="n"/>
      <c r="H918" s="24" t="n"/>
      <c r="I918" s="24" t="n"/>
      <c r="J918" s="24" t="n"/>
      <c r="K918" s="24" t="n"/>
      <c r="L918" s="25">
        <f>IF(OR($D918="",$G918=""),"",ROUND($G918+N($H918)-((N($I918)+N($J918))/MAX(0.0001,IFERROR(IF(INDEX('Productos de barra'!$F$2:$F$151,MATCH($D918,'Productos de barra'!$A$2:$A$151,0))="",1,INDEX('Productos de barra'!$F$2:$F$151,MATCH($D918,'Productos de barra'!$A$2:$A$151,0))),1))+N($K918)),2))</f>
        <v/>
      </c>
      <c r="M918" s="24" t="n"/>
      <c r="N918" s="25">
        <f>IF(OR($L918="",$M918=""),"",ROUND($M918-$L918,2))</f>
        <v/>
      </c>
      <c r="O918" s="23">
        <f>IF($N918="","",IF(ABS($N918)&lt;=IFERROR(IF(INDEX('Productos de barra'!$G$2:$G$151,MATCH($D918,'Productos de barra'!$A$2:$A$151,0))="",Configuración!$C$3,INDEX('Productos de barra'!$G$2:$G$151,MATCH($D918,'Productos de barra'!$A$2:$A$151,0))),Configuración!$C$3)*((N($I918)+N($J918))/MAX(0.0001,IFERROR(IF(INDEX('Productos de barra'!$F$2:$F$151,MATCH($D918,'Productos de barra'!$A$2:$A$151,0))="",1,INDEX('Productos de barra'!$F$2:$F$151,MATCH($D918,'Productos de barra'!$A$2:$A$151,0))),1))+N($K918))+0.001,"OK",IF($N918&lt;0,"Falta: investigar","Sobra: revisar carga")))</f>
        <v/>
      </c>
      <c r="P918" s="26">
        <f>IF($N918="","",IFERROR(IF(INDEX('Productos de barra'!$H$2:$H$151,MATCH($D918,'Productos de barra'!$A$2:$A$151,0))="","",$N918*INDEX('Productos de barra'!$H$2:$H$151,MATCH($D918,'Productos de barra'!$A$2:$A$151,0))),""))</f>
        <v/>
      </c>
      <c r="Q918" s="18" t="n"/>
      <c r="R918" s="23">
        <f>IF(OR($A918="",$A918&lt;&gt;'Resumen del turno'!$C$3,$B918&lt;&gt;'Resumen del turno'!$C$4,$O918="",$O918="OK"),"",COUNTIFS($A$2:$A918,$A918,$B$2:$B918,$B918,$O$2:$O918,"Falta*")+COUNTIFS($A$2:$A918,$A918,$B$2:$B918,$B918,$O$2:$O918,"Sobra*"))</f>
        <v/>
      </c>
    </row>
    <row r="919">
      <c r="A919" s="22" t="n"/>
      <c r="B919" s="18" t="n"/>
      <c r="C919" s="18" t="n"/>
      <c r="D919" s="18" t="n"/>
      <c r="E919" s="23">
        <f>IF($D919="","",IFERROR(INDEX('Productos de barra'!$B$2:$B$151,MATCH($D919,'Productos de barra'!$A$2:$A$151,0)),"Código no cargado"))</f>
        <v/>
      </c>
      <c r="F919" s="23">
        <f>IF($D919="","",IFERROR(INDEX('Productos de barra'!$D$2:$D$151,MATCH($D919,'Productos de barra'!$A$2:$A$151,0)),""))</f>
        <v/>
      </c>
      <c r="G919" s="24" t="n"/>
      <c r="H919" s="24" t="n"/>
      <c r="I919" s="24" t="n"/>
      <c r="J919" s="24" t="n"/>
      <c r="K919" s="24" t="n"/>
      <c r="L919" s="25">
        <f>IF(OR($D919="",$G919=""),"",ROUND($G919+N($H919)-((N($I919)+N($J919))/MAX(0.0001,IFERROR(IF(INDEX('Productos de barra'!$F$2:$F$151,MATCH($D919,'Productos de barra'!$A$2:$A$151,0))="",1,INDEX('Productos de barra'!$F$2:$F$151,MATCH($D919,'Productos de barra'!$A$2:$A$151,0))),1))+N($K919)),2))</f>
        <v/>
      </c>
      <c r="M919" s="24" t="n"/>
      <c r="N919" s="25">
        <f>IF(OR($L919="",$M919=""),"",ROUND($M919-$L919,2))</f>
        <v/>
      </c>
      <c r="O919" s="23">
        <f>IF($N919="","",IF(ABS($N919)&lt;=IFERROR(IF(INDEX('Productos de barra'!$G$2:$G$151,MATCH($D919,'Productos de barra'!$A$2:$A$151,0))="",Configuración!$C$3,INDEX('Productos de barra'!$G$2:$G$151,MATCH($D919,'Productos de barra'!$A$2:$A$151,0))),Configuración!$C$3)*((N($I919)+N($J919))/MAX(0.0001,IFERROR(IF(INDEX('Productos de barra'!$F$2:$F$151,MATCH($D919,'Productos de barra'!$A$2:$A$151,0))="",1,INDEX('Productos de barra'!$F$2:$F$151,MATCH($D919,'Productos de barra'!$A$2:$A$151,0))),1))+N($K919))+0.001,"OK",IF($N919&lt;0,"Falta: investigar","Sobra: revisar carga")))</f>
        <v/>
      </c>
      <c r="P919" s="26">
        <f>IF($N919="","",IFERROR(IF(INDEX('Productos de barra'!$H$2:$H$151,MATCH($D919,'Productos de barra'!$A$2:$A$151,0))="","",$N919*INDEX('Productos de barra'!$H$2:$H$151,MATCH($D919,'Productos de barra'!$A$2:$A$151,0))),""))</f>
        <v/>
      </c>
      <c r="Q919" s="18" t="n"/>
      <c r="R919" s="23">
        <f>IF(OR($A919="",$A919&lt;&gt;'Resumen del turno'!$C$3,$B919&lt;&gt;'Resumen del turno'!$C$4,$O919="",$O919="OK"),"",COUNTIFS($A$2:$A919,$A919,$B$2:$B919,$B919,$O$2:$O919,"Falta*")+COUNTIFS($A$2:$A919,$A919,$B$2:$B919,$B919,$O$2:$O919,"Sobra*"))</f>
        <v/>
      </c>
    </row>
    <row r="920">
      <c r="A920" s="22" t="n"/>
      <c r="B920" s="18" t="n"/>
      <c r="C920" s="18" t="n"/>
      <c r="D920" s="18" t="n"/>
      <c r="E920" s="23">
        <f>IF($D920="","",IFERROR(INDEX('Productos de barra'!$B$2:$B$151,MATCH($D920,'Productos de barra'!$A$2:$A$151,0)),"Código no cargado"))</f>
        <v/>
      </c>
      <c r="F920" s="23">
        <f>IF($D920="","",IFERROR(INDEX('Productos de barra'!$D$2:$D$151,MATCH($D920,'Productos de barra'!$A$2:$A$151,0)),""))</f>
        <v/>
      </c>
      <c r="G920" s="24" t="n"/>
      <c r="H920" s="24" t="n"/>
      <c r="I920" s="24" t="n"/>
      <c r="J920" s="24" t="n"/>
      <c r="K920" s="24" t="n"/>
      <c r="L920" s="25">
        <f>IF(OR($D920="",$G920=""),"",ROUND($G920+N($H920)-((N($I920)+N($J920))/MAX(0.0001,IFERROR(IF(INDEX('Productos de barra'!$F$2:$F$151,MATCH($D920,'Productos de barra'!$A$2:$A$151,0))="",1,INDEX('Productos de barra'!$F$2:$F$151,MATCH($D920,'Productos de barra'!$A$2:$A$151,0))),1))+N($K920)),2))</f>
        <v/>
      </c>
      <c r="M920" s="24" t="n"/>
      <c r="N920" s="25">
        <f>IF(OR($L920="",$M920=""),"",ROUND($M920-$L920,2))</f>
        <v/>
      </c>
      <c r="O920" s="23">
        <f>IF($N920="","",IF(ABS($N920)&lt;=IFERROR(IF(INDEX('Productos de barra'!$G$2:$G$151,MATCH($D920,'Productos de barra'!$A$2:$A$151,0))="",Configuración!$C$3,INDEX('Productos de barra'!$G$2:$G$151,MATCH($D920,'Productos de barra'!$A$2:$A$151,0))),Configuración!$C$3)*((N($I920)+N($J920))/MAX(0.0001,IFERROR(IF(INDEX('Productos de barra'!$F$2:$F$151,MATCH($D920,'Productos de barra'!$A$2:$A$151,0))="",1,INDEX('Productos de barra'!$F$2:$F$151,MATCH($D920,'Productos de barra'!$A$2:$A$151,0))),1))+N($K920))+0.001,"OK",IF($N920&lt;0,"Falta: investigar","Sobra: revisar carga")))</f>
        <v/>
      </c>
      <c r="P920" s="26">
        <f>IF($N920="","",IFERROR(IF(INDEX('Productos de barra'!$H$2:$H$151,MATCH($D920,'Productos de barra'!$A$2:$A$151,0))="","",$N920*INDEX('Productos de barra'!$H$2:$H$151,MATCH($D920,'Productos de barra'!$A$2:$A$151,0))),""))</f>
        <v/>
      </c>
      <c r="Q920" s="18" t="n"/>
      <c r="R920" s="23">
        <f>IF(OR($A920="",$A920&lt;&gt;'Resumen del turno'!$C$3,$B920&lt;&gt;'Resumen del turno'!$C$4,$O920="",$O920="OK"),"",COUNTIFS($A$2:$A920,$A920,$B$2:$B920,$B920,$O$2:$O920,"Falta*")+COUNTIFS($A$2:$A920,$A920,$B$2:$B920,$B920,$O$2:$O920,"Sobra*"))</f>
        <v/>
      </c>
    </row>
    <row r="921">
      <c r="A921" s="22" t="n"/>
      <c r="B921" s="18" t="n"/>
      <c r="C921" s="18" t="n"/>
      <c r="D921" s="18" t="n"/>
      <c r="E921" s="23">
        <f>IF($D921="","",IFERROR(INDEX('Productos de barra'!$B$2:$B$151,MATCH($D921,'Productos de barra'!$A$2:$A$151,0)),"Código no cargado"))</f>
        <v/>
      </c>
      <c r="F921" s="23">
        <f>IF($D921="","",IFERROR(INDEX('Productos de barra'!$D$2:$D$151,MATCH($D921,'Productos de barra'!$A$2:$A$151,0)),""))</f>
        <v/>
      </c>
      <c r="G921" s="24" t="n"/>
      <c r="H921" s="24" t="n"/>
      <c r="I921" s="24" t="n"/>
      <c r="J921" s="24" t="n"/>
      <c r="K921" s="24" t="n"/>
      <c r="L921" s="25">
        <f>IF(OR($D921="",$G921=""),"",ROUND($G921+N($H921)-((N($I921)+N($J921))/MAX(0.0001,IFERROR(IF(INDEX('Productos de barra'!$F$2:$F$151,MATCH($D921,'Productos de barra'!$A$2:$A$151,0))="",1,INDEX('Productos de barra'!$F$2:$F$151,MATCH($D921,'Productos de barra'!$A$2:$A$151,0))),1))+N($K921)),2))</f>
        <v/>
      </c>
      <c r="M921" s="24" t="n"/>
      <c r="N921" s="25">
        <f>IF(OR($L921="",$M921=""),"",ROUND($M921-$L921,2))</f>
        <v/>
      </c>
      <c r="O921" s="23">
        <f>IF($N921="","",IF(ABS($N921)&lt;=IFERROR(IF(INDEX('Productos de barra'!$G$2:$G$151,MATCH($D921,'Productos de barra'!$A$2:$A$151,0))="",Configuración!$C$3,INDEX('Productos de barra'!$G$2:$G$151,MATCH($D921,'Productos de barra'!$A$2:$A$151,0))),Configuración!$C$3)*((N($I921)+N($J921))/MAX(0.0001,IFERROR(IF(INDEX('Productos de barra'!$F$2:$F$151,MATCH($D921,'Productos de barra'!$A$2:$A$151,0))="",1,INDEX('Productos de barra'!$F$2:$F$151,MATCH($D921,'Productos de barra'!$A$2:$A$151,0))),1))+N($K921))+0.001,"OK",IF($N921&lt;0,"Falta: investigar","Sobra: revisar carga")))</f>
        <v/>
      </c>
      <c r="P921" s="26">
        <f>IF($N921="","",IFERROR(IF(INDEX('Productos de barra'!$H$2:$H$151,MATCH($D921,'Productos de barra'!$A$2:$A$151,0))="","",$N921*INDEX('Productos de barra'!$H$2:$H$151,MATCH($D921,'Productos de barra'!$A$2:$A$151,0))),""))</f>
        <v/>
      </c>
      <c r="Q921" s="18" t="n"/>
      <c r="R921" s="23">
        <f>IF(OR($A921="",$A921&lt;&gt;'Resumen del turno'!$C$3,$B921&lt;&gt;'Resumen del turno'!$C$4,$O921="",$O921="OK"),"",COUNTIFS($A$2:$A921,$A921,$B$2:$B921,$B921,$O$2:$O921,"Falta*")+COUNTIFS($A$2:$A921,$A921,$B$2:$B921,$B921,$O$2:$O921,"Sobra*"))</f>
        <v/>
      </c>
    </row>
    <row r="922">
      <c r="A922" s="22" t="n"/>
      <c r="B922" s="18" t="n"/>
      <c r="C922" s="18" t="n"/>
      <c r="D922" s="18" t="n"/>
      <c r="E922" s="23">
        <f>IF($D922="","",IFERROR(INDEX('Productos de barra'!$B$2:$B$151,MATCH($D922,'Productos de barra'!$A$2:$A$151,0)),"Código no cargado"))</f>
        <v/>
      </c>
      <c r="F922" s="23">
        <f>IF($D922="","",IFERROR(INDEX('Productos de barra'!$D$2:$D$151,MATCH($D922,'Productos de barra'!$A$2:$A$151,0)),""))</f>
        <v/>
      </c>
      <c r="G922" s="24" t="n"/>
      <c r="H922" s="24" t="n"/>
      <c r="I922" s="24" t="n"/>
      <c r="J922" s="24" t="n"/>
      <c r="K922" s="24" t="n"/>
      <c r="L922" s="25">
        <f>IF(OR($D922="",$G922=""),"",ROUND($G922+N($H922)-((N($I922)+N($J922))/MAX(0.0001,IFERROR(IF(INDEX('Productos de barra'!$F$2:$F$151,MATCH($D922,'Productos de barra'!$A$2:$A$151,0))="",1,INDEX('Productos de barra'!$F$2:$F$151,MATCH($D922,'Productos de barra'!$A$2:$A$151,0))),1))+N($K922)),2))</f>
        <v/>
      </c>
      <c r="M922" s="24" t="n"/>
      <c r="N922" s="25">
        <f>IF(OR($L922="",$M922=""),"",ROUND($M922-$L922,2))</f>
        <v/>
      </c>
      <c r="O922" s="23">
        <f>IF($N922="","",IF(ABS($N922)&lt;=IFERROR(IF(INDEX('Productos de barra'!$G$2:$G$151,MATCH($D922,'Productos de barra'!$A$2:$A$151,0))="",Configuración!$C$3,INDEX('Productos de barra'!$G$2:$G$151,MATCH($D922,'Productos de barra'!$A$2:$A$151,0))),Configuración!$C$3)*((N($I922)+N($J922))/MAX(0.0001,IFERROR(IF(INDEX('Productos de barra'!$F$2:$F$151,MATCH($D922,'Productos de barra'!$A$2:$A$151,0))="",1,INDEX('Productos de barra'!$F$2:$F$151,MATCH($D922,'Productos de barra'!$A$2:$A$151,0))),1))+N($K922))+0.001,"OK",IF($N922&lt;0,"Falta: investigar","Sobra: revisar carga")))</f>
        <v/>
      </c>
      <c r="P922" s="26">
        <f>IF($N922="","",IFERROR(IF(INDEX('Productos de barra'!$H$2:$H$151,MATCH($D922,'Productos de barra'!$A$2:$A$151,0))="","",$N922*INDEX('Productos de barra'!$H$2:$H$151,MATCH($D922,'Productos de barra'!$A$2:$A$151,0))),""))</f>
        <v/>
      </c>
      <c r="Q922" s="18" t="n"/>
      <c r="R922" s="23">
        <f>IF(OR($A922="",$A922&lt;&gt;'Resumen del turno'!$C$3,$B922&lt;&gt;'Resumen del turno'!$C$4,$O922="",$O922="OK"),"",COUNTIFS($A$2:$A922,$A922,$B$2:$B922,$B922,$O$2:$O922,"Falta*")+COUNTIFS($A$2:$A922,$A922,$B$2:$B922,$B922,$O$2:$O922,"Sobra*"))</f>
        <v/>
      </c>
    </row>
    <row r="923">
      <c r="A923" s="22" t="n"/>
      <c r="B923" s="18" t="n"/>
      <c r="C923" s="18" t="n"/>
      <c r="D923" s="18" t="n"/>
      <c r="E923" s="23">
        <f>IF($D923="","",IFERROR(INDEX('Productos de barra'!$B$2:$B$151,MATCH($D923,'Productos de barra'!$A$2:$A$151,0)),"Código no cargado"))</f>
        <v/>
      </c>
      <c r="F923" s="23">
        <f>IF($D923="","",IFERROR(INDEX('Productos de barra'!$D$2:$D$151,MATCH($D923,'Productos de barra'!$A$2:$A$151,0)),""))</f>
        <v/>
      </c>
      <c r="G923" s="24" t="n"/>
      <c r="H923" s="24" t="n"/>
      <c r="I923" s="24" t="n"/>
      <c r="J923" s="24" t="n"/>
      <c r="K923" s="24" t="n"/>
      <c r="L923" s="25">
        <f>IF(OR($D923="",$G923=""),"",ROUND($G923+N($H923)-((N($I923)+N($J923))/MAX(0.0001,IFERROR(IF(INDEX('Productos de barra'!$F$2:$F$151,MATCH($D923,'Productos de barra'!$A$2:$A$151,0))="",1,INDEX('Productos de barra'!$F$2:$F$151,MATCH($D923,'Productos de barra'!$A$2:$A$151,0))),1))+N($K923)),2))</f>
        <v/>
      </c>
      <c r="M923" s="24" t="n"/>
      <c r="N923" s="25">
        <f>IF(OR($L923="",$M923=""),"",ROUND($M923-$L923,2))</f>
        <v/>
      </c>
      <c r="O923" s="23">
        <f>IF($N923="","",IF(ABS($N923)&lt;=IFERROR(IF(INDEX('Productos de barra'!$G$2:$G$151,MATCH($D923,'Productos de barra'!$A$2:$A$151,0))="",Configuración!$C$3,INDEX('Productos de barra'!$G$2:$G$151,MATCH($D923,'Productos de barra'!$A$2:$A$151,0))),Configuración!$C$3)*((N($I923)+N($J923))/MAX(0.0001,IFERROR(IF(INDEX('Productos de barra'!$F$2:$F$151,MATCH($D923,'Productos de barra'!$A$2:$A$151,0))="",1,INDEX('Productos de barra'!$F$2:$F$151,MATCH($D923,'Productos de barra'!$A$2:$A$151,0))),1))+N($K923))+0.001,"OK",IF($N923&lt;0,"Falta: investigar","Sobra: revisar carga")))</f>
        <v/>
      </c>
      <c r="P923" s="26">
        <f>IF($N923="","",IFERROR(IF(INDEX('Productos de barra'!$H$2:$H$151,MATCH($D923,'Productos de barra'!$A$2:$A$151,0))="","",$N923*INDEX('Productos de barra'!$H$2:$H$151,MATCH($D923,'Productos de barra'!$A$2:$A$151,0))),""))</f>
        <v/>
      </c>
      <c r="Q923" s="18" t="n"/>
      <c r="R923" s="23">
        <f>IF(OR($A923="",$A923&lt;&gt;'Resumen del turno'!$C$3,$B923&lt;&gt;'Resumen del turno'!$C$4,$O923="",$O923="OK"),"",COUNTIFS($A$2:$A923,$A923,$B$2:$B923,$B923,$O$2:$O923,"Falta*")+COUNTIFS($A$2:$A923,$A923,$B$2:$B923,$B923,$O$2:$O923,"Sobra*"))</f>
        <v/>
      </c>
    </row>
    <row r="924">
      <c r="A924" s="22" t="n"/>
      <c r="B924" s="18" t="n"/>
      <c r="C924" s="18" t="n"/>
      <c r="D924" s="18" t="n"/>
      <c r="E924" s="23">
        <f>IF($D924="","",IFERROR(INDEX('Productos de barra'!$B$2:$B$151,MATCH($D924,'Productos de barra'!$A$2:$A$151,0)),"Código no cargado"))</f>
        <v/>
      </c>
      <c r="F924" s="23">
        <f>IF($D924="","",IFERROR(INDEX('Productos de barra'!$D$2:$D$151,MATCH($D924,'Productos de barra'!$A$2:$A$151,0)),""))</f>
        <v/>
      </c>
      <c r="G924" s="24" t="n"/>
      <c r="H924" s="24" t="n"/>
      <c r="I924" s="24" t="n"/>
      <c r="J924" s="24" t="n"/>
      <c r="K924" s="24" t="n"/>
      <c r="L924" s="25">
        <f>IF(OR($D924="",$G924=""),"",ROUND($G924+N($H924)-((N($I924)+N($J924))/MAX(0.0001,IFERROR(IF(INDEX('Productos de barra'!$F$2:$F$151,MATCH($D924,'Productos de barra'!$A$2:$A$151,0))="",1,INDEX('Productos de barra'!$F$2:$F$151,MATCH($D924,'Productos de barra'!$A$2:$A$151,0))),1))+N($K924)),2))</f>
        <v/>
      </c>
      <c r="M924" s="24" t="n"/>
      <c r="N924" s="25">
        <f>IF(OR($L924="",$M924=""),"",ROUND($M924-$L924,2))</f>
        <v/>
      </c>
      <c r="O924" s="23">
        <f>IF($N924="","",IF(ABS($N924)&lt;=IFERROR(IF(INDEX('Productos de barra'!$G$2:$G$151,MATCH($D924,'Productos de barra'!$A$2:$A$151,0))="",Configuración!$C$3,INDEX('Productos de barra'!$G$2:$G$151,MATCH($D924,'Productos de barra'!$A$2:$A$151,0))),Configuración!$C$3)*((N($I924)+N($J924))/MAX(0.0001,IFERROR(IF(INDEX('Productos de barra'!$F$2:$F$151,MATCH($D924,'Productos de barra'!$A$2:$A$151,0))="",1,INDEX('Productos de barra'!$F$2:$F$151,MATCH($D924,'Productos de barra'!$A$2:$A$151,0))),1))+N($K924))+0.001,"OK",IF($N924&lt;0,"Falta: investigar","Sobra: revisar carga")))</f>
        <v/>
      </c>
      <c r="P924" s="26">
        <f>IF($N924="","",IFERROR(IF(INDEX('Productos de barra'!$H$2:$H$151,MATCH($D924,'Productos de barra'!$A$2:$A$151,0))="","",$N924*INDEX('Productos de barra'!$H$2:$H$151,MATCH($D924,'Productos de barra'!$A$2:$A$151,0))),""))</f>
        <v/>
      </c>
      <c r="Q924" s="18" t="n"/>
      <c r="R924" s="23">
        <f>IF(OR($A924="",$A924&lt;&gt;'Resumen del turno'!$C$3,$B924&lt;&gt;'Resumen del turno'!$C$4,$O924="",$O924="OK"),"",COUNTIFS($A$2:$A924,$A924,$B$2:$B924,$B924,$O$2:$O924,"Falta*")+COUNTIFS($A$2:$A924,$A924,$B$2:$B924,$B924,$O$2:$O924,"Sobra*"))</f>
        <v/>
      </c>
    </row>
    <row r="925">
      <c r="A925" s="22" t="n"/>
      <c r="B925" s="18" t="n"/>
      <c r="C925" s="18" t="n"/>
      <c r="D925" s="18" t="n"/>
      <c r="E925" s="23">
        <f>IF($D925="","",IFERROR(INDEX('Productos de barra'!$B$2:$B$151,MATCH($D925,'Productos de barra'!$A$2:$A$151,0)),"Código no cargado"))</f>
        <v/>
      </c>
      <c r="F925" s="23">
        <f>IF($D925="","",IFERROR(INDEX('Productos de barra'!$D$2:$D$151,MATCH($D925,'Productos de barra'!$A$2:$A$151,0)),""))</f>
        <v/>
      </c>
      <c r="G925" s="24" t="n"/>
      <c r="H925" s="24" t="n"/>
      <c r="I925" s="24" t="n"/>
      <c r="J925" s="24" t="n"/>
      <c r="K925" s="24" t="n"/>
      <c r="L925" s="25">
        <f>IF(OR($D925="",$G925=""),"",ROUND($G925+N($H925)-((N($I925)+N($J925))/MAX(0.0001,IFERROR(IF(INDEX('Productos de barra'!$F$2:$F$151,MATCH($D925,'Productos de barra'!$A$2:$A$151,0))="",1,INDEX('Productos de barra'!$F$2:$F$151,MATCH($D925,'Productos de barra'!$A$2:$A$151,0))),1))+N($K925)),2))</f>
        <v/>
      </c>
      <c r="M925" s="24" t="n"/>
      <c r="N925" s="25">
        <f>IF(OR($L925="",$M925=""),"",ROUND($M925-$L925,2))</f>
        <v/>
      </c>
      <c r="O925" s="23">
        <f>IF($N925="","",IF(ABS($N925)&lt;=IFERROR(IF(INDEX('Productos de barra'!$G$2:$G$151,MATCH($D925,'Productos de barra'!$A$2:$A$151,0))="",Configuración!$C$3,INDEX('Productos de barra'!$G$2:$G$151,MATCH($D925,'Productos de barra'!$A$2:$A$151,0))),Configuración!$C$3)*((N($I925)+N($J925))/MAX(0.0001,IFERROR(IF(INDEX('Productos de barra'!$F$2:$F$151,MATCH($D925,'Productos de barra'!$A$2:$A$151,0))="",1,INDEX('Productos de barra'!$F$2:$F$151,MATCH($D925,'Productos de barra'!$A$2:$A$151,0))),1))+N($K925))+0.001,"OK",IF($N925&lt;0,"Falta: investigar","Sobra: revisar carga")))</f>
        <v/>
      </c>
      <c r="P925" s="26">
        <f>IF($N925="","",IFERROR(IF(INDEX('Productos de barra'!$H$2:$H$151,MATCH($D925,'Productos de barra'!$A$2:$A$151,0))="","",$N925*INDEX('Productos de barra'!$H$2:$H$151,MATCH($D925,'Productos de barra'!$A$2:$A$151,0))),""))</f>
        <v/>
      </c>
      <c r="Q925" s="18" t="n"/>
      <c r="R925" s="23">
        <f>IF(OR($A925="",$A925&lt;&gt;'Resumen del turno'!$C$3,$B925&lt;&gt;'Resumen del turno'!$C$4,$O925="",$O925="OK"),"",COUNTIFS($A$2:$A925,$A925,$B$2:$B925,$B925,$O$2:$O925,"Falta*")+COUNTIFS($A$2:$A925,$A925,$B$2:$B925,$B925,$O$2:$O925,"Sobra*"))</f>
        <v/>
      </c>
    </row>
    <row r="926">
      <c r="A926" s="22" t="n"/>
      <c r="B926" s="18" t="n"/>
      <c r="C926" s="18" t="n"/>
      <c r="D926" s="18" t="n"/>
      <c r="E926" s="23">
        <f>IF($D926="","",IFERROR(INDEX('Productos de barra'!$B$2:$B$151,MATCH($D926,'Productos de barra'!$A$2:$A$151,0)),"Código no cargado"))</f>
        <v/>
      </c>
      <c r="F926" s="23">
        <f>IF($D926="","",IFERROR(INDEX('Productos de barra'!$D$2:$D$151,MATCH($D926,'Productos de barra'!$A$2:$A$151,0)),""))</f>
        <v/>
      </c>
      <c r="G926" s="24" t="n"/>
      <c r="H926" s="24" t="n"/>
      <c r="I926" s="24" t="n"/>
      <c r="J926" s="24" t="n"/>
      <c r="K926" s="24" t="n"/>
      <c r="L926" s="25">
        <f>IF(OR($D926="",$G926=""),"",ROUND($G926+N($H926)-((N($I926)+N($J926))/MAX(0.0001,IFERROR(IF(INDEX('Productos de barra'!$F$2:$F$151,MATCH($D926,'Productos de barra'!$A$2:$A$151,0))="",1,INDEX('Productos de barra'!$F$2:$F$151,MATCH($D926,'Productos de barra'!$A$2:$A$151,0))),1))+N($K926)),2))</f>
        <v/>
      </c>
      <c r="M926" s="24" t="n"/>
      <c r="N926" s="25">
        <f>IF(OR($L926="",$M926=""),"",ROUND($M926-$L926,2))</f>
        <v/>
      </c>
      <c r="O926" s="23">
        <f>IF($N926="","",IF(ABS($N926)&lt;=IFERROR(IF(INDEX('Productos de barra'!$G$2:$G$151,MATCH($D926,'Productos de barra'!$A$2:$A$151,0))="",Configuración!$C$3,INDEX('Productos de barra'!$G$2:$G$151,MATCH($D926,'Productos de barra'!$A$2:$A$151,0))),Configuración!$C$3)*((N($I926)+N($J926))/MAX(0.0001,IFERROR(IF(INDEX('Productos de barra'!$F$2:$F$151,MATCH($D926,'Productos de barra'!$A$2:$A$151,0))="",1,INDEX('Productos de barra'!$F$2:$F$151,MATCH($D926,'Productos de barra'!$A$2:$A$151,0))),1))+N($K926))+0.001,"OK",IF($N926&lt;0,"Falta: investigar","Sobra: revisar carga")))</f>
        <v/>
      </c>
      <c r="P926" s="26">
        <f>IF($N926="","",IFERROR(IF(INDEX('Productos de barra'!$H$2:$H$151,MATCH($D926,'Productos de barra'!$A$2:$A$151,0))="","",$N926*INDEX('Productos de barra'!$H$2:$H$151,MATCH($D926,'Productos de barra'!$A$2:$A$151,0))),""))</f>
        <v/>
      </c>
      <c r="Q926" s="18" t="n"/>
      <c r="R926" s="23">
        <f>IF(OR($A926="",$A926&lt;&gt;'Resumen del turno'!$C$3,$B926&lt;&gt;'Resumen del turno'!$C$4,$O926="",$O926="OK"),"",COUNTIFS($A$2:$A926,$A926,$B$2:$B926,$B926,$O$2:$O926,"Falta*")+COUNTIFS($A$2:$A926,$A926,$B$2:$B926,$B926,$O$2:$O926,"Sobra*"))</f>
        <v/>
      </c>
    </row>
    <row r="927">
      <c r="A927" s="22" t="n"/>
      <c r="B927" s="18" t="n"/>
      <c r="C927" s="18" t="n"/>
      <c r="D927" s="18" t="n"/>
      <c r="E927" s="23">
        <f>IF($D927="","",IFERROR(INDEX('Productos de barra'!$B$2:$B$151,MATCH($D927,'Productos de barra'!$A$2:$A$151,0)),"Código no cargado"))</f>
        <v/>
      </c>
      <c r="F927" s="23">
        <f>IF($D927="","",IFERROR(INDEX('Productos de barra'!$D$2:$D$151,MATCH($D927,'Productos de barra'!$A$2:$A$151,0)),""))</f>
        <v/>
      </c>
      <c r="G927" s="24" t="n"/>
      <c r="H927" s="24" t="n"/>
      <c r="I927" s="24" t="n"/>
      <c r="J927" s="24" t="n"/>
      <c r="K927" s="24" t="n"/>
      <c r="L927" s="25">
        <f>IF(OR($D927="",$G927=""),"",ROUND($G927+N($H927)-((N($I927)+N($J927))/MAX(0.0001,IFERROR(IF(INDEX('Productos de barra'!$F$2:$F$151,MATCH($D927,'Productos de barra'!$A$2:$A$151,0))="",1,INDEX('Productos de barra'!$F$2:$F$151,MATCH($D927,'Productos de barra'!$A$2:$A$151,0))),1))+N($K927)),2))</f>
        <v/>
      </c>
      <c r="M927" s="24" t="n"/>
      <c r="N927" s="25">
        <f>IF(OR($L927="",$M927=""),"",ROUND($M927-$L927,2))</f>
        <v/>
      </c>
      <c r="O927" s="23">
        <f>IF($N927="","",IF(ABS($N927)&lt;=IFERROR(IF(INDEX('Productos de barra'!$G$2:$G$151,MATCH($D927,'Productos de barra'!$A$2:$A$151,0))="",Configuración!$C$3,INDEX('Productos de barra'!$G$2:$G$151,MATCH($D927,'Productos de barra'!$A$2:$A$151,0))),Configuración!$C$3)*((N($I927)+N($J927))/MAX(0.0001,IFERROR(IF(INDEX('Productos de barra'!$F$2:$F$151,MATCH($D927,'Productos de barra'!$A$2:$A$151,0))="",1,INDEX('Productos de barra'!$F$2:$F$151,MATCH($D927,'Productos de barra'!$A$2:$A$151,0))),1))+N($K927))+0.001,"OK",IF($N927&lt;0,"Falta: investigar","Sobra: revisar carga")))</f>
        <v/>
      </c>
      <c r="P927" s="26">
        <f>IF($N927="","",IFERROR(IF(INDEX('Productos de barra'!$H$2:$H$151,MATCH($D927,'Productos de barra'!$A$2:$A$151,0))="","",$N927*INDEX('Productos de barra'!$H$2:$H$151,MATCH($D927,'Productos de barra'!$A$2:$A$151,0))),""))</f>
        <v/>
      </c>
      <c r="Q927" s="18" t="n"/>
      <c r="R927" s="23">
        <f>IF(OR($A927="",$A927&lt;&gt;'Resumen del turno'!$C$3,$B927&lt;&gt;'Resumen del turno'!$C$4,$O927="",$O927="OK"),"",COUNTIFS($A$2:$A927,$A927,$B$2:$B927,$B927,$O$2:$O927,"Falta*")+COUNTIFS($A$2:$A927,$A927,$B$2:$B927,$B927,$O$2:$O927,"Sobra*"))</f>
        <v/>
      </c>
    </row>
    <row r="928">
      <c r="A928" s="22" t="n"/>
      <c r="B928" s="18" t="n"/>
      <c r="C928" s="18" t="n"/>
      <c r="D928" s="18" t="n"/>
      <c r="E928" s="23">
        <f>IF($D928="","",IFERROR(INDEX('Productos de barra'!$B$2:$B$151,MATCH($D928,'Productos de barra'!$A$2:$A$151,0)),"Código no cargado"))</f>
        <v/>
      </c>
      <c r="F928" s="23">
        <f>IF($D928="","",IFERROR(INDEX('Productos de barra'!$D$2:$D$151,MATCH($D928,'Productos de barra'!$A$2:$A$151,0)),""))</f>
        <v/>
      </c>
      <c r="G928" s="24" t="n"/>
      <c r="H928" s="24" t="n"/>
      <c r="I928" s="24" t="n"/>
      <c r="J928" s="24" t="n"/>
      <c r="K928" s="24" t="n"/>
      <c r="L928" s="25">
        <f>IF(OR($D928="",$G928=""),"",ROUND($G928+N($H928)-((N($I928)+N($J928))/MAX(0.0001,IFERROR(IF(INDEX('Productos de barra'!$F$2:$F$151,MATCH($D928,'Productos de barra'!$A$2:$A$151,0))="",1,INDEX('Productos de barra'!$F$2:$F$151,MATCH($D928,'Productos de barra'!$A$2:$A$151,0))),1))+N($K928)),2))</f>
        <v/>
      </c>
      <c r="M928" s="24" t="n"/>
      <c r="N928" s="25">
        <f>IF(OR($L928="",$M928=""),"",ROUND($M928-$L928,2))</f>
        <v/>
      </c>
      <c r="O928" s="23">
        <f>IF($N928="","",IF(ABS($N928)&lt;=IFERROR(IF(INDEX('Productos de barra'!$G$2:$G$151,MATCH($D928,'Productos de barra'!$A$2:$A$151,0))="",Configuración!$C$3,INDEX('Productos de barra'!$G$2:$G$151,MATCH($D928,'Productos de barra'!$A$2:$A$151,0))),Configuración!$C$3)*((N($I928)+N($J928))/MAX(0.0001,IFERROR(IF(INDEX('Productos de barra'!$F$2:$F$151,MATCH($D928,'Productos de barra'!$A$2:$A$151,0))="",1,INDEX('Productos de barra'!$F$2:$F$151,MATCH($D928,'Productos de barra'!$A$2:$A$151,0))),1))+N($K928))+0.001,"OK",IF($N928&lt;0,"Falta: investigar","Sobra: revisar carga")))</f>
        <v/>
      </c>
      <c r="P928" s="26">
        <f>IF($N928="","",IFERROR(IF(INDEX('Productos de barra'!$H$2:$H$151,MATCH($D928,'Productos de barra'!$A$2:$A$151,0))="","",$N928*INDEX('Productos de barra'!$H$2:$H$151,MATCH($D928,'Productos de barra'!$A$2:$A$151,0))),""))</f>
        <v/>
      </c>
      <c r="Q928" s="18" t="n"/>
      <c r="R928" s="23">
        <f>IF(OR($A928="",$A928&lt;&gt;'Resumen del turno'!$C$3,$B928&lt;&gt;'Resumen del turno'!$C$4,$O928="",$O928="OK"),"",COUNTIFS($A$2:$A928,$A928,$B$2:$B928,$B928,$O$2:$O928,"Falta*")+COUNTIFS($A$2:$A928,$A928,$B$2:$B928,$B928,$O$2:$O928,"Sobra*"))</f>
        <v/>
      </c>
    </row>
    <row r="929">
      <c r="A929" s="22" t="n"/>
      <c r="B929" s="18" t="n"/>
      <c r="C929" s="18" t="n"/>
      <c r="D929" s="18" t="n"/>
      <c r="E929" s="23">
        <f>IF($D929="","",IFERROR(INDEX('Productos de barra'!$B$2:$B$151,MATCH($D929,'Productos de barra'!$A$2:$A$151,0)),"Código no cargado"))</f>
        <v/>
      </c>
      <c r="F929" s="23">
        <f>IF($D929="","",IFERROR(INDEX('Productos de barra'!$D$2:$D$151,MATCH($D929,'Productos de barra'!$A$2:$A$151,0)),""))</f>
        <v/>
      </c>
      <c r="G929" s="24" t="n"/>
      <c r="H929" s="24" t="n"/>
      <c r="I929" s="24" t="n"/>
      <c r="J929" s="24" t="n"/>
      <c r="K929" s="24" t="n"/>
      <c r="L929" s="25">
        <f>IF(OR($D929="",$G929=""),"",ROUND($G929+N($H929)-((N($I929)+N($J929))/MAX(0.0001,IFERROR(IF(INDEX('Productos de barra'!$F$2:$F$151,MATCH($D929,'Productos de barra'!$A$2:$A$151,0))="",1,INDEX('Productos de barra'!$F$2:$F$151,MATCH($D929,'Productos de barra'!$A$2:$A$151,0))),1))+N($K929)),2))</f>
        <v/>
      </c>
      <c r="M929" s="24" t="n"/>
      <c r="N929" s="25">
        <f>IF(OR($L929="",$M929=""),"",ROUND($M929-$L929,2))</f>
        <v/>
      </c>
      <c r="O929" s="23">
        <f>IF($N929="","",IF(ABS($N929)&lt;=IFERROR(IF(INDEX('Productos de barra'!$G$2:$G$151,MATCH($D929,'Productos de barra'!$A$2:$A$151,0))="",Configuración!$C$3,INDEX('Productos de barra'!$G$2:$G$151,MATCH($D929,'Productos de barra'!$A$2:$A$151,0))),Configuración!$C$3)*((N($I929)+N($J929))/MAX(0.0001,IFERROR(IF(INDEX('Productos de barra'!$F$2:$F$151,MATCH($D929,'Productos de barra'!$A$2:$A$151,0))="",1,INDEX('Productos de barra'!$F$2:$F$151,MATCH($D929,'Productos de barra'!$A$2:$A$151,0))),1))+N($K929))+0.001,"OK",IF($N929&lt;0,"Falta: investigar","Sobra: revisar carga")))</f>
        <v/>
      </c>
      <c r="P929" s="26">
        <f>IF($N929="","",IFERROR(IF(INDEX('Productos de barra'!$H$2:$H$151,MATCH($D929,'Productos de barra'!$A$2:$A$151,0))="","",$N929*INDEX('Productos de barra'!$H$2:$H$151,MATCH($D929,'Productos de barra'!$A$2:$A$151,0))),""))</f>
        <v/>
      </c>
      <c r="Q929" s="18" t="n"/>
      <c r="R929" s="23">
        <f>IF(OR($A929="",$A929&lt;&gt;'Resumen del turno'!$C$3,$B929&lt;&gt;'Resumen del turno'!$C$4,$O929="",$O929="OK"),"",COUNTIFS($A$2:$A929,$A929,$B$2:$B929,$B929,$O$2:$O929,"Falta*")+COUNTIFS($A$2:$A929,$A929,$B$2:$B929,$B929,$O$2:$O929,"Sobra*"))</f>
        <v/>
      </c>
    </row>
    <row r="930">
      <c r="A930" s="22" t="n"/>
      <c r="B930" s="18" t="n"/>
      <c r="C930" s="18" t="n"/>
      <c r="D930" s="18" t="n"/>
      <c r="E930" s="23">
        <f>IF($D930="","",IFERROR(INDEX('Productos de barra'!$B$2:$B$151,MATCH($D930,'Productos de barra'!$A$2:$A$151,0)),"Código no cargado"))</f>
        <v/>
      </c>
      <c r="F930" s="23">
        <f>IF($D930="","",IFERROR(INDEX('Productos de barra'!$D$2:$D$151,MATCH($D930,'Productos de barra'!$A$2:$A$151,0)),""))</f>
        <v/>
      </c>
      <c r="G930" s="24" t="n"/>
      <c r="H930" s="24" t="n"/>
      <c r="I930" s="24" t="n"/>
      <c r="J930" s="24" t="n"/>
      <c r="K930" s="24" t="n"/>
      <c r="L930" s="25">
        <f>IF(OR($D930="",$G930=""),"",ROUND($G930+N($H930)-((N($I930)+N($J930))/MAX(0.0001,IFERROR(IF(INDEX('Productos de barra'!$F$2:$F$151,MATCH($D930,'Productos de barra'!$A$2:$A$151,0))="",1,INDEX('Productos de barra'!$F$2:$F$151,MATCH($D930,'Productos de barra'!$A$2:$A$151,0))),1))+N($K930)),2))</f>
        <v/>
      </c>
      <c r="M930" s="24" t="n"/>
      <c r="N930" s="25">
        <f>IF(OR($L930="",$M930=""),"",ROUND($M930-$L930,2))</f>
        <v/>
      </c>
      <c r="O930" s="23">
        <f>IF($N930="","",IF(ABS($N930)&lt;=IFERROR(IF(INDEX('Productos de barra'!$G$2:$G$151,MATCH($D930,'Productos de barra'!$A$2:$A$151,0))="",Configuración!$C$3,INDEX('Productos de barra'!$G$2:$G$151,MATCH($D930,'Productos de barra'!$A$2:$A$151,0))),Configuración!$C$3)*((N($I930)+N($J930))/MAX(0.0001,IFERROR(IF(INDEX('Productos de barra'!$F$2:$F$151,MATCH($D930,'Productos de barra'!$A$2:$A$151,0))="",1,INDEX('Productos de barra'!$F$2:$F$151,MATCH($D930,'Productos de barra'!$A$2:$A$151,0))),1))+N($K930))+0.001,"OK",IF($N930&lt;0,"Falta: investigar","Sobra: revisar carga")))</f>
        <v/>
      </c>
      <c r="P930" s="26">
        <f>IF($N930="","",IFERROR(IF(INDEX('Productos de barra'!$H$2:$H$151,MATCH($D930,'Productos de barra'!$A$2:$A$151,0))="","",$N930*INDEX('Productos de barra'!$H$2:$H$151,MATCH($D930,'Productos de barra'!$A$2:$A$151,0))),""))</f>
        <v/>
      </c>
      <c r="Q930" s="18" t="n"/>
      <c r="R930" s="23">
        <f>IF(OR($A930="",$A930&lt;&gt;'Resumen del turno'!$C$3,$B930&lt;&gt;'Resumen del turno'!$C$4,$O930="",$O930="OK"),"",COUNTIFS($A$2:$A930,$A930,$B$2:$B930,$B930,$O$2:$O930,"Falta*")+COUNTIFS($A$2:$A930,$A930,$B$2:$B930,$B930,$O$2:$O930,"Sobra*"))</f>
        <v/>
      </c>
    </row>
    <row r="931">
      <c r="A931" s="22" t="n"/>
      <c r="B931" s="18" t="n"/>
      <c r="C931" s="18" t="n"/>
      <c r="D931" s="18" t="n"/>
      <c r="E931" s="23">
        <f>IF($D931="","",IFERROR(INDEX('Productos de barra'!$B$2:$B$151,MATCH($D931,'Productos de barra'!$A$2:$A$151,0)),"Código no cargado"))</f>
        <v/>
      </c>
      <c r="F931" s="23">
        <f>IF($D931="","",IFERROR(INDEX('Productos de barra'!$D$2:$D$151,MATCH($D931,'Productos de barra'!$A$2:$A$151,0)),""))</f>
        <v/>
      </c>
      <c r="G931" s="24" t="n"/>
      <c r="H931" s="24" t="n"/>
      <c r="I931" s="24" t="n"/>
      <c r="J931" s="24" t="n"/>
      <c r="K931" s="24" t="n"/>
      <c r="L931" s="25">
        <f>IF(OR($D931="",$G931=""),"",ROUND($G931+N($H931)-((N($I931)+N($J931))/MAX(0.0001,IFERROR(IF(INDEX('Productos de barra'!$F$2:$F$151,MATCH($D931,'Productos de barra'!$A$2:$A$151,0))="",1,INDEX('Productos de barra'!$F$2:$F$151,MATCH($D931,'Productos de barra'!$A$2:$A$151,0))),1))+N($K931)),2))</f>
        <v/>
      </c>
      <c r="M931" s="24" t="n"/>
      <c r="N931" s="25">
        <f>IF(OR($L931="",$M931=""),"",ROUND($M931-$L931,2))</f>
        <v/>
      </c>
      <c r="O931" s="23">
        <f>IF($N931="","",IF(ABS($N931)&lt;=IFERROR(IF(INDEX('Productos de barra'!$G$2:$G$151,MATCH($D931,'Productos de barra'!$A$2:$A$151,0))="",Configuración!$C$3,INDEX('Productos de barra'!$G$2:$G$151,MATCH($D931,'Productos de barra'!$A$2:$A$151,0))),Configuración!$C$3)*((N($I931)+N($J931))/MAX(0.0001,IFERROR(IF(INDEX('Productos de barra'!$F$2:$F$151,MATCH($D931,'Productos de barra'!$A$2:$A$151,0))="",1,INDEX('Productos de barra'!$F$2:$F$151,MATCH($D931,'Productos de barra'!$A$2:$A$151,0))),1))+N($K931))+0.001,"OK",IF($N931&lt;0,"Falta: investigar","Sobra: revisar carga")))</f>
        <v/>
      </c>
      <c r="P931" s="26">
        <f>IF($N931="","",IFERROR(IF(INDEX('Productos de barra'!$H$2:$H$151,MATCH($D931,'Productos de barra'!$A$2:$A$151,0))="","",$N931*INDEX('Productos de barra'!$H$2:$H$151,MATCH($D931,'Productos de barra'!$A$2:$A$151,0))),""))</f>
        <v/>
      </c>
      <c r="Q931" s="18" t="n"/>
      <c r="R931" s="23">
        <f>IF(OR($A931="",$A931&lt;&gt;'Resumen del turno'!$C$3,$B931&lt;&gt;'Resumen del turno'!$C$4,$O931="",$O931="OK"),"",COUNTIFS($A$2:$A931,$A931,$B$2:$B931,$B931,$O$2:$O931,"Falta*")+COUNTIFS($A$2:$A931,$A931,$B$2:$B931,$B931,$O$2:$O931,"Sobra*"))</f>
        <v/>
      </c>
    </row>
    <row r="932">
      <c r="A932" s="22" t="n"/>
      <c r="B932" s="18" t="n"/>
      <c r="C932" s="18" t="n"/>
      <c r="D932" s="18" t="n"/>
      <c r="E932" s="23">
        <f>IF($D932="","",IFERROR(INDEX('Productos de barra'!$B$2:$B$151,MATCH($D932,'Productos de barra'!$A$2:$A$151,0)),"Código no cargado"))</f>
        <v/>
      </c>
      <c r="F932" s="23">
        <f>IF($D932="","",IFERROR(INDEX('Productos de barra'!$D$2:$D$151,MATCH($D932,'Productos de barra'!$A$2:$A$151,0)),""))</f>
        <v/>
      </c>
      <c r="G932" s="24" t="n"/>
      <c r="H932" s="24" t="n"/>
      <c r="I932" s="24" t="n"/>
      <c r="J932" s="24" t="n"/>
      <c r="K932" s="24" t="n"/>
      <c r="L932" s="25">
        <f>IF(OR($D932="",$G932=""),"",ROUND($G932+N($H932)-((N($I932)+N($J932))/MAX(0.0001,IFERROR(IF(INDEX('Productos de barra'!$F$2:$F$151,MATCH($D932,'Productos de barra'!$A$2:$A$151,0))="",1,INDEX('Productos de barra'!$F$2:$F$151,MATCH($D932,'Productos de barra'!$A$2:$A$151,0))),1))+N($K932)),2))</f>
        <v/>
      </c>
      <c r="M932" s="24" t="n"/>
      <c r="N932" s="25">
        <f>IF(OR($L932="",$M932=""),"",ROUND($M932-$L932,2))</f>
        <v/>
      </c>
      <c r="O932" s="23">
        <f>IF($N932="","",IF(ABS($N932)&lt;=IFERROR(IF(INDEX('Productos de barra'!$G$2:$G$151,MATCH($D932,'Productos de barra'!$A$2:$A$151,0))="",Configuración!$C$3,INDEX('Productos de barra'!$G$2:$G$151,MATCH($D932,'Productos de barra'!$A$2:$A$151,0))),Configuración!$C$3)*((N($I932)+N($J932))/MAX(0.0001,IFERROR(IF(INDEX('Productos de barra'!$F$2:$F$151,MATCH($D932,'Productos de barra'!$A$2:$A$151,0))="",1,INDEX('Productos de barra'!$F$2:$F$151,MATCH($D932,'Productos de barra'!$A$2:$A$151,0))),1))+N($K932))+0.001,"OK",IF($N932&lt;0,"Falta: investigar","Sobra: revisar carga")))</f>
        <v/>
      </c>
      <c r="P932" s="26">
        <f>IF($N932="","",IFERROR(IF(INDEX('Productos de barra'!$H$2:$H$151,MATCH($D932,'Productos de barra'!$A$2:$A$151,0))="","",$N932*INDEX('Productos de barra'!$H$2:$H$151,MATCH($D932,'Productos de barra'!$A$2:$A$151,0))),""))</f>
        <v/>
      </c>
      <c r="Q932" s="18" t="n"/>
      <c r="R932" s="23">
        <f>IF(OR($A932="",$A932&lt;&gt;'Resumen del turno'!$C$3,$B932&lt;&gt;'Resumen del turno'!$C$4,$O932="",$O932="OK"),"",COUNTIFS($A$2:$A932,$A932,$B$2:$B932,$B932,$O$2:$O932,"Falta*")+COUNTIFS($A$2:$A932,$A932,$B$2:$B932,$B932,$O$2:$O932,"Sobra*"))</f>
        <v/>
      </c>
    </row>
    <row r="933">
      <c r="A933" s="22" t="n"/>
      <c r="B933" s="18" t="n"/>
      <c r="C933" s="18" t="n"/>
      <c r="D933" s="18" t="n"/>
      <c r="E933" s="23">
        <f>IF($D933="","",IFERROR(INDEX('Productos de barra'!$B$2:$B$151,MATCH($D933,'Productos de barra'!$A$2:$A$151,0)),"Código no cargado"))</f>
        <v/>
      </c>
      <c r="F933" s="23">
        <f>IF($D933="","",IFERROR(INDEX('Productos de barra'!$D$2:$D$151,MATCH($D933,'Productos de barra'!$A$2:$A$151,0)),""))</f>
        <v/>
      </c>
      <c r="G933" s="24" t="n"/>
      <c r="H933" s="24" t="n"/>
      <c r="I933" s="24" t="n"/>
      <c r="J933" s="24" t="n"/>
      <c r="K933" s="24" t="n"/>
      <c r="L933" s="25">
        <f>IF(OR($D933="",$G933=""),"",ROUND($G933+N($H933)-((N($I933)+N($J933))/MAX(0.0001,IFERROR(IF(INDEX('Productos de barra'!$F$2:$F$151,MATCH($D933,'Productos de barra'!$A$2:$A$151,0))="",1,INDEX('Productos de barra'!$F$2:$F$151,MATCH($D933,'Productos de barra'!$A$2:$A$151,0))),1))+N($K933)),2))</f>
        <v/>
      </c>
      <c r="M933" s="24" t="n"/>
      <c r="N933" s="25">
        <f>IF(OR($L933="",$M933=""),"",ROUND($M933-$L933,2))</f>
        <v/>
      </c>
      <c r="O933" s="23">
        <f>IF($N933="","",IF(ABS($N933)&lt;=IFERROR(IF(INDEX('Productos de barra'!$G$2:$G$151,MATCH($D933,'Productos de barra'!$A$2:$A$151,0))="",Configuración!$C$3,INDEX('Productos de barra'!$G$2:$G$151,MATCH($D933,'Productos de barra'!$A$2:$A$151,0))),Configuración!$C$3)*((N($I933)+N($J933))/MAX(0.0001,IFERROR(IF(INDEX('Productos de barra'!$F$2:$F$151,MATCH($D933,'Productos de barra'!$A$2:$A$151,0))="",1,INDEX('Productos de barra'!$F$2:$F$151,MATCH($D933,'Productos de barra'!$A$2:$A$151,0))),1))+N($K933))+0.001,"OK",IF($N933&lt;0,"Falta: investigar","Sobra: revisar carga")))</f>
        <v/>
      </c>
      <c r="P933" s="26">
        <f>IF($N933="","",IFERROR(IF(INDEX('Productos de barra'!$H$2:$H$151,MATCH($D933,'Productos de barra'!$A$2:$A$151,0))="","",$N933*INDEX('Productos de barra'!$H$2:$H$151,MATCH($D933,'Productos de barra'!$A$2:$A$151,0))),""))</f>
        <v/>
      </c>
      <c r="Q933" s="18" t="n"/>
      <c r="R933" s="23">
        <f>IF(OR($A933="",$A933&lt;&gt;'Resumen del turno'!$C$3,$B933&lt;&gt;'Resumen del turno'!$C$4,$O933="",$O933="OK"),"",COUNTIFS($A$2:$A933,$A933,$B$2:$B933,$B933,$O$2:$O933,"Falta*")+COUNTIFS($A$2:$A933,$A933,$B$2:$B933,$B933,$O$2:$O933,"Sobra*"))</f>
        <v/>
      </c>
    </row>
    <row r="934">
      <c r="A934" s="22" t="n"/>
      <c r="B934" s="18" t="n"/>
      <c r="C934" s="18" t="n"/>
      <c r="D934" s="18" t="n"/>
      <c r="E934" s="23">
        <f>IF($D934="","",IFERROR(INDEX('Productos de barra'!$B$2:$B$151,MATCH($D934,'Productos de barra'!$A$2:$A$151,0)),"Código no cargado"))</f>
        <v/>
      </c>
      <c r="F934" s="23">
        <f>IF($D934="","",IFERROR(INDEX('Productos de barra'!$D$2:$D$151,MATCH($D934,'Productos de barra'!$A$2:$A$151,0)),""))</f>
        <v/>
      </c>
      <c r="G934" s="24" t="n"/>
      <c r="H934" s="24" t="n"/>
      <c r="I934" s="24" t="n"/>
      <c r="J934" s="24" t="n"/>
      <c r="K934" s="24" t="n"/>
      <c r="L934" s="25">
        <f>IF(OR($D934="",$G934=""),"",ROUND($G934+N($H934)-((N($I934)+N($J934))/MAX(0.0001,IFERROR(IF(INDEX('Productos de barra'!$F$2:$F$151,MATCH($D934,'Productos de barra'!$A$2:$A$151,0))="",1,INDEX('Productos de barra'!$F$2:$F$151,MATCH($D934,'Productos de barra'!$A$2:$A$151,0))),1))+N($K934)),2))</f>
        <v/>
      </c>
      <c r="M934" s="24" t="n"/>
      <c r="N934" s="25">
        <f>IF(OR($L934="",$M934=""),"",ROUND($M934-$L934,2))</f>
        <v/>
      </c>
      <c r="O934" s="23">
        <f>IF($N934="","",IF(ABS($N934)&lt;=IFERROR(IF(INDEX('Productos de barra'!$G$2:$G$151,MATCH($D934,'Productos de barra'!$A$2:$A$151,0))="",Configuración!$C$3,INDEX('Productos de barra'!$G$2:$G$151,MATCH($D934,'Productos de barra'!$A$2:$A$151,0))),Configuración!$C$3)*((N($I934)+N($J934))/MAX(0.0001,IFERROR(IF(INDEX('Productos de barra'!$F$2:$F$151,MATCH($D934,'Productos de barra'!$A$2:$A$151,0))="",1,INDEX('Productos de barra'!$F$2:$F$151,MATCH($D934,'Productos de barra'!$A$2:$A$151,0))),1))+N($K934))+0.001,"OK",IF($N934&lt;0,"Falta: investigar","Sobra: revisar carga")))</f>
        <v/>
      </c>
      <c r="P934" s="26">
        <f>IF($N934="","",IFERROR(IF(INDEX('Productos de barra'!$H$2:$H$151,MATCH($D934,'Productos de barra'!$A$2:$A$151,0))="","",$N934*INDEX('Productos de barra'!$H$2:$H$151,MATCH($D934,'Productos de barra'!$A$2:$A$151,0))),""))</f>
        <v/>
      </c>
      <c r="Q934" s="18" t="n"/>
      <c r="R934" s="23">
        <f>IF(OR($A934="",$A934&lt;&gt;'Resumen del turno'!$C$3,$B934&lt;&gt;'Resumen del turno'!$C$4,$O934="",$O934="OK"),"",COUNTIFS($A$2:$A934,$A934,$B$2:$B934,$B934,$O$2:$O934,"Falta*")+COUNTIFS($A$2:$A934,$A934,$B$2:$B934,$B934,$O$2:$O934,"Sobra*"))</f>
        <v/>
      </c>
    </row>
    <row r="935">
      <c r="A935" s="22" t="n"/>
      <c r="B935" s="18" t="n"/>
      <c r="C935" s="18" t="n"/>
      <c r="D935" s="18" t="n"/>
      <c r="E935" s="23">
        <f>IF($D935="","",IFERROR(INDEX('Productos de barra'!$B$2:$B$151,MATCH($D935,'Productos de barra'!$A$2:$A$151,0)),"Código no cargado"))</f>
        <v/>
      </c>
      <c r="F935" s="23">
        <f>IF($D935="","",IFERROR(INDEX('Productos de barra'!$D$2:$D$151,MATCH($D935,'Productos de barra'!$A$2:$A$151,0)),""))</f>
        <v/>
      </c>
      <c r="G935" s="24" t="n"/>
      <c r="H935" s="24" t="n"/>
      <c r="I935" s="24" t="n"/>
      <c r="J935" s="24" t="n"/>
      <c r="K935" s="24" t="n"/>
      <c r="L935" s="25">
        <f>IF(OR($D935="",$G935=""),"",ROUND($G935+N($H935)-((N($I935)+N($J935))/MAX(0.0001,IFERROR(IF(INDEX('Productos de barra'!$F$2:$F$151,MATCH($D935,'Productos de barra'!$A$2:$A$151,0))="",1,INDEX('Productos de barra'!$F$2:$F$151,MATCH($D935,'Productos de barra'!$A$2:$A$151,0))),1))+N($K935)),2))</f>
        <v/>
      </c>
      <c r="M935" s="24" t="n"/>
      <c r="N935" s="25">
        <f>IF(OR($L935="",$M935=""),"",ROUND($M935-$L935,2))</f>
        <v/>
      </c>
      <c r="O935" s="23">
        <f>IF($N935="","",IF(ABS($N935)&lt;=IFERROR(IF(INDEX('Productos de barra'!$G$2:$G$151,MATCH($D935,'Productos de barra'!$A$2:$A$151,0))="",Configuración!$C$3,INDEX('Productos de barra'!$G$2:$G$151,MATCH($D935,'Productos de barra'!$A$2:$A$151,0))),Configuración!$C$3)*((N($I935)+N($J935))/MAX(0.0001,IFERROR(IF(INDEX('Productos de barra'!$F$2:$F$151,MATCH($D935,'Productos de barra'!$A$2:$A$151,0))="",1,INDEX('Productos de barra'!$F$2:$F$151,MATCH($D935,'Productos de barra'!$A$2:$A$151,0))),1))+N($K935))+0.001,"OK",IF($N935&lt;0,"Falta: investigar","Sobra: revisar carga")))</f>
        <v/>
      </c>
      <c r="P935" s="26">
        <f>IF($N935="","",IFERROR(IF(INDEX('Productos de barra'!$H$2:$H$151,MATCH($D935,'Productos de barra'!$A$2:$A$151,0))="","",$N935*INDEX('Productos de barra'!$H$2:$H$151,MATCH($D935,'Productos de barra'!$A$2:$A$151,0))),""))</f>
        <v/>
      </c>
      <c r="Q935" s="18" t="n"/>
      <c r="R935" s="23">
        <f>IF(OR($A935="",$A935&lt;&gt;'Resumen del turno'!$C$3,$B935&lt;&gt;'Resumen del turno'!$C$4,$O935="",$O935="OK"),"",COUNTIFS($A$2:$A935,$A935,$B$2:$B935,$B935,$O$2:$O935,"Falta*")+COUNTIFS($A$2:$A935,$A935,$B$2:$B935,$B935,$O$2:$O935,"Sobra*"))</f>
        <v/>
      </c>
    </row>
    <row r="936">
      <c r="A936" s="22" t="n"/>
      <c r="B936" s="18" t="n"/>
      <c r="C936" s="18" t="n"/>
      <c r="D936" s="18" t="n"/>
      <c r="E936" s="23">
        <f>IF($D936="","",IFERROR(INDEX('Productos de barra'!$B$2:$B$151,MATCH($D936,'Productos de barra'!$A$2:$A$151,0)),"Código no cargado"))</f>
        <v/>
      </c>
      <c r="F936" s="23">
        <f>IF($D936="","",IFERROR(INDEX('Productos de barra'!$D$2:$D$151,MATCH($D936,'Productos de barra'!$A$2:$A$151,0)),""))</f>
        <v/>
      </c>
      <c r="G936" s="24" t="n"/>
      <c r="H936" s="24" t="n"/>
      <c r="I936" s="24" t="n"/>
      <c r="J936" s="24" t="n"/>
      <c r="K936" s="24" t="n"/>
      <c r="L936" s="25">
        <f>IF(OR($D936="",$G936=""),"",ROUND($G936+N($H936)-((N($I936)+N($J936))/MAX(0.0001,IFERROR(IF(INDEX('Productos de barra'!$F$2:$F$151,MATCH($D936,'Productos de barra'!$A$2:$A$151,0))="",1,INDEX('Productos de barra'!$F$2:$F$151,MATCH($D936,'Productos de barra'!$A$2:$A$151,0))),1))+N($K936)),2))</f>
        <v/>
      </c>
      <c r="M936" s="24" t="n"/>
      <c r="N936" s="25">
        <f>IF(OR($L936="",$M936=""),"",ROUND($M936-$L936,2))</f>
        <v/>
      </c>
      <c r="O936" s="23">
        <f>IF($N936="","",IF(ABS($N936)&lt;=IFERROR(IF(INDEX('Productos de barra'!$G$2:$G$151,MATCH($D936,'Productos de barra'!$A$2:$A$151,0))="",Configuración!$C$3,INDEX('Productos de barra'!$G$2:$G$151,MATCH($D936,'Productos de barra'!$A$2:$A$151,0))),Configuración!$C$3)*((N($I936)+N($J936))/MAX(0.0001,IFERROR(IF(INDEX('Productos de barra'!$F$2:$F$151,MATCH($D936,'Productos de barra'!$A$2:$A$151,0))="",1,INDEX('Productos de barra'!$F$2:$F$151,MATCH($D936,'Productos de barra'!$A$2:$A$151,0))),1))+N($K936))+0.001,"OK",IF($N936&lt;0,"Falta: investigar","Sobra: revisar carga")))</f>
        <v/>
      </c>
      <c r="P936" s="26">
        <f>IF($N936="","",IFERROR(IF(INDEX('Productos de barra'!$H$2:$H$151,MATCH($D936,'Productos de barra'!$A$2:$A$151,0))="","",$N936*INDEX('Productos de barra'!$H$2:$H$151,MATCH($D936,'Productos de barra'!$A$2:$A$151,0))),""))</f>
        <v/>
      </c>
      <c r="Q936" s="18" t="n"/>
      <c r="R936" s="23">
        <f>IF(OR($A936="",$A936&lt;&gt;'Resumen del turno'!$C$3,$B936&lt;&gt;'Resumen del turno'!$C$4,$O936="",$O936="OK"),"",COUNTIFS($A$2:$A936,$A936,$B$2:$B936,$B936,$O$2:$O936,"Falta*")+COUNTIFS($A$2:$A936,$A936,$B$2:$B936,$B936,$O$2:$O936,"Sobra*"))</f>
        <v/>
      </c>
    </row>
    <row r="937">
      <c r="A937" s="22" t="n"/>
      <c r="B937" s="18" t="n"/>
      <c r="C937" s="18" t="n"/>
      <c r="D937" s="18" t="n"/>
      <c r="E937" s="23">
        <f>IF($D937="","",IFERROR(INDEX('Productos de barra'!$B$2:$B$151,MATCH($D937,'Productos de barra'!$A$2:$A$151,0)),"Código no cargado"))</f>
        <v/>
      </c>
      <c r="F937" s="23">
        <f>IF($D937="","",IFERROR(INDEX('Productos de barra'!$D$2:$D$151,MATCH($D937,'Productos de barra'!$A$2:$A$151,0)),""))</f>
        <v/>
      </c>
      <c r="G937" s="24" t="n"/>
      <c r="H937" s="24" t="n"/>
      <c r="I937" s="24" t="n"/>
      <c r="J937" s="24" t="n"/>
      <c r="K937" s="24" t="n"/>
      <c r="L937" s="25">
        <f>IF(OR($D937="",$G937=""),"",ROUND($G937+N($H937)-((N($I937)+N($J937))/MAX(0.0001,IFERROR(IF(INDEX('Productos de barra'!$F$2:$F$151,MATCH($D937,'Productos de barra'!$A$2:$A$151,0))="",1,INDEX('Productos de barra'!$F$2:$F$151,MATCH($D937,'Productos de barra'!$A$2:$A$151,0))),1))+N($K937)),2))</f>
        <v/>
      </c>
      <c r="M937" s="24" t="n"/>
      <c r="N937" s="25">
        <f>IF(OR($L937="",$M937=""),"",ROUND($M937-$L937,2))</f>
        <v/>
      </c>
      <c r="O937" s="23">
        <f>IF($N937="","",IF(ABS($N937)&lt;=IFERROR(IF(INDEX('Productos de barra'!$G$2:$G$151,MATCH($D937,'Productos de barra'!$A$2:$A$151,0))="",Configuración!$C$3,INDEX('Productos de barra'!$G$2:$G$151,MATCH($D937,'Productos de barra'!$A$2:$A$151,0))),Configuración!$C$3)*((N($I937)+N($J937))/MAX(0.0001,IFERROR(IF(INDEX('Productos de barra'!$F$2:$F$151,MATCH($D937,'Productos de barra'!$A$2:$A$151,0))="",1,INDEX('Productos de barra'!$F$2:$F$151,MATCH($D937,'Productos de barra'!$A$2:$A$151,0))),1))+N($K937))+0.001,"OK",IF($N937&lt;0,"Falta: investigar","Sobra: revisar carga")))</f>
        <v/>
      </c>
      <c r="P937" s="26">
        <f>IF($N937="","",IFERROR(IF(INDEX('Productos de barra'!$H$2:$H$151,MATCH($D937,'Productos de barra'!$A$2:$A$151,0))="","",$N937*INDEX('Productos de barra'!$H$2:$H$151,MATCH($D937,'Productos de barra'!$A$2:$A$151,0))),""))</f>
        <v/>
      </c>
      <c r="Q937" s="18" t="n"/>
      <c r="R937" s="23">
        <f>IF(OR($A937="",$A937&lt;&gt;'Resumen del turno'!$C$3,$B937&lt;&gt;'Resumen del turno'!$C$4,$O937="",$O937="OK"),"",COUNTIFS($A$2:$A937,$A937,$B$2:$B937,$B937,$O$2:$O937,"Falta*")+COUNTIFS($A$2:$A937,$A937,$B$2:$B937,$B937,$O$2:$O937,"Sobra*"))</f>
        <v/>
      </c>
    </row>
    <row r="938">
      <c r="A938" s="22" t="n"/>
      <c r="B938" s="18" t="n"/>
      <c r="C938" s="18" t="n"/>
      <c r="D938" s="18" t="n"/>
      <c r="E938" s="23">
        <f>IF($D938="","",IFERROR(INDEX('Productos de barra'!$B$2:$B$151,MATCH($D938,'Productos de barra'!$A$2:$A$151,0)),"Código no cargado"))</f>
        <v/>
      </c>
      <c r="F938" s="23">
        <f>IF($D938="","",IFERROR(INDEX('Productos de barra'!$D$2:$D$151,MATCH($D938,'Productos de barra'!$A$2:$A$151,0)),""))</f>
        <v/>
      </c>
      <c r="G938" s="24" t="n"/>
      <c r="H938" s="24" t="n"/>
      <c r="I938" s="24" t="n"/>
      <c r="J938" s="24" t="n"/>
      <c r="K938" s="24" t="n"/>
      <c r="L938" s="25">
        <f>IF(OR($D938="",$G938=""),"",ROUND($G938+N($H938)-((N($I938)+N($J938))/MAX(0.0001,IFERROR(IF(INDEX('Productos de barra'!$F$2:$F$151,MATCH($D938,'Productos de barra'!$A$2:$A$151,0))="",1,INDEX('Productos de barra'!$F$2:$F$151,MATCH($D938,'Productos de barra'!$A$2:$A$151,0))),1))+N($K938)),2))</f>
        <v/>
      </c>
      <c r="M938" s="24" t="n"/>
      <c r="N938" s="25">
        <f>IF(OR($L938="",$M938=""),"",ROUND($M938-$L938,2))</f>
        <v/>
      </c>
      <c r="O938" s="23">
        <f>IF($N938="","",IF(ABS($N938)&lt;=IFERROR(IF(INDEX('Productos de barra'!$G$2:$G$151,MATCH($D938,'Productos de barra'!$A$2:$A$151,0))="",Configuración!$C$3,INDEX('Productos de barra'!$G$2:$G$151,MATCH($D938,'Productos de barra'!$A$2:$A$151,0))),Configuración!$C$3)*((N($I938)+N($J938))/MAX(0.0001,IFERROR(IF(INDEX('Productos de barra'!$F$2:$F$151,MATCH($D938,'Productos de barra'!$A$2:$A$151,0))="",1,INDEX('Productos de barra'!$F$2:$F$151,MATCH($D938,'Productos de barra'!$A$2:$A$151,0))),1))+N($K938))+0.001,"OK",IF($N938&lt;0,"Falta: investigar","Sobra: revisar carga")))</f>
        <v/>
      </c>
      <c r="P938" s="26">
        <f>IF($N938="","",IFERROR(IF(INDEX('Productos de barra'!$H$2:$H$151,MATCH($D938,'Productos de barra'!$A$2:$A$151,0))="","",$N938*INDEX('Productos de barra'!$H$2:$H$151,MATCH($D938,'Productos de barra'!$A$2:$A$151,0))),""))</f>
        <v/>
      </c>
      <c r="Q938" s="18" t="n"/>
      <c r="R938" s="23">
        <f>IF(OR($A938="",$A938&lt;&gt;'Resumen del turno'!$C$3,$B938&lt;&gt;'Resumen del turno'!$C$4,$O938="",$O938="OK"),"",COUNTIFS($A$2:$A938,$A938,$B$2:$B938,$B938,$O$2:$O938,"Falta*")+COUNTIFS($A$2:$A938,$A938,$B$2:$B938,$B938,$O$2:$O938,"Sobra*"))</f>
        <v/>
      </c>
    </row>
    <row r="939">
      <c r="A939" s="22" t="n"/>
      <c r="B939" s="18" t="n"/>
      <c r="C939" s="18" t="n"/>
      <c r="D939" s="18" t="n"/>
      <c r="E939" s="23">
        <f>IF($D939="","",IFERROR(INDEX('Productos de barra'!$B$2:$B$151,MATCH($D939,'Productos de barra'!$A$2:$A$151,0)),"Código no cargado"))</f>
        <v/>
      </c>
      <c r="F939" s="23">
        <f>IF($D939="","",IFERROR(INDEX('Productos de barra'!$D$2:$D$151,MATCH($D939,'Productos de barra'!$A$2:$A$151,0)),""))</f>
        <v/>
      </c>
      <c r="G939" s="24" t="n"/>
      <c r="H939" s="24" t="n"/>
      <c r="I939" s="24" t="n"/>
      <c r="J939" s="24" t="n"/>
      <c r="K939" s="24" t="n"/>
      <c r="L939" s="25">
        <f>IF(OR($D939="",$G939=""),"",ROUND($G939+N($H939)-((N($I939)+N($J939))/MAX(0.0001,IFERROR(IF(INDEX('Productos de barra'!$F$2:$F$151,MATCH($D939,'Productos de barra'!$A$2:$A$151,0))="",1,INDEX('Productos de barra'!$F$2:$F$151,MATCH($D939,'Productos de barra'!$A$2:$A$151,0))),1))+N($K939)),2))</f>
        <v/>
      </c>
      <c r="M939" s="24" t="n"/>
      <c r="N939" s="25">
        <f>IF(OR($L939="",$M939=""),"",ROUND($M939-$L939,2))</f>
        <v/>
      </c>
      <c r="O939" s="23">
        <f>IF($N939="","",IF(ABS($N939)&lt;=IFERROR(IF(INDEX('Productos de barra'!$G$2:$G$151,MATCH($D939,'Productos de barra'!$A$2:$A$151,0))="",Configuración!$C$3,INDEX('Productos de barra'!$G$2:$G$151,MATCH($D939,'Productos de barra'!$A$2:$A$151,0))),Configuración!$C$3)*((N($I939)+N($J939))/MAX(0.0001,IFERROR(IF(INDEX('Productos de barra'!$F$2:$F$151,MATCH($D939,'Productos de barra'!$A$2:$A$151,0))="",1,INDEX('Productos de barra'!$F$2:$F$151,MATCH($D939,'Productos de barra'!$A$2:$A$151,0))),1))+N($K939))+0.001,"OK",IF($N939&lt;0,"Falta: investigar","Sobra: revisar carga")))</f>
        <v/>
      </c>
      <c r="P939" s="26">
        <f>IF($N939="","",IFERROR(IF(INDEX('Productos de barra'!$H$2:$H$151,MATCH($D939,'Productos de barra'!$A$2:$A$151,0))="","",$N939*INDEX('Productos de barra'!$H$2:$H$151,MATCH($D939,'Productos de barra'!$A$2:$A$151,0))),""))</f>
        <v/>
      </c>
      <c r="Q939" s="18" t="n"/>
      <c r="R939" s="23">
        <f>IF(OR($A939="",$A939&lt;&gt;'Resumen del turno'!$C$3,$B939&lt;&gt;'Resumen del turno'!$C$4,$O939="",$O939="OK"),"",COUNTIFS($A$2:$A939,$A939,$B$2:$B939,$B939,$O$2:$O939,"Falta*")+COUNTIFS($A$2:$A939,$A939,$B$2:$B939,$B939,$O$2:$O939,"Sobra*"))</f>
        <v/>
      </c>
    </row>
    <row r="940">
      <c r="A940" s="22" t="n"/>
      <c r="B940" s="18" t="n"/>
      <c r="C940" s="18" t="n"/>
      <c r="D940" s="18" t="n"/>
      <c r="E940" s="23">
        <f>IF($D940="","",IFERROR(INDEX('Productos de barra'!$B$2:$B$151,MATCH($D940,'Productos de barra'!$A$2:$A$151,0)),"Código no cargado"))</f>
        <v/>
      </c>
      <c r="F940" s="23">
        <f>IF($D940="","",IFERROR(INDEX('Productos de barra'!$D$2:$D$151,MATCH($D940,'Productos de barra'!$A$2:$A$151,0)),""))</f>
        <v/>
      </c>
      <c r="G940" s="24" t="n"/>
      <c r="H940" s="24" t="n"/>
      <c r="I940" s="24" t="n"/>
      <c r="J940" s="24" t="n"/>
      <c r="K940" s="24" t="n"/>
      <c r="L940" s="25">
        <f>IF(OR($D940="",$G940=""),"",ROUND($G940+N($H940)-((N($I940)+N($J940))/MAX(0.0001,IFERROR(IF(INDEX('Productos de barra'!$F$2:$F$151,MATCH($D940,'Productos de barra'!$A$2:$A$151,0))="",1,INDEX('Productos de barra'!$F$2:$F$151,MATCH($D940,'Productos de barra'!$A$2:$A$151,0))),1))+N($K940)),2))</f>
        <v/>
      </c>
      <c r="M940" s="24" t="n"/>
      <c r="N940" s="25">
        <f>IF(OR($L940="",$M940=""),"",ROUND($M940-$L940,2))</f>
        <v/>
      </c>
      <c r="O940" s="23">
        <f>IF($N940="","",IF(ABS($N940)&lt;=IFERROR(IF(INDEX('Productos de barra'!$G$2:$G$151,MATCH($D940,'Productos de barra'!$A$2:$A$151,0))="",Configuración!$C$3,INDEX('Productos de barra'!$G$2:$G$151,MATCH($D940,'Productos de barra'!$A$2:$A$151,0))),Configuración!$C$3)*((N($I940)+N($J940))/MAX(0.0001,IFERROR(IF(INDEX('Productos de barra'!$F$2:$F$151,MATCH($D940,'Productos de barra'!$A$2:$A$151,0))="",1,INDEX('Productos de barra'!$F$2:$F$151,MATCH($D940,'Productos de barra'!$A$2:$A$151,0))),1))+N($K940))+0.001,"OK",IF($N940&lt;0,"Falta: investigar","Sobra: revisar carga")))</f>
        <v/>
      </c>
      <c r="P940" s="26">
        <f>IF($N940="","",IFERROR(IF(INDEX('Productos de barra'!$H$2:$H$151,MATCH($D940,'Productos de barra'!$A$2:$A$151,0))="","",$N940*INDEX('Productos de barra'!$H$2:$H$151,MATCH($D940,'Productos de barra'!$A$2:$A$151,0))),""))</f>
        <v/>
      </c>
      <c r="Q940" s="18" t="n"/>
      <c r="R940" s="23">
        <f>IF(OR($A940="",$A940&lt;&gt;'Resumen del turno'!$C$3,$B940&lt;&gt;'Resumen del turno'!$C$4,$O940="",$O940="OK"),"",COUNTIFS($A$2:$A940,$A940,$B$2:$B940,$B940,$O$2:$O940,"Falta*")+COUNTIFS($A$2:$A940,$A940,$B$2:$B940,$B940,$O$2:$O940,"Sobra*"))</f>
        <v/>
      </c>
    </row>
    <row r="941">
      <c r="A941" s="22" t="n"/>
      <c r="B941" s="18" t="n"/>
      <c r="C941" s="18" t="n"/>
      <c r="D941" s="18" t="n"/>
      <c r="E941" s="23">
        <f>IF($D941="","",IFERROR(INDEX('Productos de barra'!$B$2:$B$151,MATCH($D941,'Productos de barra'!$A$2:$A$151,0)),"Código no cargado"))</f>
        <v/>
      </c>
      <c r="F941" s="23">
        <f>IF($D941="","",IFERROR(INDEX('Productos de barra'!$D$2:$D$151,MATCH($D941,'Productos de barra'!$A$2:$A$151,0)),""))</f>
        <v/>
      </c>
      <c r="G941" s="24" t="n"/>
      <c r="H941" s="24" t="n"/>
      <c r="I941" s="24" t="n"/>
      <c r="J941" s="24" t="n"/>
      <c r="K941" s="24" t="n"/>
      <c r="L941" s="25">
        <f>IF(OR($D941="",$G941=""),"",ROUND($G941+N($H941)-((N($I941)+N($J941))/MAX(0.0001,IFERROR(IF(INDEX('Productos de barra'!$F$2:$F$151,MATCH($D941,'Productos de barra'!$A$2:$A$151,0))="",1,INDEX('Productos de barra'!$F$2:$F$151,MATCH($D941,'Productos de barra'!$A$2:$A$151,0))),1))+N($K941)),2))</f>
        <v/>
      </c>
      <c r="M941" s="24" t="n"/>
      <c r="N941" s="25">
        <f>IF(OR($L941="",$M941=""),"",ROUND($M941-$L941,2))</f>
        <v/>
      </c>
      <c r="O941" s="23">
        <f>IF($N941="","",IF(ABS($N941)&lt;=IFERROR(IF(INDEX('Productos de barra'!$G$2:$G$151,MATCH($D941,'Productos de barra'!$A$2:$A$151,0))="",Configuración!$C$3,INDEX('Productos de barra'!$G$2:$G$151,MATCH($D941,'Productos de barra'!$A$2:$A$151,0))),Configuración!$C$3)*((N($I941)+N($J941))/MAX(0.0001,IFERROR(IF(INDEX('Productos de barra'!$F$2:$F$151,MATCH($D941,'Productos de barra'!$A$2:$A$151,0))="",1,INDEX('Productos de barra'!$F$2:$F$151,MATCH($D941,'Productos de barra'!$A$2:$A$151,0))),1))+N($K941))+0.001,"OK",IF($N941&lt;0,"Falta: investigar","Sobra: revisar carga")))</f>
        <v/>
      </c>
      <c r="P941" s="26">
        <f>IF($N941="","",IFERROR(IF(INDEX('Productos de barra'!$H$2:$H$151,MATCH($D941,'Productos de barra'!$A$2:$A$151,0))="","",$N941*INDEX('Productos de barra'!$H$2:$H$151,MATCH($D941,'Productos de barra'!$A$2:$A$151,0))),""))</f>
        <v/>
      </c>
      <c r="Q941" s="18" t="n"/>
      <c r="R941" s="23">
        <f>IF(OR($A941="",$A941&lt;&gt;'Resumen del turno'!$C$3,$B941&lt;&gt;'Resumen del turno'!$C$4,$O941="",$O941="OK"),"",COUNTIFS($A$2:$A941,$A941,$B$2:$B941,$B941,$O$2:$O941,"Falta*")+COUNTIFS($A$2:$A941,$A941,$B$2:$B941,$B941,$O$2:$O941,"Sobra*"))</f>
        <v/>
      </c>
    </row>
    <row r="942">
      <c r="A942" s="22" t="n"/>
      <c r="B942" s="18" t="n"/>
      <c r="C942" s="18" t="n"/>
      <c r="D942" s="18" t="n"/>
      <c r="E942" s="23">
        <f>IF($D942="","",IFERROR(INDEX('Productos de barra'!$B$2:$B$151,MATCH($D942,'Productos de barra'!$A$2:$A$151,0)),"Código no cargado"))</f>
        <v/>
      </c>
      <c r="F942" s="23">
        <f>IF($D942="","",IFERROR(INDEX('Productos de barra'!$D$2:$D$151,MATCH($D942,'Productos de barra'!$A$2:$A$151,0)),""))</f>
        <v/>
      </c>
      <c r="G942" s="24" t="n"/>
      <c r="H942" s="24" t="n"/>
      <c r="I942" s="24" t="n"/>
      <c r="J942" s="24" t="n"/>
      <c r="K942" s="24" t="n"/>
      <c r="L942" s="25">
        <f>IF(OR($D942="",$G942=""),"",ROUND($G942+N($H942)-((N($I942)+N($J942))/MAX(0.0001,IFERROR(IF(INDEX('Productos de barra'!$F$2:$F$151,MATCH($D942,'Productos de barra'!$A$2:$A$151,0))="",1,INDEX('Productos de barra'!$F$2:$F$151,MATCH($D942,'Productos de barra'!$A$2:$A$151,0))),1))+N($K942)),2))</f>
        <v/>
      </c>
      <c r="M942" s="24" t="n"/>
      <c r="N942" s="25">
        <f>IF(OR($L942="",$M942=""),"",ROUND($M942-$L942,2))</f>
        <v/>
      </c>
      <c r="O942" s="23">
        <f>IF($N942="","",IF(ABS($N942)&lt;=IFERROR(IF(INDEX('Productos de barra'!$G$2:$G$151,MATCH($D942,'Productos de barra'!$A$2:$A$151,0))="",Configuración!$C$3,INDEX('Productos de barra'!$G$2:$G$151,MATCH($D942,'Productos de barra'!$A$2:$A$151,0))),Configuración!$C$3)*((N($I942)+N($J942))/MAX(0.0001,IFERROR(IF(INDEX('Productos de barra'!$F$2:$F$151,MATCH($D942,'Productos de barra'!$A$2:$A$151,0))="",1,INDEX('Productos de barra'!$F$2:$F$151,MATCH($D942,'Productos de barra'!$A$2:$A$151,0))),1))+N($K942))+0.001,"OK",IF($N942&lt;0,"Falta: investigar","Sobra: revisar carga")))</f>
        <v/>
      </c>
      <c r="P942" s="26">
        <f>IF($N942="","",IFERROR(IF(INDEX('Productos de barra'!$H$2:$H$151,MATCH($D942,'Productos de barra'!$A$2:$A$151,0))="","",$N942*INDEX('Productos de barra'!$H$2:$H$151,MATCH($D942,'Productos de barra'!$A$2:$A$151,0))),""))</f>
        <v/>
      </c>
      <c r="Q942" s="18" t="n"/>
      <c r="R942" s="23">
        <f>IF(OR($A942="",$A942&lt;&gt;'Resumen del turno'!$C$3,$B942&lt;&gt;'Resumen del turno'!$C$4,$O942="",$O942="OK"),"",COUNTIFS($A$2:$A942,$A942,$B$2:$B942,$B942,$O$2:$O942,"Falta*")+COUNTIFS($A$2:$A942,$A942,$B$2:$B942,$B942,$O$2:$O942,"Sobra*"))</f>
        <v/>
      </c>
    </row>
    <row r="943">
      <c r="A943" s="22" t="n"/>
      <c r="B943" s="18" t="n"/>
      <c r="C943" s="18" t="n"/>
      <c r="D943" s="18" t="n"/>
      <c r="E943" s="23">
        <f>IF($D943="","",IFERROR(INDEX('Productos de barra'!$B$2:$B$151,MATCH($D943,'Productos de barra'!$A$2:$A$151,0)),"Código no cargado"))</f>
        <v/>
      </c>
      <c r="F943" s="23">
        <f>IF($D943="","",IFERROR(INDEX('Productos de barra'!$D$2:$D$151,MATCH($D943,'Productos de barra'!$A$2:$A$151,0)),""))</f>
        <v/>
      </c>
      <c r="G943" s="24" t="n"/>
      <c r="H943" s="24" t="n"/>
      <c r="I943" s="24" t="n"/>
      <c r="J943" s="24" t="n"/>
      <c r="K943" s="24" t="n"/>
      <c r="L943" s="25">
        <f>IF(OR($D943="",$G943=""),"",ROUND($G943+N($H943)-((N($I943)+N($J943))/MAX(0.0001,IFERROR(IF(INDEX('Productos de barra'!$F$2:$F$151,MATCH($D943,'Productos de barra'!$A$2:$A$151,0))="",1,INDEX('Productos de barra'!$F$2:$F$151,MATCH($D943,'Productos de barra'!$A$2:$A$151,0))),1))+N($K943)),2))</f>
        <v/>
      </c>
      <c r="M943" s="24" t="n"/>
      <c r="N943" s="25">
        <f>IF(OR($L943="",$M943=""),"",ROUND($M943-$L943,2))</f>
        <v/>
      </c>
      <c r="O943" s="23">
        <f>IF($N943="","",IF(ABS($N943)&lt;=IFERROR(IF(INDEX('Productos de barra'!$G$2:$G$151,MATCH($D943,'Productos de barra'!$A$2:$A$151,0))="",Configuración!$C$3,INDEX('Productos de barra'!$G$2:$G$151,MATCH($D943,'Productos de barra'!$A$2:$A$151,0))),Configuración!$C$3)*((N($I943)+N($J943))/MAX(0.0001,IFERROR(IF(INDEX('Productos de barra'!$F$2:$F$151,MATCH($D943,'Productos de barra'!$A$2:$A$151,0))="",1,INDEX('Productos de barra'!$F$2:$F$151,MATCH($D943,'Productos de barra'!$A$2:$A$151,0))),1))+N($K943))+0.001,"OK",IF($N943&lt;0,"Falta: investigar","Sobra: revisar carga")))</f>
        <v/>
      </c>
      <c r="P943" s="26">
        <f>IF($N943="","",IFERROR(IF(INDEX('Productos de barra'!$H$2:$H$151,MATCH($D943,'Productos de barra'!$A$2:$A$151,0))="","",$N943*INDEX('Productos de barra'!$H$2:$H$151,MATCH($D943,'Productos de barra'!$A$2:$A$151,0))),""))</f>
        <v/>
      </c>
      <c r="Q943" s="18" t="n"/>
      <c r="R943" s="23">
        <f>IF(OR($A943="",$A943&lt;&gt;'Resumen del turno'!$C$3,$B943&lt;&gt;'Resumen del turno'!$C$4,$O943="",$O943="OK"),"",COUNTIFS($A$2:$A943,$A943,$B$2:$B943,$B943,$O$2:$O943,"Falta*")+COUNTIFS($A$2:$A943,$A943,$B$2:$B943,$B943,$O$2:$O943,"Sobra*"))</f>
        <v/>
      </c>
    </row>
    <row r="944">
      <c r="A944" s="22" t="n"/>
      <c r="B944" s="18" t="n"/>
      <c r="C944" s="18" t="n"/>
      <c r="D944" s="18" t="n"/>
      <c r="E944" s="23">
        <f>IF($D944="","",IFERROR(INDEX('Productos de barra'!$B$2:$B$151,MATCH($D944,'Productos de barra'!$A$2:$A$151,0)),"Código no cargado"))</f>
        <v/>
      </c>
      <c r="F944" s="23">
        <f>IF($D944="","",IFERROR(INDEX('Productos de barra'!$D$2:$D$151,MATCH($D944,'Productos de barra'!$A$2:$A$151,0)),""))</f>
        <v/>
      </c>
      <c r="G944" s="24" t="n"/>
      <c r="H944" s="24" t="n"/>
      <c r="I944" s="24" t="n"/>
      <c r="J944" s="24" t="n"/>
      <c r="K944" s="24" t="n"/>
      <c r="L944" s="25">
        <f>IF(OR($D944="",$G944=""),"",ROUND($G944+N($H944)-((N($I944)+N($J944))/MAX(0.0001,IFERROR(IF(INDEX('Productos de barra'!$F$2:$F$151,MATCH($D944,'Productos de barra'!$A$2:$A$151,0))="",1,INDEX('Productos de barra'!$F$2:$F$151,MATCH($D944,'Productos de barra'!$A$2:$A$151,0))),1))+N($K944)),2))</f>
        <v/>
      </c>
      <c r="M944" s="24" t="n"/>
      <c r="N944" s="25">
        <f>IF(OR($L944="",$M944=""),"",ROUND($M944-$L944,2))</f>
        <v/>
      </c>
      <c r="O944" s="23">
        <f>IF($N944="","",IF(ABS($N944)&lt;=IFERROR(IF(INDEX('Productos de barra'!$G$2:$G$151,MATCH($D944,'Productos de barra'!$A$2:$A$151,0))="",Configuración!$C$3,INDEX('Productos de barra'!$G$2:$G$151,MATCH($D944,'Productos de barra'!$A$2:$A$151,0))),Configuración!$C$3)*((N($I944)+N($J944))/MAX(0.0001,IFERROR(IF(INDEX('Productos de barra'!$F$2:$F$151,MATCH($D944,'Productos de barra'!$A$2:$A$151,0))="",1,INDEX('Productos de barra'!$F$2:$F$151,MATCH($D944,'Productos de barra'!$A$2:$A$151,0))),1))+N($K944))+0.001,"OK",IF($N944&lt;0,"Falta: investigar","Sobra: revisar carga")))</f>
        <v/>
      </c>
      <c r="P944" s="26">
        <f>IF($N944="","",IFERROR(IF(INDEX('Productos de barra'!$H$2:$H$151,MATCH($D944,'Productos de barra'!$A$2:$A$151,0))="","",$N944*INDEX('Productos de barra'!$H$2:$H$151,MATCH($D944,'Productos de barra'!$A$2:$A$151,0))),""))</f>
        <v/>
      </c>
      <c r="Q944" s="18" t="n"/>
      <c r="R944" s="23">
        <f>IF(OR($A944="",$A944&lt;&gt;'Resumen del turno'!$C$3,$B944&lt;&gt;'Resumen del turno'!$C$4,$O944="",$O944="OK"),"",COUNTIFS($A$2:$A944,$A944,$B$2:$B944,$B944,$O$2:$O944,"Falta*")+COUNTIFS($A$2:$A944,$A944,$B$2:$B944,$B944,$O$2:$O944,"Sobra*"))</f>
        <v/>
      </c>
    </row>
    <row r="945">
      <c r="A945" s="22" t="n"/>
      <c r="B945" s="18" t="n"/>
      <c r="C945" s="18" t="n"/>
      <c r="D945" s="18" t="n"/>
      <c r="E945" s="23">
        <f>IF($D945="","",IFERROR(INDEX('Productos de barra'!$B$2:$B$151,MATCH($D945,'Productos de barra'!$A$2:$A$151,0)),"Código no cargado"))</f>
        <v/>
      </c>
      <c r="F945" s="23">
        <f>IF($D945="","",IFERROR(INDEX('Productos de barra'!$D$2:$D$151,MATCH($D945,'Productos de barra'!$A$2:$A$151,0)),""))</f>
        <v/>
      </c>
      <c r="G945" s="24" t="n"/>
      <c r="H945" s="24" t="n"/>
      <c r="I945" s="24" t="n"/>
      <c r="J945" s="24" t="n"/>
      <c r="K945" s="24" t="n"/>
      <c r="L945" s="25">
        <f>IF(OR($D945="",$G945=""),"",ROUND($G945+N($H945)-((N($I945)+N($J945))/MAX(0.0001,IFERROR(IF(INDEX('Productos de barra'!$F$2:$F$151,MATCH($D945,'Productos de barra'!$A$2:$A$151,0))="",1,INDEX('Productos de barra'!$F$2:$F$151,MATCH($D945,'Productos de barra'!$A$2:$A$151,0))),1))+N($K945)),2))</f>
        <v/>
      </c>
      <c r="M945" s="24" t="n"/>
      <c r="N945" s="25">
        <f>IF(OR($L945="",$M945=""),"",ROUND($M945-$L945,2))</f>
        <v/>
      </c>
      <c r="O945" s="23">
        <f>IF($N945="","",IF(ABS($N945)&lt;=IFERROR(IF(INDEX('Productos de barra'!$G$2:$G$151,MATCH($D945,'Productos de barra'!$A$2:$A$151,0))="",Configuración!$C$3,INDEX('Productos de barra'!$G$2:$G$151,MATCH($D945,'Productos de barra'!$A$2:$A$151,0))),Configuración!$C$3)*((N($I945)+N($J945))/MAX(0.0001,IFERROR(IF(INDEX('Productos de barra'!$F$2:$F$151,MATCH($D945,'Productos de barra'!$A$2:$A$151,0))="",1,INDEX('Productos de barra'!$F$2:$F$151,MATCH($D945,'Productos de barra'!$A$2:$A$151,0))),1))+N($K945))+0.001,"OK",IF($N945&lt;0,"Falta: investigar","Sobra: revisar carga")))</f>
        <v/>
      </c>
      <c r="P945" s="26">
        <f>IF($N945="","",IFERROR(IF(INDEX('Productos de barra'!$H$2:$H$151,MATCH($D945,'Productos de barra'!$A$2:$A$151,0))="","",$N945*INDEX('Productos de barra'!$H$2:$H$151,MATCH($D945,'Productos de barra'!$A$2:$A$151,0))),""))</f>
        <v/>
      </c>
      <c r="Q945" s="18" t="n"/>
      <c r="R945" s="23">
        <f>IF(OR($A945="",$A945&lt;&gt;'Resumen del turno'!$C$3,$B945&lt;&gt;'Resumen del turno'!$C$4,$O945="",$O945="OK"),"",COUNTIFS($A$2:$A945,$A945,$B$2:$B945,$B945,$O$2:$O945,"Falta*")+COUNTIFS($A$2:$A945,$A945,$B$2:$B945,$B945,$O$2:$O945,"Sobra*"))</f>
        <v/>
      </c>
    </row>
    <row r="946">
      <c r="A946" s="22" t="n"/>
      <c r="B946" s="18" t="n"/>
      <c r="C946" s="18" t="n"/>
      <c r="D946" s="18" t="n"/>
      <c r="E946" s="23">
        <f>IF($D946="","",IFERROR(INDEX('Productos de barra'!$B$2:$B$151,MATCH($D946,'Productos de barra'!$A$2:$A$151,0)),"Código no cargado"))</f>
        <v/>
      </c>
      <c r="F946" s="23">
        <f>IF($D946="","",IFERROR(INDEX('Productos de barra'!$D$2:$D$151,MATCH($D946,'Productos de barra'!$A$2:$A$151,0)),""))</f>
        <v/>
      </c>
      <c r="G946" s="24" t="n"/>
      <c r="H946" s="24" t="n"/>
      <c r="I946" s="24" t="n"/>
      <c r="J946" s="24" t="n"/>
      <c r="K946" s="24" t="n"/>
      <c r="L946" s="25">
        <f>IF(OR($D946="",$G946=""),"",ROUND($G946+N($H946)-((N($I946)+N($J946))/MAX(0.0001,IFERROR(IF(INDEX('Productos de barra'!$F$2:$F$151,MATCH($D946,'Productos de barra'!$A$2:$A$151,0))="",1,INDEX('Productos de barra'!$F$2:$F$151,MATCH($D946,'Productos de barra'!$A$2:$A$151,0))),1))+N($K946)),2))</f>
        <v/>
      </c>
      <c r="M946" s="24" t="n"/>
      <c r="N946" s="25">
        <f>IF(OR($L946="",$M946=""),"",ROUND($M946-$L946,2))</f>
        <v/>
      </c>
      <c r="O946" s="23">
        <f>IF($N946="","",IF(ABS($N946)&lt;=IFERROR(IF(INDEX('Productos de barra'!$G$2:$G$151,MATCH($D946,'Productos de barra'!$A$2:$A$151,0))="",Configuración!$C$3,INDEX('Productos de barra'!$G$2:$G$151,MATCH($D946,'Productos de barra'!$A$2:$A$151,0))),Configuración!$C$3)*((N($I946)+N($J946))/MAX(0.0001,IFERROR(IF(INDEX('Productos de barra'!$F$2:$F$151,MATCH($D946,'Productos de barra'!$A$2:$A$151,0))="",1,INDEX('Productos de barra'!$F$2:$F$151,MATCH($D946,'Productos de barra'!$A$2:$A$151,0))),1))+N($K946))+0.001,"OK",IF($N946&lt;0,"Falta: investigar","Sobra: revisar carga")))</f>
        <v/>
      </c>
      <c r="P946" s="26">
        <f>IF($N946="","",IFERROR(IF(INDEX('Productos de barra'!$H$2:$H$151,MATCH($D946,'Productos de barra'!$A$2:$A$151,0))="","",$N946*INDEX('Productos de barra'!$H$2:$H$151,MATCH($D946,'Productos de barra'!$A$2:$A$151,0))),""))</f>
        <v/>
      </c>
      <c r="Q946" s="18" t="n"/>
      <c r="R946" s="23">
        <f>IF(OR($A946="",$A946&lt;&gt;'Resumen del turno'!$C$3,$B946&lt;&gt;'Resumen del turno'!$C$4,$O946="",$O946="OK"),"",COUNTIFS($A$2:$A946,$A946,$B$2:$B946,$B946,$O$2:$O946,"Falta*")+COUNTIFS($A$2:$A946,$A946,$B$2:$B946,$B946,$O$2:$O946,"Sobra*"))</f>
        <v/>
      </c>
    </row>
    <row r="947">
      <c r="A947" s="22" t="n"/>
      <c r="B947" s="18" t="n"/>
      <c r="C947" s="18" t="n"/>
      <c r="D947" s="18" t="n"/>
      <c r="E947" s="23">
        <f>IF($D947="","",IFERROR(INDEX('Productos de barra'!$B$2:$B$151,MATCH($D947,'Productos de barra'!$A$2:$A$151,0)),"Código no cargado"))</f>
        <v/>
      </c>
      <c r="F947" s="23">
        <f>IF($D947="","",IFERROR(INDEX('Productos de barra'!$D$2:$D$151,MATCH($D947,'Productos de barra'!$A$2:$A$151,0)),""))</f>
        <v/>
      </c>
      <c r="G947" s="24" t="n"/>
      <c r="H947" s="24" t="n"/>
      <c r="I947" s="24" t="n"/>
      <c r="J947" s="24" t="n"/>
      <c r="K947" s="24" t="n"/>
      <c r="L947" s="25">
        <f>IF(OR($D947="",$G947=""),"",ROUND($G947+N($H947)-((N($I947)+N($J947))/MAX(0.0001,IFERROR(IF(INDEX('Productos de barra'!$F$2:$F$151,MATCH($D947,'Productos de barra'!$A$2:$A$151,0))="",1,INDEX('Productos de barra'!$F$2:$F$151,MATCH($D947,'Productos de barra'!$A$2:$A$151,0))),1))+N($K947)),2))</f>
        <v/>
      </c>
      <c r="M947" s="24" t="n"/>
      <c r="N947" s="25">
        <f>IF(OR($L947="",$M947=""),"",ROUND($M947-$L947,2))</f>
        <v/>
      </c>
      <c r="O947" s="23">
        <f>IF($N947="","",IF(ABS($N947)&lt;=IFERROR(IF(INDEX('Productos de barra'!$G$2:$G$151,MATCH($D947,'Productos de barra'!$A$2:$A$151,0))="",Configuración!$C$3,INDEX('Productos de barra'!$G$2:$G$151,MATCH($D947,'Productos de barra'!$A$2:$A$151,0))),Configuración!$C$3)*((N($I947)+N($J947))/MAX(0.0001,IFERROR(IF(INDEX('Productos de barra'!$F$2:$F$151,MATCH($D947,'Productos de barra'!$A$2:$A$151,0))="",1,INDEX('Productos de barra'!$F$2:$F$151,MATCH($D947,'Productos de barra'!$A$2:$A$151,0))),1))+N($K947))+0.001,"OK",IF($N947&lt;0,"Falta: investigar","Sobra: revisar carga")))</f>
        <v/>
      </c>
      <c r="P947" s="26">
        <f>IF($N947="","",IFERROR(IF(INDEX('Productos de barra'!$H$2:$H$151,MATCH($D947,'Productos de barra'!$A$2:$A$151,0))="","",$N947*INDEX('Productos de barra'!$H$2:$H$151,MATCH($D947,'Productos de barra'!$A$2:$A$151,0))),""))</f>
        <v/>
      </c>
      <c r="Q947" s="18" t="n"/>
      <c r="R947" s="23">
        <f>IF(OR($A947="",$A947&lt;&gt;'Resumen del turno'!$C$3,$B947&lt;&gt;'Resumen del turno'!$C$4,$O947="",$O947="OK"),"",COUNTIFS($A$2:$A947,$A947,$B$2:$B947,$B947,$O$2:$O947,"Falta*")+COUNTIFS($A$2:$A947,$A947,$B$2:$B947,$B947,$O$2:$O947,"Sobra*"))</f>
        <v/>
      </c>
    </row>
    <row r="948">
      <c r="A948" s="22" t="n"/>
      <c r="B948" s="18" t="n"/>
      <c r="C948" s="18" t="n"/>
      <c r="D948" s="18" t="n"/>
      <c r="E948" s="23">
        <f>IF($D948="","",IFERROR(INDEX('Productos de barra'!$B$2:$B$151,MATCH($D948,'Productos de barra'!$A$2:$A$151,0)),"Código no cargado"))</f>
        <v/>
      </c>
      <c r="F948" s="23">
        <f>IF($D948="","",IFERROR(INDEX('Productos de barra'!$D$2:$D$151,MATCH($D948,'Productos de barra'!$A$2:$A$151,0)),""))</f>
        <v/>
      </c>
      <c r="G948" s="24" t="n"/>
      <c r="H948" s="24" t="n"/>
      <c r="I948" s="24" t="n"/>
      <c r="J948" s="24" t="n"/>
      <c r="K948" s="24" t="n"/>
      <c r="L948" s="25">
        <f>IF(OR($D948="",$G948=""),"",ROUND($G948+N($H948)-((N($I948)+N($J948))/MAX(0.0001,IFERROR(IF(INDEX('Productos de barra'!$F$2:$F$151,MATCH($D948,'Productos de barra'!$A$2:$A$151,0))="",1,INDEX('Productos de barra'!$F$2:$F$151,MATCH($D948,'Productos de barra'!$A$2:$A$151,0))),1))+N($K948)),2))</f>
        <v/>
      </c>
      <c r="M948" s="24" t="n"/>
      <c r="N948" s="25">
        <f>IF(OR($L948="",$M948=""),"",ROUND($M948-$L948,2))</f>
        <v/>
      </c>
      <c r="O948" s="23">
        <f>IF($N948="","",IF(ABS($N948)&lt;=IFERROR(IF(INDEX('Productos de barra'!$G$2:$G$151,MATCH($D948,'Productos de barra'!$A$2:$A$151,0))="",Configuración!$C$3,INDEX('Productos de barra'!$G$2:$G$151,MATCH($D948,'Productos de barra'!$A$2:$A$151,0))),Configuración!$C$3)*((N($I948)+N($J948))/MAX(0.0001,IFERROR(IF(INDEX('Productos de barra'!$F$2:$F$151,MATCH($D948,'Productos de barra'!$A$2:$A$151,0))="",1,INDEX('Productos de barra'!$F$2:$F$151,MATCH($D948,'Productos de barra'!$A$2:$A$151,0))),1))+N($K948))+0.001,"OK",IF($N948&lt;0,"Falta: investigar","Sobra: revisar carga")))</f>
        <v/>
      </c>
      <c r="P948" s="26">
        <f>IF($N948="","",IFERROR(IF(INDEX('Productos de barra'!$H$2:$H$151,MATCH($D948,'Productos de barra'!$A$2:$A$151,0))="","",$N948*INDEX('Productos de barra'!$H$2:$H$151,MATCH($D948,'Productos de barra'!$A$2:$A$151,0))),""))</f>
        <v/>
      </c>
      <c r="Q948" s="18" t="n"/>
      <c r="R948" s="23">
        <f>IF(OR($A948="",$A948&lt;&gt;'Resumen del turno'!$C$3,$B948&lt;&gt;'Resumen del turno'!$C$4,$O948="",$O948="OK"),"",COUNTIFS($A$2:$A948,$A948,$B$2:$B948,$B948,$O$2:$O948,"Falta*")+COUNTIFS($A$2:$A948,$A948,$B$2:$B948,$B948,$O$2:$O948,"Sobra*"))</f>
        <v/>
      </c>
    </row>
    <row r="949">
      <c r="A949" s="22" t="n"/>
      <c r="B949" s="18" t="n"/>
      <c r="C949" s="18" t="n"/>
      <c r="D949" s="18" t="n"/>
      <c r="E949" s="23">
        <f>IF($D949="","",IFERROR(INDEX('Productos de barra'!$B$2:$B$151,MATCH($D949,'Productos de barra'!$A$2:$A$151,0)),"Código no cargado"))</f>
        <v/>
      </c>
      <c r="F949" s="23">
        <f>IF($D949="","",IFERROR(INDEX('Productos de barra'!$D$2:$D$151,MATCH($D949,'Productos de barra'!$A$2:$A$151,0)),""))</f>
        <v/>
      </c>
      <c r="G949" s="24" t="n"/>
      <c r="H949" s="24" t="n"/>
      <c r="I949" s="24" t="n"/>
      <c r="J949" s="24" t="n"/>
      <c r="K949" s="24" t="n"/>
      <c r="L949" s="25">
        <f>IF(OR($D949="",$G949=""),"",ROUND($G949+N($H949)-((N($I949)+N($J949))/MAX(0.0001,IFERROR(IF(INDEX('Productos de barra'!$F$2:$F$151,MATCH($D949,'Productos de barra'!$A$2:$A$151,0))="",1,INDEX('Productos de barra'!$F$2:$F$151,MATCH($D949,'Productos de barra'!$A$2:$A$151,0))),1))+N($K949)),2))</f>
        <v/>
      </c>
      <c r="M949" s="24" t="n"/>
      <c r="N949" s="25">
        <f>IF(OR($L949="",$M949=""),"",ROUND($M949-$L949,2))</f>
        <v/>
      </c>
      <c r="O949" s="23">
        <f>IF($N949="","",IF(ABS($N949)&lt;=IFERROR(IF(INDEX('Productos de barra'!$G$2:$G$151,MATCH($D949,'Productos de barra'!$A$2:$A$151,0))="",Configuración!$C$3,INDEX('Productos de barra'!$G$2:$G$151,MATCH($D949,'Productos de barra'!$A$2:$A$151,0))),Configuración!$C$3)*((N($I949)+N($J949))/MAX(0.0001,IFERROR(IF(INDEX('Productos de barra'!$F$2:$F$151,MATCH($D949,'Productos de barra'!$A$2:$A$151,0))="",1,INDEX('Productos de barra'!$F$2:$F$151,MATCH($D949,'Productos de barra'!$A$2:$A$151,0))),1))+N($K949))+0.001,"OK",IF($N949&lt;0,"Falta: investigar","Sobra: revisar carga")))</f>
        <v/>
      </c>
      <c r="P949" s="26">
        <f>IF($N949="","",IFERROR(IF(INDEX('Productos de barra'!$H$2:$H$151,MATCH($D949,'Productos de barra'!$A$2:$A$151,0))="","",$N949*INDEX('Productos de barra'!$H$2:$H$151,MATCH($D949,'Productos de barra'!$A$2:$A$151,0))),""))</f>
        <v/>
      </c>
      <c r="Q949" s="18" t="n"/>
      <c r="R949" s="23">
        <f>IF(OR($A949="",$A949&lt;&gt;'Resumen del turno'!$C$3,$B949&lt;&gt;'Resumen del turno'!$C$4,$O949="",$O949="OK"),"",COUNTIFS($A$2:$A949,$A949,$B$2:$B949,$B949,$O$2:$O949,"Falta*")+COUNTIFS($A$2:$A949,$A949,$B$2:$B949,$B949,$O$2:$O949,"Sobra*"))</f>
        <v/>
      </c>
    </row>
    <row r="950">
      <c r="A950" s="22" t="n"/>
      <c r="B950" s="18" t="n"/>
      <c r="C950" s="18" t="n"/>
      <c r="D950" s="18" t="n"/>
      <c r="E950" s="23">
        <f>IF($D950="","",IFERROR(INDEX('Productos de barra'!$B$2:$B$151,MATCH($D950,'Productos de barra'!$A$2:$A$151,0)),"Código no cargado"))</f>
        <v/>
      </c>
      <c r="F950" s="23">
        <f>IF($D950="","",IFERROR(INDEX('Productos de barra'!$D$2:$D$151,MATCH($D950,'Productos de barra'!$A$2:$A$151,0)),""))</f>
        <v/>
      </c>
      <c r="G950" s="24" t="n"/>
      <c r="H950" s="24" t="n"/>
      <c r="I950" s="24" t="n"/>
      <c r="J950" s="24" t="n"/>
      <c r="K950" s="24" t="n"/>
      <c r="L950" s="25">
        <f>IF(OR($D950="",$G950=""),"",ROUND($G950+N($H950)-((N($I950)+N($J950))/MAX(0.0001,IFERROR(IF(INDEX('Productos de barra'!$F$2:$F$151,MATCH($D950,'Productos de barra'!$A$2:$A$151,0))="",1,INDEX('Productos de barra'!$F$2:$F$151,MATCH($D950,'Productos de barra'!$A$2:$A$151,0))),1))+N($K950)),2))</f>
        <v/>
      </c>
      <c r="M950" s="24" t="n"/>
      <c r="N950" s="25">
        <f>IF(OR($L950="",$M950=""),"",ROUND($M950-$L950,2))</f>
        <v/>
      </c>
      <c r="O950" s="23">
        <f>IF($N950="","",IF(ABS($N950)&lt;=IFERROR(IF(INDEX('Productos de barra'!$G$2:$G$151,MATCH($D950,'Productos de barra'!$A$2:$A$151,0))="",Configuración!$C$3,INDEX('Productos de barra'!$G$2:$G$151,MATCH($D950,'Productos de barra'!$A$2:$A$151,0))),Configuración!$C$3)*((N($I950)+N($J950))/MAX(0.0001,IFERROR(IF(INDEX('Productos de barra'!$F$2:$F$151,MATCH($D950,'Productos de barra'!$A$2:$A$151,0))="",1,INDEX('Productos de barra'!$F$2:$F$151,MATCH($D950,'Productos de barra'!$A$2:$A$151,0))),1))+N($K950))+0.001,"OK",IF($N950&lt;0,"Falta: investigar","Sobra: revisar carga")))</f>
        <v/>
      </c>
      <c r="P950" s="26">
        <f>IF($N950="","",IFERROR(IF(INDEX('Productos de barra'!$H$2:$H$151,MATCH($D950,'Productos de barra'!$A$2:$A$151,0))="","",$N950*INDEX('Productos de barra'!$H$2:$H$151,MATCH($D950,'Productos de barra'!$A$2:$A$151,0))),""))</f>
        <v/>
      </c>
      <c r="Q950" s="18" t="n"/>
      <c r="R950" s="23">
        <f>IF(OR($A950="",$A950&lt;&gt;'Resumen del turno'!$C$3,$B950&lt;&gt;'Resumen del turno'!$C$4,$O950="",$O950="OK"),"",COUNTIFS($A$2:$A950,$A950,$B$2:$B950,$B950,$O$2:$O950,"Falta*")+COUNTIFS($A$2:$A950,$A950,$B$2:$B950,$B950,$O$2:$O950,"Sobra*"))</f>
        <v/>
      </c>
    </row>
    <row r="951">
      <c r="A951" s="22" t="n"/>
      <c r="B951" s="18" t="n"/>
      <c r="C951" s="18" t="n"/>
      <c r="D951" s="18" t="n"/>
      <c r="E951" s="23">
        <f>IF($D951="","",IFERROR(INDEX('Productos de barra'!$B$2:$B$151,MATCH($D951,'Productos de barra'!$A$2:$A$151,0)),"Código no cargado"))</f>
        <v/>
      </c>
      <c r="F951" s="23">
        <f>IF($D951="","",IFERROR(INDEX('Productos de barra'!$D$2:$D$151,MATCH($D951,'Productos de barra'!$A$2:$A$151,0)),""))</f>
        <v/>
      </c>
      <c r="G951" s="24" t="n"/>
      <c r="H951" s="24" t="n"/>
      <c r="I951" s="24" t="n"/>
      <c r="J951" s="24" t="n"/>
      <c r="K951" s="24" t="n"/>
      <c r="L951" s="25">
        <f>IF(OR($D951="",$G951=""),"",ROUND($G951+N($H951)-((N($I951)+N($J951))/MAX(0.0001,IFERROR(IF(INDEX('Productos de barra'!$F$2:$F$151,MATCH($D951,'Productos de barra'!$A$2:$A$151,0))="",1,INDEX('Productos de barra'!$F$2:$F$151,MATCH($D951,'Productos de barra'!$A$2:$A$151,0))),1))+N($K951)),2))</f>
        <v/>
      </c>
      <c r="M951" s="24" t="n"/>
      <c r="N951" s="25">
        <f>IF(OR($L951="",$M951=""),"",ROUND($M951-$L951,2))</f>
        <v/>
      </c>
      <c r="O951" s="23">
        <f>IF($N951="","",IF(ABS($N951)&lt;=IFERROR(IF(INDEX('Productos de barra'!$G$2:$G$151,MATCH($D951,'Productos de barra'!$A$2:$A$151,0))="",Configuración!$C$3,INDEX('Productos de barra'!$G$2:$G$151,MATCH($D951,'Productos de barra'!$A$2:$A$151,0))),Configuración!$C$3)*((N($I951)+N($J951))/MAX(0.0001,IFERROR(IF(INDEX('Productos de barra'!$F$2:$F$151,MATCH($D951,'Productos de barra'!$A$2:$A$151,0))="",1,INDEX('Productos de barra'!$F$2:$F$151,MATCH($D951,'Productos de barra'!$A$2:$A$151,0))),1))+N($K951))+0.001,"OK",IF($N951&lt;0,"Falta: investigar","Sobra: revisar carga")))</f>
        <v/>
      </c>
      <c r="P951" s="26">
        <f>IF($N951="","",IFERROR(IF(INDEX('Productos de barra'!$H$2:$H$151,MATCH($D951,'Productos de barra'!$A$2:$A$151,0))="","",$N951*INDEX('Productos de barra'!$H$2:$H$151,MATCH($D951,'Productos de barra'!$A$2:$A$151,0))),""))</f>
        <v/>
      </c>
      <c r="Q951" s="18" t="n"/>
      <c r="R951" s="23">
        <f>IF(OR($A951="",$A951&lt;&gt;'Resumen del turno'!$C$3,$B951&lt;&gt;'Resumen del turno'!$C$4,$O951="",$O951="OK"),"",COUNTIFS($A$2:$A951,$A951,$B$2:$B951,$B951,$O$2:$O951,"Falta*")+COUNTIFS($A$2:$A951,$A951,$B$2:$B951,$B951,$O$2:$O951,"Sobra*"))</f>
        <v/>
      </c>
    </row>
    <row r="952">
      <c r="A952" s="22" t="n"/>
      <c r="B952" s="18" t="n"/>
      <c r="C952" s="18" t="n"/>
      <c r="D952" s="18" t="n"/>
      <c r="E952" s="23">
        <f>IF($D952="","",IFERROR(INDEX('Productos de barra'!$B$2:$B$151,MATCH($D952,'Productos de barra'!$A$2:$A$151,0)),"Código no cargado"))</f>
        <v/>
      </c>
      <c r="F952" s="23">
        <f>IF($D952="","",IFERROR(INDEX('Productos de barra'!$D$2:$D$151,MATCH($D952,'Productos de barra'!$A$2:$A$151,0)),""))</f>
        <v/>
      </c>
      <c r="G952" s="24" t="n"/>
      <c r="H952" s="24" t="n"/>
      <c r="I952" s="24" t="n"/>
      <c r="J952" s="24" t="n"/>
      <c r="K952" s="24" t="n"/>
      <c r="L952" s="25">
        <f>IF(OR($D952="",$G952=""),"",ROUND($G952+N($H952)-((N($I952)+N($J952))/MAX(0.0001,IFERROR(IF(INDEX('Productos de barra'!$F$2:$F$151,MATCH($D952,'Productos de barra'!$A$2:$A$151,0))="",1,INDEX('Productos de barra'!$F$2:$F$151,MATCH($D952,'Productos de barra'!$A$2:$A$151,0))),1))+N($K952)),2))</f>
        <v/>
      </c>
      <c r="M952" s="24" t="n"/>
      <c r="N952" s="25">
        <f>IF(OR($L952="",$M952=""),"",ROUND($M952-$L952,2))</f>
        <v/>
      </c>
      <c r="O952" s="23">
        <f>IF($N952="","",IF(ABS($N952)&lt;=IFERROR(IF(INDEX('Productos de barra'!$G$2:$G$151,MATCH($D952,'Productos de barra'!$A$2:$A$151,0))="",Configuración!$C$3,INDEX('Productos de barra'!$G$2:$G$151,MATCH($D952,'Productos de barra'!$A$2:$A$151,0))),Configuración!$C$3)*((N($I952)+N($J952))/MAX(0.0001,IFERROR(IF(INDEX('Productos de barra'!$F$2:$F$151,MATCH($D952,'Productos de barra'!$A$2:$A$151,0))="",1,INDEX('Productos de barra'!$F$2:$F$151,MATCH($D952,'Productos de barra'!$A$2:$A$151,0))),1))+N($K952))+0.001,"OK",IF($N952&lt;0,"Falta: investigar","Sobra: revisar carga")))</f>
        <v/>
      </c>
      <c r="P952" s="26">
        <f>IF($N952="","",IFERROR(IF(INDEX('Productos de barra'!$H$2:$H$151,MATCH($D952,'Productos de barra'!$A$2:$A$151,0))="","",$N952*INDEX('Productos de barra'!$H$2:$H$151,MATCH($D952,'Productos de barra'!$A$2:$A$151,0))),""))</f>
        <v/>
      </c>
      <c r="Q952" s="18" t="n"/>
      <c r="R952" s="23">
        <f>IF(OR($A952="",$A952&lt;&gt;'Resumen del turno'!$C$3,$B952&lt;&gt;'Resumen del turno'!$C$4,$O952="",$O952="OK"),"",COUNTIFS($A$2:$A952,$A952,$B$2:$B952,$B952,$O$2:$O952,"Falta*")+COUNTIFS($A$2:$A952,$A952,$B$2:$B952,$B952,$O$2:$O952,"Sobra*"))</f>
        <v/>
      </c>
    </row>
    <row r="953">
      <c r="A953" s="22" t="n"/>
      <c r="B953" s="18" t="n"/>
      <c r="C953" s="18" t="n"/>
      <c r="D953" s="18" t="n"/>
      <c r="E953" s="23">
        <f>IF($D953="","",IFERROR(INDEX('Productos de barra'!$B$2:$B$151,MATCH($D953,'Productos de barra'!$A$2:$A$151,0)),"Código no cargado"))</f>
        <v/>
      </c>
      <c r="F953" s="23">
        <f>IF($D953="","",IFERROR(INDEX('Productos de barra'!$D$2:$D$151,MATCH($D953,'Productos de barra'!$A$2:$A$151,0)),""))</f>
        <v/>
      </c>
      <c r="G953" s="24" t="n"/>
      <c r="H953" s="24" t="n"/>
      <c r="I953" s="24" t="n"/>
      <c r="J953" s="24" t="n"/>
      <c r="K953" s="24" t="n"/>
      <c r="L953" s="25">
        <f>IF(OR($D953="",$G953=""),"",ROUND($G953+N($H953)-((N($I953)+N($J953))/MAX(0.0001,IFERROR(IF(INDEX('Productos de barra'!$F$2:$F$151,MATCH($D953,'Productos de barra'!$A$2:$A$151,0))="",1,INDEX('Productos de barra'!$F$2:$F$151,MATCH($D953,'Productos de barra'!$A$2:$A$151,0))),1))+N($K953)),2))</f>
        <v/>
      </c>
      <c r="M953" s="24" t="n"/>
      <c r="N953" s="25">
        <f>IF(OR($L953="",$M953=""),"",ROUND($M953-$L953,2))</f>
        <v/>
      </c>
      <c r="O953" s="23">
        <f>IF($N953="","",IF(ABS($N953)&lt;=IFERROR(IF(INDEX('Productos de barra'!$G$2:$G$151,MATCH($D953,'Productos de barra'!$A$2:$A$151,0))="",Configuración!$C$3,INDEX('Productos de barra'!$G$2:$G$151,MATCH($D953,'Productos de barra'!$A$2:$A$151,0))),Configuración!$C$3)*((N($I953)+N($J953))/MAX(0.0001,IFERROR(IF(INDEX('Productos de barra'!$F$2:$F$151,MATCH($D953,'Productos de barra'!$A$2:$A$151,0))="",1,INDEX('Productos de barra'!$F$2:$F$151,MATCH($D953,'Productos de barra'!$A$2:$A$151,0))),1))+N($K953))+0.001,"OK",IF($N953&lt;0,"Falta: investigar","Sobra: revisar carga")))</f>
        <v/>
      </c>
      <c r="P953" s="26">
        <f>IF($N953="","",IFERROR(IF(INDEX('Productos de barra'!$H$2:$H$151,MATCH($D953,'Productos de barra'!$A$2:$A$151,0))="","",$N953*INDEX('Productos de barra'!$H$2:$H$151,MATCH($D953,'Productos de barra'!$A$2:$A$151,0))),""))</f>
        <v/>
      </c>
      <c r="Q953" s="18" t="n"/>
      <c r="R953" s="23">
        <f>IF(OR($A953="",$A953&lt;&gt;'Resumen del turno'!$C$3,$B953&lt;&gt;'Resumen del turno'!$C$4,$O953="",$O953="OK"),"",COUNTIFS($A$2:$A953,$A953,$B$2:$B953,$B953,$O$2:$O953,"Falta*")+COUNTIFS($A$2:$A953,$A953,$B$2:$B953,$B953,$O$2:$O953,"Sobra*"))</f>
        <v/>
      </c>
    </row>
    <row r="954">
      <c r="A954" s="22" t="n"/>
      <c r="B954" s="18" t="n"/>
      <c r="C954" s="18" t="n"/>
      <c r="D954" s="18" t="n"/>
      <c r="E954" s="23">
        <f>IF($D954="","",IFERROR(INDEX('Productos de barra'!$B$2:$B$151,MATCH($D954,'Productos de barra'!$A$2:$A$151,0)),"Código no cargado"))</f>
        <v/>
      </c>
      <c r="F954" s="23">
        <f>IF($D954="","",IFERROR(INDEX('Productos de barra'!$D$2:$D$151,MATCH($D954,'Productos de barra'!$A$2:$A$151,0)),""))</f>
        <v/>
      </c>
      <c r="G954" s="24" t="n"/>
      <c r="H954" s="24" t="n"/>
      <c r="I954" s="24" t="n"/>
      <c r="J954" s="24" t="n"/>
      <c r="K954" s="24" t="n"/>
      <c r="L954" s="25">
        <f>IF(OR($D954="",$G954=""),"",ROUND($G954+N($H954)-((N($I954)+N($J954))/MAX(0.0001,IFERROR(IF(INDEX('Productos de barra'!$F$2:$F$151,MATCH($D954,'Productos de barra'!$A$2:$A$151,0))="",1,INDEX('Productos de barra'!$F$2:$F$151,MATCH($D954,'Productos de barra'!$A$2:$A$151,0))),1))+N($K954)),2))</f>
        <v/>
      </c>
      <c r="M954" s="24" t="n"/>
      <c r="N954" s="25">
        <f>IF(OR($L954="",$M954=""),"",ROUND($M954-$L954,2))</f>
        <v/>
      </c>
      <c r="O954" s="23">
        <f>IF($N954="","",IF(ABS($N954)&lt;=IFERROR(IF(INDEX('Productos de barra'!$G$2:$G$151,MATCH($D954,'Productos de barra'!$A$2:$A$151,0))="",Configuración!$C$3,INDEX('Productos de barra'!$G$2:$G$151,MATCH($D954,'Productos de barra'!$A$2:$A$151,0))),Configuración!$C$3)*((N($I954)+N($J954))/MAX(0.0001,IFERROR(IF(INDEX('Productos de barra'!$F$2:$F$151,MATCH($D954,'Productos de barra'!$A$2:$A$151,0))="",1,INDEX('Productos de barra'!$F$2:$F$151,MATCH($D954,'Productos de barra'!$A$2:$A$151,0))),1))+N($K954))+0.001,"OK",IF($N954&lt;0,"Falta: investigar","Sobra: revisar carga")))</f>
        <v/>
      </c>
      <c r="P954" s="26">
        <f>IF($N954="","",IFERROR(IF(INDEX('Productos de barra'!$H$2:$H$151,MATCH($D954,'Productos de barra'!$A$2:$A$151,0))="","",$N954*INDEX('Productos de barra'!$H$2:$H$151,MATCH($D954,'Productos de barra'!$A$2:$A$151,0))),""))</f>
        <v/>
      </c>
      <c r="Q954" s="18" t="n"/>
      <c r="R954" s="23">
        <f>IF(OR($A954="",$A954&lt;&gt;'Resumen del turno'!$C$3,$B954&lt;&gt;'Resumen del turno'!$C$4,$O954="",$O954="OK"),"",COUNTIFS($A$2:$A954,$A954,$B$2:$B954,$B954,$O$2:$O954,"Falta*")+COUNTIFS($A$2:$A954,$A954,$B$2:$B954,$B954,$O$2:$O954,"Sobra*"))</f>
        <v/>
      </c>
    </row>
    <row r="955">
      <c r="A955" s="22" t="n"/>
      <c r="B955" s="18" t="n"/>
      <c r="C955" s="18" t="n"/>
      <c r="D955" s="18" t="n"/>
      <c r="E955" s="23">
        <f>IF($D955="","",IFERROR(INDEX('Productos de barra'!$B$2:$B$151,MATCH($D955,'Productos de barra'!$A$2:$A$151,0)),"Código no cargado"))</f>
        <v/>
      </c>
      <c r="F955" s="23">
        <f>IF($D955="","",IFERROR(INDEX('Productos de barra'!$D$2:$D$151,MATCH($D955,'Productos de barra'!$A$2:$A$151,0)),""))</f>
        <v/>
      </c>
      <c r="G955" s="24" t="n"/>
      <c r="H955" s="24" t="n"/>
      <c r="I955" s="24" t="n"/>
      <c r="J955" s="24" t="n"/>
      <c r="K955" s="24" t="n"/>
      <c r="L955" s="25">
        <f>IF(OR($D955="",$G955=""),"",ROUND($G955+N($H955)-((N($I955)+N($J955))/MAX(0.0001,IFERROR(IF(INDEX('Productos de barra'!$F$2:$F$151,MATCH($D955,'Productos de barra'!$A$2:$A$151,0))="",1,INDEX('Productos de barra'!$F$2:$F$151,MATCH($D955,'Productos de barra'!$A$2:$A$151,0))),1))+N($K955)),2))</f>
        <v/>
      </c>
      <c r="M955" s="24" t="n"/>
      <c r="N955" s="25">
        <f>IF(OR($L955="",$M955=""),"",ROUND($M955-$L955,2))</f>
        <v/>
      </c>
      <c r="O955" s="23">
        <f>IF($N955="","",IF(ABS($N955)&lt;=IFERROR(IF(INDEX('Productos de barra'!$G$2:$G$151,MATCH($D955,'Productos de barra'!$A$2:$A$151,0))="",Configuración!$C$3,INDEX('Productos de barra'!$G$2:$G$151,MATCH($D955,'Productos de barra'!$A$2:$A$151,0))),Configuración!$C$3)*((N($I955)+N($J955))/MAX(0.0001,IFERROR(IF(INDEX('Productos de barra'!$F$2:$F$151,MATCH($D955,'Productos de barra'!$A$2:$A$151,0))="",1,INDEX('Productos de barra'!$F$2:$F$151,MATCH($D955,'Productos de barra'!$A$2:$A$151,0))),1))+N($K955))+0.001,"OK",IF($N955&lt;0,"Falta: investigar","Sobra: revisar carga")))</f>
        <v/>
      </c>
      <c r="P955" s="26">
        <f>IF($N955="","",IFERROR(IF(INDEX('Productos de barra'!$H$2:$H$151,MATCH($D955,'Productos de barra'!$A$2:$A$151,0))="","",$N955*INDEX('Productos de barra'!$H$2:$H$151,MATCH($D955,'Productos de barra'!$A$2:$A$151,0))),""))</f>
        <v/>
      </c>
      <c r="Q955" s="18" t="n"/>
      <c r="R955" s="23">
        <f>IF(OR($A955="",$A955&lt;&gt;'Resumen del turno'!$C$3,$B955&lt;&gt;'Resumen del turno'!$C$4,$O955="",$O955="OK"),"",COUNTIFS($A$2:$A955,$A955,$B$2:$B955,$B955,$O$2:$O955,"Falta*")+COUNTIFS($A$2:$A955,$A955,$B$2:$B955,$B955,$O$2:$O955,"Sobra*"))</f>
        <v/>
      </c>
    </row>
    <row r="956">
      <c r="A956" s="22" t="n"/>
      <c r="B956" s="18" t="n"/>
      <c r="C956" s="18" t="n"/>
      <c r="D956" s="18" t="n"/>
      <c r="E956" s="23">
        <f>IF($D956="","",IFERROR(INDEX('Productos de barra'!$B$2:$B$151,MATCH($D956,'Productos de barra'!$A$2:$A$151,0)),"Código no cargado"))</f>
        <v/>
      </c>
      <c r="F956" s="23">
        <f>IF($D956="","",IFERROR(INDEX('Productos de barra'!$D$2:$D$151,MATCH($D956,'Productos de barra'!$A$2:$A$151,0)),""))</f>
        <v/>
      </c>
      <c r="G956" s="24" t="n"/>
      <c r="H956" s="24" t="n"/>
      <c r="I956" s="24" t="n"/>
      <c r="J956" s="24" t="n"/>
      <c r="K956" s="24" t="n"/>
      <c r="L956" s="25">
        <f>IF(OR($D956="",$G956=""),"",ROUND($G956+N($H956)-((N($I956)+N($J956))/MAX(0.0001,IFERROR(IF(INDEX('Productos de barra'!$F$2:$F$151,MATCH($D956,'Productos de barra'!$A$2:$A$151,0))="",1,INDEX('Productos de barra'!$F$2:$F$151,MATCH($D956,'Productos de barra'!$A$2:$A$151,0))),1))+N($K956)),2))</f>
        <v/>
      </c>
      <c r="M956" s="24" t="n"/>
      <c r="N956" s="25">
        <f>IF(OR($L956="",$M956=""),"",ROUND($M956-$L956,2))</f>
        <v/>
      </c>
      <c r="O956" s="23">
        <f>IF($N956="","",IF(ABS($N956)&lt;=IFERROR(IF(INDEX('Productos de barra'!$G$2:$G$151,MATCH($D956,'Productos de barra'!$A$2:$A$151,0))="",Configuración!$C$3,INDEX('Productos de barra'!$G$2:$G$151,MATCH($D956,'Productos de barra'!$A$2:$A$151,0))),Configuración!$C$3)*((N($I956)+N($J956))/MAX(0.0001,IFERROR(IF(INDEX('Productos de barra'!$F$2:$F$151,MATCH($D956,'Productos de barra'!$A$2:$A$151,0))="",1,INDEX('Productos de barra'!$F$2:$F$151,MATCH($D956,'Productos de barra'!$A$2:$A$151,0))),1))+N($K956))+0.001,"OK",IF($N956&lt;0,"Falta: investigar","Sobra: revisar carga")))</f>
        <v/>
      </c>
      <c r="P956" s="26">
        <f>IF($N956="","",IFERROR(IF(INDEX('Productos de barra'!$H$2:$H$151,MATCH($D956,'Productos de barra'!$A$2:$A$151,0))="","",$N956*INDEX('Productos de barra'!$H$2:$H$151,MATCH($D956,'Productos de barra'!$A$2:$A$151,0))),""))</f>
        <v/>
      </c>
      <c r="Q956" s="18" t="n"/>
      <c r="R956" s="23">
        <f>IF(OR($A956="",$A956&lt;&gt;'Resumen del turno'!$C$3,$B956&lt;&gt;'Resumen del turno'!$C$4,$O956="",$O956="OK"),"",COUNTIFS($A$2:$A956,$A956,$B$2:$B956,$B956,$O$2:$O956,"Falta*")+COUNTIFS($A$2:$A956,$A956,$B$2:$B956,$B956,$O$2:$O956,"Sobra*"))</f>
        <v/>
      </c>
    </row>
    <row r="957">
      <c r="A957" s="22" t="n"/>
      <c r="B957" s="18" t="n"/>
      <c r="C957" s="18" t="n"/>
      <c r="D957" s="18" t="n"/>
      <c r="E957" s="23">
        <f>IF($D957="","",IFERROR(INDEX('Productos de barra'!$B$2:$B$151,MATCH($D957,'Productos de barra'!$A$2:$A$151,0)),"Código no cargado"))</f>
        <v/>
      </c>
      <c r="F957" s="23">
        <f>IF($D957="","",IFERROR(INDEX('Productos de barra'!$D$2:$D$151,MATCH($D957,'Productos de barra'!$A$2:$A$151,0)),""))</f>
        <v/>
      </c>
      <c r="G957" s="24" t="n"/>
      <c r="H957" s="24" t="n"/>
      <c r="I957" s="24" t="n"/>
      <c r="J957" s="24" t="n"/>
      <c r="K957" s="24" t="n"/>
      <c r="L957" s="25">
        <f>IF(OR($D957="",$G957=""),"",ROUND($G957+N($H957)-((N($I957)+N($J957))/MAX(0.0001,IFERROR(IF(INDEX('Productos de barra'!$F$2:$F$151,MATCH($D957,'Productos de barra'!$A$2:$A$151,0))="",1,INDEX('Productos de barra'!$F$2:$F$151,MATCH($D957,'Productos de barra'!$A$2:$A$151,0))),1))+N($K957)),2))</f>
        <v/>
      </c>
      <c r="M957" s="24" t="n"/>
      <c r="N957" s="25">
        <f>IF(OR($L957="",$M957=""),"",ROUND($M957-$L957,2))</f>
        <v/>
      </c>
      <c r="O957" s="23">
        <f>IF($N957="","",IF(ABS($N957)&lt;=IFERROR(IF(INDEX('Productos de barra'!$G$2:$G$151,MATCH($D957,'Productos de barra'!$A$2:$A$151,0))="",Configuración!$C$3,INDEX('Productos de barra'!$G$2:$G$151,MATCH($D957,'Productos de barra'!$A$2:$A$151,0))),Configuración!$C$3)*((N($I957)+N($J957))/MAX(0.0001,IFERROR(IF(INDEX('Productos de barra'!$F$2:$F$151,MATCH($D957,'Productos de barra'!$A$2:$A$151,0))="",1,INDEX('Productos de barra'!$F$2:$F$151,MATCH($D957,'Productos de barra'!$A$2:$A$151,0))),1))+N($K957))+0.001,"OK",IF($N957&lt;0,"Falta: investigar","Sobra: revisar carga")))</f>
        <v/>
      </c>
      <c r="P957" s="26">
        <f>IF($N957="","",IFERROR(IF(INDEX('Productos de barra'!$H$2:$H$151,MATCH($D957,'Productos de barra'!$A$2:$A$151,0))="","",$N957*INDEX('Productos de barra'!$H$2:$H$151,MATCH($D957,'Productos de barra'!$A$2:$A$151,0))),""))</f>
        <v/>
      </c>
      <c r="Q957" s="18" t="n"/>
      <c r="R957" s="23">
        <f>IF(OR($A957="",$A957&lt;&gt;'Resumen del turno'!$C$3,$B957&lt;&gt;'Resumen del turno'!$C$4,$O957="",$O957="OK"),"",COUNTIFS($A$2:$A957,$A957,$B$2:$B957,$B957,$O$2:$O957,"Falta*")+COUNTIFS($A$2:$A957,$A957,$B$2:$B957,$B957,$O$2:$O957,"Sobra*"))</f>
        <v/>
      </c>
    </row>
    <row r="958">
      <c r="A958" s="22" t="n"/>
      <c r="B958" s="18" t="n"/>
      <c r="C958" s="18" t="n"/>
      <c r="D958" s="18" t="n"/>
      <c r="E958" s="23">
        <f>IF($D958="","",IFERROR(INDEX('Productos de barra'!$B$2:$B$151,MATCH($D958,'Productos de barra'!$A$2:$A$151,0)),"Código no cargado"))</f>
        <v/>
      </c>
      <c r="F958" s="23">
        <f>IF($D958="","",IFERROR(INDEX('Productos de barra'!$D$2:$D$151,MATCH($D958,'Productos de barra'!$A$2:$A$151,0)),""))</f>
        <v/>
      </c>
      <c r="G958" s="24" t="n"/>
      <c r="H958" s="24" t="n"/>
      <c r="I958" s="24" t="n"/>
      <c r="J958" s="24" t="n"/>
      <c r="K958" s="24" t="n"/>
      <c r="L958" s="25">
        <f>IF(OR($D958="",$G958=""),"",ROUND($G958+N($H958)-((N($I958)+N($J958))/MAX(0.0001,IFERROR(IF(INDEX('Productos de barra'!$F$2:$F$151,MATCH($D958,'Productos de barra'!$A$2:$A$151,0))="",1,INDEX('Productos de barra'!$F$2:$F$151,MATCH($D958,'Productos de barra'!$A$2:$A$151,0))),1))+N($K958)),2))</f>
        <v/>
      </c>
      <c r="M958" s="24" t="n"/>
      <c r="N958" s="25">
        <f>IF(OR($L958="",$M958=""),"",ROUND($M958-$L958,2))</f>
        <v/>
      </c>
      <c r="O958" s="23">
        <f>IF($N958="","",IF(ABS($N958)&lt;=IFERROR(IF(INDEX('Productos de barra'!$G$2:$G$151,MATCH($D958,'Productos de barra'!$A$2:$A$151,0))="",Configuración!$C$3,INDEX('Productos de barra'!$G$2:$G$151,MATCH($D958,'Productos de barra'!$A$2:$A$151,0))),Configuración!$C$3)*((N($I958)+N($J958))/MAX(0.0001,IFERROR(IF(INDEX('Productos de barra'!$F$2:$F$151,MATCH($D958,'Productos de barra'!$A$2:$A$151,0))="",1,INDEX('Productos de barra'!$F$2:$F$151,MATCH($D958,'Productos de barra'!$A$2:$A$151,0))),1))+N($K958))+0.001,"OK",IF($N958&lt;0,"Falta: investigar","Sobra: revisar carga")))</f>
        <v/>
      </c>
      <c r="P958" s="26">
        <f>IF($N958="","",IFERROR(IF(INDEX('Productos de barra'!$H$2:$H$151,MATCH($D958,'Productos de barra'!$A$2:$A$151,0))="","",$N958*INDEX('Productos de barra'!$H$2:$H$151,MATCH($D958,'Productos de barra'!$A$2:$A$151,0))),""))</f>
        <v/>
      </c>
      <c r="Q958" s="18" t="n"/>
      <c r="R958" s="23">
        <f>IF(OR($A958="",$A958&lt;&gt;'Resumen del turno'!$C$3,$B958&lt;&gt;'Resumen del turno'!$C$4,$O958="",$O958="OK"),"",COUNTIFS($A$2:$A958,$A958,$B$2:$B958,$B958,$O$2:$O958,"Falta*")+COUNTIFS($A$2:$A958,$A958,$B$2:$B958,$B958,$O$2:$O958,"Sobra*"))</f>
        <v/>
      </c>
    </row>
    <row r="959">
      <c r="A959" s="22" t="n"/>
      <c r="B959" s="18" t="n"/>
      <c r="C959" s="18" t="n"/>
      <c r="D959" s="18" t="n"/>
      <c r="E959" s="23">
        <f>IF($D959="","",IFERROR(INDEX('Productos de barra'!$B$2:$B$151,MATCH($D959,'Productos de barra'!$A$2:$A$151,0)),"Código no cargado"))</f>
        <v/>
      </c>
      <c r="F959" s="23">
        <f>IF($D959="","",IFERROR(INDEX('Productos de barra'!$D$2:$D$151,MATCH($D959,'Productos de barra'!$A$2:$A$151,0)),""))</f>
        <v/>
      </c>
      <c r="G959" s="24" t="n"/>
      <c r="H959" s="24" t="n"/>
      <c r="I959" s="24" t="n"/>
      <c r="J959" s="24" t="n"/>
      <c r="K959" s="24" t="n"/>
      <c r="L959" s="25">
        <f>IF(OR($D959="",$G959=""),"",ROUND($G959+N($H959)-((N($I959)+N($J959))/MAX(0.0001,IFERROR(IF(INDEX('Productos de barra'!$F$2:$F$151,MATCH($D959,'Productos de barra'!$A$2:$A$151,0))="",1,INDEX('Productos de barra'!$F$2:$F$151,MATCH($D959,'Productos de barra'!$A$2:$A$151,0))),1))+N($K959)),2))</f>
        <v/>
      </c>
      <c r="M959" s="24" t="n"/>
      <c r="N959" s="25">
        <f>IF(OR($L959="",$M959=""),"",ROUND($M959-$L959,2))</f>
        <v/>
      </c>
      <c r="O959" s="23">
        <f>IF($N959="","",IF(ABS($N959)&lt;=IFERROR(IF(INDEX('Productos de barra'!$G$2:$G$151,MATCH($D959,'Productos de barra'!$A$2:$A$151,0))="",Configuración!$C$3,INDEX('Productos de barra'!$G$2:$G$151,MATCH($D959,'Productos de barra'!$A$2:$A$151,0))),Configuración!$C$3)*((N($I959)+N($J959))/MAX(0.0001,IFERROR(IF(INDEX('Productos de barra'!$F$2:$F$151,MATCH($D959,'Productos de barra'!$A$2:$A$151,0))="",1,INDEX('Productos de barra'!$F$2:$F$151,MATCH($D959,'Productos de barra'!$A$2:$A$151,0))),1))+N($K959))+0.001,"OK",IF($N959&lt;0,"Falta: investigar","Sobra: revisar carga")))</f>
        <v/>
      </c>
      <c r="P959" s="26">
        <f>IF($N959="","",IFERROR(IF(INDEX('Productos de barra'!$H$2:$H$151,MATCH($D959,'Productos de barra'!$A$2:$A$151,0))="","",$N959*INDEX('Productos de barra'!$H$2:$H$151,MATCH($D959,'Productos de barra'!$A$2:$A$151,0))),""))</f>
        <v/>
      </c>
      <c r="Q959" s="18" t="n"/>
      <c r="R959" s="23">
        <f>IF(OR($A959="",$A959&lt;&gt;'Resumen del turno'!$C$3,$B959&lt;&gt;'Resumen del turno'!$C$4,$O959="",$O959="OK"),"",COUNTIFS($A$2:$A959,$A959,$B$2:$B959,$B959,$O$2:$O959,"Falta*")+COUNTIFS($A$2:$A959,$A959,$B$2:$B959,$B959,$O$2:$O959,"Sobra*"))</f>
        <v/>
      </c>
    </row>
    <row r="960">
      <c r="A960" s="22" t="n"/>
      <c r="B960" s="18" t="n"/>
      <c r="C960" s="18" t="n"/>
      <c r="D960" s="18" t="n"/>
      <c r="E960" s="23">
        <f>IF($D960="","",IFERROR(INDEX('Productos de barra'!$B$2:$B$151,MATCH($D960,'Productos de barra'!$A$2:$A$151,0)),"Código no cargado"))</f>
        <v/>
      </c>
      <c r="F960" s="23">
        <f>IF($D960="","",IFERROR(INDEX('Productos de barra'!$D$2:$D$151,MATCH($D960,'Productos de barra'!$A$2:$A$151,0)),""))</f>
        <v/>
      </c>
      <c r="G960" s="24" t="n"/>
      <c r="H960" s="24" t="n"/>
      <c r="I960" s="24" t="n"/>
      <c r="J960" s="24" t="n"/>
      <c r="K960" s="24" t="n"/>
      <c r="L960" s="25">
        <f>IF(OR($D960="",$G960=""),"",ROUND($G960+N($H960)-((N($I960)+N($J960))/MAX(0.0001,IFERROR(IF(INDEX('Productos de barra'!$F$2:$F$151,MATCH($D960,'Productos de barra'!$A$2:$A$151,0))="",1,INDEX('Productos de barra'!$F$2:$F$151,MATCH($D960,'Productos de barra'!$A$2:$A$151,0))),1))+N($K960)),2))</f>
        <v/>
      </c>
      <c r="M960" s="24" t="n"/>
      <c r="N960" s="25">
        <f>IF(OR($L960="",$M960=""),"",ROUND($M960-$L960,2))</f>
        <v/>
      </c>
      <c r="O960" s="23">
        <f>IF($N960="","",IF(ABS($N960)&lt;=IFERROR(IF(INDEX('Productos de barra'!$G$2:$G$151,MATCH($D960,'Productos de barra'!$A$2:$A$151,0))="",Configuración!$C$3,INDEX('Productos de barra'!$G$2:$G$151,MATCH($D960,'Productos de barra'!$A$2:$A$151,0))),Configuración!$C$3)*((N($I960)+N($J960))/MAX(0.0001,IFERROR(IF(INDEX('Productos de barra'!$F$2:$F$151,MATCH($D960,'Productos de barra'!$A$2:$A$151,0))="",1,INDEX('Productos de barra'!$F$2:$F$151,MATCH($D960,'Productos de barra'!$A$2:$A$151,0))),1))+N($K960))+0.001,"OK",IF($N960&lt;0,"Falta: investigar","Sobra: revisar carga")))</f>
        <v/>
      </c>
      <c r="P960" s="26">
        <f>IF($N960="","",IFERROR(IF(INDEX('Productos de barra'!$H$2:$H$151,MATCH($D960,'Productos de barra'!$A$2:$A$151,0))="","",$N960*INDEX('Productos de barra'!$H$2:$H$151,MATCH($D960,'Productos de barra'!$A$2:$A$151,0))),""))</f>
        <v/>
      </c>
      <c r="Q960" s="18" t="n"/>
      <c r="R960" s="23">
        <f>IF(OR($A960="",$A960&lt;&gt;'Resumen del turno'!$C$3,$B960&lt;&gt;'Resumen del turno'!$C$4,$O960="",$O960="OK"),"",COUNTIFS($A$2:$A960,$A960,$B$2:$B960,$B960,$O$2:$O960,"Falta*")+COUNTIFS($A$2:$A960,$A960,$B$2:$B960,$B960,$O$2:$O960,"Sobra*"))</f>
        <v/>
      </c>
    </row>
    <row r="961">
      <c r="A961" s="22" t="n"/>
      <c r="B961" s="18" t="n"/>
      <c r="C961" s="18" t="n"/>
      <c r="D961" s="18" t="n"/>
      <c r="E961" s="23">
        <f>IF($D961="","",IFERROR(INDEX('Productos de barra'!$B$2:$B$151,MATCH($D961,'Productos de barra'!$A$2:$A$151,0)),"Código no cargado"))</f>
        <v/>
      </c>
      <c r="F961" s="23">
        <f>IF($D961="","",IFERROR(INDEX('Productos de barra'!$D$2:$D$151,MATCH($D961,'Productos de barra'!$A$2:$A$151,0)),""))</f>
        <v/>
      </c>
      <c r="G961" s="24" t="n"/>
      <c r="H961" s="24" t="n"/>
      <c r="I961" s="24" t="n"/>
      <c r="J961" s="24" t="n"/>
      <c r="K961" s="24" t="n"/>
      <c r="L961" s="25">
        <f>IF(OR($D961="",$G961=""),"",ROUND($G961+N($H961)-((N($I961)+N($J961))/MAX(0.0001,IFERROR(IF(INDEX('Productos de barra'!$F$2:$F$151,MATCH($D961,'Productos de barra'!$A$2:$A$151,0))="",1,INDEX('Productos de barra'!$F$2:$F$151,MATCH($D961,'Productos de barra'!$A$2:$A$151,0))),1))+N($K961)),2))</f>
        <v/>
      </c>
      <c r="M961" s="24" t="n"/>
      <c r="N961" s="25">
        <f>IF(OR($L961="",$M961=""),"",ROUND($M961-$L961,2))</f>
        <v/>
      </c>
      <c r="O961" s="23">
        <f>IF($N961="","",IF(ABS($N961)&lt;=IFERROR(IF(INDEX('Productos de barra'!$G$2:$G$151,MATCH($D961,'Productos de barra'!$A$2:$A$151,0))="",Configuración!$C$3,INDEX('Productos de barra'!$G$2:$G$151,MATCH($D961,'Productos de barra'!$A$2:$A$151,0))),Configuración!$C$3)*((N($I961)+N($J961))/MAX(0.0001,IFERROR(IF(INDEX('Productos de barra'!$F$2:$F$151,MATCH($D961,'Productos de barra'!$A$2:$A$151,0))="",1,INDEX('Productos de barra'!$F$2:$F$151,MATCH($D961,'Productos de barra'!$A$2:$A$151,0))),1))+N($K961))+0.001,"OK",IF($N961&lt;0,"Falta: investigar","Sobra: revisar carga")))</f>
        <v/>
      </c>
      <c r="P961" s="26">
        <f>IF($N961="","",IFERROR(IF(INDEX('Productos de barra'!$H$2:$H$151,MATCH($D961,'Productos de barra'!$A$2:$A$151,0))="","",$N961*INDEX('Productos de barra'!$H$2:$H$151,MATCH($D961,'Productos de barra'!$A$2:$A$151,0))),""))</f>
        <v/>
      </c>
      <c r="Q961" s="18" t="n"/>
      <c r="R961" s="23">
        <f>IF(OR($A961="",$A961&lt;&gt;'Resumen del turno'!$C$3,$B961&lt;&gt;'Resumen del turno'!$C$4,$O961="",$O961="OK"),"",COUNTIFS($A$2:$A961,$A961,$B$2:$B961,$B961,$O$2:$O961,"Falta*")+COUNTIFS($A$2:$A961,$A961,$B$2:$B961,$B961,$O$2:$O961,"Sobra*"))</f>
        <v/>
      </c>
    </row>
    <row r="962">
      <c r="A962" s="22" t="n"/>
      <c r="B962" s="18" t="n"/>
      <c r="C962" s="18" t="n"/>
      <c r="D962" s="18" t="n"/>
      <c r="E962" s="23">
        <f>IF($D962="","",IFERROR(INDEX('Productos de barra'!$B$2:$B$151,MATCH($D962,'Productos de barra'!$A$2:$A$151,0)),"Código no cargado"))</f>
        <v/>
      </c>
      <c r="F962" s="23">
        <f>IF($D962="","",IFERROR(INDEX('Productos de barra'!$D$2:$D$151,MATCH($D962,'Productos de barra'!$A$2:$A$151,0)),""))</f>
        <v/>
      </c>
      <c r="G962" s="24" t="n"/>
      <c r="H962" s="24" t="n"/>
      <c r="I962" s="24" t="n"/>
      <c r="J962" s="24" t="n"/>
      <c r="K962" s="24" t="n"/>
      <c r="L962" s="25">
        <f>IF(OR($D962="",$G962=""),"",ROUND($G962+N($H962)-((N($I962)+N($J962))/MAX(0.0001,IFERROR(IF(INDEX('Productos de barra'!$F$2:$F$151,MATCH($D962,'Productos de barra'!$A$2:$A$151,0))="",1,INDEX('Productos de barra'!$F$2:$F$151,MATCH($D962,'Productos de barra'!$A$2:$A$151,0))),1))+N($K962)),2))</f>
        <v/>
      </c>
      <c r="M962" s="24" t="n"/>
      <c r="N962" s="25">
        <f>IF(OR($L962="",$M962=""),"",ROUND($M962-$L962,2))</f>
        <v/>
      </c>
      <c r="O962" s="23">
        <f>IF($N962="","",IF(ABS($N962)&lt;=IFERROR(IF(INDEX('Productos de barra'!$G$2:$G$151,MATCH($D962,'Productos de barra'!$A$2:$A$151,0))="",Configuración!$C$3,INDEX('Productos de barra'!$G$2:$G$151,MATCH($D962,'Productos de barra'!$A$2:$A$151,0))),Configuración!$C$3)*((N($I962)+N($J962))/MAX(0.0001,IFERROR(IF(INDEX('Productos de barra'!$F$2:$F$151,MATCH($D962,'Productos de barra'!$A$2:$A$151,0))="",1,INDEX('Productos de barra'!$F$2:$F$151,MATCH($D962,'Productos de barra'!$A$2:$A$151,0))),1))+N($K962))+0.001,"OK",IF($N962&lt;0,"Falta: investigar","Sobra: revisar carga")))</f>
        <v/>
      </c>
      <c r="P962" s="26">
        <f>IF($N962="","",IFERROR(IF(INDEX('Productos de barra'!$H$2:$H$151,MATCH($D962,'Productos de barra'!$A$2:$A$151,0))="","",$N962*INDEX('Productos de barra'!$H$2:$H$151,MATCH($D962,'Productos de barra'!$A$2:$A$151,0))),""))</f>
        <v/>
      </c>
      <c r="Q962" s="18" t="n"/>
      <c r="R962" s="23">
        <f>IF(OR($A962="",$A962&lt;&gt;'Resumen del turno'!$C$3,$B962&lt;&gt;'Resumen del turno'!$C$4,$O962="",$O962="OK"),"",COUNTIFS($A$2:$A962,$A962,$B$2:$B962,$B962,$O$2:$O962,"Falta*")+COUNTIFS($A$2:$A962,$A962,$B$2:$B962,$B962,$O$2:$O962,"Sobra*"))</f>
        <v/>
      </c>
    </row>
    <row r="963">
      <c r="A963" s="22" t="n"/>
      <c r="B963" s="18" t="n"/>
      <c r="C963" s="18" t="n"/>
      <c r="D963" s="18" t="n"/>
      <c r="E963" s="23">
        <f>IF($D963="","",IFERROR(INDEX('Productos de barra'!$B$2:$B$151,MATCH($D963,'Productos de barra'!$A$2:$A$151,0)),"Código no cargado"))</f>
        <v/>
      </c>
      <c r="F963" s="23">
        <f>IF($D963="","",IFERROR(INDEX('Productos de barra'!$D$2:$D$151,MATCH($D963,'Productos de barra'!$A$2:$A$151,0)),""))</f>
        <v/>
      </c>
      <c r="G963" s="24" t="n"/>
      <c r="H963" s="24" t="n"/>
      <c r="I963" s="24" t="n"/>
      <c r="J963" s="24" t="n"/>
      <c r="K963" s="24" t="n"/>
      <c r="L963" s="25">
        <f>IF(OR($D963="",$G963=""),"",ROUND($G963+N($H963)-((N($I963)+N($J963))/MAX(0.0001,IFERROR(IF(INDEX('Productos de barra'!$F$2:$F$151,MATCH($D963,'Productos de barra'!$A$2:$A$151,0))="",1,INDEX('Productos de barra'!$F$2:$F$151,MATCH($D963,'Productos de barra'!$A$2:$A$151,0))),1))+N($K963)),2))</f>
        <v/>
      </c>
      <c r="M963" s="24" t="n"/>
      <c r="N963" s="25">
        <f>IF(OR($L963="",$M963=""),"",ROUND($M963-$L963,2))</f>
        <v/>
      </c>
      <c r="O963" s="23">
        <f>IF($N963="","",IF(ABS($N963)&lt;=IFERROR(IF(INDEX('Productos de barra'!$G$2:$G$151,MATCH($D963,'Productos de barra'!$A$2:$A$151,0))="",Configuración!$C$3,INDEX('Productos de barra'!$G$2:$G$151,MATCH($D963,'Productos de barra'!$A$2:$A$151,0))),Configuración!$C$3)*((N($I963)+N($J963))/MAX(0.0001,IFERROR(IF(INDEX('Productos de barra'!$F$2:$F$151,MATCH($D963,'Productos de barra'!$A$2:$A$151,0))="",1,INDEX('Productos de barra'!$F$2:$F$151,MATCH($D963,'Productos de barra'!$A$2:$A$151,0))),1))+N($K963))+0.001,"OK",IF($N963&lt;0,"Falta: investigar","Sobra: revisar carga")))</f>
        <v/>
      </c>
      <c r="P963" s="26">
        <f>IF($N963="","",IFERROR(IF(INDEX('Productos de barra'!$H$2:$H$151,MATCH($D963,'Productos de barra'!$A$2:$A$151,0))="","",$N963*INDEX('Productos de barra'!$H$2:$H$151,MATCH($D963,'Productos de barra'!$A$2:$A$151,0))),""))</f>
        <v/>
      </c>
      <c r="Q963" s="18" t="n"/>
      <c r="R963" s="23">
        <f>IF(OR($A963="",$A963&lt;&gt;'Resumen del turno'!$C$3,$B963&lt;&gt;'Resumen del turno'!$C$4,$O963="",$O963="OK"),"",COUNTIFS($A$2:$A963,$A963,$B$2:$B963,$B963,$O$2:$O963,"Falta*")+COUNTIFS($A$2:$A963,$A963,$B$2:$B963,$B963,$O$2:$O963,"Sobra*"))</f>
        <v/>
      </c>
    </row>
    <row r="964">
      <c r="A964" s="22" t="n"/>
      <c r="B964" s="18" t="n"/>
      <c r="C964" s="18" t="n"/>
      <c r="D964" s="18" t="n"/>
      <c r="E964" s="23">
        <f>IF($D964="","",IFERROR(INDEX('Productos de barra'!$B$2:$B$151,MATCH($D964,'Productos de barra'!$A$2:$A$151,0)),"Código no cargado"))</f>
        <v/>
      </c>
      <c r="F964" s="23">
        <f>IF($D964="","",IFERROR(INDEX('Productos de barra'!$D$2:$D$151,MATCH($D964,'Productos de barra'!$A$2:$A$151,0)),""))</f>
        <v/>
      </c>
      <c r="G964" s="24" t="n"/>
      <c r="H964" s="24" t="n"/>
      <c r="I964" s="24" t="n"/>
      <c r="J964" s="24" t="n"/>
      <c r="K964" s="24" t="n"/>
      <c r="L964" s="25">
        <f>IF(OR($D964="",$G964=""),"",ROUND($G964+N($H964)-((N($I964)+N($J964))/MAX(0.0001,IFERROR(IF(INDEX('Productos de barra'!$F$2:$F$151,MATCH($D964,'Productos de barra'!$A$2:$A$151,0))="",1,INDEX('Productos de barra'!$F$2:$F$151,MATCH($D964,'Productos de barra'!$A$2:$A$151,0))),1))+N($K964)),2))</f>
        <v/>
      </c>
      <c r="M964" s="24" t="n"/>
      <c r="N964" s="25">
        <f>IF(OR($L964="",$M964=""),"",ROUND($M964-$L964,2))</f>
        <v/>
      </c>
      <c r="O964" s="23">
        <f>IF($N964="","",IF(ABS($N964)&lt;=IFERROR(IF(INDEX('Productos de barra'!$G$2:$G$151,MATCH($D964,'Productos de barra'!$A$2:$A$151,0))="",Configuración!$C$3,INDEX('Productos de barra'!$G$2:$G$151,MATCH($D964,'Productos de barra'!$A$2:$A$151,0))),Configuración!$C$3)*((N($I964)+N($J964))/MAX(0.0001,IFERROR(IF(INDEX('Productos de barra'!$F$2:$F$151,MATCH($D964,'Productos de barra'!$A$2:$A$151,0))="",1,INDEX('Productos de barra'!$F$2:$F$151,MATCH($D964,'Productos de barra'!$A$2:$A$151,0))),1))+N($K964))+0.001,"OK",IF($N964&lt;0,"Falta: investigar","Sobra: revisar carga")))</f>
        <v/>
      </c>
      <c r="P964" s="26">
        <f>IF($N964="","",IFERROR(IF(INDEX('Productos de barra'!$H$2:$H$151,MATCH($D964,'Productos de barra'!$A$2:$A$151,0))="","",$N964*INDEX('Productos de barra'!$H$2:$H$151,MATCH($D964,'Productos de barra'!$A$2:$A$151,0))),""))</f>
        <v/>
      </c>
      <c r="Q964" s="18" t="n"/>
      <c r="R964" s="23">
        <f>IF(OR($A964="",$A964&lt;&gt;'Resumen del turno'!$C$3,$B964&lt;&gt;'Resumen del turno'!$C$4,$O964="",$O964="OK"),"",COUNTIFS($A$2:$A964,$A964,$B$2:$B964,$B964,$O$2:$O964,"Falta*")+COUNTIFS($A$2:$A964,$A964,$B$2:$B964,$B964,$O$2:$O964,"Sobra*"))</f>
        <v/>
      </c>
    </row>
    <row r="965">
      <c r="A965" s="22" t="n"/>
      <c r="B965" s="18" t="n"/>
      <c r="C965" s="18" t="n"/>
      <c r="D965" s="18" t="n"/>
      <c r="E965" s="23">
        <f>IF($D965="","",IFERROR(INDEX('Productos de barra'!$B$2:$B$151,MATCH($D965,'Productos de barra'!$A$2:$A$151,0)),"Código no cargado"))</f>
        <v/>
      </c>
      <c r="F965" s="23">
        <f>IF($D965="","",IFERROR(INDEX('Productos de barra'!$D$2:$D$151,MATCH($D965,'Productos de barra'!$A$2:$A$151,0)),""))</f>
        <v/>
      </c>
      <c r="G965" s="24" t="n"/>
      <c r="H965" s="24" t="n"/>
      <c r="I965" s="24" t="n"/>
      <c r="J965" s="24" t="n"/>
      <c r="K965" s="24" t="n"/>
      <c r="L965" s="25">
        <f>IF(OR($D965="",$G965=""),"",ROUND($G965+N($H965)-((N($I965)+N($J965))/MAX(0.0001,IFERROR(IF(INDEX('Productos de barra'!$F$2:$F$151,MATCH($D965,'Productos de barra'!$A$2:$A$151,0))="",1,INDEX('Productos de barra'!$F$2:$F$151,MATCH($D965,'Productos de barra'!$A$2:$A$151,0))),1))+N($K965)),2))</f>
        <v/>
      </c>
      <c r="M965" s="24" t="n"/>
      <c r="N965" s="25">
        <f>IF(OR($L965="",$M965=""),"",ROUND($M965-$L965,2))</f>
        <v/>
      </c>
      <c r="O965" s="23">
        <f>IF($N965="","",IF(ABS($N965)&lt;=IFERROR(IF(INDEX('Productos de barra'!$G$2:$G$151,MATCH($D965,'Productos de barra'!$A$2:$A$151,0))="",Configuración!$C$3,INDEX('Productos de barra'!$G$2:$G$151,MATCH($D965,'Productos de barra'!$A$2:$A$151,0))),Configuración!$C$3)*((N($I965)+N($J965))/MAX(0.0001,IFERROR(IF(INDEX('Productos de barra'!$F$2:$F$151,MATCH($D965,'Productos de barra'!$A$2:$A$151,0))="",1,INDEX('Productos de barra'!$F$2:$F$151,MATCH($D965,'Productos de barra'!$A$2:$A$151,0))),1))+N($K965))+0.001,"OK",IF($N965&lt;0,"Falta: investigar","Sobra: revisar carga")))</f>
        <v/>
      </c>
      <c r="P965" s="26">
        <f>IF($N965="","",IFERROR(IF(INDEX('Productos de barra'!$H$2:$H$151,MATCH($D965,'Productos de barra'!$A$2:$A$151,0))="","",$N965*INDEX('Productos de barra'!$H$2:$H$151,MATCH($D965,'Productos de barra'!$A$2:$A$151,0))),""))</f>
        <v/>
      </c>
      <c r="Q965" s="18" t="n"/>
      <c r="R965" s="23">
        <f>IF(OR($A965="",$A965&lt;&gt;'Resumen del turno'!$C$3,$B965&lt;&gt;'Resumen del turno'!$C$4,$O965="",$O965="OK"),"",COUNTIFS($A$2:$A965,$A965,$B$2:$B965,$B965,$O$2:$O965,"Falta*")+COUNTIFS($A$2:$A965,$A965,$B$2:$B965,$B965,$O$2:$O965,"Sobra*"))</f>
        <v/>
      </c>
    </row>
    <row r="966">
      <c r="A966" s="22" t="n"/>
      <c r="B966" s="18" t="n"/>
      <c r="C966" s="18" t="n"/>
      <c r="D966" s="18" t="n"/>
      <c r="E966" s="23">
        <f>IF($D966="","",IFERROR(INDEX('Productos de barra'!$B$2:$B$151,MATCH($D966,'Productos de barra'!$A$2:$A$151,0)),"Código no cargado"))</f>
        <v/>
      </c>
      <c r="F966" s="23">
        <f>IF($D966="","",IFERROR(INDEX('Productos de barra'!$D$2:$D$151,MATCH($D966,'Productos de barra'!$A$2:$A$151,0)),""))</f>
        <v/>
      </c>
      <c r="G966" s="24" t="n"/>
      <c r="H966" s="24" t="n"/>
      <c r="I966" s="24" t="n"/>
      <c r="J966" s="24" t="n"/>
      <c r="K966" s="24" t="n"/>
      <c r="L966" s="25">
        <f>IF(OR($D966="",$G966=""),"",ROUND($G966+N($H966)-((N($I966)+N($J966))/MAX(0.0001,IFERROR(IF(INDEX('Productos de barra'!$F$2:$F$151,MATCH($D966,'Productos de barra'!$A$2:$A$151,0))="",1,INDEX('Productos de barra'!$F$2:$F$151,MATCH($D966,'Productos de barra'!$A$2:$A$151,0))),1))+N($K966)),2))</f>
        <v/>
      </c>
      <c r="M966" s="24" t="n"/>
      <c r="N966" s="25">
        <f>IF(OR($L966="",$M966=""),"",ROUND($M966-$L966,2))</f>
        <v/>
      </c>
      <c r="O966" s="23">
        <f>IF($N966="","",IF(ABS($N966)&lt;=IFERROR(IF(INDEX('Productos de barra'!$G$2:$G$151,MATCH($D966,'Productos de barra'!$A$2:$A$151,0))="",Configuración!$C$3,INDEX('Productos de barra'!$G$2:$G$151,MATCH($D966,'Productos de barra'!$A$2:$A$151,0))),Configuración!$C$3)*((N($I966)+N($J966))/MAX(0.0001,IFERROR(IF(INDEX('Productos de barra'!$F$2:$F$151,MATCH($D966,'Productos de barra'!$A$2:$A$151,0))="",1,INDEX('Productos de barra'!$F$2:$F$151,MATCH($D966,'Productos de barra'!$A$2:$A$151,0))),1))+N($K966))+0.001,"OK",IF($N966&lt;0,"Falta: investigar","Sobra: revisar carga")))</f>
        <v/>
      </c>
      <c r="P966" s="26">
        <f>IF($N966="","",IFERROR(IF(INDEX('Productos de barra'!$H$2:$H$151,MATCH($D966,'Productos de barra'!$A$2:$A$151,0))="","",$N966*INDEX('Productos de barra'!$H$2:$H$151,MATCH($D966,'Productos de barra'!$A$2:$A$151,0))),""))</f>
        <v/>
      </c>
      <c r="Q966" s="18" t="n"/>
      <c r="R966" s="23">
        <f>IF(OR($A966="",$A966&lt;&gt;'Resumen del turno'!$C$3,$B966&lt;&gt;'Resumen del turno'!$C$4,$O966="",$O966="OK"),"",COUNTIFS($A$2:$A966,$A966,$B$2:$B966,$B966,$O$2:$O966,"Falta*")+COUNTIFS($A$2:$A966,$A966,$B$2:$B966,$B966,$O$2:$O966,"Sobra*"))</f>
        <v/>
      </c>
    </row>
    <row r="967">
      <c r="A967" s="22" t="n"/>
      <c r="B967" s="18" t="n"/>
      <c r="C967" s="18" t="n"/>
      <c r="D967" s="18" t="n"/>
      <c r="E967" s="23">
        <f>IF($D967="","",IFERROR(INDEX('Productos de barra'!$B$2:$B$151,MATCH($D967,'Productos de barra'!$A$2:$A$151,0)),"Código no cargado"))</f>
        <v/>
      </c>
      <c r="F967" s="23">
        <f>IF($D967="","",IFERROR(INDEX('Productos de barra'!$D$2:$D$151,MATCH($D967,'Productos de barra'!$A$2:$A$151,0)),""))</f>
        <v/>
      </c>
      <c r="G967" s="24" t="n"/>
      <c r="H967" s="24" t="n"/>
      <c r="I967" s="24" t="n"/>
      <c r="J967" s="24" t="n"/>
      <c r="K967" s="24" t="n"/>
      <c r="L967" s="25">
        <f>IF(OR($D967="",$G967=""),"",ROUND($G967+N($H967)-((N($I967)+N($J967))/MAX(0.0001,IFERROR(IF(INDEX('Productos de barra'!$F$2:$F$151,MATCH($D967,'Productos de barra'!$A$2:$A$151,0))="",1,INDEX('Productos de barra'!$F$2:$F$151,MATCH($D967,'Productos de barra'!$A$2:$A$151,0))),1))+N($K967)),2))</f>
        <v/>
      </c>
      <c r="M967" s="24" t="n"/>
      <c r="N967" s="25">
        <f>IF(OR($L967="",$M967=""),"",ROUND($M967-$L967,2))</f>
        <v/>
      </c>
      <c r="O967" s="23">
        <f>IF($N967="","",IF(ABS($N967)&lt;=IFERROR(IF(INDEX('Productos de barra'!$G$2:$G$151,MATCH($D967,'Productos de barra'!$A$2:$A$151,0))="",Configuración!$C$3,INDEX('Productos de barra'!$G$2:$G$151,MATCH($D967,'Productos de barra'!$A$2:$A$151,0))),Configuración!$C$3)*((N($I967)+N($J967))/MAX(0.0001,IFERROR(IF(INDEX('Productos de barra'!$F$2:$F$151,MATCH($D967,'Productos de barra'!$A$2:$A$151,0))="",1,INDEX('Productos de barra'!$F$2:$F$151,MATCH($D967,'Productos de barra'!$A$2:$A$151,0))),1))+N($K967))+0.001,"OK",IF($N967&lt;0,"Falta: investigar","Sobra: revisar carga")))</f>
        <v/>
      </c>
      <c r="P967" s="26">
        <f>IF($N967="","",IFERROR(IF(INDEX('Productos de barra'!$H$2:$H$151,MATCH($D967,'Productos de barra'!$A$2:$A$151,0))="","",$N967*INDEX('Productos de barra'!$H$2:$H$151,MATCH($D967,'Productos de barra'!$A$2:$A$151,0))),""))</f>
        <v/>
      </c>
      <c r="Q967" s="18" t="n"/>
      <c r="R967" s="23">
        <f>IF(OR($A967="",$A967&lt;&gt;'Resumen del turno'!$C$3,$B967&lt;&gt;'Resumen del turno'!$C$4,$O967="",$O967="OK"),"",COUNTIFS($A$2:$A967,$A967,$B$2:$B967,$B967,$O$2:$O967,"Falta*")+COUNTIFS($A$2:$A967,$A967,$B$2:$B967,$B967,$O$2:$O967,"Sobra*"))</f>
        <v/>
      </c>
    </row>
    <row r="968">
      <c r="A968" s="22" t="n"/>
      <c r="B968" s="18" t="n"/>
      <c r="C968" s="18" t="n"/>
      <c r="D968" s="18" t="n"/>
      <c r="E968" s="23">
        <f>IF($D968="","",IFERROR(INDEX('Productos de barra'!$B$2:$B$151,MATCH($D968,'Productos de barra'!$A$2:$A$151,0)),"Código no cargado"))</f>
        <v/>
      </c>
      <c r="F968" s="23">
        <f>IF($D968="","",IFERROR(INDEX('Productos de barra'!$D$2:$D$151,MATCH($D968,'Productos de barra'!$A$2:$A$151,0)),""))</f>
        <v/>
      </c>
      <c r="G968" s="24" t="n"/>
      <c r="H968" s="24" t="n"/>
      <c r="I968" s="24" t="n"/>
      <c r="J968" s="24" t="n"/>
      <c r="K968" s="24" t="n"/>
      <c r="L968" s="25">
        <f>IF(OR($D968="",$G968=""),"",ROUND($G968+N($H968)-((N($I968)+N($J968))/MAX(0.0001,IFERROR(IF(INDEX('Productos de barra'!$F$2:$F$151,MATCH($D968,'Productos de barra'!$A$2:$A$151,0))="",1,INDEX('Productos de barra'!$F$2:$F$151,MATCH($D968,'Productos de barra'!$A$2:$A$151,0))),1))+N($K968)),2))</f>
        <v/>
      </c>
      <c r="M968" s="24" t="n"/>
      <c r="N968" s="25">
        <f>IF(OR($L968="",$M968=""),"",ROUND($M968-$L968,2))</f>
        <v/>
      </c>
      <c r="O968" s="23">
        <f>IF($N968="","",IF(ABS($N968)&lt;=IFERROR(IF(INDEX('Productos de barra'!$G$2:$G$151,MATCH($D968,'Productos de barra'!$A$2:$A$151,0))="",Configuración!$C$3,INDEX('Productos de barra'!$G$2:$G$151,MATCH($D968,'Productos de barra'!$A$2:$A$151,0))),Configuración!$C$3)*((N($I968)+N($J968))/MAX(0.0001,IFERROR(IF(INDEX('Productos de barra'!$F$2:$F$151,MATCH($D968,'Productos de barra'!$A$2:$A$151,0))="",1,INDEX('Productos de barra'!$F$2:$F$151,MATCH($D968,'Productos de barra'!$A$2:$A$151,0))),1))+N($K968))+0.001,"OK",IF($N968&lt;0,"Falta: investigar","Sobra: revisar carga")))</f>
        <v/>
      </c>
      <c r="P968" s="26">
        <f>IF($N968="","",IFERROR(IF(INDEX('Productos de barra'!$H$2:$H$151,MATCH($D968,'Productos de barra'!$A$2:$A$151,0))="","",$N968*INDEX('Productos de barra'!$H$2:$H$151,MATCH($D968,'Productos de barra'!$A$2:$A$151,0))),""))</f>
        <v/>
      </c>
      <c r="Q968" s="18" t="n"/>
      <c r="R968" s="23">
        <f>IF(OR($A968="",$A968&lt;&gt;'Resumen del turno'!$C$3,$B968&lt;&gt;'Resumen del turno'!$C$4,$O968="",$O968="OK"),"",COUNTIFS($A$2:$A968,$A968,$B$2:$B968,$B968,$O$2:$O968,"Falta*")+COUNTIFS($A$2:$A968,$A968,$B$2:$B968,$B968,$O$2:$O968,"Sobra*"))</f>
        <v/>
      </c>
    </row>
    <row r="969">
      <c r="A969" s="22" t="n"/>
      <c r="B969" s="18" t="n"/>
      <c r="C969" s="18" t="n"/>
      <c r="D969" s="18" t="n"/>
      <c r="E969" s="23">
        <f>IF($D969="","",IFERROR(INDEX('Productos de barra'!$B$2:$B$151,MATCH($D969,'Productos de barra'!$A$2:$A$151,0)),"Código no cargado"))</f>
        <v/>
      </c>
      <c r="F969" s="23">
        <f>IF($D969="","",IFERROR(INDEX('Productos de barra'!$D$2:$D$151,MATCH($D969,'Productos de barra'!$A$2:$A$151,0)),""))</f>
        <v/>
      </c>
      <c r="G969" s="24" t="n"/>
      <c r="H969" s="24" t="n"/>
      <c r="I969" s="24" t="n"/>
      <c r="J969" s="24" t="n"/>
      <c r="K969" s="24" t="n"/>
      <c r="L969" s="25">
        <f>IF(OR($D969="",$G969=""),"",ROUND($G969+N($H969)-((N($I969)+N($J969))/MAX(0.0001,IFERROR(IF(INDEX('Productos de barra'!$F$2:$F$151,MATCH($D969,'Productos de barra'!$A$2:$A$151,0))="",1,INDEX('Productos de barra'!$F$2:$F$151,MATCH($D969,'Productos de barra'!$A$2:$A$151,0))),1))+N($K969)),2))</f>
        <v/>
      </c>
      <c r="M969" s="24" t="n"/>
      <c r="N969" s="25">
        <f>IF(OR($L969="",$M969=""),"",ROUND($M969-$L969,2))</f>
        <v/>
      </c>
      <c r="O969" s="23">
        <f>IF($N969="","",IF(ABS($N969)&lt;=IFERROR(IF(INDEX('Productos de barra'!$G$2:$G$151,MATCH($D969,'Productos de barra'!$A$2:$A$151,0))="",Configuración!$C$3,INDEX('Productos de barra'!$G$2:$G$151,MATCH($D969,'Productos de barra'!$A$2:$A$151,0))),Configuración!$C$3)*((N($I969)+N($J969))/MAX(0.0001,IFERROR(IF(INDEX('Productos de barra'!$F$2:$F$151,MATCH($D969,'Productos de barra'!$A$2:$A$151,0))="",1,INDEX('Productos de barra'!$F$2:$F$151,MATCH($D969,'Productos de barra'!$A$2:$A$151,0))),1))+N($K969))+0.001,"OK",IF($N969&lt;0,"Falta: investigar","Sobra: revisar carga")))</f>
        <v/>
      </c>
      <c r="P969" s="26">
        <f>IF($N969="","",IFERROR(IF(INDEX('Productos de barra'!$H$2:$H$151,MATCH($D969,'Productos de barra'!$A$2:$A$151,0))="","",$N969*INDEX('Productos de barra'!$H$2:$H$151,MATCH($D969,'Productos de barra'!$A$2:$A$151,0))),""))</f>
        <v/>
      </c>
      <c r="Q969" s="18" t="n"/>
      <c r="R969" s="23">
        <f>IF(OR($A969="",$A969&lt;&gt;'Resumen del turno'!$C$3,$B969&lt;&gt;'Resumen del turno'!$C$4,$O969="",$O969="OK"),"",COUNTIFS($A$2:$A969,$A969,$B$2:$B969,$B969,$O$2:$O969,"Falta*")+COUNTIFS($A$2:$A969,$A969,$B$2:$B969,$B969,$O$2:$O969,"Sobra*"))</f>
        <v/>
      </c>
    </row>
    <row r="970">
      <c r="A970" s="22" t="n"/>
      <c r="B970" s="18" t="n"/>
      <c r="C970" s="18" t="n"/>
      <c r="D970" s="18" t="n"/>
      <c r="E970" s="23">
        <f>IF($D970="","",IFERROR(INDEX('Productos de barra'!$B$2:$B$151,MATCH($D970,'Productos de barra'!$A$2:$A$151,0)),"Código no cargado"))</f>
        <v/>
      </c>
      <c r="F970" s="23">
        <f>IF($D970="","",IFERROR(INDEX('Productos de barra'!$D$2:$D$151,MATCH($D970,'Productos de barra'!$A$2:$A$151,0)),""))</f>
        <v/>
      </c>
      <c r="G970" s="24" t="n"/>
      <c r="H970" s="24" t="n"/>
      <c r="I970" s="24" t="n"/>
      <c r="J970" s="24" t="n"/>
      <c r="K970" s="24" t="n"/>
      <c r="L970" s="25">
        <f>IF(OR($D970="",$G970=""),"",ROUND($G970+N($H970)-((N($I970)+N($J970))/MAX(0.0001,IFERROR(IF(INDEX('Productos de barra'!$F$2:$F$151,MATCH($D970,'Productos de barra'!$A$2:$A$151,0))="",1,INDEX('Productos de barra'!$F$2:$F$151,MATCH($D970,'Productos de barra'!$A$2:$A$151,0))),1))+N($K970)),2))</f>
        <v/>
      </c>
      <c r="M970" s="24" t="n"/>
      <c r="N970" s="25">
        <f>IF(OR($L970="",$M970=""),"",ROUND($M970-$L970,2))</f>
        <v/>
      </c>
      <c r="O970" s="23">
        <f>IF($N970="","",IF(ABS($N970)&lt;=IFERROR(IF(INDEX('Productos de barra'!$G$2:$G$151,MATCH($D970,'Productos de barra'!$A$2:$A$151,0))="",Configuración!$C$3,INDEX('Productos de barra'!$G$2:$G$151,MATCH($D970,'Productos de barra'!$A$2:$A$151,0))),Configuración!$C$3)*((N($I970)+N($J970))/MAX(0.0001,IFERROR(IF(INDEX('Productos de barra'!$F$2:$F$151,MATCH($D970,'Productos de barra'!$A$2:$A$151,0))="",1,INDEX('Productos de barra'!$F$2:$F$151,MATCH($D970,'Productos de barra'!$A$2:$A$151,0))),1))+N($K970))+0.001,"OK",IF($N970&lt;0,"Falta: investigar","Sobra: revisar carga")))</f>
        <v/>
      </c>
      <c r="P970" s="26">
        <f>IF($N970="","",IFERROR(IF(INDEX('Productos de barra'!$H$2:$H$151,MATCH($D970,'Productos de barra'!$A$2:$A$151,0))="","",$N970*INDEX('Productos de barra'!$H$2:$H$151,MATCH($D970,'Productos de barra'!$A$2:$A$151,0))),""))</f>
        <v/>
      </c>
      <c r="Q970" s="18" t="n"/>
      <c r="R970" s="23">
        <f>IF(OR($A970="",$A970&lt;&gt;'Resumen del turno'!$C$3,$B970&lt;&gt;'Resumen del turno'!$C$4,$O970="",$O970="OK"),"",COUNTIFS($A$2:$A970,$A970,$B$2:$B970,$B970,$O$2:$O970,"Falta*")+COUNTIFS($A$2:$A970,$A970,$B$2:$B970,$B970,$O$2:$O970,"Sobra*"))</f>
        <v/>
      </c>
    </row>
    <row r="971">
      <c r="A971" s="22" t="n"/>
      <c r="B971" s="18" t="n"/>
      <c r="C971" s="18" t="n"/>
      <c r="D971" s="18" t="n"/>
      <c r="E971" s="23">
        <f>IF($D971="","",IFERROR(INDEX('Productos de barra'!$B$2:$B$151,MATCH($D971,'Productos de barra'!$A$2:$A$151,0)),"Código no cargado"))</f>
        <v/>
      </c>
      <c r="F971" s="23">
        <f>IF($D971="","",IFERROR(INDEX('Productos de barra'!$D$2:$D$151,MATCH($D971,'Productos de barra'!$A$2:$A$151,0)),""))</f>
        <v/>
      </c>
      <c r="G971" s="24" t="n"/>
      <c r="H971" s="24" t="n"/>
      <c r="I971" s="24" t="n"/>
      <c r="J971" s="24" t="n"/>
      <c r="K971" s="24" t="n"/>
      <c r="L971" s="25">
        <f>IF(OR($D971="",$G971=""),"",ROUND($G971+N($H971)-((N($I971)+N($J971))/MAX(0.0001,IFERROR(IF(INDEX('Productos de barra'!$F$2:$F$151,MATCH($D971,'Productos de barra'!$A$2:$A$151,0))="",1,INDEX('Productos de barra'!$F$2:$F$151,MATCH($D971,'Productos de barra'!$A$2:$A$151,0))),1))+N($K971)),2))</f>
        <v/>
      </c>
      <c r="M971" s="24" t="n"/>
      <c r="N971" s="25">
        <f>IF(OR($L971="",$M971=""),"",ROUND($M971-$L971,2))</f>
        <v/>
      </c>
      <c r="O971" s="23">
        <f>IF($N971="","",IF(ABS($N971)&lt;=IFERROR(IF(INDEX('Productos de barra'!$G$2:$G$151,MATCH($D971,'Productos de barra'!$A$2:$A$151,0))="",Configuración!$C$3,INDEX('Productos de barra'!$G$2:$G$151,MATCH($D971,'Productos de barra'!$A$2:$A$151,0))),Configuración!$C$3)*((N($I971)+N($J971))/MAX(0.0001,IFERROR(IF(INDEX('Productos de barra'!$F$2:$F$151,MATCH($D971,'Productos de barra'!$A$2:$A$151,0))="",1,INDEX('Productos de barra'!$F$2:$F$151,MATCH($D971,'Productos de barra'!$A$2:$A$151,0))),1))+N($K971))+0.001,"OK",IF($N971&lt;0,"Falta: investigar","Sobra: revisar carga")))</f>
        <v/>
      </c>
      <c r="P971" s="26">
        <f>IF($N971="","",IFERROR(IF(INDEX('Productos de barra'!$H$2:$H$151,MATCH($D971,'Productos de barra'!$A$2:$A$151,0))="","",$N971*INDEX('Productos de barra'!$H$2:$H$151,MATCH($D971,'Productos de barra'!$A$2:$A$151,0))),""))</f>
        <v/>
      </c>
      <c r="Q971" s="18" t="n"/>
      <c r="R971" s="23">
        <f>IF(OR($A971="",$A971&lt;&gt;'Resumen del turno'!$C$3,$B971&lt;&gt;'Resumen del turno'!$C$4,$O971="",$O971="OK"),"",COUNTIFS($A$2:$A971,$A971,$B$2:$B971,$B971,$O$2:$O971,"Falta*")+COUNTIFS($A$2:$A971,$A971,$B$2:$B971,$B971,$O$2:$O971,"Sobra*"))</f>
        <v/>
      </c>
    </row>
    <row r="972">
      <c r="A972" s="22" t="n"/>
      <c r="B972" s="18" t="n"/>
      <c r="C972" s="18" t="n"/>
      <c r="D972" s="18" t="n"/>
      <c r="E972" s="23">
        <f>IF($D972="","",IFERROR(INDEX('Productos de barra'!$B$2:$B$151,MATCH($D972,'Productos de barra'!$A$2:$A$151,0)),"Código no cargado"))</f>
        <v/>
      </c>
      <c r="F972" s="23">
        <f>IF($D972="","",IFERROR(INDEX('Productos de barra'!$D$2:$D$151,MATCH($D972,'Productos de barra'!$A$2:$A$151,0)),""))</f>
        <v/>
      </c>
      <c r="G972" s="24" t="n"/>
      <c r="H972" s="24" t="n"/>
      <c r="I972" s="24" t="n"/>
      <c r="J972" s="24" t="n"/>
      <c r="K972" s="24" t="n"/>
      <c r="L972" s="25">
        <f>IF(OR($D972="",$G972=""),"",ROUND($G972+N($H972)-((N($I972)+N($J972))/MAX(0.0001,IFERROR(IF(INDEX('Productos de barra'!$F$2:$F$151,MATCH($D972,'Productos de barra'!$A$2:$A$151,0))="",1,INDEX('Productos de barra'!$F$2:$F$151,MATCH($D972,'Productos de barra'!$A$2:$A$151,0))),1))+N($K972)),2))</f>
        <v/>
      </c>
      <c r="M972" s="24" t="n"/>
      <c r="N972" s="25">
        <f>IF(OR($L972="",$M972=""),"",ROUND($M972-$L972,2))</f>
        <v/>
      </c>
      <c r="O972" s="23">
        <f>IF($N972="","",IF(ABS($N972)&lt;=IFERROR(IF(INDEX('Productos de barra'!$G$2:$G$151,MATCH($D972,'Productos de barra'!$A$2:$A$151,0))="",Configuración!$C$3,INDEX('Productos de barra'!$G$2:$G$151,MATCH($D972,'Productos de barra'!$A$2:$A$151,0))),Configuración!$C$3)*((N($I972)+N($J972))/MAX(0.0001,IFERROR(IF(INDEX('Productos de barra'!$F$2:$F$151,MATCH($D972,'Productos de barra'!$A$2:$A$151,0))="",1,INDEX('Productos de barra'!$F$2:$F$151,MATCH($D972,'Productos de barra'!$A$2:$A$151,0))),1))+N($K972))+0.001,"OK",IF($N972&lt;0,"Falta: investigar","Sobra: revisar carga")))</f>
        <v/>
      </c>
      <c r="P972" s="26">
        <f>IF($N972="","",IFERROR(IF(INDEX('Productos de barra'!$H$2:$H$151,MATCH($D972,'Productos de barra'!$A$2:$A$151,0))="","",$N972*INDEX('Productos de barra'!$H$2:$H$151,MATCH($D972,'Productos de barra'!$A$2:$A$151,0))),""))</f>
        <v/>
      </c>
      <c r="Q972" s="18" t="n"/>
      <c r="R972" s="23">
        <f>IF(OR($A972="",$A972&lt;&gt;'Resumen del turno'!$C$3,$B972&lt;&gt;'Resumen del turno'!$C$4,$O972="",$O972="OK"),"",COUNTIFS($A$2:$A972,$A972,$B$2:$B972,$B972,$O$2:$O972,"Falta*")+COUNTIFS($A$2:$A972,$A972,$B$2:$B972,$B972,$O$2:$O972,"Sobra*"))</f>
        <v/>
      </c>
    </row>
    <row r="973">
      <c r="A973" s="22" t="n"/>
      <c r="B973" s="18" t="n"/>
      <c r="C973" s="18" t="n"/>
      <c r="D973" s="18" t="n"/>
      <c r="E973" s="23">
        <f>IF($D973="","",IFERROR(INDEX('Productos de barra'!$B$2:$B$151,MATCH($D973,'Productos de barra'!$A$2:$A$151,0)),"Código no cargado"))</f>
        <v/>
      </c>
      <c r="F973" s="23">
        <f>IF($D973="","",IFERROR(INDEX('Productos de barra'!$D$2:$D$151,MATCH($D973,'Productos de barra'!$A$2:$A$151,0)),""))</f>
        <v/>
      </c>
      <c r="G973" s="24" t="n"/>
      <c r="H973" s="24" t="n"/>
      <c r="I973" s="24" t="n"/>
      <c r="J973" s="24" t="n"/>
      <c r="K973" s="24" t="n"/>
      <c r="L973" s="25">
        <f>IF(OR($D973="",$G973=""),"",ROUND($G973+N($H973)-((N($I973)+N($J973))/MAX(0.0001,IFERROR(IF(INDEX('Productos de barra'!$F$2:$F$151,MATCH($D973,'Productos de barra'!$A$2:$A$151,0))="",1,INDEX('Productos de barra'!$F$2:$F$151,MATCH($D973,'Productos de barra'!$A$2:$A$151,0))),1))+N($K973)),2))</f>
        <v/>
      </c>
      <c r="M973" s="24" t="n"/>
      <c r="N973" s="25">
        <f>IF(OR($L973="",$M973=""),"",ROUND($M973-$L973,2))</f>
        <v/>
      </c>
      <c r="O973" s="23">
        <f>IF($N973="","",IF(ABS($N973)&lt;=IFERROR(IF(INDEX('Productos de barra'!$G$2:$G$151,MATCH($D973,'Productos de barra'!$A$2:$A$151,0))="",Configuración!$C$3,INDEX('Productos de barra'!$G$2:$G$151,MATCH($D973,'Productos de barra'!$A$2:$A$151,0))),Configuración!$C$3)*((N($I973)+N($J973))/MAX(0.0001,IFERROR(IF(INDEX('Productos de barra'!$F$2:$F$151,MATCH($D973,'Productos de barra'!$A$2:$A$151,0))="",1,INDEX('Productos de barra'!$F$2:$F$151,MATCH($D973,'Productos de barra'!$A$2:$A$151,0))),1))+N($K973))+0.001,"OK",IF($N973&lt;0,"Falta: investigar","Sobra: revisar carga")))</f>
        <v/>
      </c>
      <c r="P973" s="26">
        <f>IF($N973="","",IFERROR(IF(INDEX('Productos de barra'!$H$2:$H$151,MATCH($D973,'Productos de barra'!$A$2:$A$151,0))="","",$N973*INDEX('Productos de barra'!$H$2:$H$151,MATCH($D973,'Productos de barra'!$A$2:$A$151,0))),""))</f>
        <v/>
      </c>
      <c r="Q973" s="18" t="n"/>
      <c r="R973" s="23">
        <f>IF(OR($A973="",$A973&lt;&gt;'Resumen del turno'!$C$3,$B973&lt;&gt;'Resumen del turno'!$C$4,$O973="",$O973="OK"),"",COUNTIFS($A$2:$A973,$A973,$B$2:$B973,$B973,$O$2:$O973,"Falta*")+COUNTIFS($A$2:$A973,$A973,$B$2:$B973,$B973,$O$2:$O973,"Sobra*"))</f>
        <v/>
      </c>
    </row>
    <row r="974">
      <c r="A974" s="22" t="n"/>
      <c r="B974" s="18" t="n"/>
      <c r="C974" s="18" t="n"/>
      <c r="D974" s="18" t="n"/>
      <c r="E974" s="23">
        <f>IF($D974="","",IFERROR(INDEX('Productos de barra'!$B$2:$B$151,MATCH($D974,'Productos de barra'!$A$2:$A$151,0)),"Código no cargado"))</f>
        <v/>
      </c>
      <c r="F974" s="23">
        <f>IF($D974="","",IFERROR(INDEX('Productos de barra'!$D$2:$D$151,MATCH($D974,'Productos de barra'!$A$2:$A$151,0)),""))</f>
        <v/>
      </c>
      <c r="G974" s="24" t="n"/>
      <c r="H974" s="24" t="n"/>
      <c r="I974" s="24" t="n"/>
      <c r="J974" s="24" t="n"/>
      <c r="K974" s="24" t="n"/>
      <c r="L974" s="25">
        <f>IF(OR($D974="",$G974=""),"",ROUND($G974+N($H974)-((N($I974)+N($J974))/MAX(0.0001,IFERROR(IF(INDEX('Productos de barra'!$F$2:$F$151,MATCH($D974,'Productos de barra'!$A$2:$A$151,0))="",1,INDEX('Productos de barra'!$F$2:$F$151,MATCH($D974,'Productos de barra'!$A$2:$A$151,0))),1))+N($K974)),2))</f>
        <v/>
      </c>
      <c r="M974" s="24" t="n"/>
      <c r="N974" s="25">
        <f>IF(OR($L974="",$M974=""),"",ROUND($M974-$L974,2))</f>
        <v/>
      </c>
      <c r="O974" s="23">
        <f>IF($N974="","",IF(ABS($N974)&lt;=IFERROR(IF(INDEX('Productos de barra'!$G$2:$G$151,MATCH($D974,'Productos de barra'!$A$2:$A$151,0))="",Configuración!$C$3,INDEX('Productos de barra'!$G$2:$G$151,MATCH($D974,'Productos de barra'!$A$2:$A$151,0))),Configuración!$C$3)*((N($I974)+N($J974))/MAX(0.0001,IFERROR(IF(INDEX('Productos de barra'!$F$2:$F$151,MATCH($D974,'Productos de barra'!$A$2:$A$151,0))="",1,INDEX('Productos de barra'!$F$2:$F$151,MATCH($D974,'Productos de barra'!$A$2:$A$151,0))),1))+N($K974))+0.001,"OK",IF($N974&lt;0,"Falta: investigar","Sobra: revisar carga")))</f>
        <v/>
      </c>
      <c r="P974" s="26">
        <f>IF($N974="","",IFERROR(IF(INDEX('Productos de barra'!$H$2:$H$151,MATCH($D974,'Productos de barra'!$A$2:$A$151,0))="","",$N974*INDEX('Productos de barra'!$H$2:$H$151,MATCH($D974,'Productos de barra'!$A$2:$A$151,0))),""))</f>
        <v/>
      </c>
      <c r="Q974" s="18" t="n"/>
      <c r="R974" s="23">
        <f>IF(OR($A974="",$A974&lt;&gt;'Resumen del turno'!$C$3,$B974&lt;&gt;'Resumen del turno'!$C$4,$O974="",$O974="OK"),"",COUNTIFS($A$2:$A974,$A974,$B$2:$B974,$B974,$O$2:$O974,"Falta*")+COUNTIFS($A$2:$A974,$A974,$B$2:$B974,$B974,$O$2:$O974,"Sobra*"))</f>
        <v/>
      </c>
    </row>
    <row r="975">
      <c r="A975" s="22" t="n"/>
      <c r="B975" s="18" t="n"/>
      <c r="C975" s="18" t="n"/>
      <c r="D975" s="18" t="n"/>
      <c r="E975" s="23">
        <f>IF($D975="","",IFERROR(INDEX('Productos de barra'!$B$2:$B$151,MATCH($D975,'Productos de barra'!$A$2:$A$151,0)),"Código no cargado"))</f>
        <v/>
      </c>
      <c r="F975" s="23">
        <f>IF($D975="","",IFERROR(INDEX('Productos de barra'!$D$2:$D$151,MATCH($D975,'Productos de barra'!$A$2:$A$151,0)),""))</f>
        <v/>
      </c>
      <c r="G975" s="24" t="n"/>
      <c r="H975" s="24" t="n"/>
      <c r="I975" s="24" t="n"/>
      <c r="J975" s="24" t="n"/>
      <c r="K975" s="24" t="n"/>
      <c r="L975" s="25">
        <f>IF(OR($D975="",$G975=""),"",ROUND($G975+N($H975)-((N($I975)+N($J975))/MAX(0.0001,IFERROR(IF(INDEX('Productos de barra'!$F$2:$F$151,MATCH($D975,'Productos de barra'!$A$2:$A$151,0))="",1,INDEX('Productos de barra'!$F$2:$F$151,MATCH($D975,'Productos de barra'!$A$2:$A$151,0))),1))+N($K975)),2))</f>
        <v/>
      </c>
      <c r="M975" s="24" t="n"/>
      <c r="N975" s="25">
        <f>IF(OR($L975="",$M975=""),"",ROUND($M975-$L975,2))</f>
        <v/>
      </c>
      <c r="O975" s="23">
        <f>IF($N975="","",IF(ABS($N975)&lt;=IFERROR(IF(INDEX('Productos de barra'!$G$2:$G$151,MATCH($D975,'Productos de barra'!$A$2:$A$151,0))="",Configuración!$C$3,INDEX('Productos de barra'!$G$2:$G$151,MATCH($D975,'Productos de barra'!$A$2:$A$151,0))),Configuración!$C$3)*((N($I975)+N($J975))/MAX(0.0001,IFERROR(IF(INDEX('Productos de barra'!$F$2:$F$151,MATCH($D975,'Productos de barra'!$A$2:$A$151,0))="",1,INDEX('Productos de barra'!$F$2:$F$151,MATCH($D975,'Productos de barra'!$A$2:$A$151,0))),1))+N($K975))+0.001,"OK",IF($N975&lt;0,"Falta: investigar","Sobra: revisar carga")))</f>
        <v/>
      </c>
      <c r="P975" s="26">
        <f>IF($N975="","",IFERROR(IF(INDEX('Productos de barra'!$H$2:$H$151,MATCH($D975,'Productos de barra'!$A$2:$A$151,0))="","",$N975*INDEX('Productos de barra'!$H$2:$H$151,MATCH($D975,'Productos de barra'!$A$2:$A$151,0))),""))</f>
        <v/>
      </c>
      <c r="Q975" s="18" t="n"/>
      <c r="R975" s="23">
        <f>IF(OR($A975="",$A975&lt;&gt;'Resumen del turno'!$C$3,$B975&lt;&gt;'Resumen del turno'!$C$4,$O975="",$O975="OK"),"",COUNTIFS($A$2:$A975,$A975,$B$2:$B975,$B975,$O$2:$O975,"Falta*")+COUNTIFS($A$2:$A975,$A975,$B$2:$B975,$B975,$O$2:$O975,"Sobra*"))</f>
        <v/>
      </c>
    </row>
    <row r="976">
      <c r="A976" s="22" t="n"/>
      <c r="B976" s="18" t="n"/>
      <c r="C976" s="18" t="n"/>
      <c r="D976" s="18" t="n"/>
      <c r="E976" s="23">
        <f>IF($D976="","",IFERROR(INDEX('Productos de barra'!$B$2:$B$151,MATCH($D976,'Productos de barra'!$A$2:$A$151,0)),"Código no cargado"))</f>
        <v/>
      </c>
      <c r="F976" s="23">
        <f>IF($D976="","",IFERROR(INDEX('Productos de barra'!$D$2:$D$151,MATCH($D976,'Productos de barra'!$A$2:$A$151,0)),""))</f>
        <v/>
      </c>
      <c r="G976" s="24" t="n"/>
      <c r="H976" s="24" t="n"/>
      <c r="I976" s="24" t="n"/>
      <c r="J976" s="24" t="n"/>
      <c r="K976" s="24" t="n"/>
      <c r="L976" s="25">
        <f>IF(OR($D976="",$G976=""),"",ROUND($G976+N($H976)-((N($I976)+N($J976))/MAX(0.0001,IFERROR(IF(INDEX('Productos de barra'!$F$2:$F$151,MATCH($D976,'Productos de barra'!$A$2:$A$151,0))="",1,INDEX('Productos de barra'!$F$2:$F$151,MATCH($D976,'Productos de barra'!$A$2:$A$151,0))),1))+N($K976)),2))</f>
        <v/>
      </c>
      <c r="M976" s="24" t="n"/>
      <c r="N976" s="25">
        <f>IF(OR($L976="",$M976=""),"",ROUND($M976-$L976,2))</f>
        <v/>
      </c>
      <c r="O976" s="23">
        <f>IF($N976="","",IF(ABS($N976)&lt;=IFERROR(IF(INDEX('Productos de barra'!$G$2:$G$151,MATCH($D976,'Productos de barra'!$A$2:$A$151,0))="",Configuración!$C$3,INDEX('Productos de barra'!$G$2:$G$151,MATCH($D976,'Productos de barra'!$A$2:$A$151,0))),Configuración!$C$3)*((N($I976)+N($J976))/MAX(0.0001,IFERROR(IF(INDEX('Productos de barra'!$F$2:$F$151,MATCH($D976,'Productos de barra'!$A$2:$A$151,0))="",1,INDEX('Productos de barra'!$F$2:$F$151,MATCH($D976,'Productos de barra'!$A$2:$A$151,0))),1))+N($K976))+0.001,"OK",IF($N976&lt;0,"Falta: investigar","Sobra: revisar carga")))</f>
        <v/>
      </c>
      <c r="P976" s="26">
        <f>IF($N976="","",IFERROR(IF(INDEX('Productos de barra'!$H$2:$H$151,MATCH($D976,'Productos de barra'!$A$2:$A$151,0))="","",$N976*INDEX('Productos de barra'!$H$2:$H$151,MATCH($D976,'Productos de barra'!$A$2:$A$151,0))),""))</f>
        <v/>
      </c>
      <c r="Q976" s="18" t="n"/>
      <c r="R976" s="23">
        <f>IF(OR($A976="",$A976&lt;&gt;'Resumen del turno'!$C$3,$B976&lt;&gt;'Resumen del turno'!$C$4,$O976="",$O976="OK"),"",COUNTIFS($A$2:$A976,$A976,$B$2:$B976,$B976,$O$2:$O976,"Falta*")+COUNTIFS($A$2:$A976,$A976,$B$2:$B976,$B976,$O$2:$O976,"Sobra*"))</f>
        <v/>
      </c>
    </row>
    <row r="977">
      <c r="A977" s="22" t="n"/>
      <c r="B977" s="18" t="n"/>
      <c r="C977" s="18" t="n"/>
      <c r="D977" s="18" t="n"/>
      <c r="E977" s="23">
        <f>IF($D977="","",IFERROR(INDEX('Productos de barra'!$B$2:$B$151,MATCH($D977,'Productos de barra'!$A$2:$A$151,0)),"Código no cargado"))</f>
        <v/>
      </c>
      <c r="F977" s="23">
        <f>IF($D977="","",IFERROR(INDEX('Productos de barra'!$D$2:$D$151,MATCH($D977,'Productos de barra'!$A$2:$A$151,0)),""))</f>
        <v/>
      </c>
      <c r="G977" s="24" t="n"/>
      <c r="H977" s="24" t="n"/>
      <c r="I977" s="24" t="n"/>
      <c r="J977" s="24" t="n"/>
      <c r="K977" s="24" t="n"/>
      <c r="L977" s="25">
        <f>IF(OR($D977="",$G977=""),"",ROUND($G977+N($H977)-((N($I977)+N($J977))/MAX(0.0001,IFERROR(IF(INDEX('Productos de barra'!$F$2:$F$151,MATCH($D977,'Productos de barra'!$A$2:$A$151,0))="",1,INDEX('Productos de barra'!$F$2:$F$151,MATCH($D977,'Productos de barra'!$A$2:$A$151,0))),1))+N($K977)),2))</f>
        <v/>
      </c>
      <c r="M977" s="24" t="n"/>
      <c r="N977" s="25">
        <f>IF(OR($L977="",$M977=""),"",ROUND($M977-$L977,2))</f>
        <v/>
      </c>
      <c r="O977" s="23">
        <f>IF($N977="","",IF(ABS($N977)&lt;=IFERROR(IF(INDEX('Productos de barra'!$G$2:$G$151,MATCH($D977,'Productos de barra'!$A$2:$A$151,0))="",Configuración!$C$3,INDEX('Productos de barra'!$G$2:$G$151,MATCH($D977,'Productos de barra'!$A$2:$A$151,0))),Configuración!$C$3)*((N($I977)+N($J977))/MAX(0.0001,IFERROR(IF(INDEX('Productos de barra'!$F$2:$F$151,MATCH($D977,'Productos de barra'!$A$2:$A$151,0))="",1,INDEX('Productos de barra'!$F$2:$F$151,MATCH($D977,'Productos de barra'!$A$2:$A$151,0))),1))+N($K977))+0.001,"OK",IF($N977&lt;0,"Falta: investigar","Sobra: revisar carga")))</f>
        <v/>
      </c>
      <c r="P977" s="26">
        <f>IF($N977="","",IFERROR(IF(INDEX('Productos de barra'!$H$2:$H$151,MATCH($D977,'Productos de barra'!$A$2:$A$151,0))="","",$N977*INDEX('Productos de barra'!$H$2:$H$151,MATCH($D977,'Productos de barra'!$A$2:$A$151,0))),""))</f>
        <v/>
      </c>
      <c r="Q977" s="18" t="n"/>
      <c r="R977" s="23">
        <f>IF(OR($A977="",$A977&lt;&gt;'Resumen del turno'!$C$3,$B977&lt;&gt;'Resumen del turno'!$C$4,$O977="",$O977="OK"),"",COUNTIFS($A$2:$A977,$A977,$B$2:$B977,$B977,$O$2:$O977,"Falta*")+COUNTIFS($A$2:$A977,$A977,$B$2:$B977,$B977,$O$2:$O977,"Sobra*"))</f>
        <v/>
      </c>
    </row>
    <row r="978">
      <c r="A978" s="22" t="n"/>
      <c r="B978" s="18" t="n"/>
      <c r="C978" s="18" t="n"/>
      <c r="D978" s="18" t="n"/>
      <c r="E978" s="23">
        <f>IF($D978="","",IFERROR(INDEX('Productos de barra'!$B$2:$B$151,MATCH($D978,'Productos de barra'!$A$2:$A$151,0)),"Código no cargado"))</f>
        <v/>
      </c>
      <c r="F978" s="23">
        <f>IF($D978="","",IFERROR(INDEX('Productos de barra'!$D$2:$D$151,MATCH($D978,'Productos de barra'!$A$2:$A$151,0)),""))</f>
        <v/>
      </c>
      <c r="G978" s="24" t="n"/>
      <c r="H978" s="24" t="n"/>
      <c r="I978" s="24" t="n"/>
      <c r="J978" s="24" t="n"/>
      <c r="K978" s="24" t="n"/>
      <c r="L978" s="25">
        <f>IF(OR($D978="",$G978=""),"",ROUND($G978+N($H978)-((N($I978)+N($J978))/MAX(0.0001,IFERROR(IF(INDEX('Productos de barra'!$F$2:$F$151,MATCH($D978,'Productos de barra'!$A$2:$A$151,0))="",1,INDEX('Productos de barra'!$F$2:$F$151,MATCH($D978,'Productos de barra'!$A$2:$A$151,0))),1))+N($K978)),2))</f>
        <v/>
      </c>
      <c r="M978" s="24" t="n"/>
      <c r="N978" s="25">
        <f>IF(OR($L978="",$M978=""),"",ROUND($M978-$L978,2))</f>
        <v/>
      </c>
      <c r="O978" s="23">
        <f>IF($N978="","",IF(ABS($N978)&lt;=IFERROR(IF(INDEX('Productos de barra'!$G$2:$G$151,MATCH($D978,'Productos de barra'!$A$2:$A$151,0))="",Configuración!$C$3,INDEX('Productos de barra'!$G$2:$G$151,MATCH($D978,'Productos de barra'!$A$2:$A$151,0))),Configuración!$C$3)*((N($I978)+N($J978))/MAX(0.0001,IFERROR(IF(INDEX('Productos de barra'!$F$2:$F$151,MATCH($D978,'Productos de barra'!$A$2:$A$151,0))="",1,INDEX('Productos de barra'!$F$2:$F$151,MATCH($D978,'Productos de barra'!$A$2:$A$151,0))),1))+N($K978))+0.001,"OK",IF($N978&lt;0,"Falta: investigar","Sobra: revisar carga")))</f>
        <v/>
      </c>
      <c r="P978" s="26">
        <f>IF($N978="","",IFERROR(IF(INDEX('Productos de barra'!$H$2:$H$151,MATCH($D978,'Productos de barra'!$A$2:$A$151,0))="","",$N978*INDEX('Productos de barra'!$H$2:$H$151,MATCH($D978,'Productos de barra'!$A$2:$A$151,0))),""))</f>
        <v/>
      </c>
      <c r="Q978" s="18" t="n"/>
      <c r="R978" s="23">
        <f>IF(OR($A978="",$A978&lt;&gt;'Resumen del turno'!$C$3,$B978&lt;&gt;'Resumen del turno'!$C$4,$O978="",$O978="OK"),"",COUNTIFS($A$2:$A978,$A978,$B$2:$B978,$B978,$O$2:$O978,"Falta*")+COUNTIFS($A$2:$A978,$A978,$B$2:$B978,$B978,$O$2:$O978,"Sobra*"))</f>
        <v/>
      </c>
    </row>
    <row r="979">
      <c r="A979" s="22" t="n"/>
      <c r="B979" s="18" t="n"/>
      <c r="C979" s="18" t="n"/>
      <c r="D979" s="18" t="n"/>
      <c r="E979" s="23">
        <f>IF($D979="","",IFERROR(INDEX('Productos de barra'!$B$2:$B$151,MATCH($D979,'Productos de barra'!$A$2:$A$151,0)),"Código no cargado"))</f>
        <v/>
      </c>
      <c r="F979" s="23">
        <f>IF($D979="","",IFERROR(INDEX('Productos de barra'!$D$2:$D$151,MATCH($D979,'Productos de barra'!$A$2:$A$151,0)),""))</f>
        <v/>
      </c>
      <c r="G979" s="24" t="n"/>
      <c r="H979" s="24" t="n"/>
      <c r="I979" s="24" t="n"/>
      <c r="J979" s="24" t="n"/>
      <c r="K979" s="24" t="n"/>
      <c r="L979" s="25">
        <f>IF(OR($D979="",$G979=""),"",ROUND($G979+N($H979)-((N($I979)+N($J979))/MAX(0.0001,IFERROR(IF(INDEX('Productos de barra'!$F$2:$F$151,MATCH($D979,'Productos de barra'!$A$2:$A$151,0))="",1,INDEX('Productos de barra'!$F$2:$F$151,MATCH($D979,'Productos de barra'!$A$2:$A$151,0))),1))+N($K979)),2))</f>
        <v/>
      </c>
      <c r="M979" s="24" t="n"/>
      <c r="N979" s="25">
        <f>IF(OR($L979="",$M979=""),"",ROUND($M979-$L979,2))</f>
        <v/>
      </c>
      <c r="O979" s="23">
        <f>IF($N979="","",IF(ABS($N979)&lt;=IFERROR(IF(INDEX('Productos de barra'!$G$2:$G$151,MATCH($D979,'Productos de barra'!$A$2:$A$151,0))="",Configuración!$C$3,INDEX('Productos de barra'!$G$2:$G$151,MATCH($D979,'Productos de barra'!$A$2:$A$151,0))),Configuración!$C$3)*((N($I979)+N($J979))/MAX(0.0001,IFERROR(IF(INDEX('Productos de barra'!$F$2:$F$151,MATCH($D979,'Productos de barra'!$A$2:$A$151,0))="",1,INDEX('Productos de barra'!$F$2:$F$151,MATCH($D979,'Productos de barra'!$A$2:$A$151,0))),1))+N($K979))+0.001,"OK",IF($N979&lt;0,"Falta: investigar","Sobra: revisar carga")))</f>
        <v/>
      </c>
      <c r="P979" s="26">
        <f>IF($N979="","",IFERROR(IF(INDEX('Productos de barra'!$H$2:$H$151,MATCH($D979,'Productos de barra'!$A$2:$A$151,0))="","",$N979*INDEX('Productos de barra'!$H$2:$H$151,MATCH($D979,'Productos de barra'!$A$2:$A$151,0))),""))</f>
        <v/>
      </c>
      <c r="Q979" s="18" t="n"/>
      <c r="R979" s="23">
        <f>IF(OR($A979="",$A979&lt;&gt;'Resumen del turno'!$C$3,$B979&lt;&gt;'Resumen del turno'!$C$4,$O979="",$O979="OK"),"",COUNTIFS($A$2:$A979,$A979,$B$2:$B979,$B979,$O$2:$O979,"Falta*")+COUNTIFS($A$2:$A979,$A979,$B$2:$B979,$B979,$O$2:$O979,"Sobra*"))</f>
        <v/>
      </c>
    </row>
    <row r="980">
      <c r="A980" s="22" t="n"/>
      <c r="B980" s="18" t="n"/>
      <c r="C980" s="18" t="n"/>
      <c r="D980" s="18" t="n"/>
      <c r="E980" s="23">
        <f>IF($D980="","",IFERROR(INDEX('Productos de barra'!$B$2:$B$151,MATCH($D980,'Productos de barra'!$A$2:$A$151,0)),"Código no cargado"))</f>
        <v/>
      </c>
      <c r="F980" s="23">
        <f>IF($D980="","",IFERROR(INDEX('Productos de barra'!$D$2:$D$151,MATCH($D980,'Productos de barra'!$A$2:$A$151,0)),""))</f>
        <v/>
      </c>
      <c r="G980" s="24" t="n"/>
      <c r="H980" s="24" t="n"/>
      <c r="I980" s="24" t="n"/>
      <c r="J980" s="24" t="n"/>
      <c r="K980" s="24" t="n"/>
      <c r="L980" s="25">
        <f>IF(OR($D980="",$G980=""),"",ROUND($G980+N($H980)-((N($I980)+N($J980))/MAX(0.0001,IFERROR(IF(INDEX('Productos de barra'!$F$2:$F$151,MATCH($D980,'Productos de barra'!$A$2:$A$151,0))="",1,INDEX('Productos de barra'!$F$2:$F$151,MATCH($D980,'Productos de barra'!$A$2:$A$151,0))),1))+N($K980)),2))</f>
        <v/>
      </c>
      <c r="M980" s="24" t="n"/>
      <c r="N980" s="25">
        <f>IF(OR($L980="",$M980=""),"",ROUND($M980-$L980,2))</f>
        <v/>
      </c>
      <c r="O980" s="23">
        <f>IF($N980="","",IF(ABS($N980)&lt;=IFERROR(IF(INDEX('Productos de barra'!$G$2:$G$151,MATCH($D980,'Productos de barra'!$A$2:$A$151,0))="",Configuración!$C$3,INDEX('Productos de barra'!$G$2:$G$151,MATCH($D980,'Productos de barra'!$A$2:$A$151,0))),Configuración!$C$3)*((N($I980)+N($J980))/MAX(0.0001,IFERROR(IF(INDEX('Productos de barra'!$F$2:$F$151,MATCH($D980,'Productos de barra'!$A$2:$A$151,0))="",1,INDEX('Productos de barra'!$F$2:$F$151,MATCH($D980,'Productos de barra'!$A$2:$A$151,0))),1))+N($K980))+0.001,"OK",IF($N980&lt;0,"Falta: investigar","Sobra: revisar carga")))</f>
        <v/>
      </c>
      <c r="P980" s="26">
        <f>IF($N980="","",IFERROR(IF(INDEX('Productos de barra'!$H$2:$H$151,MATCH($D980,'Productos de barra'!$A$2:$A$151,0))="","",$N980*INDEX('Productos de barra'!$H$2:$H$151,MATCH($D980,'Productos de barra'!$A$2:$A$151,0))),""))</f>
        <v/>
      </c>
      <c r="Q980" s="18" t="n"/>
      <c r="R980" s="23">
        <f>IF(OR($A980="",$A980&lt;&gt;'Resumen del turno'!$C$3,$B980&lt;&gt;'Resumen del turno'!$C$4,$O980="",$O980="OK"),"",COUNTIFS($A$2:$A980,$A980,$B$2:$B980,$B980,$O$2:$O980,"Falta*")+COUNTIFS($A$2:$A980,$A980,$B$2:$B980,$B980,$O$2:$O980,"Sobra*"))</f>
        <v/>
      </c>
    </row>
    <row r="981">
      <c r="A981" s="22" t="n"/>
      <c r="B981" s="18" t="n"/>
      <c r="C981" s="18" t="n"/>
      <c r="D981" s="18" t="n"/>
      <c r="E981" s="23">
        <f>IF($D981="","",IFERROR(INDEX('Productos de barra'!$B$2:$B$151,MATCH($D981,'Productos de barra'!$A$2:$A$151,0)),"Código no cargado"))</f>
        <v/>
      </c>
      <c r="F981" s="23">
        <f>IF($D981="","",IFERROR(INDEX('Productos de barra'!$D$2:$D$151,MATCH($D981,'Productos de barra'!$A$2:$A$151,0)),""))</f>
        <v/>
      </c>
      <c r="G981" s="24" t="n"/>
      <c r="H981" s="24" t="n"/>
      <c r="I981" s="24" t="n"/>
      <c r="J981" s="24" t="n"/>
      <c r="K981" s="24" t="n"/>
      <c r="L981" s="25">
        <f>IF(OR($D981="",$G981=""),"",ROUND($G981+N($H981)-((N($I981)+N($J981))/MAX(0.0001,IFERROR(IF(INDEX('Productos de barra'!$F$2:$F$151,MATCH($D981,'Productos de barra'!$A$2:$A$151,0))="",1,INDEX('Productos de barra'!$F$2:$F$151,MATCH($D981,'Productos de barra'!$A$2:$A$151,0))),1))+N($K981)),2))</f>
        <v/>
      </c>
      <c r="M981" s="24" t="n"/>
      <c r="N981" s="25">
        <f>IF(OR($L981="",$M981=""),"",ROUND($M981-$L981,2))</f>
        <v/>
      </c>
      <c r="O981" s="23">
        <f>IF($N981="","",IF(ABS($N981)&lt;=IFERROR(IF(INDEX('Productos de barra'!$G$2:$G$151,MATCH($D981,'Productos de barra'!$A$2:$A$151,0))="",Configuración!$C$3,INDEX('Productos de barra'!$G$2:$G$151,MATCH($D981,'Productos de barra'!$A$2:$A$151,0))),Configuración!$C$3)*((N($I981)+N($J981))/MAX(0.0001,IFERROR(IF(INDEX('Productos de barra'!$F$2:$F$151,MATCH($D981,'Productos de barra'!$A$2:$A$151,0))="",1,INDEX('Productos de barra'!$F$2:$F$151,MATCH($D981,'Productos de barra'!$A$2:$A$151,0))),1))+N($K981))+0.001,"OK",IF($N981&lt;0,"Falta: investigar","Sobra: revisar carga")))</f>
        <v/>
      </c>
      <c r="P981" s="26">
        <f>IF($N981="","",IFERROR(IF(INDEX('Productos de barra'!$H$2:$H$151,MATCH($D981,'Productos de barra'!$A$2:$A$151,0))="","",$N981*INDEX('Productos de barra'!$H$2:$H$151,MATCH($D981,'Productos de barra'!$A$2:$A$151,0))),""))</f>
        <v/>
      </c>
      <c r="Q981" s="18" t="n"/>
      <c r="R981" s="23">
        <f>IF(OR($A981="",$A981&lt;&gt;'Resumen del turno'!$C$3,$B981&lt;&gt;'Resumen del turno'!$C$4,$O981="",$O981="OK"),"",COUNTIFS($A$2:$A981,$A981,$B$2:$B981,$B981,$O$2:$O981,"Falta*")+COUNTIFS($A$2:$A981,$A981,$B$2:$B981,$B981,$O$2:$O981,"Sobra*"))</f>
        <v/>
      </c>
    </row>
    <row r="982">
      <c r="A982" s="22" t="n"/>
      <c r="B982" s="18" t="n"/>
      <c r="C982" s="18" t="n"/>
      <c r="D982" s="18" t="n"/>
      <c r="E982" s="23">
        <f>IF($D982="","",IFERROR(INDEX('Productos de barra'!$B$2:$B$151,MATCH($D982,'Productos de barra'!$A$2:$A$151,0)),"Código no cargado"))</f>
        <v/>
      </c>
      <c r="F982" s="23">
        <f>IF($D982="","",IFERROR(INDEX('Productos de barra'!$D$2:$D$151,MATCH($D982,'Productos de barra'!$A$2:$A$151,0)),""))</f>
        <v/>
      </c>
      <c r="G982" s="24" t="n"/>
      <c r="H982" s="24" t="n"/>
      <c r="I982" s="24" t="n"/>
      <c r="J982" s="24" t="n"/>
      <c r="K982" s="24" t="n"/>
      <c r="L982" s="25">
        <f>IF(OR($D982="",$G982=""),"",ROUND($G982+N($H982)-((N($I982)+N($J982))/MAX(0.0001,IFERROR(IF(INDEX('Productos de barra'!$F$2:$F$151,MATCH($D982,'Productos de barra'!$A$2:$A$151,0))="",1,INDEX('Productos de barra'!$F$2:$F$151,MATCH($D982,'Productos de barra'!$A$2:$A$151,0))),1))+N($K982)),2))</f>
        <v/>
      </c>
      <c r="M982" s="24" t="n"/>
      <c r="N982" s="25">
        <f>IF(OR($L982="",$M982=""),"",ROUND($M982-$L982,2))</f>
        <v/>
      </c>
      <c r="O982" s="23">
        <f>IF($N982="","",IF(ABS($N982)&lt;=IFERROR(IF(INDEX('Productos de barra'!$G$2:$G$151,MATCH($D982,'Productos de barra'!$A$2:$A$151,0))="",Configuración!$C$3,INDEX('Productos de barra'!$G$2:$G$151,MATCH($D982,'Productos de barra'!$A$2:$A$151,0))),Configuración!$C$3)*((N($I982)+N($J982))/MAX(0.0001,IFERROR(IF(INDEX('Productos de barra'!$F$2:$F$151,MATCH($D982,'Productos de barra'!$A$2:$A$151,0))="",1,INDEX('Productos de barra'!$F$2:$F$151,MATCH($D982,'Productos de barra'!$A$2:$A$151,0))),1))+N($K982))+0.001,"OK",IF($N982&lt;0,"Falta: investigar","Sobra: revisar carga")))</f>
        <v/>
      </c>
      <c r="P982" s="26">
        <f>IF($N982="","",IFERROR(IF(INDEX('Productos de barra'!$H$2:$H$151,MATCH($D982,'Productos de barra'!$A$2:$A$151,0))="","",$N982*INDEX('Productos de barra'!$H$2:$H$151,MATCH($D982,'Productos de barra'!$A$2:$A$151,0))),""))</f>
        <v/>
      </c>
      <c r="Q982" s="18" t="n"/>
      <c r="R982" s="23">
        <f>IF(OR($A982="",$A982&lt;&gt;'Resumen del turno'!$C$3,$B982&lt;&gt;'Resumen del turno'!$C$4,$O982="",$O982="OK"),"",COUNTIFS($A$2:$A982,$A982,$B$2:$B982,$B982,$O$2:$O982,"Falta*")+COUNTIFS($A$2:$A982,$A982,$B$2:$B982,$B982,$O$2:$O982,"Sobra*"))</f>
        <v/>
      </c>
    </row>
    <row r="983">
      <c r="A983" s="22" t="n"/>
      <c r="B983" s="18" t="n"/>
      <c r="C983" s="18" t="n"/>
      <c r="D983" s="18" t="n"/>
      <c r="E983" s="23">
        <f>IF($D983="","",IFERROR(INDEX('Productos de barra'!$B$2:$B$151,MATCH($D983,'Productos de barra'!$A$2:$A$151,0)),"Código no cargado"))</f>
        <v/>
      </c>
      <c r="F983" s="23">
        <f>IF($D983="","",IFERROR(INDEX('Productos de barra'!$D$2:$D$151,MATCH($D983,'Productos de barra'!$A$2:$A$151,0)),""))</f>
        <v/>
      </c>
      <c r="G983" s="24" t="n"/>
      <c r="H983" s="24" t="n"/>
      <c r="I983" s="24" t="n"/>
      <c r="J983" s="24" t="n"/>
      <c r="K983" s="24" t="n"/>
      <c r="L983" s="25">
        <f>IF(OR($D983="",$G983=""),"",ROUND($G983+N($H983)-((N($I983)+N($J983))/MAX(0.0001,IFERROR(IF(INDEX('Productos de barra'!$F$2:$F$151,MATCH($D983,'Productos de barra'!$A$2:$A$151,0))="",1,INDEX('Productos de barra'!$F$2:$F$151,MATCH($D983,'Productos de barra'!$A$2:$A$151,0))),1))+N($K983)),2))</f>
        <v/>
      </c>
      <c r="M983" s="24" t="n"/>
      <c r="N983" s="25">
        <f>IF(OR($L983="",$M983=""),"",ROUND($M983-$L983,2))</f>
        <v/>
      </c>
      <c r="O983" s="23">
        <f>IF($N983="","",IF(ABS($N983)&lt;=IFERROR(IF(INDEX('Productos de barra'!$G$2:$G$151,MATCH($D983,'Productos de barra'!$A$2:$A$151,0))="",Configuración!$C$3,INDEX('Productos de barra'!$G$2:$G$151,MATCH($D983,'Productos de barra'!$A$2:$A$151,0))),Configuración!$C$3)*((N($I983)+N($J983))/MAX(0.0001,IFERROR(IF(INDEX('Productos de barra'!$F$2:$F$151,MATCH($D983,'Productos de barra'!$A$2:$A$151,0))="",1,INDEX('Productos de barra'!$F$2:$F$151,MATCH($D983,'Productos de barra'!$A$2:$A$151,0))),1))+N($K983))+0.001,"OK",IF($N983&lt;0,"Falta: investigar","Sobra: revisar carga")))</f>
        <v/>
      </c>
      <c r="P983" s="26">
        <f>IF($N983="","",IFERROR(IF(INDEX('Productos de barra'!$H$2:$H$151,MATCH($D983,'Productos de barra'!$A$2:$A$151,0))="","",$N983*INDEX('Productos de barra'!$H$2:$H$151,MATCH($D983,'Productos de barra'!$A$2:$A$151,0))),""))</f>
        <v/>
      </c>
      <c r="Q983" s="18" t="n"/>
      <c r="R983" s="23">
        <f>IF(OR($A983="",$A983&lt;&gt;'Resumen del turno'!$C$3,$B983&lt;&gt;'Resumen del turno'!$C$4,$O983="",$O983="OK"),"",COUNTIFS($A$2:$A983,$A983,$B$2:$B983,$B983,$O$2:$O983,"Falta*")+COUNTIFS($A$2:$A983,$A983,$B$2:$B983,$B983,$O$2:$O983,"Sobra*"))</f>
        <v/>
      </c>
    </row>
    <row r="984">
      <c r="A984" s="22" t="n"/>
      <c r="B984" s="18" t="n"/>
      <c r="C984" s="18" t="n"/>
      <c r="D984" s="18" t="n"/>
      <c r="E984" s="23">
        <f>IF($D984="","",IFERROR(INDEX('Productos de barra'!$B$2:$B$151,MATCH($D984,'Productos de barra'!$A$2:$A$151,0)),"Código no cargado"))</f>
        <v/>
      </c>
      <c r="F984" s="23">
        <f>IF($D984="","",IFERROR(INDEX('Productos de barra'!$D$2:$D$151,MATCH($D984,'Productos de barra'!$A$2:$A$151,0)),""))</f>
        <v/>
      </c>
      <c r="G984" s="24" t="n"/>
      <c r="H984" s="24" t="n"/>
      <c r="I984" s="24" t="n"/>
      <c r="J984" s="24" t="n"/>
      <c r="K984" s="24" t="n"/>
      <c r="L984" s="25">
        <f>IF(OR($D984="",$G984=""),"",ROUND($G984+N($H984)-((N($I984)+N($J984))/MAX(0.0001,IFERROR(IF(INDEX('Productos de barra'!$F$2:$F$151,MATCH($D984,'Productos de barra'!$A$2:$A$151,0))="",1,INDEX('Productos de barra'!$F$2:$F$151,MATCH($D984,'Productos de barra'!$A$2:$A$151,0))),1))+N($K984)),2))</f>
        <v/>
      </c>
      <c r="M984" s="24" t="n"/>
      <c r="N984" s="25">
        <f>IF(OR($L984="",$M984=""),"",ROUND($M984-$L984,2))</f>
        <v/>
      </c>
      <c r="O984" s="23">
        <f>IF($N984="","",IF(ABS($N984)&lt;=IFERROR(IF(INDEX('Productos de barra'!$G$2:$G$151,MATCH($D984,'Productos de barra'!$A$2:$A$151,0))="",Configuración!$C$3,INDEX('Productos de barra'!$G$2:$G$151,MATCH($D984,'Productos de barra'!$A$2:$A$151,0))),Configuración!$C$3)*((N($I984)+N($J984))/MAX(0.0001,IFERROR(IF(INDEX('Productos de barra'!$F$2:$F$151,MATCH($D984,'Productos de barra'!$A$2:$A$151,0))="",1,INDEX('Productos de barra'!$F$2:$F$151,MATCH($D984,'Productos de barra'!$A$2:$A$151,0))),1))+N($K984))+0.001,"OK",IF($N984&lt;0,"Falta: investigar","Sobra: revisar carga")))</f>
        <v/>
      </c>
      <c r="P984" s="26">
        <f>IF($N984="","",IFERROR(IF(INDEX('Productos de barra'!$H$2:$H$151,MATCH($D984,'Productos de barra'!$A$2:$A$151,0))="","",$N984*INDEX('Productos de barra'!$H$2:$H$151,MATCH($D984,'Productos de barra'!$A$2:$A$151,0))),""))</f>
        <v/>
      </c>
      <c r="Q984" s="18" t="n"/>
      <c r="R984" s="23">
        <f>IF(OR($A984="",$A984&lt;&gt;'Resumen del turno'!$C$3,$B984&lt;&gt;'Resumen del turno'!$C$4,$O984="",$O984="OK"),"",COUNTIFS($A$2:$A984,$A984,$B$2:$B984,$B984,$O$2:$O984,"Falta*")+COUNTIFS($A$2:$A984,$A984,$B$2:$B984,$B984,$O$2:$O984,"Sobra*"))</f>
        <v/>
      </c>
    </row>
    <row r="985">
      <c r="A985" s="22" t="n"/>
      <c r="B985" s="18" t="n"/>
      <c r="C985" s="18" t="n"/>
      <c r="D985" s="18" t="n"/>
      <c r="E985" s="23">
        <f>IF($D985="","",IFERROR(INDEX('Productos de barra'!$B$2:$B$151,MATCH($D985,'Productos de barra'!$A$2:$A$151,0)),"Código no cargado"))</f>
        <v/>
      </c>
      <c r="F985" s="23">
        <f>IF($D985="","",IFERROR(INDEX('Productos de barra'!$D$2:$D$151,MATCH($D985,'Productos de barra'!$A$2:$A$151,0)),""))</f>
        <v/>
      </c>
      <c r="G985" s="24" t="n"/>
      <c r="H985" s="24" t="n"/>
      <c r="I985" s="24" t="n"/>
      <c r="J985" s="24" t="n"/>
      <c r="K985" s="24" t="n"/>
      <c r="L985" s="25">
        <f>IF(OR($D985="",$G985=""),"",ROUND($G985+N($H985)-((N($I985)+N($J985))/MAX(0.0001,IFERROR(IF(INDEX('Productos de barra'!$F$2:$F$151,MATCH($D985,'Productos de barra'!$A$2:$A$151,0))="",1,INDEX('Productos de barra'!$F$2:$F$151,MATCH($D985,'Productos de barra'!$A$2:$A$151,0))),1))+N($K985)),2))</f>
        <v/>
      </c>
      <c r="M985" s="24" t="n"/>
      <c r="N985" s="25">
        <f>IF(OR($L985="",$M985=""),"",ROUND($M985-$L985,2))</f>
        <v/>
      </c>
      <c r="O985" s="23">
        <f>IF($N985="","",IF(ABS($N985)&lt;=IFERROR(IF(INDEX('Productos de barra'!$G$2:$G$151,MATCH($D985,'Productos de barra'!$A$2:$A$151,0))="",Configuración!$C$3,INDEX('Productos de barra'!$G$2:$G$151,MATCH($D985,'Productos de barra'!$A$2:$A$151,0))),Configuración!$C$3)*((N($I985)+N($J985))/MAX(0.0001,IFERROR(IF(INDEX('Productos de barra'!$F$2:$F$151,MATCH($D985,'Productos de barra'!$A$2:$A$151,0))="",1,INDEX('Productos de barra'!$F$2:$F$151,MATCH($D985,'Productos de barra'!$A$2:$A$151,0))),1))+N($K985))+0.001,"OK",IF($N985&lt;0,"Falta: investigar","Sobra: revisar carga")))</f>
        <v/>
      </c>
      <c r="P985" s="26">
        <f>IF($N985="","",IFERROR(IF(INDEX('Productos de barra'!$H$2:$H$151,MATCH($D985,'Productos de barra'!$A$2:$A$151,0))="","",$N985*INDEX('Productos de barra'!$H$2:$H$151,MATCH($D985,'Productos de barra'!$A$2:$A$151,0))),""))</f>
        <v/>
      </c>
      <c r="Q985" s="18" t="n"/>
      <c r="R985" s="23">
        <f>IF(OR($A985="",$A985&lt;&gt;'Resumen del turno'!$C$3,$B985&lt;&gt;'Resumen del turno'!$C$4,$O985="",$O985="OK"),"",COUNTIFS($A$2:$A985,$A985,$B$2:$B985,$B985,$O$2:$O985,"Falta*")+COUNTIFS($A$2:$A985,$A985,$B$2:$B985,$B985,$O$2:$O985,"Sobra*"))</f>
        <v/>
      </c>
    </row>
    <row r="986">
      <c r="A986" s="22" t="n"/>
      <c r="B986" s="18" t="n"/>
      <c r="C986" s="18" t="n"/>
      <c r="D986" s="18" t="n"/>
      <c r="E986" s="23">
        <f>IF($D986="","",IFERROR(INDEX('Productos de barra'!$B$2:$B$151,MATCH($D986,'Productos de barra'!$A$2:$A$151,0)),"Código no cargado"))</f>
        <v/>
      </c>
      <c r="F986" s="23">
        <f>IF($D986="","",IFERROR(INDEX('Productos de barra'!$D$2:$D$151,MATCH($D986,'Productos de barra'!$A$2:$A$151,0)),""))</f>
        <v/>
      </c>
      <c r="G986" s="24" t="n"/>
      <c r="H986" s="24" t="n"/>
      <c r="I986" s="24" t="n"/>
      <c r="J986" s="24" t="n"/>
      <c r="K986" s="24" t="n"/>
      <c r="L986" s="25">
        <f>IF(OR($D986="",$G986=""),"",ROUND($G986+N($H986)-((N($I986)+N($J986))/MAX(0.0001,IFERROR(IF(INDEX('Productos de barra'!$F$2:$F$151,MATCH($D986,'Productos de barra'!$A$2:$A$151,0))="",1,INDEX('Productos de barra'!$F$2:$F$151,MATCH($D986,'Productos de barra'!$A$2:$A$151,0))),1))+N($K986)),2))</f>
        <v/>
      </c>
      <c r="M986" s="24" t="n"/>
      <c r="N986" s="25">
        <f>IF(OR($L986="",$M986=""),"",ROUND($M986-$L986,2))</f>
        <v/>
      </c>
      <c r="O986" s="23">
        <f>IF($N986="","",IF(ABS($N986)&lt;=IFERROR(IF(INDEX('Productos de barra'!$G$2:$G$151,MATCH($D986,'Productos de barra'!$A$2:$A$151,0))="",Configuración!$C$3,INDEX('Productos de barra'!$G$2:$G$151,MATCH($D986,'Productos de barra'!$A$2:$A$151,0))),Configuración!$C$3)*((N($I986)+N($J986))/MAX(0.0001,IFERROR(IF(INDEX('Productos de barra'!$F$2:$F$151,MATCH($D986,'Productos de barra'!$A$2:$A$151,0))="",1,INDEX('Productos de barra'!$F$2:$F$151,MATCH($D986,'Productos de barra'!$A$2:$A$151,0))),1))+N($K986))+0.001,"OK",IF($N986&lt;0,"Falta: investigar","Sobra: revisar carga")))</f>
        <v/>
      </c>
      <c r="P986" s="26">
        <f>IF($N986="","",IFERROR(IF(INDEX('Productos de barra'!$H$2:$H$151,MATCH($D986,'Productos de barra'!$A$2:$A$151,0))="","",$N986*INDEX('Productos de barra'!$H$2:$H$151,MATCH($D986,'Productos de barra'!$A$2:$A$151,0))),""))</f>
        <v/>
      </c>
      <c r="Q986" s="18" t="n"/>
      <c r="R986" s="23">
        <f>IF(OR($A986="",$A986&lt;&gt;'Resumen del turno'!$C$3,$B986&lt;&gt;'Resumen del turno'!$C$4,$O986="",$O986="OK"),"",COUNTIFS($A$2:$A986,$A986,$B$2:$B986,$B986,$O$2:$O986,"Falta*")+COUNTIFS($A$2:$A986,$A986,$B$2:$B986,$B986,$O$2:$O986,"Sobra*"))</f>
        <v/>
      </c>
    </row>
    <row r="987">
      <c r="A987" s="22" t="n"/>
      <c r="B987" s="18" t="n"/>
      <c r="C987" s="18" t="n"/>
      <c r="D987" s="18" t="n"/>
      <c r="E987" s="23">
        <f>IF($D987="","",IFERROR(INDEX('Productos de barra'!$B$2:$B$151,MATCH($D987,'Productos de barra'!$A$2:$A$151,0)),"Código no cargado"))</f>
        <v/>
      </c>
      <c r="F987" s="23">
        <f>IF($D987="","",IFERROR(INDEX('Productos de barra'!$D$2:$D$151,MATCH($D987,'Productos de barra'!$A$2:$A$151,0)),""))</f>
        <v/>
      </c>
      <c r="G987" s="24" t="n"/>
      <c r="H987" s="24" t="n"/>
      <c r="I987" s="24" t="n"/>
      <c r="J987" s="24" t="n"/>
      <c r="K987" s="24" t="n"/>
      <c r="L987" s="25">
        <f>IF(OR($D987="",$G987=""),"",ROUND($G987+N($H987)-((N($I987)+N($J987))/MAX(0.0001,IFERROR(IF(INDEX('Productos de barra'!$F$2:$F$151,MATCH($D987,'Productos de barra'!$A$2:$A$151,0))="",1,INDEX('Productos de barra'!$F$2:$F$151,MATCH($D987,'Productos de barra'!$A$2:$A$151,0))),1))+N($K987)),2))</f>
        <v/>
      </c>
      <c r="M987" s="24" t="n"/>
      <c r="N987" s="25">
        <f>IF(OR($L987="",$M987=""),"",ROUND($M987-$L987,2))</f>
        <v/>
      </c>
      <c r="O987" s="23">
        <f>IF($N987="","",IF(ABS($N987)&lt;=IFERROR(IF(INDEX('Productos de barra'!$G$2:$G$151,MATCH($D987,'Productos de barra'!$A$2:$A$151,0))="",Configuración!$C$3,INDEX('Productos de barra'!$G$2:$G$151,MATCH($D987,'Productos de barra'!$A$2:$A$151,0))),Configuración!$C$3)*((N($I987)+N($J987))/MAX(0.0001,IFERROR(IF(INDEX('Productos de barra'!$F$2:$F$151,MATCH($D987,'Productos de barra'!$A$2:$A$151,0))="",1,INDEX('Productos de barra'!$F$2:$F$151,MATCH($D987,'Productos de barra'!$A$2:$A$151,0))),1))+N($K987))+0.001,"OK",IF($N987&lt;0,"Falta: investigar","Sobra: revisar carga")))</f>
        <v/>
      </c>
      <c r="P987" s="26">
        <f>IF($N987="","",IFERROR(IF(INDEX('Productos de barra'!$H$2:$H$151,MATCH($D987,'Productos de barra'!$A$2:$A$151,0))="","",$N987*INDEX('Productos de barra'!$H$2:$H$151,MATCH($D987,'Productos de barra'!$A$2:$A$151,0))),""))</f>
        <v/>
      </c>
      <c r="Q987" s="18" t="n"/>
      <c r="R987" s="23">
        <f>IF(OR($A987="",$A987&lt;&gt;'Resumen del turno'!$C$3,$B987&lt;&gt;'Resumen del turno'!$C$4,$O987="",$O987="OK"),"",COUNTIFS($A$2:$A987,$A987,$B$2:$B987,$B987,$O$2:$O987,"Falta*")+COUNTIFS($A$2:$A987,$A987,$B$2:$B987,$B987,$O$2:$O987,"Sobra*"))</f>
        <v/>
      </c>
    </row>
    <row r="988">
      <c r="A988" s="22" t="n"/>
      <c r="B988" s="18" t="n"/>
      <c r="C988" s="18" t="n"/>
      <c r="D988" s="18" t="n"/>
      <c r="E988" s="23">
        <f>IF($D988="","",IFERROR(INDEX('Productos de barra'!$B$2:$B$151,MATCH($D988,'Productos de barra'!$A$2:$A$151,0)),"Código no cargado"))</f>
        <v/>
      </c>
      <c r="F988" s="23">
        <f>IF($D988="","",IFERROR(INDEX('Productos de barra'!$D$2:$D$151,MATCH($D988,'Productos de barra'!$A$2:$A$151,0)),""))</f>
        <v/>
      </c>
      <c r="G988" s="24" t="n"/>
      <c r="H988" s="24" t="n"/>
      <c r="I988" s="24" t="n"/>
      <c r="J988" s="24" t="n"/>
      <c r="K988" s="24" t="n"/>
      <c r="L988" s="25">
        <f>IF(OR($D988="",$G988=""),"",ROUND($G988+N($H988)-((N($I988)+N($J988))/MAX(0.0001,IFERROR(IF(INDEX('Productos de barra'!$F$2:$F$151,MATCH($D988,'Productos de barra'!$A$2:$A$151,0))="",1,INDEX('Productos de barra'!$F$2:$F$151,MATCH($D988,'Productos de barra'!$A$2:$A$151,0))),1))+N($K988)),2))</f>
        <v/>
      </c>
      <c r="M988" s="24" t="n"/>
      <c r="N988" s="25">
        <f>IF(OR($L988="",$M988=""),"",ROUND($M988-$L988,2))</f>
        <v/>
      </c>
      <c r="O988" s="23">
        <f>IF($N988="","",IF(ABS($N988)&lt;=IFERROR(IF(INDEX('Productos de barra'!$G$2:$G$151,MATCH($D988,'Productos de barra'!$A$2:$A$151,0))="",Configuración!$C$3,INDEX('Productos de barra'!$G$2:$G$151,MATCH($D988,'Productos de barra'!$A$2:$A$151,0))),Configuración!$C$3)*((N($I988)+N($J988))/MAX(0.0001,IFERROR(IF(INDEX('Productos de barra'!$F$2:$F$151,MATCH($D988,'Productos de barra'!$A$2:$A$151,0))="",1,INDEX('Productos de barra'!$F$2:$F$151,MATCH($D988,'Productos de barra'!$A$2:$A$151,0))),1))+N($K988))+0.001,"OK",IF($N988&lt;0,"Falta: investigar","Sobra: revisar carga")))</f>
        <v/>
      </c>
      <c r="P988" s="26">
        <f>IF($N988="","",IFERROR(IF(INDEX('Productos de barra'!$H$2:$H$151,MATCH($D988,'Productos de barra'!$A$2:$A$151,0))="","",$N988*INDEX('Productos de barra'!$H$2:$H$151,MATCH($D988,'Productos de barra'!$A$2:$A$151,0))),""))</f>
        <v/>
      </c>
      <c r="Q988" s="18" t="n"/>
      <c r="R988" s="23">
        <f>IF(OR($A988="",$A988&lt;&gt;'Resumen del turno'!$C$3,$B988&lt;&gt;'Resumen del turno'!$C$4,$O988="",$O988="OK"),"",COUNTIFS($A$2:$A988,$A988,$B$2:$B988,$B988,$O$2:$O988,"Falta*")+COUNTIFS($A$2:$A988,$A988,$B$2:$B988,$B988,$O$2:$O988,"Sobra*"))</f>
        <v/>
      </c>
    </row>
    <row r="989">
      <c r="A989" s="22" t="n"/>
      <c r="B989" s="18" t="n"/>
      <c r="C989" s="18" t="n"/>
      <c r="D989" s="18" t="n"/>
      <c r="E989" s="23">
        <f>IF($D989="","",IFERROR(INDEX('Productos de barra'!$B$2:$B$151,MATCH($D989,'Productos de barra'!$A$2:$A$151,0)),"Código no cargado"))</f>
        <v/>
      </c>
      <c r="F989" s="23">
        <f>IF($D989="","",IFERROR(INDEX('Productos de barra'!$D$2:$D$151,MATCH($D989,'Productos de barra'!$A$2:$A$151,0)),""))</f>
        <v/>
      </c>
      <c r="G989" s="24" t="n"/>
      <c r="H989" s="24" t="n"/>
      <c r="I989" s="24" t="n"/>
      <c r="J989" s="24" t="n"/>
      <c r="K989" s="24" t="n"/>
      <c r="L989" s="25">
        <f>IF(OR($D989="",$G989=""),"",ROUND($G989+N($H989)-((N($I989)+N($J989))/MAX(0.0001,IFERROR(IF(INDEX('Productos de barra'!$F$2:$F$151,MATCH($D989,'Productos de barra'!$A$2:$A$151,0))="",1,INDEX('Productos de barra'!$F$2:$F$151,MATCH($D989,'Productos de barra'!$A$2:$A$151,0))),1))+N($K989)),2))</f>
        <v/>
      </c>
      <c r="M989" s="24" t="n"/>
      <c r="N989" s="25">
        <f>IF(OR($L989="",$M989=""),"",ROUND($M989-$L989,2))</f>
        <v/>
      </c>
      <c r="O989" s="23">
        <f>IF($N989="","",IF(ABS($N989)&lt;=IFERROR(IF(INDEX('Productos de barra'!$G$2:$G$151,MATCH($D989,'Productos de barra'!$A$2:$A$151,0))="",Configuración!$C$3,INDEX('Productos de barra'!$G$2:$G$151,MATCH($D989,'Productos de barra'!$A$2:$A$151,0))),Configuración!$C$3)*((N($I989)+N($J989))/MAX(0.0001,IFERROR(IF(INDEX('Productos de barra'!$F$2:$F$151,MATCH($D989,'Productos de barra'!$A$2:$A$151,0))="",1,INDEX('Productos de barra'!$F$2:$F$151,MATCH($D989,'Productos de barra'!$A$2:$A$151,0))),1))+N($K989))+0.001,"OK",IF($N989&lt;0,"Falta: investigar","Sobra: revisar carga")))</f>
        <v/>
      </c>
      <c r="P989" s="26">
        <f>IF($N989="","",IFERROR(IF(INDEX('Productos de barra'!$H$2:$H$151,MATCH($D989,'Productos de barra'!$A$2:$A$151,0))="","",$N989*INDEX('Productos de barra'!$H$2:$H$151,MATCH($D989,'Productos de barra'!$A$2:$A$151,0))),""))</f>
        <v/>
      </c>
      <c r="Q989" s="18" t="n"/>
      <c r="R989" s="23">
        <f>IF(OR($A989="",$A989&lt;&gt;'Resumen del turno'!$C$3,$B989&lt;&gt;'Resumen del turno'!$C$4,$O989="",$O989="OK"),"",COUNTIFS($A$2:$A989,$A989,$B$2:$B989,$B989,$O$2:$O989,"Falta*")+COUNTIFS($A$2:$A989,$A989,$B$2:$B989,$B989,$O$2:$O989,"Sobra*"))</f>
        <v/>
      </c>
    </row>
    <row r="990">
      <c r="A990" s="22" t="n"/>
      <c r="B990" s="18" t="n"/>
      <c r="C990" s="18" t="n"/>
      <c r="D990" s="18" t="n"/>
      <c r="E990" s="23">
        <f>IF($D990="","",IFERROR(INDEX('Productos de barra'!$B$2:$B$151,MATCH($D990,'Productos de barra'!$A$2:$A$151,0)),"Código no cargado"))</f>
        <v/>
      </c>
      <c r="F990" s="23">
        <f>IF($D990="","",IFERROR(INDEX('Productos de barra'!$D$2:$D$151,MATCH($D990,'Productos de barra'!$A$2:$A$151,0)),""))</f>
        <v/>
      </c>
      <c r="G990" s="24" t="n"/>
      <c r="H990" s="24" t="n"/>
      <c r="I990" s="24" t="n"/>
      <c r="J990" s="24" t="n"/>
      <c r="K990" s="24" t="n"/>
      <c r="L990" s="25">
        <f>IF(OR($D990="",$G990=""),"",ROUND($G990+N($H990)-((N($I990)+N($J990))/MAX(0.0001,IFERROR(IF(INDEX('Productos de barra'!$F$2:$F$151,MATCH($D990,'Productos de barra'!$A$2:$A$151,0))="",1,INDEX('Productos de barra'!$F$2:$F$151,MATCH($D990,'Productos de barra'!$A$2:$A$151,0))),1))+N($K990)),2))</f>
        <v/>
      </c>
      <c r="M990" s="24" t="n"/>
      <c r="N990" s="25">
        <f>IF(OR($L990="",$M990=""),"",ROUND($M990-$L990,2))</f>
        <v/>
      </c>
      <c r="O990" s="23">
        <f>IF($N990="","",IF(ABS($N990)&lt;=IFERROR(IF(INDEX('Productos de barra'!$G$2:$G$151,MATCH($D990,'Productos de barra'!$A$2:$A$151,0))="",Configuración!$C$3,INDEX('Productos de barra'!$G$2:$G$151,MATCH($D990,'Productos de barra'!$A$2:$A$151,0))),Configuración!$C$3)*((N($I990)+N($J990))/MAX(0.0001,IFERROR(IF(INDEX('Productos de barra'!$F$2:$F$151,MATCH($D990,'Productos de barra'!$A$2:$A$151,0))="",1,INDEX('Productos de barra'!$F$2:$F$151,MATCH($D990,'Productos de barra'!$A$2:$A$151,0))),1))+N($K990))+0.001,"OK",IF($N990&lt;0,"Falta: investigar","Sobra: revisar carga")))</f>
        <v/>
      </c>
      <c r="P990" s="26">
        <f>IF($N990="","",IFERROR(IF(INDEX('Productos de barra'!$H$2:$H$151,MATCH($D990,'Productos de barra'!$A$2:$A$151,0))="","",$N990*INDEX('Productos de barra'!$H$2:$H$151,MATCH($D990,'Productos de barra'!$A$2:$A$151,0))),""))</f>
        <v/>
      </c>
      <c r="Q990" s="18" t="n"/>
      <c r="R990" s="23">
        <f>IF(OR($A990="",$A990&lt;&gt;'Resumen del turno'!$C$3,$B990&lt;&gt;'Resumen del turno'!$C$4,$O990="",$O990="OK"),"",COUNTIFS($A$2:$A990,$A990,$B$2:$B990,$B990,$O$2:$O990,"Falta*")+COUNTIFS($A$2:$A990,$A990,$B$2:$B990,$B990,$O$2:$O990,"Sobra*"))</f>
        <v/>
      </c>
    </row>
    <row r="991">
      <c r="A991" s="22" t="n"/>
      <c r="B991" s="18" t="n"/>
      <c r="C991" s="18" t="n"/>
      <c r="D991" s="18" t="n"/>
      <c r="E991" s="23">
        <f>IF($D991="","",IFERROR(INDEX('Productos de barra'!$B$2:$B$151,MATCH($D991,'Productos de barra'!$A$2:$A$151,0)),"Código no cargado"))</f>
        <v/>
      </c>
      <c r="F991" s="23">
        <f>IF($D991="","",IFERROR(INDEX('Productos de barra'!$D$2:$D$151,MATCH($D991,'Productos de barra'!$A$2:$A$151,0)),""))</f>
        <v/>
      </c>
      <c r="G991" s="24" t="n"/>
      <c r="H991" s="24" t="n"/>
      <c r="I991" s="24" t="n"/>
      <c r="J991" s="24" t="n"/>
      <c r="K991" s="24" t="n"/>
      <c r="L991" s="25">
        <f>IF(OR($D991="",$G991=""),"",ROUND($G991+N($H991)-((N($I991)+N($J991))/MAX(0.0001,IFERROR(IF(INDEX('Productos de barra'!$F$2:$F$151,MATCH($D991,'Productos de barra'!$A$2:$A$151,0))="",1,INDEX('Productos de barra'!$F$2:$F$151,MATCH($D991,'Productos de barra'!$A$2:$A$151,0))),1))+N($K991)),2))</f>
        <v/>
      </c>
      <c r="M991" s="24" t="n"/>
      <c r="N991" s="25">
        <f>IF(OR($L991="",$M991=""),"",ROUND($M991-$L991,2))</f>
        <v/>
      </c>
      <c r="O991" s="23">
        <f>IF($N991="","",IF(ABS($N991)&lt;=IFERROR(IF(INDEX('Productos de barra'!$G$2:$G$151,MATCH($D991,'Productos de barra'!$A$2:$A$151,0))="",Configuración!$C$3,INDEX('Productos de barra'!$G$2:$G$151,MATCH($D991,'Productos de barra'!$A$2:$A$151,0))),Configuración!$C$3)*((N($I991)+N($J991))/MAX(0.0001,IFERROR(IF(INDEX('Productos de barra'!$F$2:$F$151,MATCH($D991,'Productos de barra'!$A$2:$A$151,0))="",1,INDEX('Productos de barra'!$F$2:$F$151,MATCH($D991,'Productos de barra'!$A$2:$A$151,0))),1))+N($K991))+0.001,"OK",IF($N991&lt;0,"Falta: investigar","Sobra: revisar carga")))</f>
        <v/>
      </c>
      <c r="P991" s="26">
        <f>IF($N991="","",IFERROR(IF(INDEX('Productos de barra'!$H$2:$H$151,MATCH($D991,'Productos de barra'!$A$2:$A$151,0))="","",$N991*INDEX('Productos de barra'!$H$2:$H$151,MATCH($D991,'Productos de barra'!$A$2:$A$151,0))),""))</f>
        <v/>
      </c>
      <c r="Q991" s="18" t="n"/>
      <c r="R991" s="23">
        <f>IF(OR($A991="",$A991&lt;&gt;'Resumen del turno'!$C$3,$B991&lt;&gt;'Resumen del turno'!$C$4,$O991="",$O991="OK"),"",COUNTIFS($A$2:$A991,$A991,$B$2:$B991,$B991,$O$2:$O991,"Falta*")+COUNTIFS($A$2:$A991,$A991,$B$2:$B991,$B991,$O$2:$O991,"Sobra*"))</f>
        <v/>
      </c>
    </row>
    <row r="992">
      <c r="A992" s="22" t="n"/>
      <c r="B992" s="18" t="n"/>
      <c r="C992" s="18" t="n"/>
      <c r="D992" s="18" t="n"/>
      <c r="E992" s="23">
        <f>IF($D992="","",IFERROR(INDEX('Productos de barra'!$B$2:$B$151,MATCH($D992,'Productos de barra'!$A$2:$A$151,0)),"Código no cargado"))</f>
        <v/>
      </c>
      <c r="F992" s="23">
        <f>IF($D992="","",IFERROR(INDEX('Productos de barra'!$D$2:$D$151,MATCH($D992,'Productos de barra'!$A$2:$A$151,0)),""))</f>
        <v/>
      </c>
      <c r="G992" s="24" t="n"/>
      <c r="H992" s="24" t="n"/>
      <c r="I992" s="24" t="n"/>
      <c r="J992" s="24" t="n"/>
      <c r="K992" s="24" t="n"/>
      <c r="L992" s="25">
        <f>IF(OR($D992="",$G992=""),"",ROUND($G992+N($H992)-((N($I992)+N($J992))/MAX(0.0001,IFERROR(IF(INDEX('Productos de barra'!$F$2:$F$151,MATCH($D992,'Productos de barra'!$A$2:$A$151,0))="",1,INDEX('Productos de barra'!$F$2:$F$151,MATCH($D992,'Productos de barra'!$A$2:$A$151,0))),1))+N($K992)),2))</f>
        <v/>
      </c>
      <c r="M992" s="24" t="n"/>
      <c r="N992" s="25">
        <f>IF(OR($L992="",$M992=""),"",ROUND($M992-$L992,2))</f>
        <v/>
      </c>
      <c r="O992" s="23">
        <f>IF($N992="","",IF(ABS($N992)&lt;=IFERROR(IF(INDEX('Productos de barra'!$G$2:$G$151,MATCH($D992,'Productos de barra'!$A$2:$A$151,0))="",Configuración!$C$3,INDEX('Productos de barra'!$G$2:$G$151,MATCH($D992,'Productos de barra'!$A$2:$A$151,0))),Configuración!$C$3)*((N($I992)+N($J992))/MAX(0.0001,IFERROR(IF(INDEX('Productos de barra'!$F$2:$F$151,MATCH($D992,'Productos de barra'!$A$2:$A$151,0))="",1,INDEX('Productos de barra'!$F$2:$F$151,MATCH($D992,'Productos de barra'!$A$2:$A$151,0))),1))+N($K992))+0.001,"OK",IF($N992&lt;0,"Falta: investigar","Sobra: revisar carga")))</f>
        <v/>
      </c>
      <c r="P992" s="26">
        <f>IF($N992="","",IFERROR(IF(INDEX('Productos de barra'!$H$2:$H$151,MATCH($D992,'Productos de barra'!$A$2:$A$151,0))="","",$N992*INDEX('Productos de barra'!$H$2:$H$151,MATCH($D992,'Productos de barra'!$A$2:$A$151,0))),""))</f>
        <v/>
      </c>
      <c r="Q992" s="18" t="n"/>
      <c r="R992" s="23">
        <f>IF(OR($A992="",$A992&lt;&gt;'Resumen del turno'!$C$3,$B992&lt;&gt;'Resumen del turno'!$C$4,$O992="",$O992="OK"),"",COUNTIFS($A$2:$A992,$A992,$B$2:$B992,$B992,$O$2:$O992,"Falta*")+COUNTIFS($A$2:$A992,$A992,$B$2:$B992,$B992,$O$2:$O992,"Sobra*"))</f>
        <v/>
      </c>
    </row>
    <row r="993">
      <c r="A993" s="22" t="n"/>
      <c r="B993" s="18" t="n"/>
      <c r="C993" s="18" t="n"/>
      <c r="D993" s="18" t="n"/>
      <c r="E993" s="23">
        <f>IF($D993="","",IFERROR(INDEX('Productos de barra'!$B$2:$B$151,MATCH($D993,'Productos de barra'!$A$2:$A$151,0)),"Código no cargado"))</f>
        <v/>
      </c>
      <c r="F993" s="23">
        <f>IF($D993="","",IFERROR(INDEX('Productos de barra'!$D$2:$D$151,MATCH($D993,'Productos de barra'!$A$2:$A$151,0)),""))</f>
        <v/>
      </c>
      <c r="G993" s="24" t="n"/>
      <c r="H993" s="24" t="n"/>
      <c r="I993" s="24" t="n"/>
      <c r="J993" s="24" t="n"/>
      <c r="K993" s="24" t="n"/>
      <c r="L993" s="25">
        <f>IF(OR($D993="",$G993=""),"",ROUND($G993+N($H993)-((N($I993)+N($J993))/MAX(0.0001,IFERROR(IF(INDEX('Productos de barra'!$F$2:$F$151,MATCH($D993,'Productos de barra'!$A$2:$A$151,0))="",1,INDEX('Productos de barra'!$F$2:$F$151,MATCH($D993,'Productos de barra'!$A$2:$A$151,0))),1))+N($K993)),2))</f>
        <v/>
      </c>
      <c r="M993" s="24" t="n"/>
      <c r="N993" s="25">
        <f>IF(OR($L993="",$M993=""),"",ROUND($M993-$L993,2))</f>
        <v/>
      </c>
      <c r="O993" s="23">
        <f>IF($N993="","",IF(ABS($N993)&lt;=IFERROR(IF(INDEX('Productos de barra'!$G$2:$G$151,MATCH($D993,'Productos de barra'!$A$2:$A$151,0))="",Configuración!$C$3,INDEX('Productos de barra'!$G$2:$G$151,MATCH($D993,'Productos de barra'!$A$2:$A$151,0))),Configuración!$C$3)*((N($I993)+N($J993))/MAX(0.0001,IFERROR(IF(INDEX('Productos de barra'!$F$2:$F$151,MATCH($D993,'Productos de barra'!$A$2:$A$151,0))="",1,INDEX('Productos de barra'!$F$2:$F$151,MATCH($D993,'Productos de barra'!$A$2:$A$151,0))),1))+N($K993))+0.001,"OK",IF($N993&lt;0,"Falta: investigar","Sobra: revisar carga")))</f>
        <v/>
      </c>
      <c r="P993" s="26">
        <f>IF($N993="","",IFERROR(IF(INDEX('Productos de barra'!$H$2:$H$151,MATCH($D993,'Productos de barra'!$A$2:$A$151,0))="","",$N993*INDEX('Productos de barra'!$H$2:$H$151,MATCH($D993,'Productos de barra'!$A$2:$A$151,0))),""))</f>
        <v/>
      </c>
      <c r="Q993" s="18" t="n"/>
      <c r="R993" s="23">
        <f>IF(OR($A993="",$A993&lt;&gt;'Resumen del turno'!$C$3,$B993&lt;&gt;'Resumen del turno'!$C$4,$O993="",$O993="OK"),"",COUNTIFS($A$2:$A993,$A993,$B$2:$B993,$B993,$O$2:$O993,"Falta*")+COUNTIFS($A$2:$A993,$A993,$B$2:$B993,$B993,$O$2:$O993,"Sobra*"))</f>
        <v/>
      </c>
    </row>
    <row r="994">
      <c r="A994" s="22" t="n"/>
      <c r="B994" s="18" t="n"/>
      <c r="C994" s="18" t="n"/>
      <c r="D994" s="18" t="n"/>
      <c r="E994" s="23">
        <f>IF($D994="","",IFERROR(INDEX('Productos de barra'!$B$2:$B$151,MATCH($D994,'Productos de barra'!$A$2:$A$151,0)),"Código no cargado"))</f>
        <v/>
      </c>
      <c r="F994" s="23">
        <f>IF($D994="","",IFERROR(INDEX('Productos de barra'!$D$2:$D$151,MATCH($D994,'Productos de barra'!$A$2:$A$151,0)),""))</f>
        <v/>
      </c>
      <c r="G994" s="24" t="n"/>
      <c r="H994" s="24" t="n"/>
      <c r="I994" s="24" t="n"/>
      <c r="J994" s="24" t="n"/>
      <c r="K994" s="24" t="n"/>
      <c r="L994" s="25">
        <f>IF(OR($D994="",$G994=""),"",ROUND($G994+N($H994)-((N($I994)+N($J994))/MAX(0.0001,IFERROR(IF(INDEX('Productos de barra'!$F$2:$F$151,MATCH($D994,'Productos de barra'!$A$2:$A$151,0))="",1,INDEX('Productos de barra'!$F$2:$F$151,MATCH($D994,'Productos de barra'!$A$2:$A$151,0))),1))+N($K994)),2))</f>
        <v/>
      </c>
      <c r="M994" s="24" t="n"/>
      <c r="N994" s="25">
        <f>IF(OR($L994="",$M994=""),"",ROUND($M994-$L994,2))</f>
        <v/>
      </c>
      <c r="O994" s="23">
        <f>IF($N994="","",IF(ABS($N994)&lt;=IFERROR(IF(INDEX('Productos de barra'!$G$2:$G$151,MATCH($D994,'Productos de barra'!$A$2:$A$151,0))="",Configuración!$C$3,INDEX('Productos de barra'!$G$2:$G$151,MATCH($D994,'Productos de barra'!$A$2:$A$151,0))),Configuración!$C$3)*((N($I994)+N($J994))/MAX(0.0001,IFERROR(IF(INDEX('Productos de barra'!$F$2:$F$151,MATCH($D994,'Productos de barra'!$A$2:$A$151,0))="",1,INDEX('Productos de barra'!$F$2:$F$151,MATCH($D994,'Productos de barra'!$A$2:$A$151,0))),1))+N($K994))+0.001,"OK",IF($N994&lt;0,"Falta: investigar","Sobra: revisar carga")))</f>
        <v/>
      </c>
      <c r="P994" s="26">
        <f>IF($N994="","",IFERROR(IF(INDEX('Productos de barra'!$H$2:$H$151,MATCH($D994,'Productos de barra'!$A$2:$A$151,0))="","",$N994*INDEX('Productos de barra'!$H$2:$H$151,MATCH($D994,'Productos de barra'!$A$2:$A$151,0))),""))</f>
        <v/>
      </c>
      <c r="Q994" s="18" t="n"/>
      <c r="R994" s="23">
        <f>IF(OR($A994="",$A994&lt;&gt;'Resumen del turno'!$C$3,$B994&lt;&gt;'Resumen del turno'!$C$4,$O994="",$O994="OK"),"",COUNTIFS($A$2:$A994,$A994,$B$2:$B994,$B994,$O$2:$O994,"Falta*")+COUNTIFS($A$2:$A994,$A994,$B$2:$B994,$B994,$O$2:$O994,"Sobra*"))</f>
        <v/>
      </c>
    </row>
    <row r="995">
      <c r="A995" s="22" t="n"/>
      <c r="B995" s="18" t="n"/>
      <c r="C995" s="18" t="n"/>
      <c r="D995" s="18" t="n"/>
      <c r="E995" s="23">
        <f>IF($D995="","",IFERROR(INDEX('Productos de barra'!$B$2:$B$151,MATCH($D995,'Productos de barra'!$A$2:$A$151,0)),"Código no cargado"))</f>
        <v/>
      </c>
      <c r="F995" s="23">
        <f>IF($D995="","",IFERROR(INDEX('Productos de barra'!$D$2:$D$151,MATCH($D995,'Productos de barra'!$A$2:$A$151,0)),""))</f>
        <v/>
      </c>
      <c r="G995" s="24" t="n"/>
      <c r="H995" s="24" t="n"/>
      <c r="I995" s="24" t="n"/>
      <c r="J995" s="24" t="n"/>
      <c r="K995" s="24" t="n"/>
      <c r="L995" s="25">
        <f>IF(OR($D995="",$G995=""),"",ROUND($G995+N($H995)-((N($I995)+N($J995))/MAX(0.0001,IFERROR(IF(INDEX('Productos de barra'!$F$2:$F$151,MATCH($D995,'Productos de barra'!$A$2:$A$151,0))="",1,INDEX('Productos de barra'!$F$2:$F$151,MATCH($D995,'Productos de barra'!$A$2:$A$151,0))),1))+N($K995)),2))</f>
        <v/>
      </c>
      <c r="M995" s="24" t="n"/>
      <c r="N995" s="25">
        <f>IF(OR($L995="",$M995=""),"",ROUND($M995-$L995,2))</f>
        <v/>
      </c>
      <c r="O995" s="23">
        <f>IF($N995="","",IF(ABS($N995)&lt;=IFERROR(IF(INDEX('Productos de barra'!$G$2:$G$151,MATCH($D995,'Productos de barra'!$A$2:$A$151,0))="",Configuración!$C$3,INDEX('Productos de barra'!$G$2:$G$151,MATCH($D995,'Productos de barra'!$A$2:$A$151,0))),Configuración!$C$3)*((N($I995)+N($J995))/MAX(0.0001,IFERROR(IF(INDEX('Productos de barra'!$F$2:$F$151,MATCH($D995,'Productos de barra'!$A$2:$A$151,0))="",1,INDEX('Productos de barra'!$F$2:$F$151,MATCH($D995,'Productos de barra'!$A$2:$A$151,0))),1))+N($K995))+0.001,"OK",IF($N995&lt;0,"Falta: investigar","Sobra: revisar carga")))</f>
        <v/>
      </c>
      <c r="P995" s="26">
        <f>IF($N995="","",IFERROR(IF(INDEX('Productos de barra'!$H$2:$H$151,MATCH($D995,'Productos de barra'!$A$2:$A$151,0))="","",$N995*INDEX('Productos de barra'!$H$2:$H$151,MATCH($D995,'Productos de barra'!$A$2:$A$151,0))),""))</f>
        <v/>
      </c>
      <c r="Q995" s="18" t="n"/>
      <c r="R995" s="23">
        <f>IF(OR($A995="",$A995&lt;&gt;'Resumen del turno'!$C$3,$B995&lt;&gt;'Resumen del turno'!$C$4,$O995="",$O995="OK"),"",COUNTIFS($A$2:$A995,$A995,$B$2:$B995,$B995,$O$2:$O995,"Falta*")+COUNTIFS($A$2:$A995,$A995,$B$2:$B995,$B995,$O$2:$O995,"Sobra*"))</f>
        <v/>
      </c>
    </row>
    <row r="996">
      <c r="A996" s="22" t="n"/>
      <c r="B996" s="18" t="n"/>
      <c r="C996" s="18" t="n"/>
      <c r="D996" s="18" t="n"/>
      <c r="E996" s="23">
        <f>IF($D996="","",IFERROR(INDEX('Productos de barra'!$B$2:$B$151,MATCH($D996,'Productos de barra'!$A$2:$A$151,0)),"Código no cargado"))</f>
        <v/>
      </c>
      <c r="F996" s="23">
        <f>IF($D996="","",IFERROR(INDEX('Productos de barra'!$D$2:$D$151,MATCH($D996,'Productos de barra'!$A$2:$A$151,0)),""))</f>
        <v/>
      </c>
      <c r="G996" s="24" t="n"/>
      <c r="H996" s="24" t="n"/>
      <c r="I996" s="24" t="n"/>
      <c r="J996" s="24" t="n"/>
      <c r="K996" s="24" t="n"/>
      <c r="L996" s="25">
        <f>IF(OR($D996="",$G996=""),"",ROUND($G996+N($H996)-((N($I996)+N($J996))/MAX(0.0001,IFERROR(IF(INDEX('Productos de barra'!$F$2:$F$151,MATCH($D996,'Productos de barra'!$A$2:$A$151,0))="",1,INDEX('Productos de barra'!$F$2:$F$151,MATCH($D996,'Productos de barra'!$A$2:$A$151,0))),1))+N($K996)),2))</f>
        <v/>
      </c>
      <c r="M996" s="24" t="n"/>
      <c r="N996" s="25">
        <f>IF(OR($L996="",$M996=""),"",ROUND($M996-$L996,2))</f>
        <v/>
      </c>
      <c r="O996" s="23">
        <f>IF($N996="","",IF(ABS($N996)&lt;=IFERROR(IF(INDEX('Productos de barra'!$G$2:$G$151,MATCH($D996,'Productos de barra'!$A$2:$A$151,0))="",Configuración!$C$3,INDEX('Productos de barra'!$G$2:$G$151,MATCH($D996,'Productos de barra'!$A$2:$A$151,0))),Configuración!$C$3)*((N($I996)+N($J996))/MAX(0.0001,IFERROR(IF(INDEX('Productos de barra'!$F$2:$F$151,MATCH($D996,'Productos de barra'!$A$2:$A$151,0))="",1,INDEX('Productos de barra'!$F$2:$F$151,MATCH($D996,'Productos de barra'!$A$2:$A$151,0))),1))+N($K996))+0.001,"OK",IF($N996&lt;0,"Falta: investigar","Sobra: revisar carga")))</f>
        <v/>
      </c>
      <c r="P996" s="26">
        <f>IF($N996="","",IFERROR(IF(INDEX('Productos de barra'!$H$2:$H$151,MATCH($D996,'Productos de barra'!$A$2:$A$151,0))="","",$N996*INDEX('Productos de barra'!$H$2:$H$151,MATCH($D996,'Productos de barra'!$A$2:$A$151,0))),""))</f>
        <v/>
      </c>
      <c r="Q996" s="18" t="n"/>
      <c r="R996" s="23">
        <f>IF(OR($A996="",$A996&lt;&gt;'Resumen del turno'!$C$3,$B996&lt;&gt;'Resumen del turno'!$C$4,$O996="",$O996="OK"),"",COUNTIFS($A$2:$A996,$A996,$B$2:$B996,$B996,$O$2:$O996,"Falta*")+COUNTIFS($A$2:$A996,$A996,$B$2:$B996,$B996,$O$2:$O996,"Sobra*"))</f>
        <v/>
      </c>
    </row>
    <row r="997">
      <c r="A997" s="22" t="n"/>
      <c r="B997" s="18" t="n"/>
      <c r="C997" s="18" t="n"/>
      <c r="D997" s="18" t="n"/>
      <c r="E997" s="23">
        <f>IF($D997="","",IFERROR(INDEX('Productos de barra'!$B$2:$B$151,MATCH($D997,'Productos de barra'!$A$2:$A$151,0)),"Código no cargado"))</f>
        <v/>
      </c>
      <c r="F997" s="23">
        <f>IF($D997="","",IFERROR(INDEX('Productos de barra'!$D$2:$D$151,MATCH($D997,'Productos de barra'!$A$2:$A$151,0)),""))</f>
        <v/>
      </c>
      <c r="G997" s="24" t="n"/>
      <c r="H997" s="24" t="n"/>
      <c r="I997" s="24" t="n"/>
      <c r="J997" s="24" t="n"/>
      <c r="K997" s="24" t="n"/>
      <c r="L997" s="25">
        <f>IF(OR($D997="",$G997=""),"",ROUND($G997+N($H997)-((N($I997)+N($J997))/MAX(0.0001,IFERROR(IF(INDEX('Productos de barra'!$F$2:$F$151,MATCH($D997,'Productos de barra'!$A$2:$A$151,0))="",1,INDEX('Productos de barra'!$F$2:$F$151,MATCH($D997,'Productos de barra'!$A$2:$A$151,0))),1))+N($K997)),2))</f>
        <v/>
      </c>
      <c r="M997" s="24" t="n"/>
      <c r="N997" s="25">
        <f>IF(OR($L997="",$M997=""),"",ROUND($M997-$L997,2))</f>
        <v/>
      </c>
      <c r="O997" s="23">
        <f>IF($N997="","",IF(ABS($N997)&lt;=IFERROR(IF(INDEX('Productos de barra'!$G$2:$G$151,MATCH($D997,'Productos de barra'!$A$2:$A$151,0))="",Configuración!$C$3,INDEX('Productos de barra'!$G$2:$G$151,MATCH($D997,'Productos de barra'!$A$2:$A$151,0))),Configuración!$C$3)*((N($I997)+N($J997))/MAX(0.0001,IFERROR(IF(INDEX('Productos de barra'!$F$2:$F$151,MATCH($D997,'Productos de barra'!$A$2:$A$151,0))="",1,INDEX('Productos de barra'!$F$2:$F$151,MATCH($D997,'Productos de barra'!$A$2:$A$151,0))),1))+N($K997))+0.001,"OK",IF($N997&lt;0,"Falta: investigar","Sobra: revisar carga")))</f>
        <v/>
      </c>
      <c r="P997" s="26">
        <f>IF($N997="","",IFERROR(IF(INDEX('Productos de barra'!$H$2:$H$151,MATCH($D997,'Productos de barra'!$A$2:$A$151,0))="","",$N997*INDEX('Productos de barra'!$H$2:$H$151,MATCH($D997,'Productos de barra'!$A$2:$A$151,0))),""))</f>
        <v/>
      </c>
      <c r="Q997" s="18" t="n"/>
      <c r="R997" s="23">
        <f>IF(OR($A997="",$A997&lt;&gt;'Resumen del turno'!$C$3,$B997&lt;&gt;'Resumen del turno'!$C$4,$O997="",$O997="OK"),"",COUNTIFS($A$2:$A997,$A997,$B$2:$B997,$B997,$O$2:$O997,"Falta*")+COUNTIFS($A$2:$A997,$A997,$B$2:$B997,$B997,$O$2:$O997,"Sobra*"))</f>
        <v/>
      </c>
    </row>
    <row r="998">
      <c r="A998" s="22" t="n"/>
      <c r="B998" s="18" t="n"/>
      <c r="C998" s="18" t="n"/>
      <c r="D998" s="18" t="n"/>
      <c r="E998" s="23">
        <f>IF($D998="","",IFERROR(INDEX('Productos de barra'!$B$2:$B$151,MATCH($D998,'Productos de barra'!$A$2:$A$151,0)),"Código no cargado"))</f>
        <v/>
      </c>
      <c r="F998" s="23">
        <f>IF($D998="","",IFERROR(INDEX('Productos de barra'!$D$2:$D$151,MATCH($D998,'Productos de barra'!$A$2:$A$151,0)),""))</f>
        <v/>
      </c>
      <c r="G998" s="24" t="n"/>
      <c r="H998" s="24" t="n"/>
      <c r="I998" s="24" t="n"/>
      <c r="J998" s="24" t="n"/>
      <c r="K998" s="24" t="n"/>
      <c r="L998" s="25">
        <f>IF(OR($D998="",$G998=""),"",ROUND($G998+N($H998)-((N($I998)+N($J998))/MAX(0.0001,IFERROR(IF(INDEX('Productos de barra'!$F$2:$F$151,MATCH($D998,'Productos de barra'!$A$2:$A$151,0))="",1,INDEX('Productos de barra'!$F$2:$F$151,MATCH($D998,'Productos de barra'!$A$2:$A$151,0))),1))+N($K998)),2))</f>
        <v/>
      </c>
      <c r="M998" s="24" t="n"/>
      <c r="N998" s="25">
        <f>IF(OR($L998="",$M998=""),"",ROUND($M998-$L998,2))</f>
        <v/>
      </c>
      <c r="O998" s="23">
        <f>IF($N998="","",IF(ABS($N998)&lt;=IFERROR(IF(INDEX('Productos de barra'!$G$2:$G$151,MATCH($D998,'Productos de barra'!$A$2:$A$151,0))="",Configuración!$C$3,INDEX('Productos de barra'!$G$2:$G$151,MATCH($D998,'Productos de barra'!$A$2:$A$151,0))),Configuración!$C$3)*((N($I998)+N($J998))/MAX(0.0001,IFERROR(IF(INDEX('Productos de barra'!$F$2:$F$151,MATCH($D998,'Productos de barra'!$A$2:$A$151,0))="",1,INDEX('Productos de barra'!$F$2:$F$151,MATCH($D998,'Productos de barra'!$A$2:$A$151,0))),1))+N($K998))+0.001,"OK",IF($N998&lt;0,"Falta: investigar","Sobra: revisar carga")))</f>
        <v/>
      </c>
      <c r="P998" s="26">
        <f>IF($N998="","",IFERROR(IF(INDEX('Productos de barra'!$H$2:$H$151,MATCH($D998,'Productos de barra'!$A$2:$A$151,0))="","",$N998*INDEX('Productos de barra'!$H$2:$H$151,MATCH($D998,'Productos de barra'!$A$2:$A$151,0))),""))</f>
        <v/>
      </c>
      <c r="Q998" s="18" t="n"/>
      <c r="R998" s="23">
        <f>IF(OR($A998="",$A998&lt;&gt;'Resumen del turno'!$C$3,$B998&lt;&gt;'Resumen del turno'!$C$4,$O998="",$O998="OK"),"",COUNTIFS($A$2:$A998,$A998,$B$2:$B998,$B998,$O$2:$O998,"Falta*")+COUNTIFS($A$2:$A998,$A998,$B$2:$B998,$B998,$O$2:$O998,"Sobra*"))</f>
        <v/>
      </c>
    </row>
    <row r="999">
      <c r="A999" s="22" t="n"/>
      <c r="B999" s="18" t="n"/>
      <c r="C999" s="18" t="n"/>
      <c r="D999" s="18" t="n"/>
      <c r="E999" s="23">
        <f>IF($D999="","",IFERROR(INDEX('Productos de barra'!$B$2:$B$151,MATCH($D999,'Productos de barra'!$A$2:$A$151,0)),"Código no cargado"))</f>
        <v/>
      </c>
      <c r="F999" s="23">
        <f>IF($D999="","",IFERROR(INDEX('Productos de barra'!$D$2:$D$151,MATCH($D999,'Productos de barra'!$A$2:$A$151,0)),""))</f>
        <v/>
      </c>
      <c r="G999" s="24" t="n"/>
      <c r="H999" s="24" t="n"/>
      <c r="I999" s="24" t="n"/>
      <c r="J999" s="24" t="n"/>
      <c r="K999" s="24" t="n"/>
      <c r="L999" s="25">
        <f>IF(OR($D999="",$G999=""),"",ROUND($G999+N($H999)-((N($I999)+N($J999))/MAX(0.0001,IFERROR(IF(INDEX('Productos de barra'!$F$2:$F$151,MATCH($D999,'Productos de barra'!$A$2:$A$151,0))="",1,INDEX('Productos de barra'!$F$2:$F$151,MATCH($D999,'Productos de barra'!$A$2:$A$151,0))),1))+N($K999)),2))</f>
        <v/>
      </c>
      <c r="M999" s="24" t="n"/>
      <c r="N999" s="25">
        <f>IF(OR($L999="",$M999=""),"",ROUND($M999-$L999,2))</f>
        <v/>
      </c>
      <c r="O999" s="23">
        <f>IF($N999="","",IF(ABS($N999)&lt;=IFERROR(IF(INDEX('Productos de barra'!$G$2:$G$151,MATCH($D999,'Productos de barra'!$A$2:$A$151,0))="",Configuración!$C$3,INDEX('Productos de barra'!$G$2:$G$151,MATCH($D999,'Productos de barra'!$A$2:$A$151,0))),Configuración!$C$3)*((N($I999)+N($J999))/MAX(0.0001,IFERROR(IF(INDEX('Productos de barra'!$F$2:$F$151,MATCH($D999,'Productos de barra'!$A$2:$A$151,0))="",1,INDEX('Productos de barra'!$F$2:$F$151,MATCH($D999,'Productos de barra'!$A$2:$A$151,0))),1))+N($K999))+0.001,"OK",IF($N999&lt;0,"Falta: investigar","Sobra: revisar carga")))</f>
        <v/>
      </c>
      <c r="P999" s="26">
        <f>IF($N999="","",IFERROR(IF(INDEX('Productos de barra'!$H$2:$H$151,MATCH($D999,'Productos de barra'!$A$2:$A$151,0))="","",$N999*INDEX('Productos de barra'!$H$2:$H$151,MATCH($D999,'Productos de barra'!$A$2:$A$151,0))),""))</f>
        <v/>
      </c>
      <c r="Q999" s="18" t="n"/>
      <c r="R999" s="23">
        <f>IF(OR($A999="",$A999&lt;&gt;'Resumen del turno'!$C$3,$B999&lt;&gt;'Resumen del turno'!$C$4,$O999="",$O999="OK"),"",COUNTIFS($A$2:$A999,$A999,$B$2:$B999,$B999,$O$2:$O999,"Falta*")+COUNTIFS($A$2:$A999,$A999,$B$2:$B999,$B999,$O$2:$O999,"Sobra*"))</f>
        <v/>
      </c>
    </row>
    <row r="1000">
      <c r="A1000" s="22" t="n"/>
      <c r="B1000" s="18" t="n"/>
      <c r="C1000" s="18" t="n"/>
      <c r="D1000" s="18" t="n"/>
      <c r="E1000" s="23">
        <f>IF($D1000="","",IFERROR(INDEX('Productos de barra'!$B$2:$B$151,MATCH($D1000,'Productos de barra'!$A$2:$A$151,0)),"Código no cargado"))</f>
        <v/>
      </c>
      <c r="F1000" s="23">
        <f>IF($D1000="","",IFERROR(INDEX('Productos de barra'!$D$2:$D$151,MATCH($D1000,'Productos de barra'!$A$2:$A$151,0)),""))</f>
        <v/>
      </c>
      <c r="G1000" s="24" t="n"/>
      <c r="H1000" s="24" t="n"/>
      <c r="I1000" s="24" t="n"/>
      <c r="J1000" s="24" t="n"/>
      <c r="K1000" s="24" t="n"/>
      <c r="L1000" s="25">
        <f>IF(OR($D1000="",$G1000=""),"",ROUND($G1000+N($H1000)-((N($I1000)+N($J1000))/MAX(0.0001,IFERROR(IF(INDEX('Productos de barra'!$F$2:$F$151,MATCH($D1000,'Productos de barra'!$A$2:$A$151,0))="",1,INDEX('Productos de barra'!$F$2:$F$151,MATCH($D1000,'Productos de barra'!$A$2:$A$151,0))),1))+N($K1000)),2))</f>
        <v/>
      </c>
      <c r="M1000" s="24" t="n"/>
      <c r="N1000" s="25">
        <f>IF(OR($L1000="",$M1000=""),"",ROUND($M1000-$L1000,2))</f>
        <v/>
      </c>
      <c r="O1000" s="23">
        <f>IF($N1000="","",IF(ABS($N1000)&lt;=IFERROR(IF(INDEX('Productos de barra'!$G$2:$G$151,MATCH($D1000,'Productos de barra'!$A$2:$A$151,0))="",Configuración!$C$3,INDEX('Productos de barra'!$G$2:$G$151,MATCH($D1000,'Productos de barra'!$A$2:$A$151,0))),Configuración!$C$3)*((N($I1000)+N($J1000))/MAX(0.0001,IFERROR(IF(INDEX('Productos de barra'!$F$2:$F$151,MATCH($D1000,'Productos de barra'!$A$2:$A$151,0))="",1,INDEX('Productos de barra'!$F$2:$F$151,MATCH($D1000,'Productos de barra'!$A$2:$A$151,0))),1))+N($K1000))+0.001,"OK",IF($N1000&lt;0,"Falta: investigar","Sobra: revisar carga")))</f>
        <v/>
      </c>
      <c r="P1000" s="26">
        <f>IF($N1000="","",IFERROR(IF(INDEX('Productos de barra'!$H$2:$H$151,MATCH($D1000,'Productos de barra'!$A$2:$A$151,0))="","",$N1000*INDEX('Productos de barra'!$H$2:$H$151,MATCH($D1000,'Productos de barra'!$A$2:$A$151,0))),""))</f>
        <v/>
      </c>
      <c r="Q1000" s="18" t="n"/>
      <c r="R1000" s="23">
        <f>IF(OR($A1000="",$A1000&lt;&gt;'Resumen del turno'!$C$3,$B1000&lt;&gt;'Resumen del turno'!$C$4,$O1000="",$O1000="OK"),"",COUNTIFS($A$2:$A1000,$A1000,$B$2:$B1000,$B1000,$O$2:$O1000,"Falta*")+COUNTIFS($A$2:$A1000,$A1000,$B$2:$B1000,$B1000,$O$2:$O1000,"Sobra*"))</f>
        <v/>
      </c>
    </row>
    <row r="1001">
      <c r="A1001" s="22" t="n"/>
      <c r="B1001" s="18" t="n"/>
      <c r="C1001" s="18" t="n"/>
      <c r="D1001" s="18" t="n"/>
      <c r="E1001" s="23">
        <f>IF($D1001="","",IFERROR(INDEX('Productos de barra'!$B$2:$B$151,MATCH($D1001,'Productos de barra'!$A$2:$A$151,0)),"Código no cargado"))</f>
        <v/>
      </c>
      <c r="F1001" s="23">
        <f>IF($D1001="","",IFERROR(INDEX('Productos de barra'!$D$2:$D$151,MATCH($D1001,'Productos de barra'!$A$2:$A$151,0)),""))</f>
        <v/>
      </c>
      <c r="G1001" s="24" t="n"/>
      <c r="H1001" s="24" t="n"/>
      <c r="I1001" s="24" t="n"/>
      <c r="J1001" s="24" t="n"/>
      <c r="K1001" s="24" t="n"/>
      <c r="L1001" s="25">
        <f>IF(OR($D1001="",$G1001=""),"",ROUND($G1001+N($H1001)-((N($I1001)+N($J1001))/MAX(0.0001,IFERROR(IF(INDEX('Productos de barra'!$F$2:$F$151,MATCH($D1001,'Productos de barra'!$A$2:$A$151,0))="",1,INDEX('Productos de barra'!$F$2:$F$151,MATCH($D1001,'Productos de barra'!$A$2:$A$151,0))),1))+N($K1001)),2))</f>
        <v/>
      </c>
      <c r="M1001" s="24" t="n"/>
      <c r="N1001" s="25">
        <f>IF(OR($L1001="",$M1001=""),"",ROUND($M1001-$L1001,2))</f>
        <v/>
      </c>
      <c r="O1001" s="23">
        <f>IF($N1001="","",IF(ABS($N1001)&lt;=IFERROR(IF(INDEX('Productos de barra'!$G$2:$G$151,MATCH($D1001,'Productos de barra'!$A$2:$A$151,0))="",Configuración!$C$3,INDEX('Productos de barra'!$G$2:$G$151,MATCH($D1001,'Productos de barra'!$A$2:$A$151,0))),Configuración!$C$3)*((N($I1001)+N($J1001))/MAX(0.0001,IFERROR(IF(INDEX('Productos de barra'!$F$2:$F$151,MATCH($D1001,'Productos de barra'!$A$2:$A$151,0))="",1,INDEX('Productos de barra'!$F$2:$F$151,MATCH($D1001,'Productos de barra'!$A$2:$A$151,0))),1))+N($K1001))+0.001,"OK",IF($N1001&lt;0,"Falta: investigar","Sobra: revisar carga")))</f>
        <v/>
      </c>
      <c r="P1001" s="26">
        <f>IF($N1001="","",IFERROR(IF(INDEX('Productos de barra'!$H$2:$H$151,MATCH($D1001,'Productos de barra'!$A$2:$A$151,0))="","",$N1001*INDEX('Productos de barra'!$H$2:$H$151,MATCH($D1001,'Productos de barra'!$A$2:$A$151,0))),""))</f>
        <v/>
      </c>
      <c r="Q1001" s="18" t="n"/>
      <c r="R1001" s="23">
        <f>IF(OR($A1001="",$A1001&lt;&gt;'Resumen del turno'!$C$3,$B1001&lt;&gt;'Resumen del turno'!$C$4,$O1001="",$O1001="OK"),"",COUNTIFS($A$2:$A1001,$A1001,$B$2:$B1001,$B1001,$O$2:$O1001,"Falta*")+COUNTIFS($A$2:$A1001,$A1001,$B$2:$B1001,$B1001,$O$2:$O1001,"Sobra*"))</f>
        <v/>
      </c>
    </row>
    <row r="1002">
      <c r="A1002" s="22" t="n"/>
      <c r="B1002" s="18" t="n"/>
      <c r="C1002" s="18" t="n"/>
      <c r="D1002" s="18" t="n"/>
      <c r="E1002" s="23">
        <f>IF($D1002="","",IFERROR(INDEX('Productos de barra'!$B$2:$B$151,MATCH($D1002,'Productos de barra'!$A$2:$A$151,0)),"Código no cargado"))</f>
        <v/>
      </c>
      <c r="F1002" s="23">
        <f>IF($D1002="","",IFERROR(INDEX('Productos de barra'!$D$2:$D$151,MATCH($D1002,'Productos de barra'!$A$2:$A$151,0)),""))</f>
        <v/>
      </c>
      <c r="G1002" s="24" t="n"/>
      <c r="H1002" s="24" t="n"/>
      <c r="I1002" s="24" t="n"/>
      <c r="J1002" s="24" t="n"/>
      <c r="K1002" s="24" t="n"/>
      <c r="L1002" s="25">
        <f>IF(OR($D1002="",$G1002=""),"",ROUND($G1002+N($H1002)-((N($I1002)+N($J1002))/MAX(0.0001,IFERROR(IF(INDEX('Productos de barra'!$F$2:$F$151,MATCH($D1002,'Productos de barra'!$A$2:$A$151,0))="",1,INDEX('Productos de barra'!$F$2:$F$151,MATCH($D1002,'Productos de barra'!$A$2:$A$151,0))),1))+N($K1002)),2))</f>
        <v/>
      </c>
      <c r="M1002" s="24" t="n"/>
      <c r="N1002" s="25">
        <f>IF(OR($L1002="",$M1002=""),"",ROUND($M1002-$L1002,2))</f>
        <v/>
      </c>
      <c r="O1002" s="23">
        <f>IF($N1002="","",IF(ABS($N1002)&lt;=IFERROR(IF(INDEX('Productos de barra'!$G$2:$G$151,MATCH($D1002,'Productos de barra'!$A$2:$A$151,0))="",Configuración!$C$3,INDEX('Productos de barra'!$G$2:$G$151,MATCH($D1002,'Productos de barra'!$A$2:$A$151,0))),Configuración!$C$3)*((N($I1002)+N($J1002))/MAX(0.0001,IFERROR(IF(INDEX('Productos de barra'!$F$2:$F$151,MATCH($D1002,'Productos de barra'!$A$2:$A$151,0))="",1,INDEX('Productos de barra'!$F$2:$F$151,MATCH($D1002,'Productos de barra'!$A$2:$A$151,0))),1))+N($K1002))+0.001,"OK",IF($N1002&lt;0,"Falta: investigar","Sobra: revisar carga")))</f>
        <v/>
      </c>
      <c r="P1002" s="26">
        <f>IF($N1002="","",IFERROR(IF(INDEX('Productos de barra'!$H$2:$H$151,MATCH($D1002,'Productos de barra'!$A$2:$A$151,0))="","",$N1002*INDEX('Productos de barra'!$H$2:$H$151,MATCH($D1002,'Productos de barra'!$A$2:$A$151,0))),""))</f>
        <v/>
      </c>
      <c r="Q1002" s="18" t="n"/>
      <c r="R1002" s="23">
        <f>IF(OR($A1002="",$A1002&lt;&gt;'Resumen del turno'!$C$3,$B1002&lt;&gt;'Resumen del turno'!$C$4,$O1002="",$O1002="OK"),"",COUNTIFS($A$2:$A1002,$A1002,$B$2:$B1002,$B1002,$O$2:$O1002,"Falta*")+COUNTIFS($A$2:$A1002,$A1002,$B$2:$B1002,$B1002,$O$2:$O1002,"Sobra*"))</f>
        <v/>
      </c>
    </row>
    <row r="1003">
      <c r="A1003" s="22" t="n"/>
      <c r="B1003" s="18" t="n"/>
      <c r="C1003" s="18" t="n"/>
      <c r="D1003" s="18" t="n"/>
      <c r="E1003" s="23">
        <f>IF($D1003="","",IFERROR(INDEX('Productos de barra'!$B$2:$B$151,MATCH($D1003,'Productos de barra'!$A$2:$A$151,0)),"Código no cargado"))</f>
        <v/>
      </c>
      <c r="F1003" s="23">
        <f>IF($D1003="","",IFERROR(INDEX('Productos de barra'!$D$2:$D$151,MATCH($D1003,'Productos de barra'!$A$2:$A$151,0)),""))</f>
        <v/>
      </c>
      <c r="G1003" s="24" t="n"/>
      <c r="H1003" s="24" t="n"/>
      <c r="I1003" s="24" t="n"/>
      <c r="J1003" s="24" t="n"/>
      <c r="K1003" s="24" t="n"/>
      <c r="L1003" s="25">
        <f>IF(OR($D1003="",$G1003=""),"",ROUND($G1003+N($H1003)-((N($I1003)+N($J1003))/MAX(0.0001,IFERROR(IF(INDEX('Productos de barra'!$F$2:$F$151,MATCH($D1003,'Productos de barra'!$A$2:$A$151,0))="",1,INDEX('Productos de barra'!$F$2:$F$151,MATCH($D1003,'Productos de barra'!$A$2:$A$151,0))),1))+N($K1003)),2))</f>
        <v/>
      </c>
      <c r="M1003" s="24" t="n"/>
      <c r="N1003" s="25">
        <f>IF(OR($L1003="",$M1003=""),"",ROUND($M1003-$L1003,2))</f>
        <v/>
      </c>
      <c r="O1003" s="23">
        <f>IF($N1003="","",IF(ABS($N1003)&lt;=IFERROR(IF(INDEX('Productos de barra'!$G$2:$G$151,MATCH($D1003,'Productos de barra'!$A$2:$A$151,0))="",Configuración!$C$3,INDEX('Productos de barra'!$G$2:$G$151,MATCH($D1003,'Productos de barra'!$A$2:$A$151,0))),Configuración!$C$3)*((N($I1003)+N($J1003))/MAX(0.0001,IFERROR(IF(INDEX('Productos de barra'!$F$2:$F$151,MATCH($D1003,'Productos de barra'!$A$2:$A$151,0))="",1,INDEX('Productos de barra'!$F$2:$F$151,MATCH($D1003,'Productos de barra'!$A$2:$A$151,0))),1))+N($K1003))+0.001,"OK",IF($N1003&lt;0,"Falta: investigar","Sobra: revisar carga")))</f>
        <v/>
      </c>
      <c r="P1003" s="26">
        <f>IF($N1003="","",IFERROR(IF(INDEX('Productos de barra'!$H$2:$H$151,MATCH($D1003,'Productos de barra'!$A$2:$A$151,0))="","",$N1003*INDEX('Productos de barra'!$H$2:$H$151,MATCH($D1003,'Productos de barra'!$A$2:$A$151,0))),""))</f>
        <v/>
      </c>
      <c r="Q1003" s="18" t="n"/>
      <c r="R1003" s="23">
        <f>IF(OR($A1003="",$A1003&lt;&gt;'Resumen del turno'!$C$3,$B1003&lt;&gt;'Resumen del turno'!$C$4,$O1003="",$O1003="OK"),"",COUNTIFS($A$2:$A1003,$A1003,$B$2:$B1003,$B1003,$O$2:$O1003,"Falta*")+COUNTIFS($A$2:$A1003,$A1003,$B$2:$B1003,$B1003,$O$2:$O1003,"Sobra*"))</f>
        <v/>
      </c>
    </row>
    <row r="1004">
      <c r="A1004" s="22" t="n"/>
      <c r="B1004" s="18" t="n"/>
      <c r="C1004" s="18" t="n"/>
      <c r="D1004" s="18" t="n"/>
      <c r="E1004" s="23">
        <f>IF($D1004="","",IFERROR(INDEX('Productos de barra'!$B$2:$B$151,MATCH($D1004,'Productos de barra'!$A$2:$A$151,0)),"Código no cargado"))</f>
        <v/>
      </c>
      <c r="F1004" s="23">
        <f>IF($D1004="","",IFERROR(INDEX('Productos de barra'!$D$2:$D$151,MATCH($D1004,'Productos de barra'!$A$2:$A$151,0)),""))</f>
        <v/>
      </c>
      <c r="G1004" s="24" t="n"/>
      <c r="H1004" s="24" t="n"/>
      <c r="I1004" s="24" t="n"/>
      <c r="J1004" s="24" t="n"/>
      <c r="K1004" s="24" t="n"/>
      <c r="L1004" s="25">
        <f>IF(OR($D1004="",$G1004=""),"",ROUND($G1004+N($H1004)-((N($I1004)+N($J1004))/MAX(0.0001,IFERROR(IF(INDEX('Productos de barra'!$F$2:$F$151,MATCH($D1004,'Productos de barra'!$A$2:$A$151,0))="",1,INDEX('Productos de barra'!$F$2:$F$151,MATCH($D1004,'Productos de barra'!$A$2:$A$151,0))),1))+N($K1004)),2))</f>
        <v/>
      </c>
      <c r="M1004" s="24" t="n"/>
      <c r="N1004" s="25">
        <f>IF(OR($L1004="",$M1004=""),"",ROUND($M1004-$L1004,2))</f>
        <v/>
      </c>
      <c r="O1004" s="23">
        <f>IF($N1004="","",IF(ABS($N1004)&lt;=IFERROR(IF(INDEX('Productos de barra'!$G$2:$G$151,MATCH($D1004,'Productos de barra'!$A$2:$A$151,0))="",Configuración!$C$3,INDEX('Productos de barra'!$G$2:$G$151,MATCH($D1004,'Productos de barra'!$A$2:$A$151,0))),Configuración!$C$3)*((N($I1004)+N($J1004))/MAX(0.0001,IFERROR(IF(INDEX('Productos de barra'!$F$2:$F$151,MATCH($D1004,'Productos de barra'!$A$2:$A$151,0))="",1,INDEX('Productos de barra'!$F$2:$F$151,MATCH($D1004,'Productos de barra'!$A$2:$A$151,0))),1))+N($K1004))+0.001,"OK",IF($N1004&lt;0,"Falta: investigar","Sobra: revisar carga")))</f>
        <v/>
      </c>
      <c r="P1004" s="26">
        <f>IF($N1004="","",IFERROR(IF(INDEX('Productos de barra'!$H$2:$H$151,MATCH($D1004,'Productos de barra'!$A$2:$A$151,0))="","",$N1004*INDEX('Productos de barra'!$H$2:$H$151,MATCH($D1004,'Productos de barra'!$A$2:$A$151,0))),""))</f>
        <v/>
      </c>
      <c r="Q1004" s="18" t="n"/>
      <c r="R1004" s="23">
        <f>IF(OR($A1004="",$A1004&lt;&gt;'Resumen del turno'!$C$3,$B1004&lt;&gt;'Resumen del turno'!$C$4,$O1004="",$O1004="OK"),"",COUNTIFS($A$2:$A1004,$A1004,$B$2:$B1004,$B1004,$O$2:$O1004,"Falta*")+COUNTIFS($A$2:$A1004,$A1004,$B$2:$B1004,$B1004,$O$2:$O1004,"Sobra*"))</f>
        <v/>
      </c>
    </row>
    <row r="1005">
      <c r="A1005" s="22" t="n"/>
      <c r="B1005" s="18" t="n"/>
      <c r="C1005" s="18" t="n"/>
      <c r="D1005" s="18" t="n"/>
      <c r="E1005" s="23">
        <f>IF($D1005="","",IFERROR(INDEX('Productos de barra'!$B$2:$B$151,MATCH($D1005,'Productos de barra'!$A$2:$A$151,0)),"Código no cargado"))</f>
        <v/>
      </c>
      <c r="F1005" s="23">
        <f>IF($D1005="","",IFERROR(INDEX('Productos de barra'!$D$2:$D$151,MATCH($D1005,'Productos de barra'!$A$2:$A$151,0)),""))</f>
        <v/>
      </c>
      <c r="G1005" s="24" t="n"/>
      <c r="H1005" s="24" t="n"/>
      <c r="I1005" s="24" t="n"/>
      <c r="J1005" s="24" t="n"/>
      <c r="K1005" s="24" t="n"/>
      <c r="L1005" s="25">
        <f>IF(OR($D1005="",$G1005=""),"",ROUND($G1005+N($H1005)-((N($I1005)+N($J1005))/MAX(0.0001,IFERROR(IF(INDEX('Productos de barra'!$F$2:$F$151,MATCH($D1005,'Productos de barra'!$A$2:$A$151,0))="",1,INDEX('Productos de barra'!$F$2:$F$151,MATCH($D1005,'Productos de barra'!$A$2:$A$151,0))),1))+N($K1005)),2))</f>
        <v/>
      </c>
      <c r="M1005" s="24" t="n"/>
      <c r="N1005" s="25">
        <f>IF(OR($L1005="",$M1005=""),"",ROUND($M1005-$L1005,2))</f>
        <v/>
      </c>
      <c r="O1005" s="23">
        <f>IF($N1005="","",IF(ABS($N1005)&lt;=IFERROR(IF(INDEX('Productos de barra'!$G$2:$G$151,MATCH($D1005,'Productos de barra'!$A$2:$A$151,0))="",Configuración!$C$3,INDEX('Productos de barra'!$G$2:$G$151,MATCH($D1005,'Productos de barra'!$A$2:$A$151,0))),Configuración!$C$3)*((N($I1005)+N($J1005))/MAX(0.0001,IFERROR(IF(INDEX('Productos de barra'!$F$2:$F$151,MATCH($D1005,'Productos de barra'!$A$2:$A$151,0))="",1,INDEX('Productos de barra'!$F$2:$F$151,MATCH($D1005,'Productos de barra'!$A$2:$A$151,0))),1))+N($K1005))+0.001,"OK",IF($N1005&lt;0,"Falta: investigar","Sobra: revisar carga")))</f>
        <v/>
      </c>
      <c r="P1005" s="26">
        <f>IF($N1005="","",IFERROR(IF(INDEX('Productos de barra'!$H$2:$H$151,MATCH($D1005,'Productos de barra'!$A$2:$A$151,0))="","",$N1005*INDEX('Productos de barra'!$H$2:$H$151,MATCH($D1005,'Productos de barra'!$A$2:$A$151,0))),""))</f>
        <v/>
      </c>
      <c r="Q1005" s="18" t="n"/>
      <c r="R1005" s="23">
        <f>IF(OR($A1005="",$A1005&lt;&gt;'Resumen del turno'!$C$3,$B1005&lt;&gt;'Resumen del turno'!$C$4,$O1005="",$O1005="OK"),"",COUNTIFS($A$2:$A1005,$A1005,$B$2:$B1005,$B1005,$O$2:$O1005,"Falta*")+COUNTIFS($A$2:$A1005,$A1005,$B$2:$B1005,$B1005,$O$2:$O1005,"Sobra*"))</f>
        <v/>
      </c>
    </row>
    <row r="1006">
      <c r="A1006" s="22" t="n"/>
      <c r="B1006" s="18" t="n"/>
      <c r="C1006" s="18" t="n"/>
      <c r="D1006" s="18" t="n"/>
      <c r="E1006" s="23">
        <f>IF($D1006="","",IFERROR(INDEX('Productos de barra'!$B$2:$B$151,MATCH($D1006,'Productos de barra'!$A$2:$A$151,0)),"Código no cargado"))</f>
        <v/>
      </c>
      <c r="F1006" s="23">
        <f>IF($D1006="","",IFERROR(INDEX('Productos de barra'!$D$2:$D$151,MATCH($D1006,'Productos de barra'!$A$2:$A$151,0)),""))</f>
        <v/>
      </c>
      <c r="G1006" s="24" t="n"/>
      <c r="H1006" s="24" t="n"/>
      <c r="I1006" s="24" t="n"/>
      <c r="J1006" s="24" t="n"/>
      <c r="K1006" s="24" t="n"/>
      <c r="L1006" s="25">
        <f>IF(OR($D1006="",$G1006=""),"",ROUND($G1006+N($H1006)-((N($I1006)+N($J1006))/MAX(0.0001,IFERROR(IF(INDEX('Productos de barra'!$F$2:$F$151,MATCH($D1006,'Productos de barra'!$A$2:$A$151,0))="",1,INDEX('Productos de barra'!$F$2:$F$151,MATCH($D1006,'Productos de barra'!$A$2:$A$151,0))),1))+N($K1006)),2))</f>
        <v/>
      </c>
      <c r="M1006" s="24" t="n"/>
      <c r="N1006" s="25">
        <f>IF(OR($L1006="",$M1006=""),"",ROUND($M1006-$L1006,2))</f>
        <v/>
      </c>
      <c r="O1006" s="23">
        <f>IF($N1006="","",IF(ABS($N1006)&lt;=IFERROR(IF(INDEX('Productos de barra'!$G$2:$G$151,MATCH($D1006,'Productos de barra'!$A$2:$A$151,0))="",Configuración!$C$3,INDEX('Productos de barra'!$G$2:$G$151,MATCH($D1006,'Productos de barra'!$A$2:$A$151,0))),Configuración!$C$3)*((N($I1006)+N($J1006))/MAX(0.0001,IFERROR(IF(INDEX('Productos de barra'!$F$2:$F$151,MATCH($D1006,'Productos de barra'!$A$2:$A$151,0))="",1,INDEX('Productos de barra'!$F$2:$F$151,MATCH($D1006,'Productos de barra'!$A$2:$A$151,0))),1))+N($K1006))+0.001,"OK",IF($N1006&lt;0,"Falta: investigar","Sobra: revisar carga")))</f>
        <v/>
      </c>
      <c r="P1006" s="26">
        <f>IF($N1006="","",IFERROR(IF(INDEX('Productos de barra'!$H$2:$H$151,MATCH($D1006,'Productos de barra'!$A$2:$A$151,0))="","",$N1006*INDEX('Productos de barra'!$H$2:$H$151,MATCH($D1006,'Productos de barra'!$A$2:$A$151,0))),""))</f>
        <v/>
      </c>
      <c r="Q1006" s="18" t="n"/>
      <c r="R1006" s="23">
        <f>IF(OR($A1006="",$A1006&lt;&gt;'Resumen del turno'!$C$3,$B1006&lt;&gt;'Resumen del turno'!$C$4,$O1006="",$O1006="OK"),"",COUNTIFS($A$2:$A1006,$A1006,$B$2:$B1006,$B1006,$O$2:$O1006,"Falta*")+COUNTIFS($A$2:$A1006,$A1006,$B$2:$B1006,$B1006,$O$2:$O1006,"Sobra*"))</f>
        <v/>
      </c>
    </row>
    <row r="1007">
      <c r="A1007" s="22" t="n"/>
      <c r="B1007" s="18" t="n"/>
      <c r="C1007" s="18" t="n"/>
      <c r="D1007" s="18" t="n"/>
      <c r="E1007" s="23">
        <f>IF($D1007="","",IFERROR(INDEX('Productos de barra'!$B$2:$B$151,MATCH($D1007,'Productos de barra'!$A$2:$A$151,0)),"Código no cargado"))</f>
        <v/>
      </c>
      <c r="F1007" s="23">
        <f>IF($D1007="","",IFERROR(INDEX('Productos de barra'!$D$2:$D$151,MATCH($D1007,'Productos de barra'!$A$2:$A$151,0)),""))</f>
        <v/>
      </c>
      <c r="G1007" s="24" t="n"/>
      <c r="H1007" s="24" t="n"/>
      <c r="I1007" s="24" t="n"/>
      <c r="J1007" s="24" t="n"/>
      <c r="K1007" s="24" t="n"/>
      <c r="L1007" s="25">
        <f>IF(OR($D1007="",$G1007=""),"",ROUND($G1007+N($H1007)-((N($I1007)+N($J1007))/MAX(0.0001,IFERROR(IF(INDEX('Productos de barra'!$F$2:$F$151,MATCH($D1007,'Productos de barra'!$A$2:$A$151,0))="",1,INDEX('Productos de barra'!$F$2:$F$151,MATCH($D1007,'Productos de barra'!$A$2:$A$151,0))),1))+N($K1007)),2))</f>
        <v/>
      </c>
      <c r="M1007" s="24" t="n"/>
      <c r="N1007" s="25">
        <f>IF(OR($L1007="",$M1007=""),"",ROUND($M1007-$L1007,2))</f>
        <v/>
      </c>
      <c r="O1007" s="23">
        <f>IF($N1007="","",IF(ABS($N1007)&lt;=IFERROR(IF(INDEX('Productos de barra'!$G$2:$G$151,MATCH($D1007,'Productos de barra'!$A$2:$A$151,0))="",Configuración!$C$3,INDEX('Productos de barra'!$G$2:$G$151,MATCH($D1007,'Productos de barra'!$A$2:$A$151,0))),Configuración!$C$3)*((N($I1007)+N($J1007))/MAX(0.0001,IFERROR(IF(INDEX('Productos de barra'!$F$2:$F$151,MATCH($D1007,'Productos de barra'!$A$2:$A$151,0))="",1,INDEX('Productos de barra'!$F$2:$F$151,MATCH($D1007,'Productos de barra'!$A$2:$A$151,0))),1))+N($K1007))+0.001,"OK",IF($N1007&lt;0,"Falta: investigar","Sobra: revisar carga")))</f>
        <v/>
      </c>
      <c r="P1007" s="26">
        <f>IF($N1007="","",IFERROR(IF(INDEX('Productos de barra'!$H$2:$H$151,MATCH($D1007,'Productos de barra'!$A$2:$A$151,0))="","",$N1007*INDEX('Productos de barra'!$H$2:$H$151,MATCH($D1007,'Productos de barra'!$A$2:$A$151,0))),""))</f>
        <v/>
      </c>
      <c r="Q1007" s="18" t="n"/>
      <c r="R1007" s="23">
        <f>IF(OR($A1007="",$A1007&lt;&gt;'Resumen del turno'!$C$3,$B1007&lt;&gt;'Resumen del turno'!$C$4,$O1007="",$O1007="OK"),"",COUNTIFS($A$2:$A1007,$A1007,$B$2:$B1007,$B1007,$O$2:$O1007,"Falta*")+COUNTIFS($A$2:$A1007,$A1007,$B$2:$B1007,$B1007,$O$2:$O1007,"Sobra*"))</f>
        <v/>
      </c>
    </row>
    <row r="1008">
      <c r="A1008" s="22" t="n"/>
      <c r="B1008" s="18" t="n"/>
      <c r="C1008" s="18" t="n"/>
      <c r="D1008" s="18" t="n"/>
      <c r="E1008" s="23">
        <f>IF($D1008="","",IFERROR(INDEX('Productos de barra'!$B$2:$B$151,MATCH($D1008,'Productos de barra'!$A$2:$A$151,0)),"Código no cargado"))</f>
        <v/>
      </c>
      <c r="F1008" s="23">
        <f>IF($D1008="","",IFERROR(INDEX('Productos de barra'!$D$2:$D$151,MATCH($D1008,'Productos de barra'!$A$2:$A$151,0)),""))</f>
        <v/>
      </c>
      <c r="G1008" s="24" t="n"/>
      <c r="H1008" s="24" t="n"/>
      <c r="I1008" s="24" t="n"/>
      <c r="J1008" s="24" t="n"/>
      <c r="K1008" s="24" t="n"/>
      <c r="L1008" s="25">
        <f>IF(OR($D1008="",$G1008=""),"",ROUND($G1008+N($H1008)-((N($I1008)+N($J1008))/MAX(0.0001,IFERROR(IF(INDEX('Productos de barra'!$F$2:$F$151,MATCH($D1008,'Productos de barra'!$A$2:$A$151,0))="",1,INDEX('Productos de barra'!$F$2:$F$151,MATCH($D1008,'Productos de barra'!$A$2:$A$151,0))),1))+N($K1008)),2))</f>
        <v/>
      </c>
      <c r="M1008" s="24" t="n"/>
      <c r="N1008" s="25">
        <f>IF(OR($L1008="",$M1008=""),"",ROUND($M1008-$L1008,2))</f>
        <v/>
      </c>
      <c r="O1008" s="23">
        <f>IF($N1008="","",IF(ABS($N1008)&lt;=IFERROR(IF(INDEX('Productos de barra'!$G$2:$G$151,MATCH($D1008,'Productos de barra'!$A$2:$A$151,0))="",Configuración!$C$3,INDEX('Productos de barra'!$G$2:$G$151,MATCH($D1008,'Productos de barra'!$A$2:$A$151,0))),Configuración!$C$3)*((N($I1008)+N($J1008))/MAX(0.0001,IFERROR(IF(INDEX('Productos de barra'!$F$2:$F$151,MATCH($D1008,'Productos de barra'!$A$2:$A$151,0))="",1,INDEX('Productos de barra'!$F$2:$F$151,MATCH($D1008,'Productos de barra'!$A$2:$A$151,0))),1))+N($K1008))+0.001,"OK",IF($N1008&lt;0,"Falta: investigar","Sobra: revisar carga")))</f>
        <v/>
      </c>
      <c r="P1008" s="26">
        <f>IF($N1008="","",IFERROR(IF(INDEX('Productos de barra'!$H$2:$H$151,MATCH($D1008,'Productos de barra'!$A$2:$A$151,0))="","",$N1008*INDEX('Productos de barra'!$H$2:$H$151,MATCH($D1008,'Productos de barra'!$A$2:$A$151,0))),""))</f>
        <v/>
      </c>
      <c r="Q1008" s="18" t="n"/>
      <c r="R1008" s="23">
        <f>IF(OR($A1008="",$A1008&lt;&gt;'Resumen del turno'!$C$3,$B1008&lt;&gt;'Resumen del turno'!$C$4,$O1008="",$O1008="OK"),"",COUNTIFS($A$2:$A1008,$A1008,$B$2:$B1008,$B1008,$O$2:$O1008,"Falta*")+COUNTIFS($A$2:$A1008,$A1008,$B$2:$B1008,$B1008,$O$2:$O1008,"Sobra*"))</f>
        <v/>
      </c>
    </row>
    <row r="1009">
      <c r="A1009" s="22" t="n"/>
      <c r="B1009" s="18" t="n"/>
      <c r="C1009" s="18" t="n"/>
      <c r="D1009" s="18" t="n"/>
      <c r="E1009" s="23">
        <f>IF($D1009="","",IFERROR(INDEX('Productos de barra'!$B$2:$B$151,MATCH($D1009,'Productos de barra'!$A$2:$A$151,0)),"Código no cargado"))</f>
        <v/>
      </c>
      <c r="F1009" s="23">
        <f>IF($D1009="","",IFERROR(INDEX('Productos de barra'!$D$2:$D$151,MATCH($D1009,'Productos de barra'!$A$2:$A$151,0)),""))</f>
        <v/>
      </c>
      <c r="G1009" s="24" t="n"/>
      <c r="H1009" s="24" t="n"/>
      <c r="I1009" s="24" t="n"/>
      <c r="J1009" s="24" t="n"/>
      <c r="K1009" s="24" t="n"/>
      <c r="L1009" s="25">
        <f>IF(OR($D1009="",$G1009=""),"",ROUND($G1009+N($H1009)-((N($I1009)+N($J1009))/MAX(0.0001,IFERROR(IF(INDEX('Productos de barra'!$F$2:$F$151,MATCH($D1009,'Productos de barra'!$A$2:$A$151,0))="",1,INDEX('Productos de barra'!$F$2:$F$151,MATCH($D1009,'Productos de barra'!$A$2:$A$151,0))),1))+N($K1009)),2))</f>
        <v/>
      </c>
      <c r="M1009" s="24" t="n"/>
      <c r="N1009" s="25">
        <f>IF(OR($L1009="",$M1009=""),"",ROUND($M1009-$L1009,2))</f>
        <v/>
      </c>
      <c r="O1009" s="23">
        <f>IF($N1009="","",IF(ABS($N1009)&lt;=IFERROR(IF(INDEX('Productos de barra'!$G$2:$G$151,MATCH($D1009,'Productos de barra'!$A$2:$A$151,0))="",Configuración!$C$3,INDEX('Productos de barra'!$G$2:$G$151,MATCH($D1009,'Productos de barra'!$A$2:$A$151,0))),Configuración!$C$3)*((N($I1009)+N($J1009))/MAX(0.0001,IFERROR(IF(INDEX('Productos de barra'!$F$2:$F$151,MATCH($D1009,'Productos de barra'!$A$2:$A$151,0))="",1,INDEX('Productos de barra'!$F$2:$F$151,MATCH($D1009,'Productos de barra'!$A$2:$A$151,0))),1))+N($K1009))+0.001,"OK",IF($N1009&lt;0,"Falta: investigar","Sobra: revisar carga")))</f>
        <v/>
      </c>
      <c r="P1009" s="26">
        <f>IF($N1009="","",IFERROR(IF(INDEX('Productos de barra'!$H$2:$H$151,MATCH($D1009,'Productos de barra'!$A$2:$A$151,0))="","",$N1009*INDEX('Productos de barra'!$H$2:$H$151,MATCH($D1009,'Productos de barra'!$A$2:$A$151,0))),""))</f>
        <v/>
      </c>
      <c r="Q1009" s="18" t="n"/>
      <c r="R1009" s="23">
        <f>IF(OR($A1009="",$A1009&lt;&gt;'Resumen del turno'!$C$3,$B1009&lt;&gt;'Resumen del turno'!$C$4,$O1009="",$O1009="OK"),"",COUNTIFS($A$2:$A1009,$A1009,$B$2:$B1009,$B1009,$O$2:$O1009,"Falta*")+COUNTIFS($A$2:$A1009,$A1009,$B$2:$B1009,$B1009,$O$2:$O1009,"Sobra*"))</f>
        <v/>
      </c>
    </row>
    <row r="1010">
      <c r="A1010" s="22" t="n"/>
      <c r="B1010" s="18" t="n"/>
      <c r="C1010" s="18" t="n"/>
      <c r="D1010" s="18" t="n"/>
      <c r="E1010" s="23">
        <f>IF($D1010="","",IFERROR(INDEX('Productos de barra'!$B$2:$B$151,MATCH($D1010,'Productos de barra'!$A$2:$A$151,0)),"Código no cargado"))</f>
        <v/>
      </c>
      <c r="F1010" s="23">
        <f>IF($D1010="","",IFERROR(INDEX('Productos de barra'!$D$2:$D$151,MATCH($D1010,'Productos de barra'!$A$2:$A$151,0)),""))</f>
        <v/>
      </c>
      <c r="G1010" s="24" t="n"/>
      <c r="H1010" s="24" t="n"/>
      <c r="I1010" s="24" t="n"/>
      <c r="J1010" s="24" t="n"/>
      <c r="K1010" s="24" t="n"/>
      <c r="L1010" s="25">
        <f>IF(OR($D1010="",$G1010=""),"",ROUND($G1010+N($H1010)-((N($I1010)+N($J1010))/MAX(0.0001,IFERROR(IF(INDEX('Productos de barra'!$F$2:$F$151,MATCH($D1010,'Productos de barra'!$A$2:$A$151,0))="",1,INDEX('Productos de barra'!$F$2:$F$151,MATCH($D1010,'Productos de barra'!$A$2:$A$151,0))),1))+N($K1010)),2))</f>
        <v/>
      </c>
      <c r="M1010" s="24" t="n"/>
      <c r="N1010" s="25">
        <f>IF(OR($L1010="",$M1010=""),"",ROUND($M1010-$L1010,2))</f>
        <v/>
      </c>
      <c r="O1010" s="23">
        <f>IF($N1010="","",IF(ABS($N1010)&lt;=IFERROR(IF(INDEX('Productos de barra'!$G$2:$G$151,MATCH($D1010,'Productos de barra'!$A$2:$A$151,0))="",Configuración!$C$3,INDEX('Productos de barra'!$G$2:$G$151,MATCH($D1010,'Productos de barra'!$A$2:$A$151,0))),Configuración!$C$3)*((N($I1010)+N($J1010))/MAX(0.0001,IFERROR(IF(INDEX('Productos de barra'!$F$2:$F$151,MATCH($D1010,'Productos de barra'!$A$2:$A$151,0))="",1,INDEX('Productos de barra'!$F$2:$F$151,MATCH($D1010,'Productos de barra'!$A$2:$A$151,0))),1))+N($K1010))+0.001,"OK",IF($N1010&lt;0,"Falta: investigar","Sobra: revisar carga")))</f>
        <v/>
      </c>
      <c r="P1010" s="26">
        <f>IF($N1010="","",IFERROR(IF(INDEX('Productos de barra'!$H$2:$H$151,MATCH($D1010,'Productos de barra'!$A$2:$A$151,0))="","",$N1010*INDEX('Productos de barra'!$H$2:$H$151,MATCH($D1010,'Productos de barra'!$A$2:$A$151,0))),""))</f>
        <v/>
      </c>
      <c r="Q1010" s="18" t="n"/>
      <c r="R1010" s="23">
        <f>IF(OR($A1010="",$A1010&lt;&gt;'Resumen del turno'!$C$3,$B1010&lt;&gt;'Resumen del turno'!$C$4,$O1010="",$O1010="OK"),"",COUNTIFS($A$2:$A1010,$A1010,$B$2:$B1010,$B1010,$O$2:$O1010,"Falta*")+COUNTIFS($A$2:$A1010,$A1010,$B$2:$B1010,$B1010,$O$2:$O1010,"Sobra*"))</f>
        <v/>
      </c>
    </row>
    <row r="1011">
      <c r="A1011" s="22" t="n"/>
      <c r="B1011" s="18" t="n"/>
      <c r="C1011" s="18" t="n"/>
      <c r="D1011" s="18" t="n"/>
      <c r="E1011" s="23">
        <f>IF($D1011="","",IFERROR(INDEX('Productos de barra'!$B$2:$B$151,MATCH($D1011,'Productos de barra'!$A$2:$A$151,0)),"Código no cargado"))</f>
        <v/>
      </c>
      <c r="F1011" s="23">
        <f>IF($D1011="","",IFERROR(INDEX('Productos de barra'!$D$2:$D$151,MATCH($D1011,'Productos de barra'!$A$2:$A$151,0)),""))</f>
        <v/>
      </c>
      <c r="G1011" s="24" t="n"/>
      <c r="H1011" s="24" t="n"/>
      <c r="I1011" s="24" t="n"/>
      <c r="J1011" s="24" t="n"/>
      <c r="K1011" s="24" t="n"/>
      <c r="L1011" s="25">
        <f>IF(OR($D1011="",$G1011=""),"",ROUND($G1011+N($H1011)-((N($I1011)+N($J1011))/MAX(0.0001,IFERROR(IF(INDEX('Productos de barra'!$F$2:$F$151,MATCH($D1011,'Productos de barra'!$A$2:$A$151,0))="",1,INDEX('Productos de barra'!$F$2:$F$151,MATCH($D1011,'Productos de barra'!$A$2:$A$151,0))),1))+N($K1011)),2))</f>
        <v/>
      </c>
      <c r="M1011" s="24" t="n"/>
      <c r="N1011" s="25">
        <f>IF(OR($L1011="",$M1011=""),"",ROUND($M1011-$L1011,2))</f>
        <v/>
      </c>
      <c r="O1011" s="23">
        <f>IF($N1011="","",IF(ABS($N1011)&lt;=IFERROR(IF(INDEX('Productos de barra'!$G$2:$G$151,MATCH($D1011,'Productos de barra'!$A$2:$A$151,0))="",Configuración!$C$3,INDEX('Productos de barra'!$G$2:$G$151,MATCH($D1011,'Productos de barra'!$A$2:$A$151,0))),Configuración!$C$3)*((N($I1011)+N($J1011))/MAX(0.0001,IFERROR(IF(INDEX('Productos de barra'!$F$2:$F$151,MATCH($D1011,'Productos de barra'!$A$2:$A$151,0))="",1,INDEX('Productos de barra'!$F$2:$F$151,MATCH($D1011,'Productos de barra'!$A$2:$A$151,0))),1))+N($K1011))+0.001,"OK",IF($N1011&lt;0,"Falta: investigar","Sobra: revisar carga")))</f>
        <v/>
      </c>
      <c r="P1011" s="26">
        <f>IF($N1011="","",IFERROR(IF(INDEX('Productos de barra'!$H$2:$H$151,MATCH($D1011,'Productos de barra'!$A$2:$A$151,0))="","",$N1011*INDEX('Productos de barra'!$H$2:$H$151,MATCH($D1011,'Productos de barra'!$A$2:$A$151,0))),""))</f>
        <v/>
      </c>
      <c r="Q1011" s="18" t="n"/>
      <c r="R1011" s="23">
        <f>IF(OR($A1011="",$A1011&lt;&gt;'Resumen del turno'!$C$3,$B1011&lt;&gt;'Resumen del turno'!$C$4,$O1011="",$O1011="OK"),"",COUNTIFS($A$2:$A1011,$A1011,$B$2:$B1011,$B1011,$O$2:$O1011,"Falta*")+COUNTIFS($A$2:$A1011,$A1011,$B$2:$B1011,$B1011,$O$2:$O1011,"Sobra*"))</f>
        <v/>
      </c>
    </row>
    <row r="1012">
      <c r="A1012" s="22" t="n"/>
      <c r="B1012" s="18" t="n"/>
      <c r="C1012" s="18" t="n"/>
      <c r="D1012" s="18" t="n"/>
      <c r="E1012" s="23">
        <f>IF($D1012="","",IFERROR(INDEX('Productos de barra'!$B$2:$B$151,MATCH($D1012,'Productos de barra'!$A$2:$A$151,0)),"Código no cargado"))</f>
        <v/>
      </c>
      <c r="F1012" s="23">
        <f>IF($D1012="","",IFERROR(INDEX('Productos de barra'!$D$2:$D$151,MATCH($D1012,'Productos de barra'!$A$2:$A$151,0)),""))</f>
        <v/>
      </c>
      <c r="G1012" s="24" t="n"/>
      <c r="H1012" s="24" t="n"/>
      <c r="I1012" s="24" t="n"/>
      <c r="J1012" s="24" t="n"/>
      <c r="K1012" s="24" t="n"/>
      <c r="L1012" s="25">
        <f>IF(OR($D1012="",$G1012=""),"",ROUND($G1012+N($H1012)-((N($I1012)+N($J1012))/MAX(0.0001,IFERROR(IF(INDEX('Productos de barra'!$F$2:$F$151,MATCH($D1012,'Productos de barra'!$A$2:$A$151,0))="",1,INDEX('Productos de barra'!$F$2:$F$151,MATCH($D1012,'Productos de barra'!$A$2:$A$151,0))),1))+N($K1012)),2))</f>
        <v/>
      </c>
      <c r="M1012" s="24" t="n"/>
      <c r="N1012" s="25">
        <f>IF(OR($L1012="",$M1012=""),"",ROUND($M1012-$L1012,2))</f>
        <v/>
      </c>
      <c r="O1012" s="23">
        <f>IF($N1012="","",IF(ABS($N1012)&lt;=IFERROR(IF(INDEX('Productos de barra'!$G$2:$G$151,MATCH($D1012,'Productos de barra'!$A$2:$A$151,0))="",Configuración!$C$3,INDEX('Productos de barra'!$G$2:$G$151,MATCH($D1012,'Productos de barra'!$A$2:$A$151,0))),Configuración!$C$3)*((N($I1012)+N($J1012))/MAX(0.0001,IFERROR(IF(INDEX('Productos de barra'!$F$2:$F$151,MATCH($D1012,'Productos de barra'!$A$2:$A$151,0))="",1,INDEX('Productos de barra'!$F$2:$F$151,MATCH($D1012,'Productos de barra'!$A$2:$A$151,0))),1))+N($K1012))+0.001,"OK",IF($N1012&lt;0,"Falta: investigar","Sobra: revisar carga")))</f>
        <v/>
      </c>
      <c r="P1012" s="26">
        <f>IF($N1012="","",IFERROR(IF(INDEX('Productos de barra'!$H$2:$H$151,MATCH($D1012,'Productos de barra'!$A$2:$A$151,0))="","",$N1012*INDEX('Productos de barra'!$H$2:$H$151,MATCH($D1012,'Productos de barra'!$A$2:$A$151,0))),""))</f>
        <v/>
      </c>
      <c r="Q1012" s="18" t="n"/>
      <c r="R1012" s="23">
        <f>IF(OR($A1012="",$A1012&lt;&gt;'Resumen del turno'!$C$3,$B1012&lt;&gt;'Resumen del turno'!$C$4,$O1012="",$O1012="OK"),"",COUNTIFS($A$2:$A1012,$A1012,$B$2:$B1012,$B1012,$O$2:$O1012,"Falta*")+COUNTIFS($A$2:$A1012,$A1012,$B$2:$B1012,$B1012,$O$2:$O1012,"Sobra*"))</f>
        <v/>
      </c>
    </row>
    <row r="1013">
      <c r="A1013" s="22" t="n"/>
      <c r="B1013" s="18" t="n"/>
      <c r="C1013" s="18" t="n"/>
      <c r="D1013" s="18" t="n"/>
      <c r="E1013" s="23">
        <f>IF($D1013="","",IFERROR(INDEX('Productos de barra'!$B$2:$B$151,MATCH($D1013,'Productos de barra'!$A$2:$A$151,0)),"Código no cargado"))</f>
        <v/>
      </c>
      <c r="F1013" s="23">
        <f>IF($D1013="","",IFERROR(INDEX('Productos de barra'!$D$2:$D$151,MATCH($D1013,'Productos de barra'!$A$2:$A$151,0)),""))</f>
        <v/>
      </c>
      <c r="G1013" s="24" t="n"/>
      <c r="H1013" s="24" t="n"/>
      <c r="I1013" s="24" t="n"/>
      <c r="J1013" s="24" t="n"/>
      <c r="K1013" s="24" t="n"/>
      <c r="L1013" s="25">
        <f>IF(OR($D1013="",$G1013=""),"",ROUND($G1013+N($H1013)-((N($I1013)+N($J1013))/MAX(0.0001,IFERROR(IF(INDEX('Productos de barra'!$F$2:$F$151,MATCH($D1013,'Productos de barra'!$A$2:$A$151,0))="",1,INDEX('Productos de barra'!$F$2:$F$151,MATCH($D1013,'Productos de barra'!$A$2:$A$151,0))),1))+N($K1013)),2))</f>
        <v/>
      </c>
      <c r="M1013" s="24" t="n"/>
      <c r="N1013" s="25">
        <f>IF(OR($L1013="",$M1013=""),"",ROUND($M1013-$L1013,2))</f>
        <v/>
      </c>
      <c r="O1013" s="23">
        <f>IF($N1013="","",IF(ABS($N1013)&lt;=IFERROR(IF(INDEX('Productos de barra'!$G$2:$G$151,MATCH($D1013,'Productos de barra'!$A$2:$A$151,0))="",Configuración!$C$3,INDEX('Productos de barra'!$G$2:$G$151,MATCH($D1013,'Productos de barra'!$A$2:$A$151,0))),Configuración!$C$3)*((N($I1013)+N($J1013))/MAX(0.0001,IFERROR(IF(INDEX('Productos de barra'!$F$2:$F$151,MATCH($D1013,'Productos de barra'!$A$2:$A$151,0))="",1,INDEX('Productos de barra'!$F$2:$F$151,MATCH($D1013,'Productos de barra'!$A$2:$A$151,0))),1))+N($K1013))+0.001,"OK",IF($N1013&lt;0,"Falta: investigar","Sobra: revisar carga")))</f>
        <v/>
      </c>
      <c r="P1013" s="26">
        <f>IF($N1013="","",IFERROR(IF(INDEX('Productos de barra'!$H$2:$H$151,MATCH($D1013,'Productos de barra'!$A$2:$A$151,0))="","",$N1013*INDEX('Productos de barra'!$H$2:$H$151,MATCH($D1013,'Productos de barra'!$A$2:$A$151,0))),""))</f>
        <v/>
      </c>
      <c r="Q1013" s="18" t="n"/>
      <c r="R1013" s="23">
        <f>IF(OR($A1013="",$A1013&lt;&gt;'Resumen del turno'!$C$3,$B1013&lt;&gt;'Resumen del turno'!$C$4,$O1013="",$O1013="OK"),"",COUNTIFS($A$2:$A1013,$A1013,$B$2:$B1013,$B1013,$O$2:$O1013,"Falta*")+COUNTIFS($A$2:$A1013,$A1013,$B$2:$B1013,$B1013,$O$2:$O1013,"Sobra*"))</f>
        <v/>
      </c>
    </row>
    <row r="1014">
      <c r="A1014" s="22" t="n"/>
      <c r="B1014" s="18" t="n"/>
      <c r="C1014" s="18" t="n"/>
      <c r="D1014" s="18" t="n"/>
      <c r="E1014" s="23">
        <f>IF($D1014="","",IFERROR(INDEX('Productos de barra'!$B$2:$B$151,MATCH($D1014,'Productos de barra'!$A$2:$A$151,0)),"Código no cargado"))</f>
        <v/>
      </c>
      <c r="F1014" s="23">
        <f>IF($D1014="","",IFERROR(INDEX('Productos de barra'!$D$2:$D$151,MATCH($D1014,'Productos de barra'!$A$2:$A$151,0)),""))</f>
        <v/>
      </c>
      <c r="G1014" s="24" t="n"/>
      <c r="H1014" s="24" t="n"/>
      <c r="I1014" s="24" t="n"/>
      <c r="J1014" s="24" t="n"/>
      <c r="K1014" s="24" t="n"/>
      <c r="L1014" s="25">
        <f>IF(OR($D1014="",$G1014=""),"",ROUND($G1014+N($H1014)-((N($I1014)+N($J1014))/MAX(0.0001,IFERROR(IF(INDEX('Productos de barra'!$F$2:$F$151,MATCH($D1014,'Productos de barra'!$A$2:$A$151,0))="",1,INDEX('Productos de barra'!$F$2:$F$151,MATCH($D1014,'Productos de barra'!$A$2:$A$151,0))),1))+N($K1014)),2))</f>
        <v/>
      </c>
      <c r="M1014" s="24" t="n"/>
      <c r="N1014" s="25">
        <f>IF(OR($L1014="",$M1014=""),"",ROUND($M1014-$L1014,2))</f>
        <v/>
      </c>
      <c r="O1014" s="23">
        <f>IF($N1014="","",IF(ABS($N1014)&lt;=IFERROR(IF(INDEX('Productos de barra'!$G$2:$G$151,MATCH($D1014,'Productos de barra'!$A$2:$A$151,0))="",Configuración!$C$3,INDEX('Productos de barra'!$G$2:$G$151,MATCH($D1014,'Productos de barra'!$A$2:$A$151,0))),Configuración!$C$3)*((N($I1014)+N($J1014))/MAX(0.0001,IFERROR(IF(INDEX('Productos de barra'!$F$2:$F$151,MATCH($D1014,'Productos de barra'!$A$2:$A$151,0))="",1,INDEX('Productos de barra'!$F$2:$F$151,MATCH($D1014,'Productos de barra'!$A$2:$A$151,0))),1))+N($K1014))+0.001,"OK",IF($N1014&lt;0,"Falta: investigar","Sobra: revisar carga")))</f>
        <v/>
      </c>
      <c r="P1014" s="26">
        <f>IF($N1014="","",IFERROR(IF(INDEX('Productos de barra'!$H$2:$H$151,MATCH($D1014,'Productos de barra'!$A$2:$A$151,0))="","",$N1014*INDEX('Productos de barra'!$H$2:$H$151,MATCH($D1014,'Productos de barra'!$A$2:$A$151,0))),""))</f>
        <v/>
      </c>
      <c r="Q1014" s="18" t="n"/>
      <c r="R1014" s="23">
        <f>IF(OR($A1014="",$A1014&lt;&gt;'Resumen del turno'!$C$3,$B1014&lt;&gt;'Resumen del turno'!$C$4,$O1014="",$O1014="OK"),"",COUNTIFS($A$2:$A1014,$A1014,$B$2:$B1014,$B1014,$O$2:$O1014,"Falta*")+COUNTIFS($A$2:$A1014,$A1014,$B$2:$B1014,$B1014,$O$2:$O1014,"Sobra*"))</f>
        <v/>
      </c>
    </row>
    <row r="1015">
      <c r="A1015" s="22" t="n"/>
      <c r="B1015" s="18" t="n"/>
      <c r="C1015" s="18" t="n"/>
      <c r="D1015" s="18" t="n"/>
      <c r="E1015" s="23">
        <f>IF($D1015="","",IFERROR(INDEX('Productos de barra'!$B$2:$B$151,MATCH($D1015,'Productos de barra'!$A$2:$A$151,0)),"Código no cargado"))</f>
        <v/>
      </c>
      <c r="F1015" s="23">
        <f>IF($D1015="","",IFERROR(INDEX('Productos de barra'!$D$2:$D$151,MATCH($D1015,'Productos de barra'!$A$2:$A$151,0)),""))</f>
        <v/>
      </c>
      <c r="G1015" s="24" t="n"/>
      <c r="H1015" s="24" t="n"/>
      <c r="I1015" s="24" t="n"/>
      <c r="J1015" s="24" t="n"/>
      <c r="K1015" s="24" t="n"/>
      <c r="L1015" s="25">
        <f>IF(OR($D1015="",$G1015=""),"",ROUND($G1015+N($H1015)-((N($I1015)+N($J1015))/MAX(0.0001,IFERROR(IF(INDEX('Productos de barra'!$F$2:$F$151,MATCH($D1015,'Productos de barra'!$A$2:$A$151,0))="",1,INDEX('Productos de barra'!$F$2:$F$151,MATCH($D1015,'Productos de barra'!$A$2:$A$151,0))),1))+N($K1015)),2))</f>
        <v/>
      </c>
      <c r="M1015" s="24" t="n"/>
      <c r="N1015" s="25">
        <f>IF(OR($L1015="",$M1015=""),"",ROUND($M1015-$L1015,2))</f>
        <v/>
      </c>
      <c r="O1015" s="23">
        <f>IF($N1015="","",IF(ABS($N1015)&lt;=IFERROR(IF(INDEX('Productos de barra'!$G$2:$G$151,MATCH($D1015,'Productos de barra'!$A$2:$A$151,0))="",Configuración!$C$3,INDEX('Productos de barra'!$G$2:$G$151,MATCH($D1015,'Productos de barra'!$A$2:$A$151,0))),Configuración!$C$3)*((N($I1015)+N($J1015))/MAX(0.0001,IFERROR(IF(INDEX('Productos de barra'!$F$2:$F$151,MATCH($D1015,'Productos de barra'!$A$2:$A$151,0))="",1,INDEX('Productos de barra'!$F$2:$F$151,MATCH($D1015,'Productos de barra'!$A$2:$A$151,0))),1))+N($K1015))+0.001,"OK",IF($N1015&lt;0,"Falta: investigar","Sobra: revisar carga")))</f>
        <v/>
      </c>
      <c r="P1015" s="26">
        <f>IF($N1015="","",IFERROR(IF(INDEX('Productos de barra'!$H$2:$H$151,MATCH($D1015,'Productos de barra'!$A$2:$A$151,0))="","",$N1015*INDEX('Productos de barra'!$H$2:$H$151,MATCH($D1015,'Productos de barra'!$A$2:$A$151,0))),""))</f>
        <v/>
      </c>
      <c r="Q1015" s="18" t="n"/>
      <c r="R1015" s="23">
        <f>IF(OR($A1015="",$A1015&lt;&gt;'Resumen del turno'!$C$3,$B1015&lt;&gt;'Resumen del turno'!$C$4,$O1015="",$O1015="OK"),"",COUNTIFS($A$2:$A1015,$A1015,$B$2:$B1015,$B1015,$O$2:$O1015,"Falta*")+COUNTIFS($A$2:$A1015,$A1015,$B$2:$B1015,$B1015,$O$2:$O1015,"Sobra*"))</f>
        <v/>
      </c>
    </row>
    <row r="1016">
      <c r="A1016" s="22" t="n"/>
      <c r="B1016" s="18" t="n"/>
      <c r="C1016" s="18" t="n"/>
      <c r="D1016" s="18" t="n"/>
      <c r="E1016" s="23">
        <f>IF($D1016="","",IFERROR(INDEX('Productos de barra'!$B$2:$B$151,MATCH($D1016,'Productos de barra'!$A$2:$A$151,0)),"Código no cargado"))</f>
        <v/>
      </c>
      <c r="F1016" s="23">
        <f>IF($D1016="","",IFERROR(INDEX('Productos de barra'!$D$2:$D$151,MATCH($D1016,'Productos de barra'!$A$2:$A$151,0)),""))</f>
        <v/>
      </c>
      <c r="G1016" s="24" t="n"/>
      <c r="H1016" s="24" t="n"/>
      <c r="I1016" s="24" t="n"/>
      <c r="J1016" s="24" t="n"/>
      <c r="K1016" s="24" t="n"/>
      <c r="L1016" s="25">
        <f>IF(OR($D1016="",$G1016=""),"",ROUND($G1016+N($H1016)-((N($I1016)+N($J1016))/MAX(0.0001,IFERROR(IF(INDEX('Productos de barra'!$F$2:$F$151,MATCH($D1016,'Productos de barra'!$A$2:$A$151,0))="",1,INDEX('Productos de barra'!$F$2:$F$151,MATCH($D1016,'Productos de barra'!$A$2:$A$151,0))),1))+N($K1016)),2))</f>
        <v/>
      </c>
      <c r="M1016" s="24" t="n"/>
      <c r="N1016" s="25">
        <f>IF(OR($L1016="",$M1016=""),"",ROUND($M1016-$L1016,2))</f>
        <v/>
      </c>
      <c r="O1016" s="23">
        <f>IF($N1016="","",IF(ABS($N1016)&lt;=IFERROR(IF(INDEX('Productos de barra'!$G$2:$G$151,MATCH($D1016,'Productos de barra'!$A$2:$A$151,0))="",Configuración!$C$3,INDEX('Productos de barra'!$G$2:$G$151,MATCH($D1016,'Productos de barra'!$A$2:$A$151,0))),Configuración!$C$3)*((N($I1016)+N($J1016))/MAX(0.0001,IFERROR(IF(INDEX('Productos de barra'!$F$2:$F$151,MATCH($D1016,'Productos de barra'!$A$2:$A$151,0))="",1,INDEX('Productos de barra'!$F$2:$F$151,MATCH($D1016,'Productos de barra'!$A$2:$A$151,0))),1))+N($K1016))+0.001,"OK",IF($N1016&lt;0,"Falta: investigar","Sobra: revisar carga")))</f>
        <v/>
      </c>
      <c r="P1016" s="26">
        <f>IF($N1016="","",IFERROR(IF(INDEX('Productos de barra'!$H$2:$H$151,MATCH($D1016,'Productos de barra'!$A$2:$A$151,0))="","",$N1016*INDEX('Productos de barra'!$H$2:$H$151,MATCH($D1016,'Productos de barra'!$A$2:$A$151,0))),""))</f>
        <v/>
      </c>
      <c r="Q1016" s="18" t="n"/>
      <c r="R1016" s="23">
        <f>IF(OR($A1016="",$A1016&lt;&gt;'Resumen del turno'!$C$3,$B1016&lt;&gt;'Resumen del turno'!$C$4,$O1016="",$O1016="OK"),"",COUNTIFS($A$2:$A1016,$A1016,$B$2:$B1016,$B1016,$O$2:$O1016,"Falta*")+COUNTIFS($A$2:$A1016,$A1016,$B$2:$B1016,$B1016,$O$2:$O1016,"Sobra*"))</f>
        <v/>
      </c>
    </row>
    <row r="1017">
      <c r="A1017" s="22" t="n"/>
      <c r="B1017" s="18" t="n"/>
      <c r="C1017" s="18" t="n"/>
      <c r="D1017" s="18" t="n"/>
      <c r="E1017" s="23">
        <f>IF($D1017="","",IFERROR(INDEX('Productos de barra'!$B$2:$B$151,MATCH($D1017,'Productos de barra'!$A$2:$A$151,0)),"Código no cargado"))</f>
        <v/>
      </c>
      <c r="F1017" s="23">
        <f>IF($D1017="","",IFERROR(INDEX('Productos de barra'!$D$2:$D$151,MATCH($D1017,'Productos de barra'!$A$2:$A$151,0)),""))</f>
        <v/>
      </c>
      <c r="G1017" s="24" t="n"/>
      <c r="H1017" s="24" t="n"/>
      <c r="I1017" s="24" t="n"/>
      <c r="J1017" s="24" t="n"/>
      <c r="K1017" s="24" t="n"/>
      <c r="L1017" s="25">
        <f>IF(OR($D1017="",$G1017=""),"",ROUND($G1017+N($H1017)-((N($I1017)+N($J1017))/MAX(0.0001,IFERROR(IF(INDEX('Productos de barra'!$F$2:$F$151,MATCH($D1017,'Productos de barra'!$A$2:$A$151,0))="",1,INDEX('Productos de barra'!$F$2:$F$151,MATCH($D1017,'Productos de barra'!$A$2:$A$151,0))),1))+N($K1017)),2))</f>
        <v/>
      </c>
      <c r="M1017" s="24" t="n"/>
      <c r="N1017" s="25">
        <f>IF(OR($L1017="",$M1017=""),"",ROUND($M1017-$L1017,2))</f>
        <v/>
      </c>
      <c r="O1017" s="23">
        <f>IF($N1017="","",IF(ABS($N1017)&lt;=IFERROR(IF(INDEX('Productos de barra'!$G$2:$G$151,MATCH($D1017,'Productos de barra'!$A$2:$A$151,0))="",Configuración!$C$3,INDEX('Productos de barra'!$G$2:$G$151,MATCH($D1017,'Productos de barra'!$A$2:$A$151,0))),Configuración!$C$3)*((N($I1017)+N($J1017))/MAX(0.0001,IFERROR(IF(INDEX('Productos de barra'!$F$2:$F$151,MATCH($D1017,'Productos de barra'!$A$2:$A$151,0))="",1,INDEX('Productos de barra'!$F$2:$F$151,MATCH($D1017,'Productos de barra'!$A$2:$A$151,0))),1))+N($K1017))+0.001,"OK",IF($N1017&lt;0,"Falta: investigar","Sobra: revisar carga")))</f>
        <v/>
      </c>
      <c r="P1017" s="26">
        <f>IF($N1017="","",IFERROR(IF(INDEX('Productos de barra'!$H$2:$H$151,MATCH($D1017,'Productos de barra'!$A$2:$A$151,0))="","",$N1017*INDEX('Productos de barra'!$H$2:$H$151,MATCH($D1017,'Productos de barra'!$A$2:$A$151,0))),""))</f>
        <v/>
      </c>
      <c r="Q1017" s="18" t="n"/>
      <c r="R1017" s="23">
        <f>IF(OR($A1017="",$A1017&lt;&gt;'Resumen del turno'!$C$3,$B1017&lt;&gt;'Resumen del turno'!$C$4,$O1017="",$O1017="OK"),"",COUNTIFS($A$2:$A1017,$A1017,$B$2:$B1017,$B1017,$O$2:$O1017,"Falta*")+COUNTIFS($A$2:$A1017,$A1017,$B$2:$B1017,$B1017,$O$2:$O1017,"Sobra*"))</f>
        <v/>
      </c>
    </row>
    <row r="1018">
      <c r="A1018" s="22" t="n"/>
      <c r="B1018" s="18" t="n"/>
      <c r="C1018" s="18" t="n"/>
      <c r="D1018" s="18" t="n"/>
      <c r="E1018" s="23">
        <f>IF($D1018="","",IFERROR(INDEX('Productos de barra'!$B$2:$B$151,MATCH($D1018,'Productos de barra'!$A$2:$A$151,0)),"Código no cargado"))</f>
        <v/>
      </c>
      <c r="F1018" s="23">
        <f>IF($D1018="","",IFERROR(INDEX('Productos de barra'!$D$2:$D$151,MATCH($D1018,'Productos de barra'!$A$2:$A$151,0)),""))</f>
        <v/>
      </c>
      <c r="G1018" s="24" t="n"/>
      <c r="H1018" s="24" t="n"/>
      <c r="I1018" s="24" t="n"/>
      <c r="J1018" s="24" t="n"/>
      <c r="K1018" s="24" t="n"/>
      <c r="L1018" s="25">
        <f>IF(OR($D1018="",$G1018=""),"",ROUND($G1018+N($H1018)-((N($I1018)+N($J1018))/MAX(0.0001,IFERROR(IF(INDEX('Productos de barra'!$F$2:$F$151,MATCH($D1018,'Productos de barra'!$A$2:$A$151,0))="",1,INDEX('Productos de barra'!$F$2:$F$151,MATCH($D1018,'Productos de barra'!$A$2:$A$151,0))),1))+N($K1018)),2))</f>
        <v/>
      </c>
      <c r="M1018" s="24" t="n"/>
      <c r="N1018" s="25">
        <f>IF(OR($L1018="",$M1018=""),"",ROUND($M1018-$L1018,2))</f>
        <v/>
      </c>
      <c r="O1018" s="23">
        <f>IF($N1018="","",IF(ABS($N1018)&lt;=IFERROR(IF(INDEX('Productos de barra'!$G$2:$G$151,MATCH($D1018,'Productos de barra'!$A$2:$A$151,0))="",Configuración!$C$3,INDEX('Productos de barra'!$G$2:$G$151,MATCH($D1018,'Productos de barra'!$A$2:$A$151,0))),Configuración!$C$3)*((N($I1018)+N($J1018))/MAX(0.0001,IFERROR(IF(INDEX('Productos de barra'!$F$2:$F$151,MATCH($D1018,'Productos de barra'!$A$2:$A$151,0))="",1,INDEX('Productos de barra'!$F$2:$F$151,MATCH($D1018,'Productos de barra'!$A$2:$A$151,0))),1))+N($K1018))+0.001,"OK",IF($N1018&lt;0,"Falta: investigar","Sobra: revisar carga")))</f>
        <v/>
      </c>
      <c r="P1018" s="26">
        <f>IF($N1018="","",IFERROR(IF(INDEX('Productos de barra'!$H$2:$H$151,MATCH($D1018,'Productos de barra'!$A$2:$A$151,0))="","",$N1018*INDEX('Productos de barra'!$H$2:$H$151,MATCH($D1018,'Productos de barra'!$A$2:$A$151,0))),""))</f>
        <v/>
      </c>
      <c r="Q1018" s="18" t="n"/>
      <c r="R1018" s="23">
        <f>IF(OR($A1018="",$A1018&lt;&gt;'Resumen del turno'!$C$3,$B1018&lt;&gt;'Resumen del turno'!$C$4,$O1018="",$O1018="OK"),"",COUNTIFS($A$2:$A1018,$A1018,$B$2:$B1018,$B1018,$O$2:$O1018,"Falta*")+COUNTIFS($A$2:$A1018,$A1018,$B$2:$B1018,$B1018,$O$2:$O1018,"Sobra*"))</f>
        <v/>
      </c>
    </row>
    <row r="1019">
      <c r="A1019" s="22" t="n"/>
      <c r="B1019" s="18" t="n"/>
      <c r="C1019" s="18" t="n"/>
      <c r="D1019" s="18" t="n"/>
      <c r="E1019" s="23">
        <f>IF($D1019="","",IFERROR(INDEX('Productos de barra'!$B$2:$B$151,MATCH($D1019,'Productos de barra'!$A$2:$A$151,0)),"Código no cargado"))</f>
        <v/>
      </c>
      <c r="F1019" s="23">
        <f>IF($D1019="","",IFERROR(INDEX('Productos de barra'!$D$2:$D$151,MATCH($D1019,'Productos de barra'!$A$2:$A$151,0)),""))</f>
        <v/>
      </c>
      <c r="G1019" s="24" t="n"/>
      <c r="H1019" s="24" t="n"/>
      <c r="I1019" s="24" t="n"/>
      <c r="J1019" s="24" t="n"/>
      <c r="K1019" s="24" t="n"/>
      <c r="L1019" s="25">
        <f>IF(OR($D1019="",$G1019=""),"",ROUND($G1019+N($H1019)-((N($I1019)+N($J1019))/MAX(0.0001,IFERROR(IF(INDEX('Productos de barra'!$F$2:$F$151,MATCH($D1019,'Productos de barra'!$A$2:$A$151,0))="",1,INDEX('Productos de barra'!$F$2:$F$151,MATCH($D1019,'Productos de barra'!$A$2:$A$151,0))),1))+N($K1019)),2))</f>
        <v/>
      </c>
      <c r="M1019" s="24" t="n"/>
      <c r="N1019" s="25">
        <f>IF(OR($L1019="",$M1019=""),"",ROUND($M1019-$L1019,2))</f>
        <v/>
      </c>
      <c r="O1019" s="23">
        <f>IF($N1019="","",IF(ABS($N1019)&lt;=IFERROR(IF(INDEX('Productos de barra'!$G$2:$G$151,MATCH($D1019,'Productos de barra'!$A$2:$A$151,0))="",Configuración!$C$3,INDEX('Productos de barra'!$G$2:$G$151,MATCH($D1019,'Productos de barra'!$A$2:$A$151,0))),Configuración!$C$3)*((N($I1019)+N($J1019))/MAX(0.0001,IFERROR(IF(INDEX('Productos de barra'!$F$2:$F$151,MATCH($D1019,'Productos de barra'!$A$2:$A$151,0))="",1,INDEX('Productos de barra'!$F$2:$F$151,MATCH($D1019,'Productos de barra'!$A$2:$A$151,0))),1))+N($K1019))+0.001,"OK",IF($N1019&lt;0,"Falta: investigar","Sobra: revisar carga")))</f>
        <v/>
      </c>
      <c r="P1019" s="26">
        <f>IF($N1019="","",IFERROR(IF(INDEX('Productos de barra'!$H$2:$H$151,MATCH($D1019,'Productos de barra'!$A$2:$A$151,0))="","",$N1019*INDEX('Productos de barra'!$H$2:$H$151,MATCH($D1019,'Productos de barra'!$A$2:$A$151,0))),""))</f>
        <v/>
      </c>
      <c r="Q1019" s="18" t="n"/>
      <c r="R1019" s="23">
        <f>IF(OR($A1019="",$A1019&lt;&gt;'Resumen del turno'!$C$3,$B1019&lt;&gt;'Resumen del turno'!$C$4,$O1019="",$O1019="OK"),"",COUNTIFS($A$2:$A1019,$A1019,$B$2:$B1019,$B1019,$O$2:$O1019,"Falta*")+COUNTIFS($A$2:$A1019,$A1019,$B$2:$B1019,$B1019,$O$2:$O1019,"Sobra*"))</f>
        <v/>
      </c>
    </row>
    <row r="1020">
      <c r="A1020" s="22" t="n"/>
      <c r="B1020" s="18" t="n"/>
      <c r="C1020" s="18" t="n"/>
      <c r="D1020" s="18" t="n"/>
      <c r="E1020" s="23">
        <f>IF($D1020="","",IFERROR(INDEX('Productos de barra'!$B$2:$B$151,MATCH($D1020,'Productos de barra'!$A$2:$A$151,0)),"Código no cargado"))</f>
        <v/>
      </c>
      <c r="F1020" s="23">
        <f>IF($D1020="","",IFERROR(INDEX('Productos de barra'!$D$2:$D$151,MATCH($D1020,'Productos de barra'!$A$2:$A$151,0)),""))</f>
        <v/>
      </c>
      <c r="G1020" s="24" t="n"/>
      <c r="H1020" s="24" t="n"/>
      <c r="I1020" s="24" t="n"/>
      <c r="J1020" s="24" t="n"/>
      <c r="K1020" s="24" t="n"/>
      <c r="L1020" s="25">
        <f>IF(OR($D1020="",$G1020=""),"",ROUND($G1020+N($H1020)-((N($I1020)+N($J1020))/MAX(0.0001,IFERROR(IF(INDEX('Productos de barra'!$F$2:$F$151,MATCH($D1020,'Productos de barra'!$A$2:$A$151,0))="",1,INDEX('Productos de barra'!$F$2:$F$151,MATCH($D1020,'Productos de barra'!$A$2:$A$151,0))),1))+N($K1020)),2))</f>
        <v/>
      </c>
      <c r="M1020" s="24" t="n"/>
      <c r="N1020" s="25">
        <f>IF(OR($L1020="",$M1020=""),"",ROUND($M1020-$L1020,2))</f>
        <v/>
      </c>
      <c r="O1020" s="23">
        <f>IF($N1020="","",IF(ABS($N1020)&lt;=IFERROR(IF(INDEX('Productos de barra'!$G$2:$G$151,MATCH($D1020,'Productos de barra'!$A$2:$A$151,0))="",Configuración!$C$3,INDEX('Productos de barra'!$G$2:$G$151,MATCH($D1020,'Productos de barra'!$A$2:$A$151,0))),Configuración!$C$3)*((N($I1020)+N($J1020))/MAX(0.0001,IFERROR(IF(INDEX('Productos de barra'!$F$2:$F$151,MATCH($D1020,'Productos de barra'!$A$2:$A$151,0))="",1,INDEX('Productos de barra'!$F$2:$F$151,MATCH($D1020,'Productos de barra'!$A$2:$A$151,0))),1))+N($K1020))+0.001,"OK",IF($N1020&lt;0,"Falta: investigar","Sobra: revisar carga")))</f>
        <v/>
      </c>
      <c r="P1020" s="26">
        <f>IF($N1020="","",IFERROR(IF(INDEX('Productos de barra'!$H$2:$H$151,MATCH($D1020,'Productos de barra'!$A$2:$A$151,0))="","",$N1020*INDEX('Productos de barra'!$H$2:$H$151,MATCH($D1020,'Productos de barra'!$A$2:$A$151,0))),""))</f>
        <v/>
      </c>
      <c r="Q1020" s="18" t="n"/>
      <c r="R1020" s="23">
        <f>IF(OR($A1020="",$A1020&lt;&gt;'Resumen del turno'!$C$3,$B1020&lt;&gt;'Resumen del turno'!$C$4,$O1020="",$O1020="OK"),"",COUNTIFS($A$2:$A1020,$A1020,$B$2:$B1020,$B1020,$O$2:$O1020,"Falta*")+COUNTIFS($A$2:$A1020,$A1020,$B$2:$B1020,$B1020,$O$2:$O1020,"Sobra*"))</f>
        <v/>
      </c>
    </row>
    <row r="1021">
      <c r="A1021" s="22" t="n"/>
      <c r="B1021" s="18" t="n"/>
      <c r="C1021" s="18" t="n"/>
      <c r="D1021" s="18" t="n"/>
      <c r="E1021" s="23">
        <f>IF($D1021="","",IFERROR(INDEX('Productos de barra'!$B$2:$B$151,MATCH($D1021,'Productos de barra'!$A$2:$A$151,0)),"Código no cargado"))</f>
        <v/>
      </c>
      <c r="F1021" s="23">
        <f>IF($D1021="","",IFERROR(INDEX('Productos de barra'!$D$2:$D$151,MATCH($D1021,'Productos de barra'!$A$2:$A$151,0)),""))</f>
        <v/>
      </c>
      <c r="G1021" s="24" t="n"/>
      <c r="H1021" s="24" t="n"/>
      <c r="I1021" s="24" t="n"/>
      <c r="J1021" s="24" t="n"/>
      <c r="K1021" s="24" t="n"/>
      <c r="L1021" s="25">
        <f>IF(OR($D1021="",$G1021=""),"",ROUND($G1021+N($H1021)-((N($I1021)+N($J1021))/MAX(0.0001,IFERROR(IF(INDEX('Productos de barra'!$F$2:$F$151,MATCH($D1021,'Productos de barra'!$A$2:$A$151,0))="",1,INDEX('Productos de barra'!$F$2:$F$151,MATCH($D1021,'Productos de barra'!$A$2:$A$151,0))),1))+N($K1021)),2))</f>
        <v/>
      </c>
      <c r="M1021" s="24" t="n"/>
      <c r="N1021" s="25">
        <f>IF(OR($L1021="",$M1021=""),"",ROUND($M1021-$L1021,2))</f>
        <v/>
      </c>
      <c r="O1021" s="23">
        <f>IF($N1021="","",IF(ABS($N1021)&lt;=IFERROR(IF(INDEX('Productos de barra'!$G$2:$G$151,MATCH($D1021,'Productos de barra'!$A$2:$A$151,0))="",Configuración!$C$3,INDEX('Productos de barra'!$G$2:$G$151,MATCH($D1021,'Productos de barra'!$A$2:$A$151,0))),Configuración!$C$3)*((N($I1021)+N($J1021))/MAX(0.0001,IFERROR(IF(INDEX('Productos de barra'!$F$2:$F$151,MATCH($D1021,'Productos de barra'!$A$2:$A$151,0))="",1,INDEX('Productos de barra'!$F$2:$F$151,MATCH($D1021,'Productos de barra'!$A$2:$A$151,0))),1))+N($K1021))+0.001,"OK",IF($N1021&lt;0,"Falta: investigar","Sobra: revisar carga")))</f>
        <v/>
      </c>
      <c r="P1021" s="26">
        <f>IF($N1021="","",IFERROR(IF(INDEX('Productos de barra'!$H$2:$H$151,MATCH($D1021,'Productos de barra'!$A$2:$A$151,0))="","",$N1021*INDEX('Productos de barra'!$H$2:$H$151,MATCH($D1021,'Productos de barra'!$A$2:$A$151,0))),""))</f>
        <v/>
      </c>
      <c r="Q1021" s="18" t="n"/>
      <c r="R1021" s="23">
        <f>IF(OR($A1021="",$A1021&lt;&gt;'Resumen del turno'!$C$3,$B1021&lt;&gt;'Resumen del turno'!$C$4,$O1021="",$O1021="OK"),"",COUNTIFS($A$2:$A1021,$A1021,$B$2:$B1021,$B1021,$O$2:$O1021,"Falta*")+COUNTIFS($A$2:$A1021,$A1021,$B$2:$B1021,$B1021,$O$2:$O1021,"Sobra*"))</f>
        <v/>
      </c>
    </row>
    <row r="1022">
      <c r="A1022" s="22" t="n"/>
      <c r="B1022" s="18" t="n"/>
      <c r="C1022" s="18" t="n"/>
      <c r="D1022" s="18" t="n"/>
      <c r="E1022" s="23">
        <f>IF($D1022="","",IFERROR(INDEX('Productos de barra'!$B$2:$B$151,MATCH($D1022,'Productos de barra'!$A$2:$A$151,0)),"Código no cargado"))</f>
        <v/>
      </c>
      <c r="F1022" s="23">
        <f>IF($D1022="","",IFERROR(INDEX('Productos de barra'!$D$2:$D$151,MATCH($D1022,'Productos de barra'!$A$2:$A$151,0)),""))</f>
        <v/>
      </c>
      <c r="G1022" s="24" t="n"/>
      <c r="H1022" s="24" t="n"/>
      <c r="I1022" s="24" t="n"/>
      <c r="J1022" s="24" t="n"/>
      <c r="K1022" s="24" t="n"/>
      <c r="L1022" s="25">
        <f>IF(OR($D1022="",$G1022=""),"",ROUND($G1022+N($H1022)-((N($I1022)+N($J1022))/MAX(0.0001,IFERROR(IF(INDEX('Productos de barra'!$F$2:$F$151,MATCH($D1022,'Productos de barra'!$A$2:$A$151,0))="",1,INDEX('Productos de barra'!$F$2:$F$151,MATCH($D1022,'Productos de barra'!$A$2:$A$151,0))),1))+N($K1022)),2))</f>
        <v/>
      </c>
      <c r="M1022" s="24" t="n"/>
      <c r="N1022" s="25">
        <f>IF(OR($L1022="",$M1022=""),"",ROUND($M1022-$L1022,2))</f>
        <v/>
      </c>
      <c r="O1022" s="23">
        <f>IF($N1022="","",IF(ABS($N1022)&lt;=IFERROR(IF(INDEX('Productos de barra'!$G$2:$G$151,MATCH($D1022,'Productos de barra'!$A$2:$A$151,0))="",Configuración!$C$3,INDEX('Productos de barra'!$G$2:$G$151,MATCH($D1022,'Productos de barra'!$A$2:$A$151,0))),Configuración!$C$3)*((N($I1022)+N($J1022))/MAX(0.0001,IFERROR(IF(INDEX('Productos de barra'!$F$2:$F$151,MATCH($D1022,'Productos de barra'!$A$2:$A$151,0))="",1,INDEX('Productos de barra'!$F$2:$F$151,MATCH($D1022,'Productos de barra'!$A$2:$A$151,0))),1))+N($K1022))+0.001,"OK",IF($N1022&lt;0,"Falta: investigar","Sobra: revisar carga")))</f>
        <v/>
      </c>
      <c r="P1022" s="26">
        <f>IF($N1022="","",IFERROR(IF(INDEX('Productos de barra'!$H$2:$H$151,MATCH($D1022,'Productos de barra'!$A$2:$A$151,0))="","",$N1022*INDEX('Productos de barra'!$H$2:$H$151,MATCH($D1022,'Productos de barra'!$A$2:$A$151,0))),""))</f>
        <v/>
      </c>
      <c r="Q1022" s="18" t="n"/>
      <c r="R1022" s="23">
        <f>IF(OR($A1022="",$A1022&lt;&gt;'Resumen del turno'!$C$3,$B1022&lt;&gt;'Resumen del turno'!$C$4,$O1022="",$O1022="OK"),"",COUNTIFS($A$2:$A1022,$A1022,$B$2:$B1022,$B1022,$O$2:$O1022,"Falta*")+COUNTIFS($A$2:$A1022,$A1022,$B$2:$B1022,$B1022,$O$2:$O1022,"Sobra*"))</f>
        <v/>
      </c>
    </row>
    <row r="1023">
      <c r="A1023" s="22" t="n"/>
      <c r="B1023" s="18" t="n"/>
      <c r="C1023" s="18" t="n"/>
      <c r="D1023" s="18" t="n"/>
      <c r="E1023" s="23">
        <f>IF($D1023="","",IFERROR(INDEX('Productos de barra'!$B$2:$B$151,MATCH($D1023,'Productos de barra'!$A$2:$A$151,0)),"Código no cargado"))</f>
        <v/>
      </c>
      <c r="F1023" s="23">
        <f>IF($D1023="","",IFERROR(INDEX('Productos de barra'!$D$2:$D$151,MATCH($D1023,'Productos de barra'!$A$2:$A$151,0)),""))</f>
        <v/>
      </c>
      <c r="G1023" s="24" t="n"/>
      <c r="H1023" s="24" t="n"/>
      <c r="I1023" s="24" t="n"/>
      <c r="J1023" s="24" t="n"/>
      <c r="K1023" s="24" t="n"/>
      <c r="L1023" s="25">
        <f>IF(OR($D1023="",$G1023=""),"",ROUND($G1023+N($H1023)-((N($I1023)+N($J1023))/MAX(0.0001,IFERROR(IF(INDEX('Productos de barra'!$F$2:$F$151,MATCH($D1023,'Productos de barra'!$A$2:$A$151,0))="",1,INDEX('Productos de barra'!$F$2:$F$151,MATCH($D1023,'Productos de barra'!$A$2:$A$151,0))),1))+N($K1023)),2))</f>
        <v/>
      </c>
      <c r="M1023" s="24" t="n"/>
      <c r="N1023" s="25">
        <f>IF(OR($L1023="",$M1023=""),"",ROUND($M1023-$L1023,2))</f>
        <v/>
      </c>
      <c r="O1023" s="23">
        <f>IF($N1023="","",IF(ABS($N1023)&lt;=IFERROR(IF(INDEX('Productos de barra'!$G$2:$G$151,MATCH($D1023,'Productos de barra'!$A$2:$A$151,0))="",Configuración!$C$3,INDEX('Productos de barra'!$G$2:$G$151,MATCH($D1023,'Productos de barra'!$A$2:$A$151,0))),Configuración!$C$3)*((N($I1023)+N($J1023))/MAX(0.0001,IFERROR(IF(INDEX('Productos de barra'!$F$2:$F$151,MATCH($D1023,'Productos de barra'!$A$2:$A$151,0))="",1,INDEX('Productos de barra'!$F$2:$F$151,MATCH($D1023,'Productos de barra'!$A$2:$A$151,0))),1))+N($K1023))+0.001,"OK",IF($N1023&lt;0,"Falta: investigar","Sobra: revisar carga")))</f>
        <v/>
      </c>
      <c r="P1023" s="26">
        <f>IF($N1023="","",IFERROR(IF(INDEX('Productos de barra'!$H$2:$H$151,MATCH($D1023,'Productos de barra'!$A$2:$A$151,0))="","",$N1023*INDEX('Productos de barra'!$H$2:$H$151,MATCH($D1023,'Productos de barra'!$A$2:$A$151,0))),""))</f>
        <v/>
      </c>
      <c r="Q1023" s="18" t="n"/>
      <c r="R1023" s="23">
        <f>IF(OR($A1023="",$A1023&lt;&gt;'Resumen del turno'!$C$3,$B1023&lt;&gt;'Resumen del turno'!$C$4,$O1023="",$O1023="OK"),"",COUNTIFS($A$2:$A1023,$A1023,$B$2:$B1023,$B1023,$O$2:$O1023,"Falta*")+COUNTIFS($A$2:$A1023,$A1023,$B$2:$B1023,$B1023,$O$2:$O1023,"Sobra*"))</f>
        <v/>
      </c>
    </row>
    <row r="1024">
      <c r="A1024" s="22" t="n"/>
      <c r="B1024" s="18" t="n"/>
      <c r="C1024" s="18" t="n"/>
      <c r="D1024" s="18" t="n"/>
      <c r="E1024" s="23">
        <f>IF($D1024="","",IFERROR(INDEX('Productos de barra'!$B$2:$B$151,MATCH($D1024,'Productos de barra'!$A$2:$A$151,0)),"Código no cargado"))</f>
        <v/>
      </c>
      <c r="F1024" s="23">
        <f>IF($D1024="","",IFERROR(INDEX('Productos de barra'!$D$2:$D$151,MATCH($D1024,'Productos de barra'!$A$2:$A$151,0)),""))</f>
        <v/>
      </c>
      <c r="G1024" s="24" t="n"/>
      <c r="H1024" s="24" t="n"/>
      <c r="I1024" s="24" t="n"/>
      <c r="J1024" s="24" t="n"/>
      <c r="K1024" s="24" t="n"/>
      <c r="L1024" s="25">
        <f>IF(OR($D1024="",$G1024=""),"",ROUND($G1024+N($H1024)-((N($I1024)+N($J1024))/MAX(0.0001,IFERROR(IF(INDEX('Productos de barra'!$F$2:$F$151,MATCH($D1024,'Productos de barra'!$A$2:$A$151,0))="",1,INDEX('Productos de barra'!$F$2:$F$151,MATCH($D1024,'Productos de barra'!$A$2:$A$151,0))),1))+N($K1024)),2))</f>
        <v/>
      </c>
      <c r="M1024" s="24" t="n"/>
      <c r="N1024" s="25">
        <f>IF(OR($L1024="",$M1024=""),"",ROUND($M1024-$L1024,2))</f>
        <v/>
      </c>
      <c r="O1024" s="23">
        <f>IF($N1024="","",IF(ABS($N1024)&lt;=IFERROR(IF(INDEX('Productos de barra'!$G$2:$G$151,MATCH($D1024,'Productos de barra'!$A$2:$A$151,0))="",Configuración!$C$3,INDEX('Productos de barra'!$G$2:$G$151,MATCH($D1024,'Productos de barra'!$A$2:$A$151,0))),Configuración!$C$3)*((N($I1024)+N($J1024))/MAX(0.0001,IFERROR(IF(INDEX('Productos de barra'!$F$2:$F$151,MATCH($D1024,'Productos de barra'!$A$2:$A$151,0))="",1,INDEX('Productos de barra'!$F$2:$F$151,MATCH($D1024,'Productos de barra'!$A$2:$A$151,0))),1))+N($K1024))+0.001,"OK",IF($N1024&lt;0,"Falta: investigar","Sobra: revisar carga")))</f>
        <v/>
      </c>
      <c r="P1024" s="26">
        <f>IF($N1024="","",IFERROR(IF(INDEX('Productos de barra'!$H$2:$H$151,MATCH($D1024,'Productos de barra'!$A$2:$A$151,0))="","",$N1024*INDEX('Productos de barra'!$H$2:$H$151,MATCH($D1024,'Productos de barra'!$A$2:$A$151,0))),""))</f>
        <v/>
      </c>
      <c r="Q1024" s="18" t="n"/>
      <c r="R1024" s="23">
        <f>IF(OR($A1024="",$A1024&lt;&gt;'Resumen del turno'!$C$3,$B1024&lt;&gt;'Resumen del turno'!$C$4,$O1024="",$O1024="OK"),"",COUNTIFS($A$2:$A1024,$A1024,$B$2:$B1024,$B1024,$O$2:$O1024,"Falta*")+COUNTIFS($A$2:$A1024,$A1024,$B$2:$B1024,$B1024,$O$2:$O1024,"Sobra*"))</f>
        <v/>
      </c>
    </row>
    <row r="1025">
      <c r="A1025" s="22" t="n"/>
      <c r="B1025" s="18" t="n"/>
      <c r="C1025" s="18" t="n"/>
      <c r="D1025" s="18" t="n"/>
      <c r="E1025" s="23">
        <f>IF($D1025="","",IFERROR(INDEX('Productos de barra'!$B$2:$B$151,MATCH($D1025,'Productos de barra'!$A$2:$A$151,0)),"Código no cargado"))</f>
        <v/>
      </c>
      <c r="F1025" s="23">
        <f>IF($D1025="","",IFERROR(INDEX('Productos de barra'!$D$2:$D$151,MATCH($D1025,'Productos de barra'!$A$2:$A$151,0)),""))</f>
        <v/>
      </c>
      <c r="G1025" s="24" t="n"/>
      <c r="H1025" s="24" t="n"/>
      <c r="I1025" s="24" t="n"/>
      <c r="J1025" s="24" t="n"/>
      <c r="K1025" s="24" t="n"/>
      <c r="L1025" s="25">
        <f>IF(OR($D1025="",$G1025=""),"",ROUND($G1025+N($H1025)-((N($I1025)+N($J1025))/MAX(0.0001,IFERROR(IF(INDEX('Productos de barra'!$F$2:$F$151,MATCH($D1025,'Productos de barra'!$A$2:$A$151,0))="",1,INDEX('Productos de barra'!$F$2:$F$151,MATCH($D1025,'Productos de barra'!$A$2:$A$151,0))),1))+N($K1025)),2))</f>
        <v/>
      </c>
      <c r="M1025" s="24" t="n"/>
      <c r="N1025" s="25">
        <f>IF(OR($L1025="",$M1025=""),"",ROUND($M1025-$L1025,2))</f>
        <v/>
      </c>
      <c r="O1025" s="23">
        <f>IF($N1025="","",IF(ABS($N1025)&lt;=IFERROR(IF(INDEX('Productos de barra'!$G$2:$G$151,MATCH($D1025,'Productos de barra'!$A$2:$A$151,0))="",Configuración!$C$3,INDEX('Productos de barra'!$G$2:$G$151,MATCH($D1025,'Productos de barra'!$A$2:$A$151,0))),Configuración!$C$3)*((N($I1025)+N($J1025))/MAX(0.0001,IFERROR(IF(INDEX('Productos de barra'!$F$2:$F$151,MATCH($D1025,'Productos de barra'!$A$2:$A$151,0))="",1,INDEX('Productos de barra'!$F$2:$F$151,MATCH($D1025,'Productos de barra'!$A$2:$A$151,0))),1))+N($K1025))+0.001,"OK",IF($N1025&lt;0,"Falta: investigar","Sobra: revisar carga")))</f>
        <v/>
      </c>
      <c r="P1025" s="26">
        <f>IF($N1025="","",IFERROR(IF(INDEX('Productos de barra'!$H$2:$H$151,MATCH($D1025,'Productos de barra'!$A$2:$A$151,0))="","",$N1025*INDEX('Productos de barra'!$H$2:$H$151,MATCH($D1025,'Productos de barra'!$A$2:$A$151,0))),""))</f>
        <v/>
      </c>
      <c r="Q1025" s="18" t="n"/>
      <c r="R1025" s="23">
        <f>IF(OR($A1025="",$A1025&lt;&gt;'Resumen del turno'!$C$3,$B1025&lt;&gt;'Resumen del turno'!$C$4,$O1025="",$O1025="OK"),"",COUNTIFS($A$2:$A1025,$A1025,$B$2:$B1025,$B1025,$O$2:$O1025,"Falta*")+COUNTIFS($A$2:$A1025,$A1025,$B$2:$B1025,$B1025,$O$2:$O1025,"Sobra*"))</f>
        <v/>
      </c>
    </row>
    <row r="1026">
      <c r="A1026" s="22" t="n"/>
      <c r="B1026" s="18" t="n"/>
      <c r="C1026" s="18" t="n"/>
      <c r="D1026" s="18" t="n"/>
      <c r="E1026" s="23">
        <f>IF($D1026="","",IFERROR(INDEX('Productos de barra'!$B$2:$B$151,MATCH($D1026,'Productos de barra'!$A$2:$A$151,0)),"Código no cargado"))</f>
        <v/>
      </c>
      <c r="F1026" s="23">
        <f>IF($D1026="","",IFERROR(INDEX('Productos de barra'!$D$2:$D$151,MATCH($D1026,'Productos de barra'!$A$2:$A$151,0)),""))</f>
        <v/>
      </c>
      <c r="G1026" s="24" t="n"/>
      <c r="H1026" s="24" t="n"/>
      <c r="I1026" s="24" t="n"/>
      <c r="J1026" s="24" t="n"/>
      <c r="K1026" s="24" t="n"/>
      <c r="L1026" s="25">
        <f>IF(OR($D1026="",$G1026=""),"",ROUND($G1026+N($H1026)-((N($I1026)+N($J1026))/MAX(0.0001,IFERROR(IF(INDEX('Productos de barra'!$F$2:$F$151,MATCH($D1026,'Productos de barra'!$A$2:$A$151,0))="",1,INDEX('Productos de barra'!$F$2:$F$151,MATCH($D1026,'Productos de barra'!$A$2:$A$151,0))),1))+N($K1026)),2))</f>
        <v/>
      </c>
      <c r="M1026" s="24" t="n"/>
      <c r="N1026" s="25">
        <f>IF(OR($L1026="",$M1026=""),"",ROUND($M1026-$L1026,2))</f>
        <v/>
      </c>
      <c r="O1026" s="23">
        <f>IF($N1026="","",IF(ABS($N1026)&lt;=IFERROR(IF(INDEX('Productos de barra'!$G$2:$G$151,MATCH($D1026,'Productos de barra'!$A$2:$A$151,0))="",Configuración!$C$3,INDEX('Productos de barra'!$G$2:$G$151,MATCH($D1026,'Productos de barra'!$A$2:$A$151,0))),Configuración!$C$3)*((N($I1026)+N($J1026))/MAX(0.0001,IFERROR(IF(INDEX('Productos de barra'!$F$2:$F$151,MATCH($D1026,'Productos de barra'!$A$2:$A$151,0))="",1,INDEX('Productos de barra'!$F$2:$F$151,MATCH($D1026,'Productos de barra'!$A$2:$A$151,0))),1))+N($K1026))+0.001,"OK",IF($N1026&lt;0,"Falta: investigar","Sobra: revisar carga")))</f>
        <v/>
      </c>
      <c r="P1026" s="26">
        <f>IF($N1026="","",IFERROR(IF(INDEX('Productos de barra'!$H$2:$H$151,MATCH($D1026,'Productos de barra'!$A$2:$A$151,0))="","",$N1026*INDEX('Productos de barra'!$H$2:$H$151,MATCH($D1026,'Productos de barra'!$A$2:$A$151,0))),""))</f>
        <v/>
      </c>
      <c r="Q1026" s="18" t="n"/>
      <c r="R1026" s="23">
        <f>IF(OR($A1026="",$A1026&lt;&gt;'Resumen del turno'!$C$3,$B1026&lt;&gt;'Resumen del turno'!$C$4,$O1026="",$O1026="OK"),"",COUNTIFS($A$2:$A1026,$A1026,$B$2:$B1026,$B1026,$O$2:$O1026,"Falta*")+COUNTIFS($A$2:$A1026,$A1026,$B$2:$B1026,$B1026,$O$2:$O1026,"Sobra*"))</f>
        <v/>
      </c>
    </row>
    <row r="1027">
      <c r="A1027" s="22" t="n"/>
      <c r="B1027" s="18" t="n"/>
      <c r="C1027" s="18" t="n"/>
      <c r="D1027" s="18" t="n"/>
      <c r="E1027" s="23">
        <f>IF($D1027="","",IFERROR(INDEX('Productos de barra'!$B$2:$B$151,MATCH($D1027,'Productos de barra'!$A$2:$A$151,0)),"Código no cargado"))</f>
        <v/>
      </c>
      <c r="F1027" s="23">
        <f>IF($D1027="","",IFERROR(INDEX('Productos de barra'!$D$2:$D$151,MATCH($D1027,'Productos de barra'!$A$2:$A$151,0)),""))</f>
        <v/>
      </c>
      <c r="G1027" s="24" t="n"/>
      <c r="H1027" s="24" t="n"/>
      <c r="I1027" s="24" t="n"/>
      <c r="J1027" s="24" t="n"/>
      <c r="K1027" s="24" t="n"/>
      <c r="L1027" s="25">
        <f>IF(OR($D1027="",$G1027=""),"",ROUND($G1027+N($H1027)-((N($I1027)+N($J1027))/MAX(0.0001,IFERROR(IF(INDEX('Productos de barra'!$F$2:$F$151,MATCH($D1027,'Productos de barra'!$A$2:$A$151,0))="",1,INDEX('Productos de barra'!$F$2:$F$151,MATCH($D1027,'Productos de barra'!$A$2:$A$151,0))),1))+N($K1027)),2))</f>
        <v/>
      </c>
      <c r="M1027" s="24" t="n"/>
      <c r="N1027" s="25">
        <f>IF(OR($L1027="",$M1027=""),"",ROUND($M1027-$L1027,2))</f>
        <v/>
      </c>
      <c r="O1027" s="23">
        <f>IF($N1027="","",IF(ABS($N1027)&lt;=IFERROR(IF(INDEX('Productos de barra'!$G$2:$G$151,MATCH($D1027,'Productos de barra'!$A$2:$A$151,0))="",Configuración!$C$3,INDEX('Productos de barra'!$G$2:$G$151,MATCH($D1027,'Productos de barra'!$A$2:$A$151,0))),Configuración!$C$3)*((N($I1027)+N($J1027))/MAX(0.0001,IFERROR(IF(INDEX('Productos de barra'!$F$2:$F$151,MATCH($D1027,'Productos de barra'!$A$2:$A$151,0))="",1,INDEX('Productos de barra'!$F$2:$F$151,MATCH($D1027,'Productos de barra'!$A$2:$A$151,0))),1))+N($K1027))+0.001,"OK",IF($N1027&lt;0,"Falta: investigar","Sobra: revisar carga")))</f>
        <v/>
      </c>
      <c r="P1027" s="26">
        <f>IF($N1027="","",IFERROR(IF(INDEX('Productos de barra'!$H$2:$H$151,MATCH($D1027,'Productos de barra'!$A$2:$A$151,0))="","",$N1027*INDEX('Productos de barra'!$H$2:$H$151,MATCH($D1027,'Productos de barra'!$A$2:$A$151,0))),""))</f>
        <v/>
      </c>
      <c r="Q1027" s="18" t="n"/>
      <c r="R1027" s="23">
        <f>IF(OR($A1027="",$A1027&lt;&gt;'Resumen del turno'!$C$3,$B1027&lt;&gt;'Resumen del turno'!$C$4,$O1027="",$O1027="OK"),"",COUNTIFS($A$2:$A1027,$A1027,$B$2:$B1027,$B1027,$O$2:$O1027,"Falta*")+COUNTIFS($A$2:$A1027,$A1027,$B$2:$B1027,$B1027,$O$2:$O1027,"Sobra*"))</f>
        <v/>
      </c>
    </row>
    <row r="1028">
      <c r="A1028" s="22" t="n"/>
      <c r="B1028" s="18" t="n"/>
      <c r="C1028" s="18" t="n"/>
      <c r="D1028" s="18" t="n"/>
      <c r="E1028" s="23">
        <f>IF($D1028="","",IFERROR(INDEX('Productos de barra'!$B$2:$B$151,MATCH($D1028,'Productos de barra'!$A$2:$A$151,0)),"Código no cargado"))</f>
        <v/>
      </c>
      <c r="F1028" s="23">
        <f>IF($D1028="","",IFERROR(INDEX('Productos de barra'!$D$2:$D$151,MATCH($D1028,'Productos de barra'!$A$2:$A$151,0)),""))</f>
        <v/>
      </c>
      <c r="G1028" s="24" t="n"/>
      <c r="H1028" s="24" t="n"/>
      <c r="I1028" s="24" t="n"/>
      <c r="J1028" s="24" t="n"/>
      <c r="K1028" s="24" t="n"/>
      <c r="L1028" s="25">
        <f>IF(OR($D1028="",$G1028=""),"",ROUND($G1028+N($H1028)-((N($I1028)+N($J1028))/MAX(0.0001,IFERROR(IF(INDEX('Productos de barra'!$F$2:$F$151,MATCH($D1028,'Productos de barra'!$A$2:$A$151,0))="",1,INDEX('Productos de barra'!$F$2:$F$151,MATCH($D1028,'Productos de barra'!$A$2:$A$151,0))),1))+N($K1028)),2))</f>
        <v/>
      </c>
      <c r="M1028" s="24" t="n"/>
      <c r="N1028" s="25">
        <f>IF(OR($L1028="",$M1028=""),"",ROUND($M1028-$L1028,2))</f>
        <v/>
      </c>
      <c r="O1028" s="23">
        <f>IF($N1028="","",IF(ABS($N1028)&lt;=IFERROR(IF(INDEX('Productos de barra'!$G$2:$G$151,MATCH($D1028,'Productos de barra'!$A$2:$A$151,0))="",Configuración!$C$3,INDEX('Productos de barra'!$G$2:$G$151,MATCH($D1028,'Productos de barra'!$A$2:$A$151,0))),Configuración!$C$3)*((N($I1028)+N($J1028))/MAX(0.0001,IFERROR(IF(INDEX('Productos de barra'!$F$2:$F$151,MATCH($D1028,'Productos de barra'!$A$2:$A$151,0))="",1,INDEX('Productos de barra'!$F$2:$F$151,MATCH($D1028,'Productos de barra'!$A$2:$A$151,0))),1))+N($K1028))+0.001,"OK",IF($N1028&lt;0,"Falta: investigar","Sobra: revisar carga")))</f>
        <v/>
      </c>
      <c r="P1028" s="26">
        <f>IF($N1028="","",IFERROR(IF(INDEX('Productos de barra'!$H$2:$H$151,MATCH($D1028,'Productos de barra'!$A$2:$A$151,0))="","",$N1028*INDEX('Productos de barra'!$H$2:$H$151,MATCH($D1028,'Productos de barra'!$A$2:$A$151,0))),""))</f>
        <v/>
      </c>
      <c r="Q1028" s="18" t="n"/>
      <c r="R1028" s="23">
        <f>IF(OR($A1028="",$A1028&lt;&gt;'Resumen del turno'!$C$3,$B1028&lt;&gt;'Resumen del turno'!$C$4,$O1028="",$O1028="OK"),"",COUNTIFS($A$2:$A1028,$A1028,$B$2:$B1028,$B1028,$O$2:$O1028,"Falta*")+COUNTIFS($A$2:$A1028,$A1028,$B$2:$B1028,$B1028,$O$2:$O1028,"Sobra*"))</f>
        <v/>
      </c>
    </row>
    <row r="1029">
      <c r="A1029" s="22" t="n"/>
      <c r="B1029" s="18" t="n"/>
      <c r="C1029" s="18" t="n"/>
      <c r="D1029" s="18" t="n"/>
      <c r="E1029" s="23">
        <f>IF($D1029="","",IFERROR(INDEX('Productos de barra'!$B$2:$B$151,MATCH($D1029,'Productos de barra'!$A$2:$A$151,0)),"Código no cargado"))</f>
        <v/>
      </c>
      <c r="F1029" s="23">
        <f>IF($D1029="","",IFERROR(INDEX('Productos de barra'!$D$2:$D$151,MATCH($D1029,'Productos de barra'!$A$2:$A$151,0)),""))</f>
        <v/>
      </c>
      <c r="G1029" s="24" t="n"/>
      <c r="H1029" s="24" t="n"/>
      <c r="I1029" s="24" t="n"/>
      <c r="J1029" s="24" t="n"/>
      <c r="K1029" s="24" t="n"/>
      <c r="L1029" s="25">
        <f>IF(OR($D1029="",$G1029=""),"",ROUND($G1029+N($H1029)-((N($I1029)+N($J1029))/MAX(0.0001,IFERROR(IF(INDEX('Productos de barra'!$F$2:$F$151,MATCH($D1029,'Productos de barra'!$A$2:$A$151,0))="",1,INDEX('Productos de barra'!$F$2:$F$151,MATCH($D1029,'Productos de barra'!$A$2:$A$151,0))),1))+N($K1029)),2))</f>
        <v/>
      </c>
      <c r="M1029" s="24" t="n"/>
      <c r="N1029" s="25">
        <f>IF(OR($L1029="",$M1029=""),"",ROUND($M1029-$L1029,2))</f>
        <v/>
      </c>
      <c r="O1029" s="23">
        <f>IF($N1029="","",IF(ABS($N1029)&lt;=IFERROR(IF(INDEX('Productos de barra'!$G$2:$G$151,MATCH($D1029,'Productos de barra'!$A$2:$A$151,0))="",Configuración!$C$3,INDEX('Productos de barra'!$G$2:$G$151,MATCH($D1029,'Productos de barra'!$A$2:$A$151,0))),Configuración!$C$3)*((N($I1029)+N($J1029))/MAX(0.0001,IFERROR(IF(INDEX('Productos de barra'!$F$2:$F$151,MATCH($D1029,'Productos de barra'!$A$2:$A$151,0))="",1,INDEX('Productos de barra'!$F$2:$F$151,MATCH($D1029,'Productos de barra'!$A$2:$A$151,0))),1))+N($K1029))+0.001,"OK",IF($N1029&lt;0,"Falta: investigar","Sobra: revisar carga")))</f>
        <v/>
      </c>
      <c r="P1029" s="26">
        <f>IF($N1029="","",IFERROR(IF(INDEX('Productos de barra'!$H$2:$H$151,MATCH($D1029,'Productos de barra'!$A$2:$A$151,0))="","",$N1029*INDEX('Productos de barra'!$H$2:$H$151,MATCH($D1029,'Productos de barra'!$A$2:$A$151,0))),""))</f>
        <v/>
      </c>
      <c r="Q1029" s="18" t="n"/>
      <c r="R1029" s="23">
        <f>IF(OR($A1029="",$A1029&lt;&gt;'Resumen del turno'!$C$3,$B1029&lt;&gt;'Resumen del turno'!$C$4,$O1029="",$O1029="OK"),"",COUNTIFS($A$2:$A1029,$A1029,$B$2:$B1029,$B1029,$O$2:$O1029,"Falta*")+COUNTIFS($A$2:$A1029,$A1029,$B$2:$B1029,$B1029,$O$2:$O1029,"Sobra*"))</f>
        <v/>
      </c>
    </row>
    <row r="1030">
      <c r="A1030" s="22" t="n"/>
      <c r="B1030" s="18" t="n"/>
      <c r="C1030" s="18" t="n"/>
      <c r="D1030" s="18" t="n"/>
      <c r="E1030" s="23">
        <f>IF($D1030="","",IFERROR(INDEX('Productos de barra'!$B$2:$B$151,MATCH($D1030,'Productos de barra'!$A$2:$A$151,0)),"Código no cargado"))</f>
        <v/>
      </c>
      <c r="F1030" s="23">
        <f>IF($D1030="","",IFERROR(INDEX('Productos de barra'!$D$2:$D$151,MATCH($D1030,'Productos de barra'!$A$2:$A$151,0)),""))</f>
        <v/>
      </c>
      <c r="G1030" s="24" t="n"/>
      <c r="H1030" s="24" t="n"/>
      <c r="I1030" s="24" t="n"/>
      <c r="J1030" s="24" t="n"/>
      <c r="K1030" s="24" t="n"/>
      <c r="L1030" s="25">
        <f>IF(OR($D1030="",$G1030=""),"",ROUND($G1030+N($H1030)-((N($I1030)+N($J1030))/MAX(0.0001,IFERROR(IF(INDEX('Productos de barra'!$F$2:$F$151,MATCH($D1030,'Productos de barra'!$A$2:$A$151,0))="",1,INDEX('Productos de barra'!$F$2:$F$151,MATCH($D1030,'Productos de barra'!$A$2:$A$151,0))),1))+N($K1030)),2))</f>
        <v/>
      </c>
      <c r="M1030" s="24" t="n"/>
      <c r="N1030" s="25">
        <f>IF(OR($L1030="",$M1030=""),"",ROUND($M1030-$L1030,2))</f>
        <v/>
      </c>
      <c r="O1030" s="23">
        <f>IF($N1030="","",IF(ABS($N1030)&lt;=IFERROR(IF(INDEX('Productos de barra'!$G$2:$G$151,MATCH($D1030,'Productos de barra'!$A$2:$A$151,0))="",Configuración!$C$3,INDEX('Productos de barra'!$G$2:$G$151,MATCH($D1030,'Productos de barra'!$A$2:$A$151,0))),Configuración!$C$3)*((N($I1030)+N($J1030))/MAX(0.0001,IFERROR(IF(INDEX('Productos de barra'!$F$2:$F$151,MATCH($D1030,'Productos de barra'!$A$2:$A$151,0))="",1,INDEX('Productos de barra'!$F$2:$F$151,MATCH($D1030,'Productos de barra'!$A$2:$A$151,0))),1))+N($K1030))+0.001,"OK",IF($N1030&lt;0,"Falta: investigar","Sobra: revisar carga")))</f>
        <v/>
      </c>
      <c r="P1030" s="26">
        <f>IF($N1030="","",IFERROR(IF(INDEX('Productos de barra'!$H$2:$H$151,MATCH($D1030,'Productos de barra'!$A$2:$A$151,0))="","",$N1030*INDEX('Productos de barra'!$H$2:$H$151,MATCH($D1030,'Productos de barra'!$A$2:$A$151,0))),""))</f>
        <v/>
      </c>
      <c r="Q1030" s="18" t="n"/>
      <c r="R1030" s="23">
        <f>IF(OR($A1030="",$A1030&lt;&gt;'Resumen del turno'!$C$3,$B1030&lt;&gt;'Resumen del turno'!$C$4,$O1030="",$O1030="OK"),"",COUNTIFS($A$2:$A1030,$A1030,$B$2:$B1030,$B1030,$O$2:$O1030,"Falta*")+COUNTIFS($A$2:$A1030,$A1030,$B$2:$B1030,$B1030,$O$2:$O1030,"Sobra*"))</f>
        <v/>
      </c>
    </row>
    <row r="1031">
      <c r="A1031" s="22" t="n"/>
      <c r="B1031" s="18" t="n"/>
      <c r="C1031" s="18" t="n"/>
      <c r="D1031" s="18" t="n"/>
      <c r="E1031" s="23">
        <f>IF($D1031="","",IFERROR(INDEX('Productos de barra'!$B$2:$B$151,MATCH($D1031,'Productos de barra'!$A$2:$A$151,0)),"Código no cargado"))</f>
        <v/>
      </c>
      <c r="F1031" s="23">
        <f>IF($D1031="","",IFERROR(INDEX('Productos de barra'!$D$2:$D$151,MATCH($D1031,'Productos de barra'!$A$2:$A$151,0)),""))</f>
        <v/>
      </c>
      <c r="G1031" s="24" t="n"/>
      <c r="H1031" s="24" t="n"/>
      <c r="I1031" s="24" t="n"/>
      <c r="J1031" s="24" t="n"/>
      <c r="K1031" s="24" t="n"/>
      <c r="L1031" s="25">
        <f>IF(OR($D1031="",$G1031=""),"",ROUND($G1031+N($H1031)-((N($I1031)+N($J1031))/MAX(0.0001,IFERROR(IF(INDEX('Productos de barra'!$F$2:$F$151,MATCH($D1031,'Productos de barra'!$A$2:$A$151,0))="",1,INDEX('Productos de barra'!$F$2:$F$151,MATCH($D1031,'Productos de barra'!$A$2:$A$151,0))),1))+N($K1031)),2))</f>
        <v/>
      </c>
      <c r="M1031" s="24" t="n"/>
      <c r="N1031" s="25">
        <f>IF(OR($L1031="",$M1031=""),"",ROUND($M1031-$L1031,2))</f>
        <v/>
      </c>
      <c r="O1031" s="23">
        <f>IF($N1031="","",IF(ABS($N1031)&lt;=IFERROR(IF(INDEX('Productos de barra'!$G$2:$G$151,MATCH($D1031,'Productos de barra'!$A$2:$A$151,0))="",Configuración!$C$3,INDEX('Productos de barra'!$G$2:$G$151,MATCH($D1031,'Productos de barra'!$A$2:$A$151,0))),Configuración!$C$3)*((N($I1031)+N($J1031))/MAX(0.0001,IFERROR(IF(INDEX('Productos de barra'!$F$2:$F$151,MATCH($D1031,'Productos de barra'!$A$2:$A$151,0))="",1,INDEX('Productos de barra'!$F$2:$F$151,MATCH($D1031,'Productos de barra'!$A$2:$A$151,0))),1))+N($K1031))+0.001,"OK",IF($N1031&lt;0,"Falta: investigar","Sobra: revisar carga")))</f>
        <v/>
      </c>
      <c r="P1031" s="26">
        <f>IF($N1031="","",IFERROR(IF(INDEX('Productos de barra'!$H$2:$H$151,MATCH($D1031,'Productos de barra'!$A$2:$A$151,0))="","",$N1031*INDEX('Productos de barra'!$H$2:$H$151,MATCH($D1031,'Productos de barra'!$A$2:$A$151,0))),""))</f>
        <v/>
      </c>
      <c r="Q1031" s="18" t="n"/>
      <c r="R1031" s="23">
        <f>IF(OR($A1031="",$A1031&lt;&gt;'Resumen del turno'!$C$3,$B1031&lt;&gt;'Resumen del turno'!$C$4,$O1031="",$O1031="OK"),"",COUNTIFS($A$2:$A1031,$A1031,$B$2:$B1031,$B1031,$O$2:$O1031,"Falta*")+COUNTIFS($A$2:$A1031,$A1031,$B$2:$B1031,$B1031,$O$2:$O1031,"Sobra*"))</f>
        <v/>
      </c>
    </row>
    <row r="1032">
      <c r="A1032" s="22" t="n"/>
      <c r="B1032" s="18" t="n"/>
      <c r="C1032" s="18" t="n"/>
      <c r="D1032" s="18" t="n"/>
      <c r="E1032" s="23">
        <f>IF($D1032="","",IFERROR(INDEX('Productos de barra'!$B$2:$B$151,MATCH($D1032,'Productos de barra'!$A$2:$A$151,0)),"Código no cargado"))</f>
        <v/>
      </c>
      <c r="F1032" s="23">
        <f>IF($D1032="","",IFERROR(INDEX('Productos de barra'!$D$2:$D$151,MATCH($D1032,'Productos de barra'!$A$2:$A$151,0)),""))</f>
        <v/>
      </c>
      <c r="G1032" s="24" t="n"/>
      <c r="H1032" s="24" t="n"/>
      <c r="I1032" s="24" t="n"/>
      <c r="J1032" s="24" t="n"/>
      <c r="K1032" s="24" t="n"/>
      <c r="L1032" s="25">
        <f>IF(OR($D1032="",$G1032=""),"",ROUND($G1032+N($H1032)-((N($I1032)+N($J1032))/MAX(0.0001,IFERROR(IF(INDEX('Productos de barra'!$F$2:$F$151,MATCH($D1032,'Productos de barra'!$A$2:$A$151,0))="",1,INDEX('Productos de barra'!$F$2:$F$151,MATCH($D1032,'Productos de barra'!$A$2:$A$151,0))),1))+N($K1032)),2))</f>
        <v/>
      </c>
      <c r="M1032" s="24" t="n"/>
      <c r="N1032" s="25">
        <f>IF(OR($L1032="",$M1032=""),"",ROUND($M1032-$L1032,2))</f>
        <v/>
      </c>
      <c r="O1032" s="23">
        <f>IF($N1032="","",IF(ABS($N1032)&lt;=IFERROR(IF(INDEX('Productos de barra'!$G$2:$G$151,MATCH($D1032,'Productos de barra'!$A$2:$A$151,0))="",Configuración!$C$3,INDEX('Productos de barra'!$G$2:$G$151,MATCH($D1032,'Productos de barra'!$A$2:$A$151,0))),Configuración!$C$3)*((N($I1032)+N($J1032))/MAX(0.0001,IFERROR(IF(INDEX('Productos de barra'!$F$2:$F$151,MATCH($D1032,'Productos de barra'!$A$2:$A$151,0))="",1,INDEX('Productos de barra'!$F$2:$F$151,MATCH($D1032,'Productos de barra'!$A$2:$A$151,0))),1))+N($K1032))+0.001,"OK",IF($N1032&lt;0,"Falta: investigar","Sobra: revisar carga")))</f>
        <v/>
      </c>
      <c r="P1032" s="26">
        <f>IF($N1032="","",IFERROR(IF(INDEX('Productos de barra'!$H$2:$H$151,MATCH($D1032,'Productos de barra'!$A$2:$A$151,0))="","",$N1032*INDEX('Productos de barra'!$H$2:$H$151,MATCH($D1032,'Productos de barra'!$A$2:$A$151,0))),""))</f>
        <v/>
      </c>
      <c r="Q1032" s="18" t="n"/>
      <c r="R1032" s="23">
        <f>IF(OR($A1032="",$A1032&lt;&gt;'Resumen del turno'!$C$3,$B1032&lt;&gt;'Resumen del turno'!$C$4,$O1032="",$O1032="OK"),"",COUNTIFS($A$2:$A1032,$A1032,$B$2:$B1032,$B1032,$O$2:$O1032,"Falta*")+COUNTIFS($A$2:$A1032,$A1032,$B$2:$B1032,$B1032,$O$2:$O1032,"Sobra*"))</f>
        <v/>
      </c>
    </row>
    <row r="1033">
      <c r="A1033" s="22" t="n"/>
      <c r="B1033" s="18" t="n"/>
      <c r="C1033" s="18" t="n"/>
      <c r="D1033" s="18" t="n"/>
      <c r="E1033" s="23">
        <f>IF($D1033="","",IFERROR(INDEX('Productos de barra'!$B$2:$B$151,MATCH($D1033,'Productos de barra'!$A$2:$A$151,0)),"Código no cargado"))</f>
        <v/>
      </c>
      <c r="F1033" s="23">
        <f>IF($D1033="","",IFERROR(INDEX('Productos de barra'!$D$2:$D$151,MATCH($D1033,'Productos de barra'!$A$2:$A$151,0)),""))</f>
        <v/>
      </c>
      <c r="G1033" s="24" t="n"/>
      <c r="H1033" s="24" t="n"/>
      <c r="I1033" s="24" t="n"/>
      <c r="J1033" s="24" t="n"/>
      <c r="K1033" s="24" t="n"/>
      <c r="L1033" s="25">
        <f>IF(OR($D1033="",$G1033=""),"",ROUND($G1033+N($H1033)-((N($I1033)+N($J1033))/MAX(0.0001,IFERROR(IF(INDEX('Productos de barra'!$F$2:$F$151,MATCH($D1033,'Productos de barra'!$A$2:$A$151,0))="",1,INDEX('Productos de barra'!$F$2:$F$151,MATCH($D1033,'Productos de barra'!$A$2:$A$151,0))),1))+N($K1033)),2))</f>
        <v/>
      </c>
      <c r="M1033" s="24" t="n"/>
      <c r="N1033" s="25">
        <f>IF(OR($L1033="",$M1033=""),"",ROUND($M1033-$L1033,2))</f>
        <v/>
      </c>
      <c r="O1033" s="23">
        <f>IF($N1033="","",IF(ABS($N1033)&lt;=IFERROR(IF(INDEX('Productos de barra'!$G$2:$G$151,MATCH($D1033,'Productos de barra'!$A$2:$A$151,0))="",Configuración!$C$3,INDEX('Productos de barra'!$G$2:$G$151,MATCH($D1033,'Productos de barra'!$A$2:$A$151,0))),Configuración!$C$3)*((N($I1033)+N($J1033))/MAX(0.0001,IFERROR(IF(INDEX('Productos de barra'!$F$2:$F$151,MATCH($D1033,'Productos de barra'!$A$2:$A$151,0))="",1,INDEX('Productos de barra'!$F$2:$F$151,MATCH($D1033,'Productos de barra'!$A$2:$A$151,0))),1))+N($K1033))+0.001,"OK",IF($N1033&lt;0,"Falta: investigar","Sobra: revisar carga")))</f>
        <v/>
      </c>
      <c r="P1033" s="26">
        <f>IF($N1033="","",IFERROR(IF(INDEX('Productos de barra'!$H$2:$H$151,MATCH($D1033,'Productos de barra'!$A$2:$A$151,0))="","",$N1033*INDEX('Productos de barra'!$H$2:$H$151,MATCH($D1033,'Productos de barra'!$A$2:$A$151,0))),""))</f>
        <v/>
      </c>
      <c r="Q1033" s="18" t="n"/>
      <c r="R1033" s="23">
        <f>IF(OR($A1033="",$A1033&lt;&gt;'Resumen del turno'!$C$3,$B1033&lt;&gt;'Resumen del turno'!$C$4,$O1033="",$O1033="OK"),"",COUNTIFS($A$2:$A1033,$A1033,$B$2:$B1033,$B1033,$O$2:$O1033,"Falta*")+COUNTIFS($A$2:$A1033,$A1033,$B$2:$B1033,$B1033,$O$2:$O1033,"Sobra*"))</f>
        <v/>
      </c>
    </row>
    <row r="1034">
      <c r="A1034" s="22" t="n"/>
      <c r="B1034" s="18" t="n"/>
      <c r="C1034" s="18" t="n"/>
      <c r="D1034" s="18" t="n"/>
      <c r="E1034" s="23">
        <f>IF($D1034="","",IFERROR(INDEX('Productos de barra'!$B$2:$B$151,MATCH($D1034,'Productos de barra'!$A$2:$A$151,0)),"Código no cargado"))</f>
        <v/>
      </c>
      <c r="F1034" s="23">
        <f>IF($D1034="","",IFERROR(INDEX('Productos de barra'!$D$2:$D$151,MATCH($D1034,'Productos de barra'!$A$2:$A$151,0)),""))</f>
        <v/>
      </c>
      <c r="G1034" s="24" t="n"/>
      <c r="H1034" s="24" t="n"/>
      <c r="I1034" s="24" t="n"/>
      <c r="J1034" s="24" t="n"/>
      <c r="K1034" s="24" t="n"/>
      <c r="L1034" s="25">
        <f>IF(OR($D1034="",$G1034=""),"",ROUND($G1034+N($H1034)-((N($I1034)+N($J1034))/MAX(0.0001,IFERROR(IF(INDEX('Productos de barra'!$F$2:$F$151,MATCH($D1034,'Productos de barra'!$A$2:$A$151,0))="",1,INDEX('Productos de barra'!$F$2:$F$151,MATCH($D1034,'Productos de barra'!$A$2:$A$151,0))),1))+N($K1034)),2))</f>
        <v/>
      </c>
      <c r="M1034" s="24" t="n"/>
      <c r="N1034" s="25">
        <f>IF(OR($L1034="",$M1034=""),"",ROUND($M1034-$L1034,2))</f>
        <v/>
      </c>
      <c r="O1034" s="23">
        <f>IF($N1034="","",IF(ABS($N1034)&lt;=IFERROR(IF(INDEX('Productos de barra'!$G$2:$G$151,MATCH($D1034,'Productos de barra'!$A$2:$A$151,0))="",Configuración!$C$3,INDEX('Productos de barra'!$G$2:$G$151,MATCH($D1034,'Productos de barra'!$A$2:$A$151,0))),Configuración!$C$3)*((N($I1034)+N($J1034))/MAX(0.0001,IFERROR(IF(INDEX('Productos de barra'!$F$2:$F$151,MATCH($D1034,'Productos de barra'!$A$2:$A$151,0))="",1,INDEX('Productos de barra'!$F$2:$F$151,MATCH($D1034,'Productos de barra'!$A$2:$A$151,0))),1))+N($K1034))+0.001,"OK",IF($N1034&lt;0,"Falta: investigar","Sobra: revisar carga")))</f>
        <v/>
      </c>
      <c r="P1034" s="26">
        <f>IF($N1034="","",IFERROR(IF(INDEX('Productos de barra'!$H$2:$H$151,MATCH($D1034,'Productos de barra'!$A$2:$A$151,0))="","",$N1034*INDEX('Productos de barra'!$H$2:$H$151,MATCH($D1034,'Productos de barra'!$A$2:$A$151,0))),""))</f>
        <v/>
      </c>
      <c r="Q1034" s="18" t="n"/>
      <c r="R1034" s="23">
        <f>IF(OR($A1034="",$A1034&lt;&gt;'Resumen del turno'!$C$3,$B1034&lt;&gt;'Resumen del turno'!$C$4,$O1034="",$O1034="OK"),"",COUNTIFS($A$2:$A1034,$A1034,$B$2:$B1034,$B1034,$O$2:$O1034,"Falta*")+COUNTIFS($A$2:$A1034,$A1034,$B$2:$B1034,$B1034,$O$2:$O1034,"Sobra*"))</f>
        <v/>
      </c>
    </row>
    <row r="1035">
      <c r="A1035" s="22" t="n"/>
      <c r="B1035" s="18" t="n"/>
      <c r="C1035" s="18" t="n"/>
      <c r="D1035" s="18" t="n"/>
      <c r="E1035" s="23">
        <f>IF($D1035="","",IFERROR(INDEX('Productos de barra'!$B$2:$B$151,MATCH($D1035,'Productos de barra'!$A$2:$A$151,0)),"Código no cargado"))</f>
        <v/>
      </c>
      <c r="F1035" s="23">
        <f>IF($D1035="","",IFERROR(INDEX('Productos de barra'!$D$2:$D$151,MATCH($D1035,'Productos de barra'!$A$2:$A$151,0)),""))</f>
        <v/>
      </c>
      <c r="G1035" s="24" t="n"/>
      <c r="H1035" s="24" t="n"/>
      <c r="I1035" s="24" t="n"/>
      <c r="J1035" s="24" t="n"/>
      <c r="K1035" s="24" t="n"/>
      <c r="L1035" s="25">
        <f>IF(OR($D1035="",$G1035=""),"",ROUND($G1035+N($H1035)-((N($I1035)+N($J1035))/MAX(0.0001,IFERROR(IF(INDEX('Productos de barra'!$F$2:$F$151,MATCH($D1035,'Productos de barra'!$A$2:$A$151,0))="",1,INDEX('Productos de barra'!$F$2:$F$151,MATCH($D1035,'Productos de barra'!$A$2:$A$151,0))),1))+N($K1035)),2))</f>
        <v/>
      </c>
      <c r="M1035" s="24" t="n"/>
      <c r="N1035" s="25">
        <f>IF(OR($L1035="",$M1035=""),"",ROUND($M1035-$L1035,2))</f>
        <v/>
      </c>
      <c r="O1035" s="23">
        <f>IF($N1035="","",IF(ABS($N1035)&lt;=IFERROR(IF(INDEX('Productos de barra'!$G$2:$G$151,MATCH($D1035,'Productos de barra'!$A$2:$A$151,0))="",Configuración!$C$3,INDEX('Productos de barra'!$G$2:$G$151,MATCH($D1035,'Productos de barra'!$A$2:$A$151,0))),Configuración!$C$3)*((N($I1035)+N($J1035))/MAX(0.0001,IFERROR(IF(INDEX('Productos de barra'!$F$2:$F$151,MATCH($D1035,'Productos de barra'!$A$2:$A$151,0))="",1,INDEX('Productos de barra'!$F$2:$F$151,MATCH($D1035,'Productos de barra'!$A$2:$A$151,0))),1))+N($K1035))+0.001,"OK",IF($N1035&lt;0,"Falta: investigar","Sobra: revisar carga")))</f>
        <v/>
      </c>
      <c r="P1035" s="26">
        <f>IF($N1035="","",IFERROR(IF(INDEX('Productos de barra'!$H$2:$H$151,MATCH($D1035,'Productos de barra'!$A$2:$A$151,0))="","",$N1035*INDEX('Productos de barra'!$H$2:$H$151,MATCH($D1035,'Productos de barra'!$A$2:$A$151,0))),""))</f>
        <v/>
      </c>
      <c r="Q1035" s="18" t="n"/>
      <c r="R1035" s="23">
        <f>IF(OR($A1035="",$A1035&lt;&gt;'Resumen del turno'!$C$3,$B1035&lt;&gt;'Resumen del turno'!$C$4,$O1035="",$O1035="OK"),"",COUNTIFS($A$2:$A1035,$A1035,$B$2:$B1035,$B1035,$O$2:$O1035,"Falta*")+COUNTIFS($A$2:$A1035,$A1035,$B$2:$B1035,$B1035,$O$2:$O1035,"Sobra*"))</f>
        <v/>
      </c>
    </row>
    <row r="1036">
      <c r="A1036" s="22" t="n"/>
      <c r="B1036" s="18" t="n"/>
      <c r="C1036" s="18" t="n"/>
      <c r="D1036" s="18" t="n"/>
      <c r="E1036" s="23">
        <f>IF($D1036="","",IFERROR(INDEX('Productos de barra'!$B$2:$B$151,MATCH($D1036,'Productos de barra'!$A$2:$A$151,0)),"Código no cargado"))</f>
        <v/>
      </c>
      <c r="F1036" s="23">
        <f>IF($D1036="","",IFERROR(INDEX('Productos de barra'!$D$2:$D$151,MATCH($D1036,'Productos de barra'!$A$2:$A$151,0)),""))</f>
        <v/>
      </c>
      <c r="G1036" s="24" t="n"/>
      <c r="H1036" s="24" t="n"/>
      <c r="I1036" s="24" t="n"/>
      <c r="J1036" s="24" t="n"/>
      <c r="K1036" s="24" t="n"/>
      <c r="L1036" s="25">
        <f>IF(OR($D1036="",$G1036=""),"",ROUND($G1036+N($H1036)-((N($I1036)+N($J1036))/MAX(0.0001,IFERROR(IF(INDEX('Productos de barra'!$F$2:$F$151,MATCH($D1036,'Productos de barra'!$A$2:$A$151,0))="",1,INDEX('Productos de barra'!$F$2:$F$151,MATCH($D1036,'Productos de barra'!$A$2:$A$151,0))),1))+N($K1036)),2))</f>
        <v/>
      </c>
      <c r="M1036" s="24" t="n"/>
      <c r="N1036" s="25">
        <f>IF(OR($L1036="",$M1036=""),"",ROUND($M1036-$L1036,2))</f>
        <v/>
      </c>
      <c r="O1036" s="23">
        <f>IF($N1036="","",IF(ABS($N1036)&lt;=IFERROR(IF(INDEX('Productos de barra'!$G$2:$G$151,MATCH($D1036,'Productos de barra'!$A$2:$A$151,0))="",Configuración!$C$3,INDEX('Productos de barra'!$G$2:$G$151,MATCH($D1036,'Productos de barra'!$A$2:$A$151,0))),Configuración!$C$3)*((N($I1036)+N($J1036))/MAX(0.0001,IFERROR(IF(INDEX('Productos de barra'!$F$2:$F$151,MATCH($D1036,'Productos de barra'!$A$2:$A$151,0))="",1,INDEX('Productos de barra'!$F$2:$F$151,MATCH($D1036,'Productos de barra'!$A$2:$A$151,0))),1))+N($K1036))+0.001,"OK",IF($N1036&lt;0,"Falta: investigar","Sobra: revisar carga")))</f>
        <v/>
      </c>
      <c r="P1036" s="26">
        <f>IF($N1036="","",IFERROR(IF(INDEX('Productos de barra'!$H$2:$H$151,MATCH($D1036,'Productos de barra'!$A$2:$A$151,0))="","",$N1036*INDEX('Productos de barra'!$H$2:$H$151,MATCH($D1036,'Productos de barra'!$A$2:$A$151,0))),""))</f>
        <v/>
      </c>
      <c r="Q1036" s="18" t="n"/>
      <c r="R1036" s="23">
        <f>IF(OR($A1036="",$A1036&lt;&gt;'Resumen del turno'!$C$3,$B1036&lt;&gt;'Resumen del turno'!$C$4,$O1036="",$O1036="OK"),"",COUNTIFS($A$2:$A1036,$A1036,$B$2:$B1036,$B1036,$O$2:$O1036,"Falta*")+COUNTIFS($A$2:$A1036,$A1036,$B$2:$B1036,$B1036,$O$2:$O1036,"Sobra*"))</f>
        <v/>
      </c>
    </row>
    <row r="1037">
      <c r="A1037" s="22" t="n"/>
      <c r="B1037" s="18" t="n"/>
      <c r="C1037" s="18" t="n"/>
      <c r="D1037" s="18" t="n"/>
      <c r="E1037" s="23">
        <f>IF($D1037="","",IFERROR(INDEX('Productos de barra'!$B$2:$B$151,MATCH($D1037,'Productos de barra'!$A$2:$A$151,0)),"Código no cargado"))</f>
        <v/>
      </c>
      <c r="F1037" s="23">
        <f>IF($D1037="","",IFERROR(INDEX('Productos de barra'!$D$2:$D$151,MATCH($D1037,'Productos de barra'!$A$2:$A$151,0)),""))</f>
        <v/>
      </c>
      <c r="G1037" s="24" t="n"/>
      <c r="H1037" s="24" t="n"/>
      <c r="I1037" s="24" t="n"/>
      <c r="J1037" s="24" t="n"/>
      <c r="K1037" s="24" t="n"/>
      <c r="L1037" s="25">
        <f>IF(OR($D1037="",$G1037=""),"",ROUND($G1037+N($H1037)-((N($I1037)+N($J1037))/MAX(0.0001,IFERROR(IF(INDEX('Productos de barra'!$F$2:$F$151,MATCH($D1037,'Productos de barra'!$A$2:$A$151,0))="",1,INDEX('Productos de barra'!$F$2:$F$151,MATCH($D1037,'Productos de barra'!$A$2:$A$151,0))),1))+N($K1037)),2))</f>
        <v/>
      </c>
      <c r="M1037" s="24" t="n"/>
      <c r="N1037" s="25">
        <f>IF(OR($L1037="",$M1037=""),"",ROUND($M1037-$L1037,2))</f>
        <v/>
      </c>
      <c r="O1037" s="23">
        <f>IF($N1037="","",IF(ABS($N1037)&lt;=IFERROR(IF(INDEX('Productos de barra'!$G$2:$G$151,MATCH($D1037,'Productos de barra'!$A$2:$A$151,0))="",Configuración!$C$3,INDEX('Productos de barra'!$G$2:$G$151,MATCH($D1037,'Productos de barra'!$A$2:$A$151,0))),Configuración!$C$3)*((N($I1037)+N($J1037))/MAX(0.0001,IFERROR(IF(INDEX('Productos de barra'!$F$2:$F$151,MATCH($D1037,'Productos de barra'!$A$2:$A$151,0))="",1,INDEX('Productos de barra'!$F$2:$F$151,MATCH($D1037,'Productos de barra'!$A$2:$A$151,0))),1))+N($K1037))+0.001,"OK",IF($N1037&lt;0,"Falta: investigar","Sobra: revisar carga")))</f>
        <v/>
      </c>
      <c r="P1037" s="26">
        <f>IF($N1037="","",IFERROR(IF(INDEX('Productos de barra'!$H$2:$H$151,MATCH($D1037,'Productos de barra'!$A$2:$A$151,0))="","",$N1037*INDEX('Productos de barra'!$H$2:$H$151,MATCH($D1037,'Productos de barra'!$A$2:$A$151,0))),""))</f>
        <v/>
      </c>
      <c r="Q1037" s="18" t="n"/>
      <c r="R1037" s="23">
        <f>IF(OR($A1037="",$A1037&lt;&gt;'Resumen del turno'!$C$3,$B1037&lt;&gt;'Resumen del turno'!$C$4,$O1037="",$O1037="OK"),"",COUNTIFS($A$2:$A1037,$A1037,$B$2:$B1037,$B1037,$O$2:$O1037,"Falta*")+COUNTIFS($A$2:$A1037,$A1037,$B$2:$B1037,$B1037,$O$2:$O1037,"Sobra*"))</f>
        <v/>
      </c>
    </row>
    <row r="1038">
      <c r="A1038" s="22" t="n"/>
      <c r="B1038" s="18" t="n"/>
      <c r="C1038" s="18" t="n"/>
      <c r="D1038" s="18" t="n"/>
      <c r="E1038" s="23">
        <f>IF($D1038="","",IFERROR(INDEX('Productos de barra'!$B$2:$B$151,MATCH($D1038,'Productos de barra'!$A$2:$A$151,0)),"Código no cargado"))</f>
        <v/>
      </c>
      <c r="F1038" s="23">
        <f>IF($D1038="","",IFERROR(INDEX('Productos de barra'!$D$2:$D$151,MATCH($D1038,'Productos de barra'!$A$2:$A$151,0)),""))</f>
        <v/>
      </c>
      <c r="G1038" s="24" t="n"/>
      <c r="H1038" s="24" t="n"/>
      <c r="I1038" s="24" t="n"/>
      <c r="J1038" s="24" t="n"/>
      <c r="K1038" s="24" t="n"/>
      <c r="L1038" s="25">
        <f>IF(OR($D1038="",$G1038=""),"",ROUND($G1038+N($H1038)-((N($I1038)+N($J1038))/MAX(0.0001,IFERROR(IF(INDEX('Productos de barra'!$F$2:$F$151,MATCH($D1038,'Productos de barra'!$A$2:$A$151,0))="",1,INDEX('Productos de barra'!$F$2:$F$151,MATCH($D1038,'Productos de barra'!$A$2:$A$151,0))),1))+N($K1038)),2))</f>
        <v/>
      </c>
      <c r="M1038" s="24" t="n"/>
      <c r="N1038" s="25">
        <f>IF(OR($L1038="",$M1038=""),"",ROUND($M1038-$L1038,2))</f>
        <v/>
      </c>
      <c r="O1038" s="23">
        <f>IF($N1038="","",IF(ABS($N1038)&lt;=IFERROR(IF(INDEX('Productos de barra'!$G$2:$G$151,MATCH($D1038,'Productos de barra'!$A$2:$A$151,0))="",Configuración!$C$3,INDEX('Productos de barra'!$G$2:$G$151,MATCH($D1038,'Productos de barra'!$A$2:$A$151,0))),Configuración!$C$3)*((N($I1038)+N($J1038))/MAX(0.0001,IFERROR(IF(INDEX('Productos de barra'!$F$2:$F$151,MATCH($D1038,'Productos de barra'!$A$2:$A$151,0))="",1,INDEX('Productos de barra'!$F$2:$F$151,MATCH($D1038,'Productos de barra'!$A$2:$A$151,0))),1))+N($K1038))+0.001,"OK",IF($N1038&lt;0,"Falta: investigar","Sobra: revisar carga")))</f>
        <v/>
      </c>
      <c r="P1038" s="26">
        <f>IF($N1038="","",IFERROR(IF(INDEX('Productos de barra'!$H$2:$H$151,MATCH($D1038,'Productos de barra'!$A$2:$A$151,0))="","",$N1038*INDEX('Productos de barra'!$H$2:$H$151,MATCH($D1038,'Productos de barra'!$A$2:$A$151,0))),""))</f>
        <v/>
      </c>
      <c r="Q1038" s="18" t="n"/>
      <c r="R1038" s="23">
        <f>IF(OR($A1038="",$A1038&lt;&gt;'Resumen del turno'!$C$3,$B1038&lt;&gt;'Resumen del turno'!$C$4,$O1038="",$O1038="OK"),"",COUNTIFS($A$2:$A1038,$A1038,$B$2:$B1038,$B1038,$O$2:$O1038,"Falta*")+COUNTIFS($A$2:$A1038,$A1038,$B$2:$B1038,$B1038,$O$2:$O1038,"Sobra*"))</f>
        <v/>
      </c>
    </row>
    <row r="1039">
      <c r="A1039" s="22" t="n"/>
      <c r="B1039" s="18" t="n"/>
      <c r="C1039" s="18" t="n"/>
      <c r="D1039" s="18" t="n"/>
      <c r="E1039" s="23">
        <f>IF($D1039="","",IFERROR(INDEX('Productos de barra'!$B$2:$B$151,MATCH($D1039,'Productos de barra'!$A$2:$A$151,0)),"Código no cargado"))</f>
        <v/>
      </c>
      <c r="F1039" s="23">
        <f>IF($D1039="","",IFERROR(INDEX('Productos de barra'!$D$2:$D$151,MATCH($D1039,'Productos de barra'!$A$2:$A$151,0)),""))</f>
        <v/>
      </c>
      <c r="G1039" s="24" t="n"/>
      <c r="H1039" s="24" t="n"/>
      <c r="I1039" s="24" t="n"/>
      <c r="J1039" s="24" t="n"/>
      <c r="K1039" s="24" t="n"/>
      <c r="L1039" s="25">
        <f>IF(OR($D1039="",$G1039=""),"",ROUND($G1039+N($H1039)-((N($I1039)+N($J1039))/MAX(0.0001,IFERROR(IF(INDEX('Productos de barra'!$F$2:$F$151,MATCH($D1039,'Productos de barra'!$A$2:$A$151,0))="",1,INDEX('Productos de barra'!$F$2:$F$151,MATCH($D1039,'Productos de barra'!$A$2:$A$151,0))),1))+N($K1039)),2))</f>
        <v/>
      </c>
      <c r="M1039" s="24" t="n"/>
      <c r="N1039" s="25">
        <f>IF(OR($L1039="",$M1039=""),"",ROUND($M1039-$L1039,2))</f>
        <v/>
      </c>
      <c r="O1039" s="23">
        <f>IF($N1039="","",IF(ABS($N1039)&lt;=IFERROR(IF(INDEX('Productos de barra'!$G$2:$G$151,MATCH($D1039,'Productos de barra'!$A$2:$A$151,0))="",Configuración!$C$3,INDEX('Productos de barra'!$G$2:$G$151,MATCH($D1039,'Productos de barra'!$A$2:$A$151,0))),Configuración!$C$3)*((N($I1039)+N($J1039))/MAX(0.0001,IFERROR(IF(INDEX('Productos de barra'!$F$2:$F$151,MATCH($D1039,'Productos de barra'!$A$2:$A$151,0))="",1,INDEX('Productos de barra'!$F$2:$F$151,MATCH($D1039,'Productos de barra'!$A$2:$A$151,0))),1))+N($K1039))+0.001,"OK",IF($N1039&lt;0,"Falta: investigar","Sobra: revisar carga")))</f>
        <v/>
      </c>
      <c r="P1039" s="26">
        <f>IF($N1039="","",IFERROR(IF(INDEX('Productos de barra'!$H$2:$H$151,MATCH($D1039,'Productos de barra'!$A$2:$A$151,0))="","",$N1039*INDEX('Productos de barra'!$H$2:$H$151,MATCH($D1039,'Productos de barra'!$A$2:$A$151,0))),""))</f>
        <v/>
      </c>
      <c r="Q1039" s="18" t="n"/>
      <c r="R1039" s="23">
        <f>IF(OR($A1039="",$A1039&lt;&gt;'Resumen del turno'!$C$3,$B1039&lt;&gt;'Resumen del turno'!$C$4,$O1039="",$O1039="OK"),"",COUNTIFS($A$2:$A1039,$A1039,$B$2:$B1039,$B1039,$O$2:$O1039,"Falta*")+COUNTIFS($A$2:$A1039,$A1039,$B$2:$B1039,$B1039,$O$2:$O1039,"Sobra*"))</f>
        <v/>
      </c>
    </row>
    <row r="1040">
      <c r="A1040" s="22" t="n"/>
      <c r="B1040" s="18" t="n"/>
      <c r="C1040" s="18" t="n"/>
      <c r="D1040" s="18" t="n"/>
      <c r="E1040" s="23">
        <f>IF($D1040="","",IFERROR(INDEX('Productos de barra'!$B$2:$B$151,MATCH($D1040,'Productos de barra'!$A$2:$A$151,0)),"Código no cargado"))</f>
        <v/>
      </c>
      <c r="F1040" s="23">
        <f>IF($D1040="","",IFERROR(INDEX('Productos de barra'!$D$2:$D$151,MATCH($D1040,'Productos de barra'!$A$2:$A$151,0)),""))</f>
        <v/>
      </c>
      <c r="G1040" s="24" t="n"/>
      <c r="H1040" s="24" t="n"/>
      <c r="I1040" s="24" t="n"/>
      <c r="J1040" s="24" t="n"/>
      <c r="K1040" s="24" t="n"/>
      <c r="L1040" s="25">
        <f>IF(OR($D1040="",$G1040=""),"",ROUND($G1040+N($H1040)-((N($I1040)+N($J1040))/MAX(0.0001,IFERROR(IF(INDEX('Productos de barra'!$F$2:$F$151,MATCH($D1040,'Productos de barra'!$A$2:$A$151,0))="",1,INDEX('Productos de barra'!$F$2:$F$151,MATCH($D1040,'Productos de barra'!$A$2:$A$151,0))),1))+N($K1040)),2))</f>
        <v/>
      </c>
      <c r="M1040" s="24" t="n"/>
      <c r="N1040" s="25">
        <f>IF(OR($L1040="",$M1040=""),"",ROUND($M1040-$L1040,2))</f>
        <v/>
      </c>
      <c r="O1040" s="23">
        <f>IF($N1040="","",IF(ABS($N1040)&lt;=IFERROR(IF(INDEX('Productos de barra'!$G$2:$G$151,MATCH($D1040,'Productos de barra'!$A$2:$A$151,0))="",Configuración!$C$3,INDEX('Productos de barra'!$G$2:$G$151,MATCH($D1040,'Productos de barra'!$A$2:$A$151,0))),Configuración!$C$3)*((N($I1040)+N($J1040))/MAX(0.0001,IFERROR(IF(INDEX('Productos de barra'!$F$2:$F$151,MATCH($D1040,'Productos de barra'!$A$2:$A$151,0))="",1,INDEX('Productos de barra'!$F$2:$F$151,MATCH($D1040,'Productos de barra'!$A$2:$A$151,0))),1))+N($K1040))+0.001,"OK",IF($N1040&lt;0,"Falta: investigar","Sobra: revisar carga")))</f>
        <v/>
      </c>
      <c r="P1040" s="26">
        <f>IF($N1040="","",IFERROR(IF(INDEX('Productos de barra'!$H$2:$H$151,MATCH($D1040,'Productos de barra'!$A$2:$A$151,0))="","",$N1040*INDEX('Productos de barra'!$H$2:$H$151,MATCH($D1040,'Productos de barra'!$A$2:$A$151,0))),""))</f>
        <v/>
      </c>
      <c r="Q1040" s="18" t="n"/>
      <c r="R1040" s="23">
        <f>IF(OR($A1040="",$A1040&lt;&gt;'Resumen del turno'!$C$3,$B1040&lt;&gt;'Resumen del turno'!$C$4,$O1040="",$O1040="OK"),"",COUNTIFS($A$2:$A1040,$A1040,$B$2:$B1040,$B1040,$O$2:$O1040,"Falta*")+COUNTIFS($A$2:$A1040,$A1040,$B$2:$B1040,$B1040,$O$2:$O1040,"Sobra*"))</f>
        <v/>
      </c>
    </row>
    <row r="1041">
      <c r="A1041" s="22" t="n"/>
      <c r="B1041" s="18" t="n"/>
      <c r="C1041" s="18" t="n"/>
      <c r="D1041" s="18" t="n"/>
      <c r="E1041" s="23">
        <f>IF($D1041="","",IFERROR(INDEX('Productos de barra'!$B$2:$B$151,MATCH($D1041,'Productos de barra'!$A$2:$A$151,0)),"Código no cargado"))</f>
        <v/>
      </c>
      <c r="F1041" s="23">
        <f>IF($D1041="","",IFERROR(INDEX('Productos de barra'!$D$2:$D$151,MATCH($D1041,'Productos de barra'!$A$2:$A$151,0)),""))</f>
        <v/>
      </c>
      <c r="G1041" s="24" t="n"/>
      <c r="H1041" s="24" t="n"/>
      <c r="I1041" s="24" t="n"/>
      <c r="J1041" s="24" t="n"/>
      <c r="K1041" s="24" t="n"/>
      <c r="L1041" s="25">
        <f>IF(OR($D1041="",$G1041=""),"",ROUND($G1041+N($H1041)-((N($I1041)+N($J1041))/MAX(0.0001,IFERROR(IF(INDEX('Productos de barra'!$F$2:$F$151,MATCH($D1041,'Productos de barra'!$A$2:$A$151,0))="",1,INDEX('Productos de barra'!$F$2:$F$151,MATCH($D1041,'Productos de barra'!$A$2:$A$151,0))),1))+N($K1041)),2))</f>
        <v/>
      </c>
      <c r="M1041" s="24" t="n"/>
      <c r="N1041" s="25">
        <f>IF(OR($L1041="",$M1041=""),"",ROUND($M1041-$L1041,2))</f>
        <v/>
      </c>
      <c r="O1041" s="23">
        <f>IF($N1041="","",IF(ABS($N1041)&lt;=IFERROR(IF(INDEX('Productos de barra'!$G$2:$G$151,MATCH($D1041,'Productos de barra'!$A$2:$A$151,0))="",Configuración!$C$3,INDEX('Productos de barra'!$G$2:$G$151,MATCH($D1041,'Productos de barra'!$A$2:$A$151,0))),Configuración!$C$3)*((N($I1041)+N($J1041))/MAX(0.0001,IFERROR(IF(INDEX('Productos de barra'!$F$2:$F$151,MATCH($D1041,'Productos de barra'!$A$2:$A$151,0))="",1,INDEX('Productos de barra'!$F$2:$F$151,MATCH($D1041,'Productos de barra'!$A$2:$A$151,0))),1))+N($K1041))+0.001,"OK",IF($N1041&lt;0,"Falta: investigar","Sobra: revisar carga")))</f>
        <v/>
      </c>
      <c r="P1041" s="26">
        <f>IF($N1041="","",IFERROR(IF(INDEX('Productos de barra'!$H$2:$H$151,MATCH($D1041,'Productos de barra'!$A$2:$A$151,0))="","",$N1041*INDEX('Productos de barra'!$H$2:$H$151,MATCH($D1041,'Productos de barra'!$A$2:$A$151,0))),""))</f>
        <v/>
      </c>
      <c r="Q1041" s="18" t="n"/>
      <c r="R1041" s="23">
        <f>IF(OR($A1041="",$A1041&lt;&gt;'Resumen del turno'!$C$3,$B1041&lt;&gt;'Resumen del turno'!$C$4,$O1041="",$O1041="OK"),"",COUNTIFS($A$2:$A1041,$A1041,$B$2:$B1041,$B1041,$O$2:$O1041,"Falta*")+COUNTIFS($A$2:$A1041,$A1041,$B$2:$B1041,$B1041,$O$2:$O1041,"Sobra*"))</f>
        <v/>
      </c>
    </row>
    <row r="1042">
      <c r="A1042" s="22" t="n"/>
      <c r="B1042" s="18" t="n"/>
      <c r="C1042" s="18" t="n"/>
      <c r="D1042" s="18" t="n"/>
      <c r="E1042" s="23">
        <f>IF($D1042="","",IFERROR(INDEX('Productos de barra'!$B$2:$B$151,MATCH($D1042,'Productos de barra'!$A$2:$A$151,0)),"Código no cargado"))</f>
        <v/>
      </c>
      <c r="F1042" s="23">
        <f>IF($D1042="","",IFERROR(INDEX('Productos de barra'!$D$2:$D$151,MATCH($D1042,'Productos de barra'!$A$2:$A$151,0)),""))</f>
        <v/>
      </c>
      <c r="G1042" s="24" t="n"/>
      <c r="H1042" s="24" t="n"/>
      <c r="I1042" s="24" t="n"/>
      <c r="J1042" s="24" t="n"/>
      <c r="K1042" s="24" t="n"/>
      <c r="L1042" s="25">
        <f>IF(OR($D1042="",$G1042=""),"",ROUND($G1042+N($H1042)-((N($I1042)+N($J1042))/MAX(0.0001,IFERROR(IF(INDEX('Productos de barra'!$F$2:$F$151,MATCH($D1042,'Productos de barra'!$A$2:$A$151,0))="",1,INDEX('Productos de barra'!$F$2:$F$151,MATCH($D1042,'Productos de barra'!$A$2:$A$151,0))),1))+N($K1042)),2))</f>
        <v/>
      </c>
      <c r="M1042" s="24" t="n"/>
      <c r="N1042" s="25">
        <f>IF(OR($L1042="",$M1042=""),"",ROUND($M1042-$L1042,2))</f>
        <v/>
      </c>
      <c r="O1042" s="23">
        <f>IF($N1042="","",IF(ABS($N1042)&lt;=IFERROR(IF(INDEX('Productos de barra'!$G$2:$G$151,MATCH($D1042,'Productos de barra'!$A$2:$A$151,0))="",Configuración!$C$3,INDEX('Productos de barra'!$G$2:$G$151,MATCH($D1042,'Productos de barra'!$A$2:$A$151,0))),Configuración!$C$3)*((N($I1042)+N($J1042))/MAX(0.0001,IFERROR(IF(INDEX('Productos de barra'!$F$2:$F$151,MATCH($D1042,'Productos de barra'!$A$2:$A$151,0))="",1,INDEX('Productos de barra'!$F$2:$F$151,MATCH($D1042,'Productos de barra'!$A$2:$A$151,0))),1))+N($K1042))+0.001,"OK",IF($N1042&lt;0,"Falta: investigar","Sobra: revisar carga")))</f>
        <v/>
      </c>
      <c r="P1042" s="26">
        <f>IF($N1042="","",IFERROR(IF(INDEX('Productos de barra'!$H$2:$H$151,MATCH($D1042,'Productos de barra'!$A$2:$A$151,0))="","",$N1042*INDEX('Productos de barra'!$H$2:$H$151,MATCH($D1042,'Productos de barra'!$A$2:$A$151,0))),""))</f>
        <v/>
      </c>
      <c r="Q1042" s="18" t="n"/>
      <c r="R1042" s="23">
        <f>IF(OR($A1042="",$A1042&lt;&gt;'Resumen del turno'!$C$3,$B1042&lt;&gt;'Resumen del turno'!$C$4,$O1042="",$O1042="OK"),"",COUNTIFS($A$2:$A1042,$A1042,$B$2:$B1042,$B1042,$O$2:$O1042,"Falta*")+COUNTIFS($A$2:$A1042,$A1042,$B$2:$B1042,$B1042,$O$2:$O1042,"Sobra*"))</f>
        <v/>
      </c>
    </row>
    <row r="1043">
      <c r="A1043" s="22" t="n"/>
      <c r="B1043" s="18" t="n"/>
      <c r="C1043" s="18" t="n"/>
      <c r="D1043" s="18" t="n"/>
      <c r="E1043" s="23">
        <f>IF($D1043="","",IFERROR(INDEX('Productos de barra'!$B$2:$B$151,MATCH($D1043,'Productos de barra'!$A$2:$A$151,0)),"Código no cargado"))</f>
        <v/>
      </c>
      <c r="F1043" s="23">
        <f>IF($D1043="","",IFERROR(INDEX('Productos de barra'!$D$2:$D$151,MATCH($D1043,'Productos de barra'!$A$2:$A$151,0)),""))</f>
        <v/>
      </c>
      <c r="G1043" s="24" t="n"/>
      <c r="H1043" s="24" t="n"/>
      <c r="I1043" s="24" t="n"/>
      <c r="J1043" s="24" t="n"/>
      <c r="K1043" s="24" t="n"/>
      <c r="L1043" s="25">
        <f>IF(OR($D1043="",$G1043=""),"",ROUND($G1043+N($H1043)-((N($I1043)+N($J1043))/MAX(0.0001,IFERROR(IF(INDEX('Productos de barra'!$F$2:$F$151,MATCH($D1043,'Productos de barra'!$A$2:$A$151,0))="",1,INDEX('Productos de barra'!$F$2:$F$151,MATCH($D1043,'Productos de barra'!$A$2:$A$151,0))),1))+N($K1043)),2))</f>
        <v/>
      </c>
      <c r="M1043" s="24" t="n"/>
      <c r="N1043" s="25">
        <f>IF(OR($L1043="",$M1043=""),"",ROUND($M1043-$L1043,2))</f>
        <v/>
      </c>
      <c r="O1043" s="23">
        <f>IF($N1043="","",IF(ABS($N1043)&lt;=IFERROR(IF(INDEX('Productos de barra'!$G$2:$G$151,MATCH($D1043,'Productos de barra'!$A$2:$A$151,0))="",Configuración!$C$3,INDEX('Productos de barra'!$G$2:$G$151,MATCH($D1043,'Productos de barra'!$A$2:$A$151,0))),Configuración!$C$3)*((N($I1043)+N($J1043))/MAX(0.0001,IFERROR(IF(INDEX('Productos de barra'!$F$2:$F$151,MATCH($D1043,'Productos de barra'!$A$2:$A$151,0))="",1,INDEX('Productos de barra'!$F$2:$F$151,MATCH($D1043,'Productos de barra'!$A$2:$A$151,0))),1))+N($K1043))+0.001,"OK",IF($N1043&lt;0,"Falta: investigar","Sobra: revisar carga")))</f>
        <v/>
      </c>
      <c r="P1043" s="26">
        <f>IF($N1043="","",IFERROR(IF(INDEX('Productos de barra'!$H$2:$H$151,MATCH($D1043,'Productos de barra'!$A$2:$A$151,0))="","",$N1043*INDEX('Productos de barra'!$H$2:$H$151,MATCH($D1043,'Productos de barra'!$A$2:$A$151,0))),""))</f>
        <v/>
      </c>
      <c r="Q1043" s="18" t="n"/>
      <c r="R1043" s="23">
        <f>IF(OR($A1043="",$A1043&lt;&gt;'Resumen del turno'!$C$3,$B1043&lt;&gt;'Resumen del turno'!$C$4,$O1043="",$O1043="OK"),"",COUNTIFS($A$2:$A1043,$A1043,$B$2:$B1043,$B1043,$O$2:$O1043,"Falta*")+COUNTIFS($A$2:$A1043,$A1043,$B$2:$B1043,$B1043,$O$2:$O1043,"Sobra*"))</f>
        <v/>
      </c>
    </row>
    <row r="1044">
      <c r="A1044" s="22" t="n"/>
      <c r="B1044" s="18" t="n"/>
      <c r="C1044" s="18" t="n"/>
      <c r="D1044" s="18" t="n"/>
      <c r="E1044" s="23">
        <f>IF($D1044="","",IFERROR(INDEX('Productos de barra'!$B$2:$B$151,MATCH($D1044,'Productos de barra'!$A$2:$A$151,0)),"Código no cargado"))</f>
        <v/>
      </c>
      <c r="F1044" s="23">
        <f>IF($D1044="","",IFERROR(INDEX('Productos de barra'!$D$2:$D$151,MATCH($D1044,'Productos de barra'!$A$2:$A$151,0)),""))</f>
        <v/>
      </c>
      <c r="G1044" s="24" t="n"/>
      <c r="H1044" s="24" t="n"/>
      <c r="I1044" s="24" t="n"/>
      <c r="J1044" s="24" t="n"/>
      <c r="K1044" s="24" t="n"/>
      <c r="L1044" s="25">
        <f>IF(OR($D1044="",$G1044=""),"",ROUND($G1044+N($H1044)-((N($I1044)+N($J1044))/MAX(0.0001,IFERROR(IF(INDEX('Productos de barra'!$F$2:$F$151,MATCH($D1044,'Productos de barra'!$A$2:$A$151,0))="",1,INDEX('Productos de barra'!$F$2:$F$151,MATCH($D1044,'Productos de barra'!$A$2:$A$151,0))),1))+N($K1044)),2))</f>
        <v/>
      </c>
      <c r="M1044" s="24" t="n"/>
      <c r="N1044" s="25">
        <f>IF(OR($L1044="",$M1044=""),"",ROUND($M1044-$L1044,2))</f>
        <v/>
      </c>
      <c r="O1044" s="23">
        <f>IF($N1044="","",IF(ABS($N1044)&lt;=IFERROR(IF(INDEX('Productos de barra'!$G$2:$G$151,MATCH($D1044,'Productos de barra'!$A$2:$A$151,0))="",Configuración!$C$3,INDEX('Productos de barra'!$G$2:$G$151,MATCH($D1044,'Productos de barra'!$A$2:$A$151,0))),Configuración!$C$3)*((N($I1044)+N($J1044))/MAX(0.0001,IFERROR(IF(INDEX('Productos de barra'!$F$2:$F$151,MATCH($D1044,'Productos de barra'!$A$2:$A$151,0))="",1,INDEX('Productos de barra'!$F$2:$F$151,MATCH($D1044,'Productos de barra'!$A$2:$A$151,0))),1))+N($K1044))+0.001,"OK",IF($N1044&lt;0,"Falta: investigar","Sobra: revisar carga")))</f>
        <v/>
      </c>
      <c r="P1044" s="26">
        <f>IF($N1044="","",IFERROR(IF(INDEX('Productos de barra'!$H$2:$H$151,MATCH($D1044,'Productos de barra'!$A$2:$A$151,0))="","",$N1044*INDEX('Productos de barra'!$H$2:$H$151,MATCH($D1044,'Productos de barra'!$A$2:$A$151,0))),""))</f>
        <v/>
      </c>
      <c r="Q1044" s="18" t="n"/>
      <c r="R1044" s="23">
        <f>IF(OR($A1044="",$A1044&lt;&gt;'Resumen del turno'!$C$3,$B1044&lt;&gt;'Resumen del turno'!$C$4,$O1044="",$O1044="OK"),"",COUNTIFS($A$2:$A1044,$A1044,$B$2:$B1044,$B1044,$O$2:$O1044,"Falta*")+COUNTIFS($A$2:$A1044,$A1044,$B$2:$B1044,$B1044,$O$2:$O1044,"Sobra*"))</f>
        <v/>
      </c>
    </row>
    <row r="1045">
      <c r="A1045" s="22" t="n"/>
      <c r="B1045" s="18" t="n"/>
      <c r="C1045" s="18" t="n"/>
      <c r="D1045" s="18" t="n"/>
      <c r="E1045" s="23">
        <f>IF($D1045="","",IFERROR(INDEX('Productos de barra'!$B$2:$B$151,MATCH($D1045,'Productos de barra'!$A$2:$A$151,0)),"Código no cargado"))</f>
        <v/>
      </c>
      <c r="F1045" s="23">
        <f>IF($D1045="","",IFERROR(INDEX('Productos de barra'!$D$2:$D$151,MATCH($D1045,'Productos de barra'!$A$2:$A$151,0)),""))</f>
        <v/>
      </c>
      <c r="G1045" s="24" t="n"/>
      <c r="H1045" s="24" t="n"/>
      <c r="I1045" s="24" t="n"/>
      <c r="J1045" s="24" t="n"/>
      <c r="K1045" s="24" t="n"/>
      <c r="L1045" s="25">
        <f>IF(OR($D1045="",$G1045=""),"",ROUND($G1045+N($H1045)-((N($I1045)+N($J1045))/MAX(0.0001,IFERROR(IF(INDEX('Productos de barra'!$F$2:$F$151,MATCH($D1045,'Productos de barra'!$A$2:$A$151,0))="",1,INDEX('Productos de barra'!$F$2:$F$151,MATCH($D1045,'Productos de barra'!$A$2:$A$151,0))),1))+N($K1045)),2))</f>
        <v/>
      </c>
      <c r="M1045" s="24" t="n"/>
      <c r="N1045" s="25">
        <f>IF(OR($L1045="",$M1045=""),"",ROUND($M1045-$L1045,2))</f>
        <v/>
      </c>
      <c r="O1045" s="23">
        <f>IF($N1045="","",IF(ABS($N1045)&lt;=IFERROR(IF(INDEX('Productos de barra'!$G$2:$G$151,MATCH($D1045,'Productos de barra'!$A$2:$A$151,0))="",Configuración!$C$3,INDEX('Productos de barra'!$G$2:$G$151,MATCH($D1045,'Productos de barra'!$A$2:$A$151,0))),Configuración!$C$3)*((N($I1045)+N($J1045))/MAX(0.0001,IFERROR(IF(INDEX('Productos de barra'!$F$2:$F$151,MATCH($D1045,'Productos de barra'!$A$2:$A$151,0))="",1,INDEX('Productos de barra'!$F$2:$F$151,MATCH($D1045,'Productos de barra'!$A$2:$A$151,0))),1))+N($K1045))+0.001,"OK",IF($N1045&lt;0,"Falta: investigar","Sobra: revisar carga")))</f>
        <v/>
      </c>
      <c r="P1045" s="26">
        <f>IF($N1045="","",IFERROR(IF(INDEX('Productos de barra'!$H$2:$H$151,MATCH($D1045,'Productos de barra'!$A$2:$A$151,0))="","",$N1045*INDEX('Productos de barra'!$H$2:$H$151,MATCH($D1045,'Productos de barra'!$A$2:$A$151,0))),""))</f>
        <v/>
      </c>
      <c r="Q1045" s="18" t="n"/>
      <c r="R1045" s="23">
        <f>IF(OR($A1045="",$A1045&lt;&gt;'Resumen del turno'!$C$3,$B1045&lt;&gt;'Resumen del turno'!$C$4,$O1045="",$O1045="OK"),"",COUNTIFS($A$2:$A1045,$A1045,$B$2:$B1045,$B1045,$O$2:$O1045,"Falta*")+COUNTIFS($A$2:$A1045,$A1045,$B$2:$B1045,$B1045,$O$2:$O1045,"Sobra*"))</f>
        <v/>
      </c>
    </row>
    <row r="1046">
      <c r="A1046" s="22" t="n"/>
      <c r="B1046" s="18" t="n"/>
      <c r="C1046" s="18" t="n"/>
      <c r="D1046" s="18" t="n"/>
      <c r="E1046" s="23">
        <f>IF($D1046="","",IFERROR(INDEX('Productos de barra'!$B$2:$B$151,MATCH($D1046,'Productos de barra'!$A$2:$A$151,0)),"Código no cargado"))</f>
        <v/>
      </c>
      <c r="F1046" s="23">
        <f>IF($D1046="","",IFERROR(INDEX('Productos de barra'!$D$2:$D$151,MATCH($D1046,'Productos de barra'!$A$2:$A$151,0)),""))</f>
        <v/>
      </c>
      <c r="G1046" s="24" t="n"/>
      <c r="H1046" s="24" t="n"/>
      <c r="I1046" s="24" t="n"/>
      <c r="J1046" s="24" t="n"/>
      <c r="K1046" s="24" t="n"/>
      <c r="L1046" s="25">
        <f>IF(OR($D1046="",$G1046=""),"",ROUND($G1046+N($H1046)-((N($I1046)+N($J1046))/MAX(0.0001,IFERROR(IF(INDEX('Productos de barra'!$F$2:$F$151,MATCH($D1046,'Productos de barra'!$A$2:$A$151,0))="",1,INDEX('Productos de barra'!$F$2:$F$151,MATCH($D1046,'Productos de barra'!$A$2:$A$151,0))),1))+N($K1046)),2))</f>
        <v/>
      </c>
      <c r="M1046" s="24" t="n"/>
      <c r="N1046" s="25">
        <f>IF(OR($L1046="",$M1046=""),"",ROUND($M1046-$L1046,2))</f>
        <v/>
      </c>
      <c r="O1046" s="23">
        <f>IF($N1046="","",IF(ABS($N1046)&lt;=IFERROR(IF(INDEX('Productos de barra'!$G$2:$G$151,MATCH($D1046,'Productos de barra'!$A$2:$A$151,0))="",Configuración!$C$3,INDEX('Productos de barra'!$G$2:$G$151,MATCH($D1046,'Productos de barra'!$A$2:$A$151,0))),Configuración!$C$3)*((N($I1046)+N($J1046))/MAX(0.0001,IFERROR(IF(INDEX('Productos de barra'!$F$2:$F$151,MATCH($D1046,'Productos de barra'!$A$2:$A$151,0))="",1,INDEX('Productos de barra'!$F$2:$F$151,MATCH($D1046,'Productos de barra'!$A$2:$A$151,0))),1))+N($K1046))+0.001,"OK",IF($N1046&lt;0,"Falta: investigar","Sobra: revisar carga")))</f>
        <v/>
      </c>
      <c r="P1046" s="26">
        <f>IF($N1046="","",IFERROR(IF(INDEX('Productos de barra'!$H$2:$H$151,MATCH($D1046,'Productos de barra'!$A$2:$A$151,0))="","",$N1046*INDEX('Productos de barra'!$H$2:$H$151,MATCH($D1046,'Productos de barra'!$A$2:$A$151,0))),""))</f>
        <v/>
      </c>
      <c r="Q1046" s="18" t="n"/>
      <c r="R1046" s="23">
        <f>IF(OR($A1046="",$A1046&lt;&gt;'Resumen del turno'!$C$3,$B1046&lt;&gt;'Resumen del turno'!$C$4,$O1046="",$O1046="OK"),"",COUNTIFS($A$2:$A1046,$A1046,$B$2:$B1046,$B1046,$O$2:$O1046,"Falta*")+COUNTIFS($A$2:$A1046,$A1046,$B$2:$B1046,$B1046,$O$2:$O1046,"Sobra*"))</f>
        <v/>
      </c>
    </row>
    <row r="1047">
      <c r="A1047" s="22" t="n"/>
      <c r="B1047" s="18" t="n"/>
      <c r="C1047" s="18" t="n"/>
      <c r="D1047" s="18" t="n"/>
      <c r="E1047" s="23">
        <f>IF($D1047="","",IFERROR(INDEX('Productos de barra'!$B$2:$B$151,MATCH($D1047,'Productos de barra'!$A$2:$A$151,0)),"Código no cargado"))</f>
        <v/>
      </c>
      <c r="F1047" s="23">
        <f>IF($D1047="","",IFERROR(INDEX('Productos de barra'!$D$2:$D$151,MATCH($D1047,'Productos de barra'!$A$2:$A$151,0)),""))</f>
        <v/>
      </c>
      <c r="G1047" s="24" t="n"/>
      <c r="H1047" s="24" t="n"/>
      <c r="I1047" s="24" t="n"/>
      <c r="J1047" s="24" t="n"/>
      <c r="K1047" s="24" t="n"/>
      <c r="L1047" s="25">
        <f>IF(OR($D1047="",$G1047=""),"",ROUND($G1047+N($H1047)-((N($I1047)+N($J1047))/MAX(0.0001,IFERROR(IF(INDEX('Productos de barra'!$F$2:$F$151,MATCH($D1047,'Productos de barra'!$A$2:$A$151,0))="",1,INDEX('Productos de barra'!$F$2:$F$151,MATCH($D1047,'Productos de barra'!$A$2:$A$151,0))),1))+N($K1047)),2))</f>
        <v/>
      </c>
      <c r="M1047" s="24" t="n"/>
      <c r="N1047" s="25">
        <f>IF(OR($L1047="",$M1047=""),"",ROUND($M1047-$L1047,2))</f>
        <v/>
      </c>
      <c r="O1047" s="23">
        <f>IF($N1047="","",IF(ABS($N1047)&lt;=IFERROR(IF(INDEX('Productos de barra'!$G$2:$G$151,MATCH($D1047,'Productos de barra'!$A$2:$A$151,0))="",Configuración!$C$3,INDEX('Productos de barra'!$G$2:$G$151,MATCH($D1047,'Productos de barra'!$A$2:$A$151,0))),Configuración!$C$3)*((N($I1047)+N($J1047))/MAX(0.0001,IFERROR(IF(INDEX('Productos de barra'!$F$2:$F$151,MATCH($D1047,'Productos de barra'!$A$2:$A$151,0))="",1,INDEX('Productos de barra'!$F$2:$F$151,MATCH($D1047,'Productos de barra'!$A$2:$A$151,0))),1))+N($K1047))+0.001,"OK",IF($N1047&lt;0,"Falta: investigar","Sobra: revisar carga")))</f>
        <v/>
      </c>
      <c r="P1047" s="26">
        <f>IF($N1047="","",IFERROR(IF(INDEX('Productos de barra'!$H$2:$H$151,MATCH($D1047,'Productos de barra'!$A$2:$A$151,0))="","",$N1047*INDEX('Productos de barra'!$H$2:$H$151,MATCH($D1047,'Productos de barra'!$A$2:$A$151,0))),""))</f>
        <v/>
      </c>
      <c r="Q1047" s="18" t="n"/>
      <c r="R1047" s="23">
        <f>IF(OR($A1047="",$A1047&lt;&gt;'Resumen del turno'!$C$3,$B1047&lt;&gt;'Resumen del turno'!$C$4,$O1047="",$O1047="OK"),"",COUNTIFS($A$2:$A1047,$A1047,$B$2:$B1047,$B1047,$O$2:$O1047,"Falta*")+COUNTIFS($A$2:$A1047,$A1047,$B$2:$B1047,$B1047,$O$2:$O1047,"Sobra*"))</f>
        <v/>
      </c>
    </row>
    <row r="1048">
      <c r="A1048" s="22" t="n"/>
      <c r="B1048" s="18" t="n"/>
      <c r="C1048" s="18" t="n"/>
      <c r="D1048" s="18" t="n"/>
      <c r="E1048" s="23">
        <f>IF($D1048="","",IFERROR(INDEX('Productos de barra'!$B$2:$B$151,MATCH($D1048,'Productos de barra'!$A$2:$A$151,0)),"Código no cargado"))</f>
        <v/>
      </c>
      <c r="F1048" s="23">
        <f>IF($D1048="","",IFERROR(INDEX('Productos de barra'!$D$2:$D$151,MATCH($D1048,'Productos de barra'!$A$2:$A$151,0)),""))</f>
        <v/>
      </c>
      <c r="G1048" s="24" t="n"/>
      <c r="H1048" s="24" t="n"/>
      <c r="I1048" s="24" t="n"/>
      <c r="J1048" s="24" t="n"/>
      <c r="K1048" s="24" t="n"/>
      <c r="L1048" s="25">
        <f>IF(OR($D1048="",$G1048=""),"",ROUND($G1048+N($H1048)-((N($I1048)+N($J1048))/MAX(0.0001,IFERROR(IF(INDEX('Productos de barra'!$F$2:$F$151,MATCH($D1048,'Productos de barra'!$A$2:$A$151,0))="",1,INDEX('Productos de barra'!$F$2:$F$151,MATCH($D1048,'Productos de barra'!$A$2:$A$151,0))),1))+N($K1048)),2))</f>
        <v/>
      </c>
      <c r="M1048" s="24" t="n"/>
      <c r="N1048" s="25">
        <f>IF(OR($L1048="",$M1048=""),"",ROUND($M1048-$L1048,2))</f>
        <v/>
      </c>
      <c r="O1048" s="23">
        <f>IF($N1048="","",IF(ABS($N1048)&lt;=IFERROR(IF(INDEX('Productos de barra'!$G$2:$G$151,MATCH($D1048,'Productos de barra'!$A$2:$A$151,0))="",Configuración!$C$3,INDEX('Productos de barra'!$G$2:$G$151,MATCH($D1048,'Productos de barra'!$A$2:$A$151,0))),Configuración!$C$3)*((N($I1048)+N($J1048))/MAX(0.0001,IFERROR(IF(INDEX('Productos de barra'!$F$2:$F$151,MATCH($D1048,'Productos de barra'!$A$2:$A$151,0))="",1,INDEX('Productos de barra'!$F$2:$F$151,MATCH($D1048,'Productos de barra'!$A$2:$A$151,0))),1))+N($K1048))+0.001,"OK",IF($N1048&lt;0,"Falta: investigar","Sobra: revisar carga")))</f>
        <v/>
      </c>
      <c r="P1048" s="26">
        <f>IF($N1048="","",IFERROR(IF(INDEX('Productos de barra'!$H$2:$H$151,MATCH($D1048,'Productos de barra'!$A$2:$A$151,0))="","",$N1048*INDEX('Productos de barra'!$H$2:$H$151,MATCH($D1048,'Productos de barra'!$A$2:$A$151,0))),""))</f>
        <v/>
      </c>
      <c r="Q1048" s="18" t="n"/>
      <c r="R1048" s="23">
        <f>IF(OR($A1048="",$A1048&lt;&gt;'Resumen del turno'!$C$3,$B1048&lt;&gt;'Resumen del turno'!$C$4,$O1048="",$O1048="OK"),"",COUNTIFS($A$2:$A1048,$A1048,$B$2:$B1048,$B1048,$O$2:$O1048,"Falta*")+COUNTIFS($A$2:$A1048,$A1048,$B$2:$B1048,$B1048,$O$2:$O1048,"Sobra*"))</f>
        <v/>
      </c>
    </row>
    <row r="1049">
      <c r="A1049" s="22" t="n"/>
      <c r="B1049" s="18" t="n"/>
      <c r="C1049" s="18" t="n"/>
      <c r="D1049" s="18" t="n"/>
      <c r="E1049" s="23">
        <f>IF($D1049="","",IFERROR(INDEX('Productos de barra'!$B$2:$B$151,MATCH($D1049,'Productos de barra'!$A$2:$A$151,0)),"Código no cargado"))</f>
        <v/>
      </c>
      <c r="F1049" s="23">
        <f>IF($D1049="","",IFERROR(INDEX('Productos de barra'!$D$2:$D$151,MATCH($D1049,'Productos de barra'!$A$2:$A$151,0)),""))</f>
        <v/>
      </c>
      <c r="G1049" s="24" t="n"/>
      <c r="H1049" s="24" t="n"/>
      <c r="I1049" s="24" t="n"/>
      <c r="J1049" s="24" t="n"/>
      <c r="K1049" s="24" t="n"/>
      <c r="L1049" s="25">
        <f>IF(OR($D1049="",$G1049=""),"",ROUND($G1049+N($H1049)-((N($I1049)+N($J1049))/MAX(0.0001,IFERROR(IF(INDEX('Productos de barra'!$F$2:$F$151,MATCH($D1049,'Productos de barra'!$A$2:$A$151,0))="",1,INDEX('Productos de barra'!$F$2:$F$151,MATCH($D1049,'Productos de barra'!$A$2:$A$151,0))),1))+N($K1049)),2))</f>
        <v/>
      </c>
      <c r="M1049" s="24" t="n"/>
      <c r="N1049" s="25">
        <f>IF(OR($L1049="",$M1049=""),"",ROUND($M1049-$L1049,2))</f>
        <v/>
      </c>
      <c r="O1049" s="23">
        <f>IF($N1049="","",IF(ABS($N1049)&lt;=IFERROR(IF(INDEX('Productos de barra'!$G$2:$G$151,MATCH($D1049,'Productos de barra'!$A$2:$A$151,0))="",Configuración!$C$3,INDEX('Productos de barra'!$G$2:$G$151,MATCH($D1049,'Productos de barra'!$A$2:$A$151,0))),Configuración!$C$3)*((N($I1049)+N($J1049))/MAX(0.0001,IFERROR(IF(INDEX('Productos de barra'!$F$2:$F$151,MATCH($D1049,'Productos de barra'!$A$2:$A$151,0))="",1,INDEX('Productos de barra'!$F$2:$F$151,MATCH($D1049,'Productos de barra'!$A$2:$A$151,0))),1))+N($K1049))+0.001,"OK",IF($N1049&lt;0,"Falta: investigar","Sobra: revisar carga")))</f>
        <v/>
      </c>
      <c r="P1049" s="26">
        <f>IF($N1049="","",IFERROR(IF(INDEX('Productos de barra'!$H$2:$H$151,MATCH($D1049,'Productos de barra'!$A$2:$A$151,0))="","",$N1049*INDEX('Productos de barra'!$H$2:$H$151,MATCH($D1049,'Productos de barra'!$A$2:$A$151,0))),""))</f>
        <v/>
      </c>
      <c r="Q1049" s="18" t="n"/>
      <c r="R1049" s="23">
        <f>IF(OR($A1049="",$A1049&lt;&gt;'Resumen del turno'!$C$3,$B1049&lt;&gt;'Resumen del turno'!$C$4,$O1049="",$O1049="OK"),"",COUNTIFS($A$2:$A1049,$A1049,$B$2:$B1049,$B1049,$O$2:$O1049,"Falta*")+COUNTIFS($A$2:$A1049,$A1049,$B$2:$B1049,$B1049,$O$2:$O1049,"Sobra*"))</f>
        <v/>
      </c>
    </row>
    <row r="1050">
      <c r="A1050" s="22" t="n"/>
      <c r="B1050" s="18" t="n"/>
      <c r="C1050" s="18" t="n"/>
      <c r="D1050" s="18" t="n"/>
      <c r="E1050" s="23">
        <f>IF($D1050="","",IFERROR(INDEX('Productos de barra'!$B$2:$B$151,MATCH($D1050,'Productos de barra'!$A$2:$A$151,0)),"Código no cargado"))</f>
        <v/>
      </c>
      <c r="F1050" s="23">
        <f>IF($D1050="","",IFERROR(INDEX('Productos de barra'!$D$2:$D$151,MATCH($D1050,'Productos de barra'!$A$2:$A$151,0)),""))</f>
        <v/>
      </c>
      <c r="G1050" s="24" t="n"/>
      <c r="H1050" s="24" t="n"/>
      <c r="I1050" s="24" t="n"/>
      <c r="J1050" s="24" t="n"/>
      <c r="K1050" s="24" t="n"/>
      <c r="L1050" s="25">
        <f>IF(OR($D1050="",$G1050=""),"",ROUND($G1050+N($H1050)-((N($I1050)+N($J1050))/MAX(0.0001,IFERROR(IF(INDEX('Productos de barra'!$F$2:$F$151,MATCH($D1050,'Productos de barra'!$A$2:$A$151,0))="",1,INDEX('Productos de barra'!$F$2:$F$151,MATCH($D1050,'Productos de barra'!$A$2:$A$151,0))),1))+N($K1050)),2))</f>
        <v/>
      </c>
      <c r="M1050" s="24" t="n"/>
      <c r="N1050" s="25">
        <f>IF(OR($L1050="",$M1050=""),"",ROUND($M1050-$L1050,2))</f>
        <v/>
      </c>
      <c r="O1050" s="23">
        <f>IF($N1050="","",IF(ABS($N1050)&lt;=IFERROR(IF(INDEX('Productos de barra'!$G$2:$G$151,MATCH($D1050,'Productos de barra'!$A$2:$A$151,0))="",Configuración!$C$3,INDEX('Productos de barra'!$G$2:$G$151,MATCH($D1050,'Productos de barra'!$A$2:$A$151,0))),Configuración!$C$3)*((N($I1050)+N($J1050))/MAX(0.0001,IFERROR(IF(INDEX('Productos de barra'!$F$2:$F$151,MATCH($D1050,'Productos de barra'!$A$2:$A$151,0))="",1,INDEX('Productos de barra'!$F$2:$F$151,MATCH($D1050,'Productos de barra'!$A$2:$A$151,0))),1))+N($K1050))+0.001,"OK",IF($N1050&lt;0,"Falta: investigar","Sobra: revisar carga")))</f>
        <v/>
      </c>
      <c r="P1050" s="26">
        <f>IF($N1050="","",IFERROR(IF(INDEX('Productos de barra'!$H$2:$H$151,MATCH($D1050,'Productos de barra'!$A$2:$A$151,0))="","",$N1050*INDEX('Productos de barra'!$H$2:$H$151,MATCH($D1050,'Productos de barra'!$A$2:$A$151,0))),""))</f>
        <v/>
      </c>
      <c r="Q1050" s="18" t="n"/>
      <c r="R1050" s="23">
        <f>IF(OR($A1050="",$A1050&lt;&gt;'Resumen del turno'!$C$3,$B1050&lt;&gt;'Resumen del turno'!$C$4,$O1050="",$O1050="OK"),"",COUNTIFS($A$2:$A1050,$A1050,$B$2:$B1050,$B1050,$O$2:$O1050,"Falta*")+COUNTIFS($A$2:$A1050,$A1050,$B$2:$B1050,$B1050,$O$2:$O1050,"Sobra*"))</f>
        <v/>
      </c>
    </row>
    <row r="1051">
      <c r="A1051" s="22" t="n"/>
      <c r="B1051" s="18" t="n"/>
      <c r="C1051" s="18" t="n"/>
      <c r="D1051" s="18" t="n"/>
      <c r="E1051" s="23">
        <f>IF($D1051="","",IFERROR(INDEX('Productos de barra'!$B$2:$B$151,MATCH($D1051,'Productos de barra'!$A$2:$A$151,0)),"Código no cargado"))</f>
        <v/>
      </c>
      <c r="F1051" s="23">
        <f>IF($D1051="","",IFERROR(INDEX('Productos de barra'!$D$2:$D$151,MATCH($D1051,'Productos de barra'!$A$2:$A$151,0)),""))</f>
        <v/>
      </c>
      <c r="G1051" s="24" t="n"/>
      <c r="H1051" s="24" t="n"/>
      <c r="I1051" s="24" t="n"/>
      <c r="J1051" s="24" t="n"/>
      <c r="K1051" s="24" t="n"/>
      <c r="L1051" s="25">
        <f>IF(OR($D1051="",$G1051=""),"",ROUND($G1051+N($H1051)-((N($I1051)+N($J1051))/MAX(0.0001,IFERROR(IF(INDEX('Productos de barra'!$F$2:$F$151,MATCH($D1051,'Productos de barra'!$A$2:$A$151,0))="",1,INDEX('Productos de barra'!$F$2:$F$151,MATCH($D1051,'Productos de barra'!$A$2:$A$151,0))),1))+N($K1051)),2))</f>
        <v/>
      </c>
      <c r="M1051" s="24" t="n"/>
      <c r="N1051" s="25">
        <f>IF(OR($L1051="",$M1051=""),"",ROUND($M1051-$L1051,2))</f>
        <v/>
      </c>
      <c r="O1051" s="23">
        <f>IF($N1051="","",IF(ABS($N1051)&lt;=IFERROR(IF(INDEX('Productos de barra'!$G$2:$G$151,MATCH($D1051,'Productos de barra'!$A$2:$A$151,0))="",Configuración!$C$3,INDEX('Productos de barra'!$G$2:$G$151,MATCH($D1051,'Productos de barra'!$A$2:$A$151,0))),Configuración!$C$3)*((N($I1051)+N($J1051))/MAX(0.0001,IFERROR(IF(INDEX('Productos de barra'!$F$2:$F$151,MATCH($D1051,'Productos de barra'!$A$2:$A$151,0))="",1,INDEX('Productos de barra'!$F$2:$F$151,MATCH($D1051,'Productos de barra'!$A$2:$A$151,0))),1))+N($K1051))+0.001,"OK",IF($N1051&lt;0,"Falta: investigar","Sobra: revisar carga")))</f>
        <v/>
      </c>
      <c r="P1051" s="26">
        <f>IF($N1051="","",IFERROR(IF(INDEX('Productos de barra'!$H$2:$H$151,MATCH($D1051,'Productos de barra'!$A$2:$A$151,0))="","",$N1051*INDEX('Productos de barra'!$H$2:$H$151,MATCH($D1051,'Productos de barra'!$A$2:$A$151,0))),""))</f>
        <v/>
      </c>
      <c r="Q1051" s="18" t="n"/>
      <c r="R1051" s="23">
        <f>IF(OR($A1051="",$A1051&lt;&gt;'Resumen del turno'!$C$3,$B1051&lt;&gt;'Resumen del turno'!$C$4,$O1051="",$O1051="OK"),"",COUNTIFS($A$2:$A1051,$A1051,$B$2:$B1051,$B1051,$O$2:$O1051,"Falta*")+COUNTIFS($A$2:$A1051,$A1051,$B$2:$B1051,$B1051,$O$2:$O1051,"Sobra*"))</f>
        <v/>
      </c>
    </row>
    <row r="1052">
      <c r="A1052" s="22" t="n"/>
      <c r="B1052" s="18" t="n"/>
      <c r="C1052" s="18" t="n"/>
      <c r="D1052" s="18" t="n"/>
      <c r="E1052" s="23">
        <f>IF($D1052="","",IFERROR(INDEX('Productos de barra'!$B$2:$B$151,MATCH($D1052,'Productos de barra'!$A$2:$A$151,0)),"Código no cargado"))</f>
        <v/>
      </c>
      <c r="F1052" s="23">
        <f>IF($D1052="","",IFERROR(INDEX('Productos de barra'!$D$2:$D$151,MATCH($D1052,'Productos de barra'!$A$2:$A$151,0)),""))</f>
        <v/>
      </c>
      <c r="G1052" s="24" t="n"/>
      <c r="H1052" s="24" t="n"/>
      <c r="I1052" s="24" t="n"/>
      <c r="J1052" s="24" t="n"/>
      <c r="K1052" s="24" t="n"/>
      <c r="L1052" s="25">
        <f>IF(OR($D1052="",$G1052=""),"",ROUND($G1052+N($H1052)-((N($I1052)+N($J1052))/MAX(0.0001,IFERROR(IF(INDEX('Productos de barra'!$F$2:$F$151,MATCH($D1052,'Productos de barra'!$A$2:$A$151,0))="",1,INDEX('Productos de barra'!$F$2:$F$151,MATCH($D1052,'Productos de barra'!$A$2:$A$151,0))),1))+N($K1052)),2))</f>
        <v/>
      </c>
      <c r="M1052" s="24" t="n"/>
      <c r="N1052" s="25">
        <f>IF(OR($L1052="",$M1052=""),"",ROUND($M1052-$L1052,2))</f>
        <v/>
      </c>
      <c r="O1052" s="23">
        <f>IF($N1052="","",IF(ABS($N1052)&lt;=IFERROR(IF(INDEX('Productos de barra'!$G$2:$G$151,MATCH($D1052,'Productos de barra'!$A$2:$A$151,0))="",Configuración!$C$3,INDEX('Productos de barra'!$G$2:$G$151,MATCH($D1052,'Productos de barra'!$A$2:$A$151,0))),Configuración!$C$3)*((N($I1052)+N($J1052))/MAX(0.0001,IFERROR(IF(INDEX('Productos de barra'!$F$2:$F$151,MATCH($D1052,'Productos de barra'!$A$2:$A$151,0))="",1,INDEX('Productos de barra'!$F$2:$F$151,MATCH($D1052,'Productos de barra'!$A$2:$A$151,0))),1))+N($K1052))+0.001,"OK",IF($N1052&lt;0,"Falta: investigar","Sobra: revisar carga")))</f>
        <v/>
      </c>
      <c r="P1052" s="26">
        <f>IF($N1052="","",IFERROR(IF(INDEX('Productos de barra'!$H$2:$H$151,MATCH($D1052,'Productos de barra'!$A$2:$A$151,0))="","",$N1052*INDEX('Productos de barra'!$H$2:$H$151,MATCH($D1052,'Productos de barra'!$A$2:$A$151,0))),""))</f>
        <v/>
      </c>
      <c r="Q1052" s="18" t="n"/>
      <c r="R1052" s="23">
        <f>IF(OR($A1052="",$A1052&lt;&gt;'Resumen del turno'!$C$3,$B1052&lt;&gt;'Resumen del turno'!$C$4,$O1052="",$O1052="OK"),"",COUNTIFS($A$2:$A1052,$A1052,$B$2:$B1052,$B1052,$O$2:$O1052,"Falta*")+COUNTIFS($A$2:$A1052,$A1052,$B$2:$B1052,$B1052,$O$2:$O1052,"Sobra*"))</f>
        <v/>
      </c>
    </row>
    <row r="1053">
      <c r="A1053" s="22" t="n"/>
      <c r="B1053" s="18" t="n"/>
      <c r="C1053" s="18" t="n"/>
      <c r="D1053" s="18" t="n"/>
      <c r="E1053" s="23">
        <f>IF($D1053="","",IFERROR(INDEX('Productos de barra'!$B$2:$B$151,MATCH($D1053,'Productos de barra'!$A$2:$A$151,0)),"Código no cargado"))</f>
        <v/>
      </c>
      <c r="F1053" s="23">
        <f>IF($D1053="","",IFERROR(INDEX('Productos de barra'!$D$2:$D$151,MATCH($D1053,'Productos de barra'!$A$2:$A$151,0)),""))</f>
        <v/>
      </c>
      <c r="G1053" s="24" t="n"/>
      <c r="H1053" s="24" t="n"/>
      <c r="I1053" s="24" t="n"/>
      <c r="J1053" s="24" t="n"/>
      <c r="K1053" s="24" t="n"/>
      <c r="L1053" s="25">
        <f>IF(OR($D1053="",$G1053=""),"",ROUND($G1053+N($H1053)-((N($I1053)+N($J1053))/MAX(0.0001,IFERROR(IF(INDEX('Productos de barra'!$F$2:$F$151,MATCH($D1053,'Productos de barra'!$A$2:$A$151,0))="",1,INDEX('Productos de barra'!$F$2:$F$151,MATCH($D1053,'Productos de barra'!$A$2:$A$151,0))),1))+N($K1053)),2))</f>
        <v/>
      </c>
      <c r="M1053" s="24" t="n"/>
      <c r="N1053" s="25">
        <f>IF(OR($L1053="",$M1053=""),"",ROUND($M1053-$L1053,2))</f>
        <v/>
      </c>
      <c r="O1053" s="23">
        <f>IF($N1053="","",IF(ABS($N1053)&lt;=IFERROR(IF(INDEX('Productos de barra'!$G$2:$G$151,MATCH($D1053,'Productos de barra'!$A$2:$A$151,0))="",Configuración!$C$3,INDEX('Productos de barra'!$G$2:$G$151,MATCH($D1053,'Productos de barra'!$A$2:$A$151,0))),Configuración!$C$3)*((N($I1053)+N($J1053))/MAX(0.0001,IFERROR(IF(INDEX('Productos de barra'!$F$2:$F$151,MATCH($D1053,'Productos de barra'!$A$2:$A$151,0))="",1,INDEX('Productos de barra'!$F$2:$F$151,MATCH($D1053,'Productos de barra'!$A$2:$A$151,0))),1))+N($K1053))+0.001,"OK",IF($N1053&lt;0,"Falta: investigar","Sobra: revisar carga")))</f>
        <v/>
      </c>
      <c r="P1053" s="26">
        <f>IF($N1053="","",IFERROR(IF(INDEX('Productos de barra'!$H$2:$H$151,MATCH($D1053,'Productos de barra'!$A$2:$A$151,0))="","",$N1053*INDEX('Productos de barra'!$H$2:$H$151,MATCH($D1053,'Productos de barra'!$A$2:$A$151,0))),""))</f>
        <v/>
      </c>
      <c r="Q1053" s="18" t="n"/>
      <c r="R1053" s="23">
        <f>IF(OR($A1053="",$A1053&lt;&gt;'Resumen del turno'!$C$3,$B1053&lt;&gt;'Resumen del turno'!$C$4,$O1053="",$O1053="OK"),"",COUNTIFS($A$2:$A1053,$A1053,$B$2:$B1053,$B1053,$O$2:$O1053,"Falta*")+COUNTIFS($A$2:$A1053,$A1053,$B$2:$B1053,$B1053,$O$2:$O1053,"Sobra*"))</f>
        <v/>
      </c>
    </row>
    <row r="1054">
      <c r="A1054" s="22" t="n"/>
      <c r="B1054" s="18" t="n"/>
      <c r="C1054" s="18" t="n"/>
      <c r="D1054" s="18" t="n"/>
      <c r="E1054" s="23">
        <f>IF($D1054="","",IFERROR(INDEX('Productos de barra'!$B$2:$B$151,MATCH($D1054,'Productos de barra'!$A$2:$A$151,0)),"Código no cargado"))</f>
        <v/>
      </c>
      <c r="F1054" s="23">
        <f>IF($D1054="","",IFERROR(INDEX('Productos de barra'!$D$2:$D$151,MATCH($D1054,'Productos de barra'!$A$2:$A$151,0)),""))</f>
        <v/>
      </c>
      <c r="G1054" s="24" t="n"/>
      <c r="H1054" s="24" t="n"/>
      <c r="I1054" s="24" t="n"/>
      <c r="J1054" s="24" t="n"/>
      <c r="K1054" s="24" t="n"/>
      <c r="L1054" s="25">
        <f>IF(OR($D1054="",$G1054=""),"",ROUND($G1054+N($H1054)-((N($I1054)+N($J1054))/MAX(0.0001,IFERROR(IF(INDEX('Productos de barra'!$F$2:$F$151,MATCH($D1054,'Productos de barra'!$A$2:$A$151,0))="",1,INDEX('Productos de barra'!$F$2:$F$151,MATCH($D1054,'Productos de barra'!$A$2:$A$151,0))),1))+N($K1054)),2))</f>
        <v/>
      </c>
      <c r="M1054" s="24" t="n"/>
      <c r="N1054" s="25">
        <f>IF(OR($L1054="",$M1054=""),"",ROUND($M1054-$L1054,2))</f>
        <v/>
      </c>
      <c r="O1054" s="23">
        <f>IF($N1054="","",IF(ABS($N1054)&lt;=IFERROR(IF(INDEX('Productos de barra'!$G$2:$G$151,MATCH($D1054,'Productos de barra'!$A$2:$A$151,0))="",Configuración!$C$3,INDEX('Productos de barra'!$G$2:$G$151,MATCH($D1054,'Productos de barra'!$A$2:$A$151,0))),Configuración!$C$3)*((N($I1054)+N($J1054))/MAX(0.0001,IFERROR(IF(INDEX('Productos de barra'!$F$2:$F$151,MATCH($D1054,'Productos de barra'!$A$2:$A$151,0))="",1,INDEX('Productos de barra'!$F$2:$F$151,MATCH($D1054,'Productos de barra'!$A$2:$A$151,0))),1))+N($K1054))+0.001,"OK",IF($N1054&lt;0,"Falta: investigar","Sobra: revisar carga")))</f>
        <v/>
      </c>
      <c r="P1054" s="26">
        <f>IF($N1054="","",IFERROR(IF(INDEX('Productos de barra'!$H$2:$H$151,MATCH($D1054,'Productos de barra'!$A$2:$A$151,0))="","",$N1054*INDEX('Productos de barra'!$H$2:$H$151,MATCH($D1054,'Productos de barra'!$A$2:$A$151,0))),""))</f>
        <v/>
      </c>
      <c r="Q1054" s="18" t="n"/>
      <c r="R1054" s="23">
        <f>IF(OR($A1054="",$A1054&lt;&gt;'Resumen del turno'!$C$3,$B1054&lt;&gt;'Resumen del turno'!$C$4,$O1054="",$O1054="OK"),"",COUNTIFS($A$2:$A1054,$A1054,$B$2:$B1054,$B1054,$O$2:$O1054,"Falta*")+COUNTIFS($A$2:$A1054,$A1054,$B$2:$B1054,$B1054,$O$2:$O1054,"Sobra*"))</f>
        <v/>
      </c>
    </row>
    <row r="1055">
      <c r="A1055" s="22" t="n"/>
      <c r="B1055" s="18" t="n"/>
      <c r="C1055" s="18" t="n"/>
      <c r="D1055" s="18" t="n"/>
      <c r="E1055" s="23">
        <f>IF($D1055="","",IFERROR(INDEX('Productos de barra'!$B$2:$B$151,MATCH($D1055,'Productos de barra'!$A$2:$A$151,0)),"Código no cargado"))</f>
        <v/>
      </c>
      <c r="F1055" s="23">
        <f>IF($D1055="","",IFERROR(INDEX('Productos de barra'!$D$2:$D$151,MATCH($D1055,'Productos de barra'!$A$2:$A$151,0)),""))</f>
        <v/>
      </c>
      <c r="G1055" s="24" t="n"/>
      <c r="H1055" s="24" t="n"/>
      <c r="I1055" s="24" t="n"/>
      <c r="J1055" s="24" t="n"/>
      <c r="K1055" s="24" t="n"/>
      <c r="L1055" s="25">
        <f>IF(OR($D1055="",$G1055=""),"",ROUND($G1055+N($H1055)-((N($I1055)+N($J1055))/MAX(0.0001,IFERROR(IF(INDEX('Productos de barra'!$F$2:$F$151,MATCH($D1055,'Productos de barra'!$A$2:$A$151,0))="",1,INDEX('Productos de barra'!$F$2:$F$151,MATCH($D1055,'Productos de barra'!$A$2:$A$151,0))),1))+N($K1055)),2))</f>
        <v/>
      </c>
      <c r="M1055" s="24" t="n"/>
      <c r="N1055" s="25">
        <f>IF(OR($L1055="",$M1055=""),"",ROUND($M1055-$L1055,2))</f>
        <v/>
      </c>
      <c r="O1055" s="23">
        <f>IF($N1055="","",IF(ABS($N1055)&lt;=IFERROR(IF(INDEX('Productos de barra'!$G$2:$G$151,MATCH($D1055,'Productos de barra'!$A$2:$A$151,0))="",Configuración!$C$3,INDEX('Productos de barra'!$G$2:$G$151,MATCH($D1055,'Productos de barra'!$A$2:$A$151,0))),Configuración!$C$3)*((N($I1055)+N($J1055))/MAX(0.0001,IFERROR(IF(INDEX('Productos de barra'!$F$2:$F$151,MATCH($D1055,'Productos de barra'!$A$2:$A$151,0))="",1,INDEX('Productos de barra'!$F$2:$F$151,MATCH($D1055,'Productos de barra'!$A$2:$A$151,0))),1))+N($K1055))+0.001,"OK",IF($N1055&lt;0,"Falta: investigar","Sobra: revisar carga")))</f>
        <v/>
      </c>
      <c r="P1055" s="26">
        <f>IF($N1055="","",IFERROR(IF(INDEX('Productos de barra'!$H$2:$H$151,MATCH($D1055,'Productos de barra'!$A$2:$A$151,0))="","",$N1055*INDEX('Productos de barra'!$H$2:$H$151,MATCH($D1055,'Productos de barra'!$A$2:$A$151,0))),""))</f>
        <v/>
      </c>
      <c r="Q1055" s="18" t="n"/>
      <c r="R1055" s="23">
        <f>IF(OR($A1055="",$A1055&lt;&gt;'Resumen del turno'!$C$3,$B1055&lt;&gt;'Resumen del turno'!$C$4,$O1055="",$O1055="OK"),"",COUNTIFS($A$2:$A1055,$A1055,$B$2:$B1055,$B1055,$O$2:$O1055,"Falta*")+COUNTIFS($A$2:$A1055,$A1055,$B$2:$B1055,$B1055,$O$2:$O1055,"Sobra*"))</f>
        <v/>
      </c>
    </row>
    <row r="1056">
      <c r="A1056" s="22" t="n"/>
      <c r="B1056" s="18" t="n"/>
      <c r="C1056" s="18" t="n"/>
      <c r="D1056" s="18" t="n"/>
      <c r="E1056" s="23">
        <f>IF($D1056="","",IFERROR(INDEX('Productos de barra'!$B$2:$B$151,MATCH($D1056,'Productos de barra'!$A$2:$A$151,0)),"Código no cargado"))</f>
        <v/>
      </c>
      <c r="F1056" s="23">
        <f>IF($D1056="","",IFERROR(INDEX('Productos de barra'!$D$2:$D$151,MATCH($D1056,'Productos de barra'!$A$2:$A$151,0)),""))</f>
        <v/>
      </c>
      <c r="G1056" s="24" t="n"/>
      <c r="H1056" s="24" t="n"/>
      <c r="I1056" s="24" t="n"/>
      <c r="J1056" s="24" t="n"/>
      <c r="K1056" s="24" t="n"/>
      <c r="L1056" s="25">
        <f>IF(OR($D1056="",$G1056=""),"",ROUND($G1056+N($H1056)-((N($I1056)+N($J1056))/MAX(0.0001,IFERROR(IF(INDEX('Productos de barra'!$F$2:$F$151,MATCH($D1056,'Productos de barra'!$A$2:$A$151,0))="",1,INDEX('Productos de barra'!$F$2:$F$151,MATCH($D1056,'Productos de barra'!$A$2:$A$151,0))),1))+N($K1056)),2))</f>
        <v/>
      </c>
      <c r="M1056" s="24" t="n"/>
      <c r="N1056" s="25">
        <f>IF(OR($L1056="",$M1056=""),"",ROUND($M1056-$L1056,2))</f>
        <v/>
      </c>
      <c r="O1056" s="23">
        <f>IF($N1056="","",IF(ABS($N1056)&lt;=IFERROR(IF(INDEX('Productos de barra'!$G$2:$G$151,MATCH($D1056,'Productos de barra'!$A$2:$A$151,0))="",Configuración!$C$3,INDEX('Productos de barra'!$G$2:$G$151,MATCH($D1056,'Productos de barra'!$A$2:$A$151,0))),Configuración!$C$3)*((N($I1056)+N($J1056))/MAX(0.0001,IFERROR(IF(INDEX('Productos de barra'!$F$2:$F$151,MATCH($D1056,'Productos de barra'!$A$2:$A$151,0))="",1,INDEX('Productos de barra'!$F$2:$F$151,MATCH($D1056,'Productos de barra'!$A$2:$A$151,0))),1))+N($K1056))+0.001,"OK",IF($N1056&lt;0,"Falta: investigar","Sobra: revisar carga")))</f>
        <v/>
      </c>
      <c r="P1056" s="26">
        <f>IF($N1056="","",IFERROR(IF(INDEX('Productos de barra'!$H$2:$H$151,MATCH($D1056,'Productos de barra'!$A$2:$A$151,0))="","",$N1056*INDEX('Productos de barra'!$H$2:$H$151,MATCH($D1056,'Productos de barra'!$A$2:$A$151,0))),""))</f>
        <v/>
      </c>
      <c r="Q1056" s="18" t="n"/>
      <c r="R1056" s="23">
        <f>IF(OR($A1056="",$A1056&lt;&gt;'Resumen del turno'!$C$3,$B1056&lt;&gt;'Resumen del turno'!$C$4,$O1056="",$O1056="OK"),"",COUNTIFS($A$2:$A1056,$A1056,$B$2:$B1056,$B1056,$O$2:$O1056,"Falta*")+COUNTIFS($A$2:$A1056,$A1056,$B$2:$B1056,$B1056,$O$2:$O1056,"Sobra*"))</f>
        <v/>
      </c>
    </row>
    <row r="1057">
      <c r="A1057" s="22" t="n"/>
      <c r="B1057" s="18" t="n"/>
      <c r="C1057" s="18" t="n"/>
      <c r="D1057" s="18" t="n"/>
      <c r="E1057" s="23">
        <f>IF($D1057="","",IFERROR(INDEX('Productos de barra'!$B$2:$B$151,MATCH($D1057,'Productos de barra'!$A$2:$A$151,0)),"Código no cargado"))</f>
        <v/>
      </c>
      <c r="F1057" s="23">
        <f>IF($D1057="","",IFERROR(INDEX('Productos de barra'!$D$2:$D$151,MATCH($D1057,'Productos de barra'!$A$2:$A$151,0)),""))</f>
        <v/>
      </c>
      <c r="G1057" s="24" t="n"/>
      <c r="H1057" s="24" t="n"/>
      <c r="I1057" s="24" t="n"/>
      <c r="J1057" s="24" t="n"/>
      <c r="K1057" s="24" t="n"/>
      <c r="L1057" s="25">
        <f>IF(OR($D1057="",$G1057=""),"",ROUND($G1057+N($H1057)-((N($I1057)+N($J1057))/MAX(0.0001,IFERROR(IF(INDEX('Productos de barra'!$F$2:$F$151,MATCH($D1057,'Productos de barra'!$A$2:$A$151,0))="",1,INDEX('Productos de barra'!$F$2:$F$151,MATCH($D1057,'Productos de barra'!$A$2:$A$151,0))),1))+N($K1057)),2))</f>
        <v/>
      </c>
      <c r="M1057" s="24" t="n"/>
      <c r="N1057" s="25">
        <f>IF(OR($L1057="",$M1057=""),"",ROUND($M1057-$L1057,2))</f>
        <v/>
      </c>
      <c r="O1057" s="23">
        <f>IF($N1057="","",IF(ABS($N1057)&lt;=IFERROR(IF(INDEX('Productos de barra'!$G$2:$G$151,MATCH($D1057,'Productos de barra'!$A$2:$A$151,0))="",Configuración!$C$3,INDEX('Productos de barra'!$G$2:$G$151,MATCH($D1057,'Productos de barra'!$A$2:$A$151,0))),Configuración!$C$3)*((N($I1057)+N($J1057))/MAX(0.0001,IFERROR(IF(INDEX('Productos de barra'!$F$2:$F$151,MATCH($D1057,'Productos de barra'!$A$2:$A$151,0))="",1,INDEX('Productos de barra'!$F$2:$F$151,MATCH($D1057,'Productos de barra'!$A$2:$A$151,0))),1))+N($K1057))+0.001,"OK",IF($N1057&lt;0,"Falta: investigar","Sobra: revisar carga")))</f>
        <v/>
      </c>
      <c r="P1057" s="26">
        <f>IF($N1057="","",IFERROR(IF(INDEX('Productos de barra'!$H$2:$H$151,MATCH($D1057,'Productos de barra'!$A$2:$A$151,0))="","",$N1057*INDEX('Productos de barra'!$H$2:$H$151,MATCH($D1057,'Productos de barra'!$A$2:$A$151,0))),""))</f>
        <v/>
      </c>
      <c r="Q1057" s="18" t="n"/>
      <c r="R1057" s="23">
        <f>IF(OR($A1057="",$A1057&lt;&gt;'Resumen del turno'!$C$3,$B1057&lt;&gt;'Resumen del turno'!$C$4,$O1057="",$O1057="OK"),"",COUNTIFS($A$2:$A1057,$A1057,$B$2:$B1057,$B1057,$O$2:$O1057,"Falta*")+COUNTIFS($A$2:$A1057,$A1057,$B$2:$B1057,$B1057,$O$2:$O1057,"Sobra*"))</f>
        <v/>
      </c>
    </row>
    <row r="1058">
      <c r="A1058" s="22" t="n"/>
      <c r="B1058" s="18" t="n"/>
      <c r="C1058" s="18" t="n"/>
      <c r="D1058" s="18" t="n"/>
      <c r="E1058" s="23">
        <f>IF($D1058="","",IFERROR(INDEX('Productos de barra'!$B$2:$B$151,MATCH($D1058,'Productos de barra'!$A$2:$A$151,0)),"Código no cargado"))</f>
        <v/>
      </c>
      <c r="F1058" s="23">
        <f>IF($D1058="","",IFERROR(INDEX('Productos de barra'!$D$2:$D$151,MATCH($D1058,'Productos de barra'!$A$2:$A$151,0)),""))</f>
        <v/>
      </c>
      <c r="G1058" s="24" t="n"/>
      <c r="H1058" s="24" t="n"/>
      <c r="I1058" s="24" t="n"/>
      <c r="J1058" s="24" t="n"/>
      <c r="K1058" s="24" t="n"/>
      <c r="L1058" s="25">
        <f>IF(OR($D1058="",$G1058=""),"",ROUND($G1058+N($H1058)-((N($I1058)+N($J1058))/MAX(0.0001,IFERROR(IF(INDEX('Productos de barra'!$F$2:$F$151,MATCH($D1058,'Productos de barra'!$A$2:$A$151,0))="",1,INDEX('Productos de barra'!$F$2:$F$151,MATCH($D1058,'Productos de barra'!$A$2:$A$151,0))),1))+N($K1058)),2))</f>
        <v/>
      </c>
      <c r="M1058" s="24" t="n"/>
      <c r="N1058" s="25">
        <f>IF(OR($L1058="",$M1058=""),"",ROUND($M1058-$L1058,2))</f>
        <v/>
      </c>
      <c r="O1058" s="23">
        <f>IF($N1058="","",IF(ABS($N1058)&lt;=IFERROR(IF(INDEX('Productos de barra'!$G$2:$G$151,MATCH($D1058,'Productos de barra'!$A$2:$A$151,0))="",Configuración!$C$3,INDEX('Productos de barra'!$G$2:$G$151,MATCH($D1058,'Productos de barra'!$A$2:$A$151,0))),Configuración!$C$3)*((N($I1058)+N($J1058))/MAX(0.0001,IFERROR(IF(INDEX('Productos de barra'!$F$2:$F$151,MATCH($D1058,'Productos de barra'!$A$2:$A$151,0))="",1,INDEX('Productos de barra'!$F$2:$F$151,MATCH($D1058,'Productos de barra'!$A$2:$A$151,0))),1))+N($K1058))+0.001,"OK",IF($N1058&lt;0,"Falta: investigar","Sobra: revisar carga")))</f>
        <v/>
      </c>
      <c r="P1058" s="26">
        <f>IF($N1058="","",IFERROR(IF(INDEX('Productos de barra'!$H$2:$H$151,MATCH($D1058,'Productos de barra'!$A$2:$A$151,0))="","",$N1058*INDEX('Productos de barra'!$H$2:$H$151,MATCH($D1058,'Productos de barra'!$A$2:$A$151,0))),""))</f>
        <v/>
      </c>
      <c r="Q1058" s="18" t="n"/>
      <c r="R1058" s="23">
        <f>IF(OR($A1058="",$A1058&lt;&gt;'Resumen del turno'!$C$3,$B1058&lt;&gt;'Resumen del turno'!$C$4,$O1058="",$O1058="OK"),"",COUNTIFS($A$2:$A1058,$A1058,$B$2:$B1058,$B1058,$O$2:$O1058,"Falta*")+COUNTIFS($A$2:$A1058,$A1058,$B$2:$B1058,$B1058,$O$2:$O1058,"Sobra*"))</f>
        <v/>
      </c>
    </row>
    <row r="1059">
      <c r="A1059" s="22" t="n"/>
      <c r="B1059" s="18" t="n"/>
      <c r="C1059" s="18" t="n"/>
      <c r="D1059" s="18" t="n"/>
      <c r="E1059" s="23">
        <f>IF($D1059="","",IFERROR(INDEX('Productos de barra'!$B$2:$B$151,MATCH($D1059,'Productos de barra'!$A$2:$A$151,0)),"Código no cargado"))</f>
        <v/>
      </c>
      <c r="F1059" s="23">
        <f>IF($D1059="","",IFERROR(INDEX('Productos de barra'!$D$2:$D$151,MATCH($D1059,'Productos de barra'!$A$2:$A$151,0)),""))</f>
        <v/>
      </c>
      <c r="G1059" s="24" t="n"/>
      <c r="H1059" s="24" t="n"/>
      <c r="I1059" s="24" t="n"/>
      <c r="J1059" s="24" t="n"/>
      <c r="K1059" s="24" t="n"/>
      <c r="L1059" s="25">
        <f>IF(OR($D1059="",$G1059=""),"",ROUND($G1059+N($H1059)-((N($I1059)+N($J1059))/MAX(0.0001,IFERROR(IF(INDEX('Productos de barra'!$F$2:$F$151,MATCH($D1059,'Productos de barra'!$A$2:$A$151,0))="",1,INDEX('Productos de barra'!$F$2:$F$151,MATCH($D1059,'Productos de barra'!$A$2:$A$151,0))),1))+N($K1059)),2))</f>
        <v/>
      </c>
      <c r="M1059" s="24" t="n"/>
      <c r="N1059" s="25">
        <f>IF(OR($L1059="",$M1059=""),"",ROUND($M1059-$L1059,2))</f>
        <v/>
      </c>
      <c r="O1059" s="23">
        <f>IF($N1059="","",IF(ABS($N1059)&lt;=IFERROR(IF(INDEX('Productos de barra'!$G$2:$G$151,MATCH($D1059,'Productos de barra'!$A$2:$A$151,0))="",Configuración!$C$3,INDEX('Productos de barra'!$G$2:$G$151,MATCH($D1059,'Productos de barra'!$A$2:$A$151,0))),Configuración!$C$3)*((N($I1059)+N($J1059))/MAX(0.0001,IFERROR(IF(INDEX('Productos de barra'!$F$2:$F$151,MATCH($D1059,'Productos de barra'!$A$2:$A$151,0))="",1,INDEX('Productos de barra'!$F$2:$F$151,MATCH($D1059,'Productos de barra'!$A$2:$A$151,0))),1))+N($K1059))+0.001,"OK",IF($N1059&lt;0,"Falta: investigar","Sobra: revisar carga")))</f>
        <v/>
      </c>
      <c r="P1059" s="26">
        <f>IF($N1059="","",IFERROR(IF(INDEX('Productos de barra'!$H$2:$H$151,MATCH($D1059,'Productos de barra'!$A$2:$A$151,0))="","",$N1059*INDEX('Productos de barra'!$H$2:$H$151,MATCH($D1059,'Productos de barra'!$A$2:$A$151,0))),""))</f>
        <v/>
      </c>
      <c r="Q1059" s="18" t="n"/>
      <c r="R1059" s="23">
        <f>IF(OR($A1059="",$A1059&lt;&gt;'Resumen del turno'!$C$3,$B1059&lt;&gt;'Resumen del turno'!$C$4,$O1059="",$O1059="OK"),"",COUNTIFS($A$2:$A1059,$A1059,$B$2:$B1059,$B1059,$O$2:$O1059,"Falta*")+COUNTIFS($A$2:$A1059,$A1059,$B$2:$B1059,$B1059,$O$2:$O1059,"Sobra*"))</f>
        <v/>
      </c>
    </row>
    <row r="1060">
      <c r="A1060" s="22" t="n"/>
      <c r="B1060" s="18" t="n"/>
      <c r="C1060" s="18" t="n"/>
      <c r="D1060" s="18" t="n"/>
      <c r="E1060" s="23">
        <f>IF($D1060="","",IFERROR(INDEX('Productos de barra'!$B$2:$B$151,MATCH($D1060,'Productos de barra'!$A$2:$A$151,0)),"Código no cargado"))</f>
        <v/>
      </c>
      <c r="F1060" s="23">
        <f>IF($D1060="","",IFERROR(INDEX('Productos de barra'!$D$2:$D$151,MATCH($D1060,'Productos de barra'!$A$2:$A$151,0)),""))</f>
        <v/>
      </c>
      <c r="G1060" s="24" t="n"/>
      <c r="H1060" s="24" t="n"/>
      <c r="I1060" s="24" t="n"/>
      <c r="J1060" s="24" t="n"/>
      <c r="K1060" s="24" t="n"/>
      <c r="L1060" s="25">
        <f>IF(OR($D1060="",$G1060=""),"",ROUND($G1060+N($H1060)-((N($I1060)+N($J1060))/MAX(0.0001,IFERROR(IF(INDEX('Productos de barra'!$F$2:$F$151,MATCH($D1060,'Productos de barra'!$A$2:$A$151,0))="",1,INDEX('Productos de barra'!$F$2:$F$151,MATCH($D1060,'Productos de barra'!$A$2:$A$151,0))),1))+N($K1060)),2))</f>
        <v/>
      </c>
      <c r="M1060" s="24" t="n"/>
      <c r="N1060" s="25">
        <f>IF(OR($L1060="",$M1060=""),"",ROUND($M1060-$L1060,2))</f>
        <v/>
      </c>
      <c r="O1060" s="23">
        <f>IF($N1060="","",IF(ABS($N1060)&lt;=IFERROR(IF(INDEX('Productos de barra'!$G$2:$G$151,MATCH($D1060,'Productos de barra'!$A$2:$A$151,0))="",Configuración!$C$3,INDEX('Productos de barra'!$G$2:$G$151,MATCH($D1060,'Productos de barra'!$A$2:$A$151,0))),Configuración!$C$3)*((N($I1060)+N($J1060))/MAX(0.0001,IFERROR(IF(INDEX('Productos de barra'!$F$2:$F$151,MATCH($D1060,'Productos de barra'!$A$2:$A$151,0))="",1,INDEX('Productos de barra'!$F$2:$F$151,MATCH($D1060,'Productos de barra'!$A$2:$A$151,0))),1))+N($K1060))+0.001,"OK",IF($N1060&lt;0,"Falta: investigar","Sobra: revisar carga")))</f>
        <v/>
      </c>
      <c r="P1060" s="26">
        <f>IF($N1060="","",IFERROR(IF(INDEX('Productos de barra'!$H$2:$H$151,MATCH($D1060,'Productos de barra'!$A$2:$A$151,0))="","",$N1060*INDEX('Productos de barra'!$H$2:$H$151,MATCH($D1060,'Productos de barra'!$A$2:$A$151,0))),""))</f>
        <v/>
      </c>
      <c r="Q1060" s="18" t="n"/>
      <c r="R1060" s="23">
        <f>IF(OR($A1060="",$A1060&lt;&gt;'Resumen del turno'!$C$3,$B1060&lt;&gt;'Resumen del turno'!$C$4,$O1060="",$O1060="OK"),"",COUNTIFS($A$2:$A1060,$A1060,$B$2:$B1060,$B1060,$O$2:$O1060,"Falta*")+COUNTIFS($A$2:$A1060,$A1060,$B$2:$B1060,$B1060,$O$2:$O1060,"Sobra*"))</f>
        <v/>
      </c>
    </row>
    <row r="1061">
      <c r="A1061" s="22" t="n"/>
      <c r="B1061" s="18" t="n"/>
      <c r="C1061" s="18" t="n"/>
      <c r="D1061" s="18" t="n"/>
      <c r="E1061" s="23">
        <f>IF($D1061="","",IFERROR(INDEX('Productos de barra'!$B$2:$B$151,MATCH($D1061,'Productos de barra'!$A$2:$A$151,0)),"Código no cargado"))</f>
        <v/>
      </c>
      <c r="F1061" s="23">
        <f>IF($D1061="","",IFERROR(INDEX('Productos de barra'!$D$2:$D$151,MATCH($D1061,'Productos de barra'!$A$2:$A$151,0)),""))</f>
        <v/>
      </c>
      <c r="G1061" s="24" t="n"/>
      <c r="H1061" s="24" t="n"/>
      <c r="I1061" s="24" t="n"/>
      <c r="J1061" s="24" t="n"/>
      <c r="K1061" s="24" t="n"/>
      <c r="L1061" s="25">
        <f>IF(OR($D1061="",$G1061=""),"",ROUND($G1061+N($H1061)-((N($I1061)+N($J1061))/MAX(0.0001,IFERROR(IF(INDEX('Productos de barra'!$F$2:$F$151,MATCH($D1061,'Productos de barra'!$A$2:$A$151,0))="",1,INDEX('Productos de barra'!$F$2:$F$151,MATCH($D1061,'Productos de barra'!$A$2:$A$151,0))),1))+N($K1061)),2))</f>
        <v/>
      </c>
      <c r="M1061" s="24" t="n"/>
      <c r="N1061" s="25">
        <f>IF(OR($L1061="",$M1061=""),"",ROUND($M1061-$L1061,2))</f>
        <v/>
      </c>
      <c r="O1061" s="23">
        <f>IF($N1061="","",IF(ABS($N1061)&lt;=IFERROR(IF(INDEX('Productos de barra'!$G$2:$G$151,MATCH($D1061,'Productos de barra'!$A$2:$A$151,0))="",Configuración!$C$3,INDEX('Productos de barra'!$G$2:$G$151,MATCH($D1061,'Productos de barra'!$A$2:$A$151,0))),Configuración!$C$3)*((N($I1061)+N($J1061))/MAX(0.0001,IFERROR(IF(INDEX('Productos de barra'!$F$2:$F$151,MATCH($D1061,'Productos de barra'!$A$2:$A$151,0))="",1,INDEX('Productos de barra'!$F$2:$F$151,MATCH($D1061,'Productos de barra'!$A$2:$A$151,0))),1))+N($K1061))+0.001,"OK",IF($N1061&lt;0,"Falta: investigar","Sobra: revisar carga")))</f>
        <v/>
      </c>
      <c r="P1061" s="26">
        <f>IF($N1061="","",IFERROR(IF(INDEX('Productos de barra'!$H$2:$H$151,MATCH($D1061,'Productos de barra'!$A$2:$A$151,0))="","",$N1061*INDEX('Productos de barra'!$H$2:$H$151,MATCH($D1061,'Productos de barra'!$A$2:$A$151,0))),""))</f>
        <v/>
      </c>
      <c r="Q1061" s="18" t="n"/>
      <c r="R1061" s="23">
        <f>IF(OR($A1061="",$A1061&lt;&gt;'Resumen del turno'!$C$3,$B1061&lt;&gt;'Resumen del turno'!$C$4,$O1061="",$O1061="OK"),"",COUNTIFS($A$2:$A1061,$A1061,$B$2:$B1061,$B1061,$O$2:$O1061,"Falta*")+COUNTIFS($A$2:$A1061,$A1061,$B$2:$B1061,$B1061,$O$2:$O1061,"Sobra*"))</f>
        <v/>
      </c>
    </row>
    <row r="1062">
      <c r="A1062" s="22" t="n"/>
      <c r="B1062" s="18" t="n"/>
      <c r="C1062" s="18" t="n"/>
      <c r="D1062" s="18" t="n"/>
      <c r="E1062" s="23">
        <f>IF($D1062="","",IFERROR(INDEX('Productos de barra'!$B$2:$B$151,MATCH($D1062,'Productos de barra'!$A$2:$A$151,0)),"Código no cargado"))</f>
        <v/>
      </c>
      <c r="F1062" s="23">
        <f>IF($D1062="","",IFERROR(INDEX('Productos de barra'!$D$2:$D$151,MATCH($D1062,'Productos de barra'!$A$2:$A$151,0)),""))</f>
        <v/>
      </c>
      <c r="G1062" s="24" t="n"/>
      <c r="H1062" s="24" t="n"/>
      <c r="I1062" s="24" t="n"/>
      <c r="J1062" s="24" t="n"/>
      <c r="K1062" s="24" t="n"/>
      <c r="L1062" s="25">
        <f>IF(OR($D1062="",$G1062=""),"",ROUND($G1062+N($H1062)-((N($I1062)+N($J1062))/MAX(0.0001,IFERROR(IF(INDEX('Productos de barra'!$F$2:$F$151,MATCH($D1062,'Productos de barra'!$A$2:$A$151,0))="",1,INDEX('Productos de barra'!$F$2:$F$151,MATCH($D1062,'Productos de barra'!$A$2:$A$151,0))),1))+N($K1062)),2))</f>
        <v/>
      </c>
      <c r="M1062" s="24" t="n"/>
      <c r="N1062" s="25">
        <f>IF(OR($L1062="",$M1062=""),"",ROUND($M1062-$L1062,2))</f>
        <v/>
      </c>
      <c r="O1062" s="23">
        <f>IF($N1062="","",IF(ABS($N1062)&lt;=IFERROR(IF(INDEX('Productos de barra'!$G$2:$G$151,MATCH($D1062,'Productos de barra'!$A$2:$A$151,0))="",Configuración!$C$3,INDEX('Productos de barra'!$G$2:$G$151,MATCH($D1062,'Productos de barra'!$A$2:$A$151,0))),Configuración!$C$3)*((N($I1062)+N($J1062))/MAX(0.0001,IFERROR(IF(INDEX('Productos de barra'!$F$2:$F$151,MATCH($D1062,'Productos de barra'!$A$2:$A$151,0))="",1,INDEX('Productos de barra'!$F$2:$F$151,MATCH($D1062,'Productos de barra'!$A$2:$A$151,0))),1))+N($K1062))+0.001,"OK",IF($N1062&lt;0,"Falta: investigar","Sobra: revisar carga")))</f>
        <v/>
      </c>
      <c r="P1062" s="26">
        <f>IF($N1062="","",IFERROR(IF(INDEX('Productos de barra'!$H$2:$H$151,MATCH($D1062,'Productos de barra'!$A$2:$A$151,0))="","",$N1062*INDEX('Productos de barra'!$H$2:$H$151,MATCH($D1062,'Productos de barra'!$A$2:$A$151,0))),""))</f>
        <v/>
      </c>
      <c r="Q1062" s="18" t="n"/>
      <c r="R1062" s="23">
        <f>IF(OR($A1062="",$A1062&lt;&gt;'Resumen del turno'!$C$3,$B1062&lt;&gt;'Resumen del turno'!$C$4,$O1062="",$O1062="OK"),"",COUNTIFS($A$2:$A1062,$A1062,$B$2:$B1062,$B1062,$O$2:$O1062,"Falta*")+COUNTIFS($A$2:$A1062,$A1062,$B$2:$B1062,$B1062,$O$2:$O1062,"Sobra*"))</f>
        <v/>
      </c>
    </row>
    <row r="1063">
      <c r="A1063" s="22" t="n"/>
      <c r="B1063" s="18" t="n"/>
      <c r="C1063" s="18" t="n"/>
      <c r="D1063" s="18" t="n"/>
      <c r="E1063" s="23">
        <f>IF($D1063="","",IFERROR(INDEX('Productos de barra'!$B$2:$B$151,MATCH($D1063,'Productos de barra'!$A$2:$A$151,0)),"Código no cargado"))</f>
        <v/>
      </c>
      <c r="F1063" s="23">
        <f>IF($D1063="","",IFERROR(INDEX('Productos de barra'!$D$2:$D$151,MATCH($D1063,'Productos de barra'!$A$2:$A$151,0)),""))</f>
        <v/>
      </c>
      <c r="G1063" s="24" t="n"/>
      <c r="H1063" s="24" t="n"/>
      <c r="I1063" s="24" t="n"/>
      <c r="J1063" s="24" t="n"/>
      <c r="K1063" s="24" t="n"/>
      <c r="L1063" s="25">
        <f>IF(OR($D1063="",$G1063=""),"",ROUND($G1063+N($H1063)-((N($I1063)+N($J1063))/MAX(0.0001,IFERROR(IF(INDEX('Productos de barra'!$F$2:$F$151,MATCH($D1063,'Productos de barra'!$A$2:$A$151,0))="",1,INDEX('Productos de barra'!$F$2:$F$151,MATCH($D1063,'Productos de barra'!$A$2:$A$151,0))),1))+N($K1063)),2))</f>
        <v/>
      </c>
      <c r="M1063" s="24" t="n"/>
      <c r="N1063" s="25">
        <f>IF(OR($L1063="",$M1063=""),"",ROUND($M1063-$L1063,2))</f>
        <v/>
      </c>
      <c r="O1063" s="23">
        <f>IF($N1063="","",IF(ABS($N1063)&lt;=IFERROR(IF(INDEX('Productos de barra'!$G$2:$G$151,MATCH($D1063,'Productos de barra'!$A$2:$A$151,0))="",Configuración!$C$3,INDEX('Productos de barra'!$G$2:$G$151,MATCH($D1063,'Productos de barra'!$A$2:$A$151,0))),Configuración!$C$3)*((N($I1063)+N($J1063))/MAX(0.0001,IFERROR(IF(INDEX('Productos de barra'!$F$2:$F$151,MATCH($D1063,'Productos de barra'!$A$2:$A$151,0))="",1,INDEX('Productos de barra'!$F$2:$F$151,MATCH($D1063,'Productos de barra'!$A$2:$A$151,0))),1))+N($K1063))+0.001,"OK",IF($N1063&lt;0,"Falta: investigar","Sobra: revisar carga")))</f>
        <v/>
      </c>
      <c r="P1063" s="26">
        <f>IF($N1063="","",IFERROR(IF(INDEX('Productos de barra'!$H$2:$H$151,MATCH($D1063,'Productos de barra'!$A$2:$A$151,0))="","",$N1063*INDEX('Productos de barra'!$H$2:$H$151,MATCH($D1063,'Productos de barra'!$A$2:$A$151,0))),""))</f>
        <v/>
      </c>
      <c r="Q1063" s="18" t="n"/>
      <c r="R1063" s="23">
        <f>IF(OR($A1063="",$A1063&lt;&gt;'Resumen del turno'!$C$3,$B1063&lt;&gt;'Resumen del turno'!$C$4,$O1063="",$O1063="OK"),"",COUNTIFS($A$2:$A1063,$A1063,$B$2:$B1063,$B1063,$O$2:$O1063,"Falta*")+COUNTIFS($A$2:$A1063,$A1063,$B$2:$B1063,$B1063,$O$2:$O1063,"Sobra*"))</f>
        <v/>
      </c>
    </row>
    <row r="1064">
      <c r="A1064" s="22" t="n"/>
      <c r="B1064" s="18" t="n"/>
      <c r="C1064" s="18" t="n"/>
      <c r="D1064" s="18" t="n"/>
      <c r="E1064" s="23">
        <f>IF($D1064="","",IFERROR(INDEX('Productos de barra'!$B$2:$B$151,MATCH($D1064,'Productos de barra'!$A$2:$A$151,0)),"Código no cargado"))</f>
        <v/>
      </c>
      <c r="F1064" s="23">
        <f>IF($D1064="","",IFERROR(INDEX('Productos de barra'!$D$2:$D$151,MATCH($D1064,'Productos de barra'!$A$2:$A$151,0)),""))</f>
        <v/>
      </c>
      <c r="G1064" s="24" t="n"/>
      <c r="H1064" s="24" t="n"/>
      <c r="I1064" s="24" t="n"/>
      <c r="J1064" s="24" t="n"/>
      <c r="K1064" s="24" t="n"/>
      <c r="L1064" s="25">
        <f>IF(OR($D1064="",$G1064=""),"",ROUND($G1064+N($H1064)-((N($I1064)+N($J1064))/MAX(0.0001,IFERROR(IF(INDEX('Productos de barra'!$F$2:$F$151,MATCH($D1064,'Productos de barra'!$A$2:$A$151,0))="",1,INDEX('Productos de barra'!$F$2:$F$151,MATCH($D1064,'Productos de barra'!$A$2:$A$151,0))),1))+N($K1064)),2))</f>
        <v/>
      </c>
      <c r="M1064" s="24" t="n"/>
      <c r="N1064" s="25">
        <f>IF(OR($L1064="",$M1064=""),"",ROUND($M1064-$L1064,2))</f>
        <v/>
      </c>
      <c r="O1064" s="23">
        <f>IF($N1064="","",IF(ABS($N1064)&lt;=IFERROR(IF(INDEX('Productos de barra'!$G$2:$G$151,MATCH($D1064,'Productos de barra'!$A$2:$A$151,0))="",Configuración!$C$3,INDEX('Productos de barra'!$G$2:$G$151,MATCH($D1064,'Productos de barra'!$A$2:$A$151,0))),Configuración!$C$3)*((N($I1064)+N($J1064))/MAX(0.0001,IFERROR(IF(INDEX('Productos de barra'!$F$2:$F$151,MATCH($D1064,'Productos de barra'!$A$2:$A$151,0))="",1,INDEX('Productos de barra'!$F$2:$F$151,MATCH($D1064,'Productos de barra'!$A$2:$A$151,0))),1))+N($K1064))+0.001,"OK",IF($N1064&lt;0,"Falta: investigar","Sobra: revisar carga")))</f>
        <v/>
      </c>
      <c r="P1064" s="26">
        <f>IF($N1064="","",IFERROR(IF(INDEX('Productos de barra'!$H$2:$H$151,MATCH($D1064,'Productos de barra'!$A$2:$A$151,0))="","",$N1064*INDEX('Productos de barra'!$H$2:$H$151,MATCH($D1064,'Productos de barra'!$A$2:$A$151,0))),""))</f>
        <v/>
      </c>
      <c r="Q1064" s="18" t="n"/>
      <c r="R1064" s="23">
        <f>IF(OR($A1064="",$A1064&lt;&gt;'Resumen del turno'!$C$3,$B1064&lt;&gt;'Resumen del turno'!$C$4,$O1064="",$O1064="OK"),"",COUNTIFS($A$2:$A1064,$A1064,$B$2:$B1064,$B1064,$O$2:$O1064,"Falta*")+COUNTIFS($A$2:$A1064,$A1064,$B$2:$B1064,$B1064,$O$2:$O1064,"Sobra*"))</f>
        <v/>
      </c>
    </row>
    <row r="1065">
      <c r="A1065" s="22" t="n"/>
      <c r="B1065" s="18" t="n"/>
      <c r="C1065" s="18" t="n"/>
      <c r="D1065" s="18" t="n"/>
      <c r="E1065" s="23">
        <f>IF($D1065="","",IFERROR(INDEX('Productos de barra'!$B$2:$B$151,MATCH($D1065,'Productos de barra'!$A$2:$A$151,0)),"Código no cargado"))</f>
        <v/>
      </c>
      <c r="F1065" s="23">
        <f>IF($D1065="","",IFERROR(INDEX('Productos de barra'!$D$2:$D$151,MATCH($D1065,'Productos de barra'!$A$2:$A$151,0)),""))</f>
        <v/>
      </c>
      <c r="G1065" s="24" t="n"/>
      <c r="H1065" s="24" t="n"/>
      <c r="I1065" s="24" t="n"/>
      <c r="J1065" s="24" t="n"/>
      <c r="K1065" s="24" t="n"/>
      <c r="L1065" s="25">
        <f>IF(OR($D1065="",$G1065=""),"",ROUND($G1065+N($H1065)-((N($I1065)+N($J1065))/MAX(0.0001,IFERROR(IF(INDEX('Productos de barra'!$F$2:$F$151,MATCH($D1065,'Productos de barra'!$A$2:$A$151,0))="",1,INDEX('Productos de barra'!$F$2:$F$151,MATCH($D1065,'Productos de barra'!$A$2:$A$151,0))),1))+N($K1065)),2))</f>
        <v/>
      </c>
      <c r="M1065" s="24" t="n"/>
      <c r="N1065" s="25">
        <f>IF(OR($L1065="",$M1065=""),"",ROUND($M1065-$L1065,2))</f>
        <v/>
      </c>
      <c r="O1065" s="23">
        <f>IF($N1065="","",IF(ABS($N1065)&lt;=IFERROR(IF(INDEX('Productos de barra'!$G$2:$G$151,MATCH($D1065,'Productos de barra'!$A$2:$A$151,0))="",Configuración!$C$3,INDEX('Productos de barra'!$G$2:$G$151,MATCH($D1065,'Productos de barra'!$A$2:$A$151,0))),Configuración!$C$3)*((N($I1065)+N($J1065))/MAX(0.0001,IFERROR(IF(INDEX('Productos de barra'!$F$2:$F$151,MATCH($D1065,'Productos de barra'!$A$2:$A$151,0))="",1,INDEX('Productos de barra'!$F$2:$F$151,MATCH($D1065,'Productos de barra'!$A$2:$A$151,0))),1))+N($K1065))+0.001,"OK",IF($N1065&lt;0,"Falta: investigar","Sobra: revisar carga")))</f>
        <v/>
      </c>
      <c r="P1065" s="26">
        <f>IF($N1065="","",IFERROR(IF(INDEX('Productos de barra'!$H$2:$H$151,MATCH($D1065,'Productos de barra'!$A$2:$A$151,0))="","",$N1065*INDEX('Productos de barra'!$H$2:$H$151,MATCH($D1065,'Productos de barra'!$A$2:$A$151,0))),""))</f>
        <v/>
      </c>
      <c r="Q1065" s="18" t="n"/>
      <c r="R1065" s="23">
        <f>IF(OR($A1065="",$A1065&lt;&gt;'Resumen del turno'!$C$3,$B1065&lt;&gt;'Resumen del turno'!$C$4,$O1065="",$O1065="OK"),"",COUNTIFS($A$2:$A1065,$A1065,$B$2:$B1065,$B1065,$O$2:$O1065,"Falta*")+COUNTIFS($A$2:$A1065,$A1065,$B$2:$B1065,$B1065,$O$2:$O1065,"Sobra*"))</f>
        <v/>
      </c>
    </row>
    <row r="1066">
      <c r="A1066" s="22" t="n"/>
      <c r="B1066" s="18" t="n"/>
      <c r="C1066" s="18" t="n"/>
      <c r="D1066" s="18" t="n"/>
      <c r="E1066" s="23">
        <f>IF($D1066="","",IFERROR(INDEX('Productos de barra'!$B$2:$B$151,MATCH($D1066,'Productos de barra'!$A$2:$A$151,0)),"Código no cargado"))</f>
        <v/>
      </c>
      <c r="F1066" s="23">
        <f>IF($D1066="","",IFERROR(INDEX('Productos de barra'!$D$2:$D$151,MATCH($D1066,'Productos de barra'!$A$2:$A$151,0)),""))</f>
        <v/>
      </c>
      <c r="G1066" s="24" t="n"/>
      <c r="H1066" s="24" t="n"/>
      <c r="I1066" s="24" t="n"/>
      <c r="J1066" s="24" t="n"/>
      <c r="K1066" s="24" t="n"/>
      <c r="L1066" s="25">
        <f>IF(OR($D1066="",$G1066=""),"",ROUND($G1066+N($H1066)-((N($I1066)+N($J1066))/MAX(0.0001,IFERROR(IF(INDEX('Productos de barra'!$F$2:$F$151,MATCH($D1066,'Productos de barra'!$A$2:$A$151,0))="",1,INDEX('Productos de barra'!$F$2:$F$151,MATCH($D1066,'Productos de barra'!$A$2:$A$151,0))),1))+N($K1066)),2))</f>
        <v/>
      </c>
      <c r="M1066" s="24" t="n"/>
      <c r="N1066" s="25">
        <f>IF(OR($L1066="",$M1066=""),"",ROUND($M1066-$L1066,2))</f>
        <v/>
      </c>
      <c r="O1066" s="23">
        <f>IF($N1066="","",IF(ABS($N1066)&lt;=IFERROR(IF(INDEX('Productos de barra'!$G$2:$G$151,MATCH($D1066,'Productos de barra'!$A$2:$A$151,0))="",Configuración!$C$3,INDEX('Productos de barra'!$G$2:$G$151,MATCH($D1066,'Productos de barra'!$A$2:$A$151,0))),Configuración!$C$3)*((N($I1066)+N($J1066))/MAX(0.0001,IFERROR(IF(INDEX('Productos de barra'!$F$2:$F$151,MATCH($D1066,'Productos de barra'!$A$2:$A$151,0))="",1,INDEX('Productos de barra'!$F$2:$F$151,MATCH($D1066,'Productos de barra'!$A$2:$A$151,0))),1))+N($K1066))+0.001,"OK",IF($N1066&lt;0,"Falta: investigar","Sobra: revisar carga")))</f>
        <v/>
      </c>
      <c r="P1066" s="26">
        <f>IF($N1066="","",IFERROR(IF(INDEX('Productos de barra'!$H$2:$H$151,MATCH($D1066,'Productos de barra'!$A$2:$A$151,0))="","",$N1066*INDEX('Productos de barra'!$H$2:$H$151,MATCH($D1066,'Productos de barra'!$A$2:$A$151,0))),""))</f>
        <v/>
      </c>
      <c r="Q1066" s="18" t="n"/>
      <c r="R1066" s="23">
        <f>IF(OR($A1066="",$A1066&lt;&gt;'Resumen del turno'!$C$3,$B1066&lt;&gt;'Resumen del turno'!$C$4,$O1066="",$O1066="OK"),"",COUNTIFS($A$2:$A1066,$A1066,$B$2:$B1066,$B1066,$O$2:$O1066,"Falta*")+COUNTIFS($A$2:$A1066,$A1066,$B$2:$B1066,$B1066,$O$2:$O1066,"Sobra*"))</f>
        <v/>
      </c>
    </row>
    <row r="1067">
      <c r="A1067" s="22" t="n"/>
      <c r="B1067" s="18" t="n"/>
      <c r="C1067" s="18" t="n"/>
      <c r="D1067" s="18" t="n"/>
      <c r="E1067" s="23">
        <f>IF($D1067="","",IFERROR(INDEX('Productos de barra'!$B$2:$B$151,MATCH($D1067,'Productos de barra'!$A$2:$A$151,0)),"Código no cargado"))</f>
        <v/>
      </c>
      <c r="F1067" s="23">
        <f>IF($D1067="","",IFERROR(INDEX('Productos de barra'!$D$2:$D$151,MATCH($D1067,'Productos de barra'!$A$2:$A$151,0)),""))</f>
        <v/>
      </c>
      <c r="G1067" s="24" t="n"/>
      <c r="H1067" s="24" t="n"/>
      <c r="I1067" s="24" t="n"/>
      <c r="J1067" s="24" t="n"/>
      <c r="K1067" s="24" t="n"/>
      <c r="L1067" s="25">
        <f>IF(OR($D1067="",$G1067=""),"",ROUND($G1067+N($H1067)-((N($I1067)+N($J1067))/MAX(0.0001,IFERROR(IF(INDEX('Productos de barra'!$F$2:$F$151,MATCH($D1067,'Productos de barra'!$A$2:$A$151,0))="",1,INDEX('Productos de barra'!$F$2:$F$151,MATCH($D1067,'Productos de barra'!$A$2:$A$151,0))),1))+N($K1067)),2))</f>
        <v/>
      </c>
      <c r="M1067" s="24" t="n"/>
      <c r="N1067" s="25">
        <f>IF(OR($L1067="",$M1067=""),"",ROUND($M1067-$L1067,2))</f>
        <v/>
      </c>
      <c r="O1067" s="23">
        <f>IF($N1067="","",IF(ABS($N1067)&lt;=IFERROR(IF(INDEX('Productos de barra'!$G$2:$G$151,MATCH($D1067,'Productos de barra'!$A$2:$A$151,0))="",Configuración!$C$3,INDEX('Productos de barra'!$G$2:$G$151,MATCH($D1067,'Productos de barra'!$A$2:$A$151,0))),Configuración!$C$3)*((N($I1067)+N($J1067))/MAX(0.0001,IFERROR(IF(INDEX('Productos de barra'!$F$2:$F$151,MATCH($D1067,'Productos de barra'!$A$2:$A$151,0))="",1,INDEX('Productos de barra'!$F$2:$F$151,MATCH($D1067,'Productos de barra'!$A$2:$A$151,0))),1))+N($K1067))+0.001,"OK",IF($N1067&lt;0,"Falta: investigar","Sobra: revisar carga")))</f>
        <v/>
      </c>
      <c r="P1067" s="26">
        <f>IF($N1067="","",IFERROR(IF(INDEX('Productos de barra'!$H$2:$H$151,MATCH($D1067,'Productos de barra'!$A$2:$A$151,0))="","",$N1067*INDEX('Productos de barra'!$H$2:$H$151,MATCH($D1067,'Productos de barra'!$A$2:$A$151,0))),""))</f>
        <v/>
      </c>
      <c r="Q1067" s="18" t="n"/>
      <c r="R1067" s="23">
        <f>IF(OR($A1067="",$A1067&lt;&gt;'Resumen del turno'!$C$3,$B1067&lt;&gt;'Resumen del turno'!$C$4,$O1067="",$O1067="OK"),"",COUNTIFS($A$2:$A1067,$A1067,$B$2:$B1067,$B1067,$O$2:$O1067,"Falta*")+COUNTIFS($A$2:$A1067,$A1067,$B$2:$B1067,$B1067,$O$2:$O1067,"Sobra*"))</f>
        <v/>
      </c>
    </row>
    <row r="1068">
      <c r="A1068" s="22" t="n"/>
      <c r="B1068" s="18" t="n"/>
      <c r="C1068" s="18" t="n"/>
      <c r="D1068" s="18" t="n"/>
      <c r="E1068" s="23">
        <f>IF($D1068="","",IFERROR(INDEX('Productos de barra'!$B$2:$B$151,MATCH($D1068,'Productos de barra'!$A$2:$A$151,0)),"Código no cargado"))</f>
        <v/>
      </c>
      <c r="F1068" s="23">
        <f>IF($D1068="","",IFERROR(INDEX('Productos de barra'!$D$2:$D$151,MATCH($D1068,'Productos de barra'!$A$2:$A$151,0)),""))</f>
        <v/>
      </c>
      <c r="G1068" s="24" t="n"/>
      <c r="H1068" s="24" t="n"/>
      <c r="I1068" s="24" t="n"/>
      <c r="J1068" s="24" t="n"/>
      <c r="K1068" s="24" t="n"/>
      <c r="L1068" s="25">
        <f>IF(OR($D1068="",$G1068=""),"",ROUND($G1068+N($H1068)-((N($I1068)+N($J1068))/MAX(0.0001,IFERROR(IF(INDEX('Productos de barra'!$F$2:$F$151,MATCH($D1068,'Productos de barra'!$A$2:$A$151,0))="",1,INDEX('Productos de barra'!$F$2:$F$151,MATCH($D1068,'Productos de barra'!$A$2:$A$151,0))),1))+N($K1068)),2))</f>
        <v/>
      </c>
      <c r="M1068" s="24" t="n"/>
      <c r="N1068" s="25">
        <f>IF(OR($L1068="",$M1068=""),"",ROUND($M1068-$L1068,2))</f>
        <v/>
      </c>
      <c r="O1068" s="23">
        <f>IF($N1068="","",IF(ABS($N1068)&lt;=IFERROR(IF(INDEX('Productos de barra'!$G$2:$G$151,MATCH($D1068,'Productos de barra'!$A$2:$A$151,0))="",Configuración!$C$3,INDEX('Productos de barra'!$G$2:$G$151,MATCH($D1068,'Productos de barra'!$A$2:$A$151,0))),Configuración!$C$3)*((N($I1068)+N($J1068))/MAX(0.0001,IFERROR(IF(INDEX('Productos de barra'!$F$2:$F$151,MATCH($D1068,'Productos de barra'!$A$2:$A$151,0))="",1,INDEX('Productos de barra'!$F$2:$F$151,MATCH($D1068,'Productos de barra'!$A$2:$A$151,0))),1))+N($K1068))+0.001,"OK",IF($N1068&lt;0,"Falta: investigar","Sobra: revisar carga")))</f>
        <v/>
      </c>
      <c r="P1068" s="26">
        <f>IF($N1068="","",IFERROR(IF(INDEX('Productos de barra'!$H$2:$H$151,MATCH($D1068,'Productos de barra'!$A$2:$A$151,0))="","",$N1068*INDEX('Productos de barra'!$H$2:$H$151,MATCH($D1068,'Productos de barra'!$A$2:$A$151,0))),""))</f>
        <v/>
      </c>
      <c r="Q1068" s="18" t="n"/>
      <c r="R1068" s="23">
        <f>IF(OR($A1068="",$A1068&lt;&gt;'Resumen del turno'!$C$3,$B1068&lt;&gt;'Resumen del turno'!$C$4,$O1068="",$O1068="OK"),"",COUNTIFS($A$2:$A1068,$A1068,$B$2:$B1068,$B1068,$O$2:$O1068,"Falta*")+COUNTIFS($A$2:$A1068,$A1068,$B$2:$B1068,$B1068,$O$2:$O1068,"Sobra*"))</f>
        <v/>
      </c>
    </row>
    <row r="1069">
      <c r="A1069" s="22" t="n"/>
      <c r="B1069" s="18" t="n"/>
      <c r="C1069" s="18" t="n"/>
      <c r="D1069" s="18" t="n"/>
      <c r="E1069" s="23">
        <f>IF($D1069="","",IFERROR(INDEX('Productos de barra'!$B$2:$B$151,MATCH($D1069,'Productos de barra'!$A$2:$A$151,0)),"Código no cargado"))</f>
        <v/>
      </c>
      <c r="F1069" s="23">
        <f>IF($D1069="","",IFERROR(INDEX('Productos de barra'!$D$2:$D$151,MATCH($D1069,'Productos de barra'!$A$2:$A$151,0)),""))</f>
        <v/>
      </c>
      <c r="G1069" s="24" t="n"/>
      <c r="H1069" s="24" t="n"/>
      <c r="I1069" s="24" t="n"/>
      <c r="J1069" s="24" t="n"/>
      <c r="K1069" s="24" t="n"/>
      <c r="L1069" s="25">
        <f>IF(OR($D1069="",$G1069=""),"",ROUND($G1069+N($H1069)-((N($I1069)+N($J1069))/MAX(0.0001,IFERROR(IF(INDEX('Productos de barra'!$F$2:$F$151,MATCH($D1069,'Productos de barra'!$A$2:$A$151,0))="",1,INDEX('Productos de barra'!$F$2:$F$151,MATCH($D1069,'Productos de barra'!$A$2:$A$151,0))),1))+N($K1069)),2))</f>
        <v/>
      </c>
      <c r="M1069" s="24" t="n"/>
      <c r="N1069" s="25">
        <f>IF(OR($L1069="",$M1069=""),"",ROUND($M1069-$L1069,2))</f>
        <v/>
      </c>
      <c r="O1069" s="23">
        <f>IF($N1069="","",IF(ABS($N1069)&lt;=IFERROR(IF(INDEX('Productos de barra'!$G$2:$G$151,MATCH($D1069,'Productos de barra'!$A$2:$A$151,0))="",Configuración!$C$3,INDEX('Productos de barra'!$G$2:$G$151,MATCH($D1069,'Productos de barra'!$A$2:$A$151,0))),Configuración!$C$3)*((N($I1069)+N($J1069))/MAX(0.0001,IFERROR(IF(INDEX('Productos de barra'!$F$2:$F$151,MATCH($D1069,'Productos de barra'!$A$2:$A$151,0))="",1,INDEX('Productos de barra'!$F$2:$F$151,MATCH($D1069,'Productos de barra'!$A$2:$A$151,0))),1))+N($K1069))+0.001,"OK",IF($N1069&lt;0,"Falta: investigar","Sobra: revisar carga")))</f>
        <v/>
      </c>
      <c r="P1069" s="26">
        <f>IF($N1069="","",IFERROR(IF(INDEX('Productos de barra'!$H$2:$H$151,MATCH($D1069,'Productos de barra'!$A$2:$A$151,0))="","",$N1069*INDEX('Productos de barra'!$H$2:$H$151,MATCH($D1069,'Productos de barra'!$A$2:$A$151,0))),""))</f>
        <v/>
      </c>
      <c r="Q1069" s="18" t="n"/>
      <c r="R1069" s="23">
        <f>IF(OR($A1069="",$A1069&lt;&gt;'Resumen del turno'!$C$3,$B1069&lt;&gt;'Resumen del turno'!$C$4,$O1069="",$O1069="OK"),"",COUNTIFS($A$2:$A1069,$A1069,$B$2:$B1069,$B1069,$O$2:$O1069,"Falta*")+COUNTIFS($A$2:$A1069,$A1069,$B$2:$B1069,$B1069,$O$2:$O1069,"Sobra*"))</f>
        <v/>
      </c>
    </row>
    <row r="1070">
      <c r="A1070" s="22" t="n"/>
      <c r="B1070" s="18" t="n"/>
      <c r="C1070" s="18" t="n"/>
      <c r="D1070" s="18" t="n"/>
      <c r="E1070" s="23">
        <f>IF($D1070="","",IFERROR(INDEX('Productos de barra'!$B$2:$B$151,MATCH($D1070,'Productos de barra'!$A$2:$A$151,0)),"Código no cargado"))</f>
        <v/>
      </c>
      <c r="F1070" s="23">
        <f>IF($D1070="","",IFERROR(INDEX('Productos de barra'!$D$2:$D$151,MATCH($D1070,'Productos de barra'!$A$2:$A$151,0)),""))</f>
        <v/>
      </c>
      <c r="G1070" s="24" t="n"/>
      <c r="H1070" s="24" t="n"/>
      <c r="I1070" s="24" t="n"/>
      <c r="J1070" s="24" t="n"/>
      <c r="K1070" s="24" t="n"/>
      <c r="L1070" s="25">
        <f>IF(OR($D1070="",$G1070=""),"",ROUND($G1070+N($H1070)-((N($I1070)+N($J1070))/MAX(0.0001,IFERROR(IF(INDEX('Productos de barra'!$F$2:$F$151,MATCH($D1070,'Productos de barra'!$A$2:$A$151,0))="",1,INDEX('Productos de barra'!$F$2:$F$151,MATCH($D1070,'Productos de barra'!$A$2:$A$151,0))),1))+N($K1070)),2))</f>
        <v/>
      </c>
      <c r="M1070" s="24" t="n"/>
      <c r="N1070" s="25">
        <f>IF(OR($L1070="",$M1070=""),"",ROUND($M1070-$L1070,2))</f>
        <v/>
      </c>
      <c r="O1070" s="23">
        <f>IF($N1070="","",IF(ABS($N1070)&lt;=IFERROR(IF(INDEX('Productos de barra'!$G$2:$G$151,MATCH($D1070,'Productos de barra'!$A$2:$A$151,0))="",Configuración!$C$3,INDEX('Productos de barra'!$G$2:$G$151,MATCH($D1070,'Productos de barra'!$A$2:$A$151,0))),Configuración!$C$3)*((N($I1070)+N($J1070))/MAX(0.0001,IFERROR(IF(INDEX('Productos de barra'!$F$2:$F$151,MATCH($D1070,'Productos de barra'!$A$2:$A$151,0))="",1,INDEX('Productos de barra'!$F$2:$F$151,MATCH($D1070,'Productos de barra'!$A$2:$A$151,0))),1))+N($K1070))+0.001,"OK",IF($N1070&lt;0,"Falta: investigar","Sobra: revisar carga")))</f>
        <v/>
      </c>
      <c r="P1070" s="26">
        <f>IF($N1070="","",IFERROR(IF(INDEX('Productos de barra'!$H$2:$H$151,MATCH($D1070,'Productos de barra'!$A$2:$A$151,0))="","",$N1070*INDEX('Productos de barra'!$H$2:$H$151,MATCH($D1070,'Productos de barra'!$A$2:$A$151,0))),""))</f>
        <v/>
      </c>
      <c r="Q1070" s="18" t="n"/>
      <c r="R1070" s="23">
        <f>IF(OR($A1070="",$A1070&lt;&gt;'Resumen del turno'!$C$3,$B1070&lt;&gt;'Resumen del turno'!$C$4,$O1070="",$O1070="OK"),"",COUNTIFS($A$2:$A1070,$A1070,$B$2:$B1070,$B1070,$O$2:$O1070,"Falta*")+COUNTIFS($A$2:$A1070,$A1070,$B$2:$B1070,$B1070,$O$2:$O1070,"Sobra*"))</f>
        <v/>
      </c>
    </row>
    <row r="1071">
      <c r="A1071" s="22" t="n"/>
      <c r="B1071" s="18" t="n"/>
      <c r="C1071" s="18" t="n"/>
      <c r="D1071" s="18" t="n"/>
      <c r="E1071" s="23">
        <f>IF($D1071="","",IFERROR(INDEX('Productos de barra'!$B$2:$B$151,MATCH($D1071,'Productos de barra'!$A$2:$A$151,0)),"Código no cargado"))</f>
        <v/>
      </c>
      <c r="F1071" s="23">
        <f>IF($D1071="","",IFERROR(INDEX('Productos de barra'!$D$2:$D$151,MATCH($D1071,'Productos de barra'!$A$2:$A$151,0)),""))</f>
        <v/>
      </c>
      <c r="G1071" s="24" t="n"/>
      <c r="H1071" s="24" t="n"/>
      <c r="I1071" s="24" t="n"/>
      <c r="J1071" s="24" t="n"/>
      <c r="K1071" s="24" t="n"/>
      <c r="L1071" s="25">
        <f>IF(OR($D1071="",$G1071=""),"",ROUND($G1071+N($H1071)-((N($I1071)+N($J1071))/MAX(0.0001,IFERROR(IF(INDEX('Productos de barra'!$F$2:$F$151,MATCH($D1071,'Productos de barra'!$A$2:$A$151,0))="",1,INDEX('Productos de barra'!$F$2:$F$151,MATCH($D1071,'Productos de barra'!$A$2:$A$151,0))),1))+N($K1071)),2))</f>
        <v/>
      </c>
      <c r="M1071" s="24" t="n"/>
      <c r="N1071" s="25">
        <f>IF(OR($L1071="",$M1071=""),"",ROUND($M1071-$L1071,2))</f>
        <v/>
      </c>
      <c r="O1071" s="23">
        <f>IF($N1071="","",IF(ABS($N1071)&lt;=IFERROR(IF(INDEX('Productos de barra'!$G$2:$G$151,MATCH($D1071,'Productos de barra'!$A$2:$A$151,0))="",Configuración!$C$3,INDEX('Productos de barra'!$G$2:$G$151,MATCH($D1071,'Productos de barra'!$A$2:$A$151,0))),Configuración!$C$3)*((N($I1071)+N($J1071))/MAX(0.0001,IFERROR(IF(INDEX('Productos de barra'!$F$2:$F$151,MATCH($D1071,'Productos de barra'!$A$2:$A$151,0))="",1,INDEX('Productos de barra'!$F$2:$F$151,MATCH($D1071,'Productos de barra'!$A$2:$A$151,0))),1))+N($K1071))+0.001,"OK",IF($N1071&lt;0,"Falta: investigar","Sobra: revisar carga")))</f>
        <v/>
      </c>
      <c r="P1071" s="26">
        <f>IF($N1071="","",IFERROR(IF(INDEX('Productos de barra'!$H$2:$H$151,MATCH($D1071,'Productos de barra'!$A$2:$A$151,0))="","",$N1071*INDEX('Productos de barra'!$H$2:$H$151,MATCH($D1071,'Productos de barra'!$A$2:$A$151,0))),""))</f>
        <v/>
      </c>
      <c r="Q1071" s="18" t="n"/>
      <c r="R1071" s="23">
        <f>IF(OR($A1071="",$A1071&lt;&gt;'Resumen del turno'!$C$3,$B1071&lt;&gt;'Resumen del turno'!$C$4,$O1071="",$O1071="OK"),"",COUNTIFS($A$2:$A1071,$A1071,$B$2:$B1071,$B1071,$O$2:$O1071,"Falta*")+COUNTIFS($A$2:$A1071,$A1071,$B$2:$B1071,$B1071,$O$2:$O1071,"Sobra*"))</f>
        <v/>
      </c>
    </row>
    <row r="1072">
      <c r="A1072" s="22" t="n"/>
      <c r="B1072" s="18" t="n"/>
      <c r="C1072" s="18" t="n"/>
      <c r="D1072" s="18" t="n"/>
      <c r="E1072" s="23">
        <f>IF($D1072="","",IFERROR(INDEX('Productos de barra'!$B$2:$B$151,MATCH($D1072,'Productos de barra'!$A$2:$A$151,0)),"Código no cargado"))</f>
        <v/>
      </c>
      <c r="F1072" s="23">
        <f>IF($D1072="","",IFERROR(INDEX('Productos de barra'!$D$2:$D$151,MATCH($D1072,'Productos de barra'!$A$2:$A$151,0)),""))</f>
        <v/>
      </c>
      <c r="G1072" s="24" t="n"/>
      <c r="H1072" s="24" t="n"/>
      <c r="I1072" s="24" t="n"/>
      <c r="J1072" s="24" t="n"/>
      <c r="K1072" s="24" t="n"/>
      <c r="L1072" s="25">
        <f>IF(OR($D1072="",$G1072=""),"",ROUND($G1072+N($H1072)-((N($I1072)+N($J1072))/MAX(0.0001,IFERROR(IF(INDEX('Productos de barra'!$F$2:$F$151,MATCH($D1072,'Productos de barra'!$A$2:$A$151,0))="",1,INDEX('Productos de barra'!$F$2:$F$151,MATCH($D1072,'Productos de barra'!$A$2:$A$151,0))),1))+N($K1072)),2))</f>
        <v/>
      </c>
      <c r="M1072" s="24" t="n"/>
      <c r="N1072" s="25">
        <f>IF(OR($L1072="",$M1072=""),"",ROUND($M1072-$L1072,2))</f>
        <v/>
      </c>
      <c r="O1072" s="23">
        <f>IF($N1072="","",IF(ABS($N1072)&lt;=IFERROR(IF(INDEX('Productos de barra'!$G$2:$G$151,MATCH($D1072,'Productos de barra'!$A$2:$A$151,0))="",Configuración!$C$3,INDEX('Productos de barra'!$G$2:$G$151,MATCH($D1072,'Productos de barra'!$A$2:$A$151,0))),Configuración!$C$3)*((N($I1072)+N($J1072))/MAX(0.0001,IFERROR(IF(INDEX('Productos de barra'!$F$2:$F$151,MATCH($D1072,'Productos de barra'!$A$2:$A$151,0))="",1,INDEX('Productos de barra'!$F$2:$F$151,MATCH($D1072,'Productos de barra'!$A$2:$A$151,0))),1))+N($K1072))+0.001,"OK",IF($N1072&lt;0,"Falta: investigar","Sobra: revisar carga")))</f>
        <v/>
      </c>
      <c r="P1072" s="26">
        <f>IF($N1072="","",IFERROR(IF(INDEX('Productos de barra'!$H$2:$H$151,MATCH($D1072,'Productos de barra'!$A$2:$A$151,0))="","",$N1072*INDEX('Productos de barra'!$H$2:$H$151,MATCH($D1072,'Productos de barra'!$A$2:$A$151,0))),""))</f>
        <v/>
      </c>
      <c r="Q1072" s="18" t="n"/>
      <c r="R1072" s="23">
        <f>IF(OR($A1072="",$A1072&lt;&gt;'Resumen del turno'!$C$3,$B1072&lt;&gt;'Resumen del turno'!$C$4,$O1072="",$O1072="OK"),"",COUNTIFS($A$2:$A1072,$A1072,$B$2:$B1072,$B1072,$O$2:$O1072,"Falta*")+COUNTIFS($A$2:$A1072,$A1072,$B$2:$B1072,$B1072,$O$2:$O1072,"Sobra*"))</f>
        <v/>
      </c>
    </row>
    <row r="1073">
      <c r="A1073" s="22" t="n"/>
      <c r="B1073" s="18" t="n"/>
      <c r="C1073" s="18" t="n"/>
      <c r="D1073" s="18" t="n"/>
      <c r="E1073" s="23">
        <f>IF($D1073="","",IFERROR(INDEX('Productos de barra'!$B$2:$B$151,MATCH($D1073,'Productos de barra'!$A$2:$A$151,0)),"Código no cargado"))</f>
        <v/>
      </c>
      <c r="F1073" s="23">
        <f>IF($D1073="","",IFERROR(INDEX('Productos de barra'!$D$2:$D$151,MATCH($D1073,'Productos de barra'!$A$2:$A$151,0)),""))</f>
        <v/>
      </c>
      <c r="G1073" s="24" t="n"/>
      <c r="H1073" s="24" t="n"/>
      <c r="I1073" s="24" t="n"/>
      <c r="J1073" s="24" t="n"/>
      <c r="K1073" s="24" t="n"/>
      <c r="L1073" s="25">
        <f>IF(OR($D1073="",$G1073=""),"",ROUND($G1073+N($H1073)-((N($I1073)+N($J1073))/MAX(0.0001,IFERROR(IF(INDEX('Productos de barra'!$F$2:$F$151,MATCH($D1073,'Productos de barra'!$A$2:$A$151,0))="",1,INDEX('Productos de barra'!$F$2:$F$151,MATCH($D1073,'Productos de barra'!$A$2:$A$151,0))),1))+N($K1073)),2))</f>
        <v/>
      </c>
      <c r="M1073" s="24" t="n"/>
      <c r="N1073" s="25">
        <f>IF(OR($L1073="",$M1073=""),"",ROUND($M1073-$L1073,2))</f>
        <v/>
      </c>
      <c r="O1073" s="23">
        <f>IF($N1073="","",IF(ABS($N1073)&lt;=IFERROR(IF(INDEX('Productos de barra'!$G$2:$G$151,MATCH($D1073,'Productos de barra'!$A$2:$A$151,0))="",Configuración!$C$3,INDEX('Productos de barra'!$G$2:$G$151,MATCH($D1073,'Productos de barra'!$A$2:$A$151,0))),Configuración!$C$3)*((N($I1073)+N($J1073))/MAX(0.0001,IFERROR(IF(INDEX('Productos de barra'!$F$2:$F$151,MATCH($D1073,'Productos de barra'!$A$2:$A$151,0))="",1,INDEX('Productos de barra'!$F$2:$F$151,MATCH($D1073,'Productos de barra'!$A$2:$A$151,0))),1))+N($K1073))+0.001,"OK",IF($N1073&lt;0,"Falta: investigar","Sobra: revisar carga")))</f>
        <v/>
      </c>
      <c r="P1073" s="26">
        <f>IF($N1073="","",IFERROR(IF(INDEX('Productos de barra'!$H$2:$H$151,MATCH($D1073,'Productos de barra'!$A$2:$A$151,0))="","",$N1073*INDEX('Productos de barra'!$H$2:$H$151,MATCH($D1073,'Productos de barra'!$A$2:$A$151,0))),""))</f>
        <v/>
      </c>
      <c r="Q1073" s="18" t="n"/>
      <c r="R1073" s="23">
        <f>IF(OR($A1073="",$A1073&lt;&gt;'Resumen del turno'!$C$3,$B1073&lt;&gt;'Resumen del turno'!$C$4,$O1073="",$O1073="OK"),"",COUNTIFS($A$2:$A1073,$A1073,$B$2:$B1073,$B1073,$O$2:$O1073,"Falta*")+COUNTIFS($A$2:$A1073,$A1073,$B$2:$B1073,$B1073,$O$2:$O1073,"Sobra*"))</f>
        <v/>
      </c>
    </row>
    <row r="1074">
      <c r="A1074" s="22" t="n"/>
      <c r="B1074" s="18" t="n"/>
      <c r="C1074" s="18" t="n"/>
      <c r="D1074" s="18" t="n"/>
      <c r="E1074" s="23">
        <f>IF($D1074="","",IFERROR(INDEX('Productos de barra'!$B$2:$B$151,MATCH($D1074,'Productos de barra'!$A$2:$A$151,0)),"Código no cargado"))</f>
        <v/>
      </c>
      <c r="F1074" s="23">
        <f>IF($D1074="","",IFERROR(INDEX('Productos de barra'!$D$2:$D$151,MATCH($D1074,'Productos de barra'!$A$2:$A$151,0)),""))</f>
        <v/>
      </c>
      <c r="G1074" s="24" t="n"/>
      <c r="H1074" s="24" t="n"/>
      <c r="I1074" s="24" t="n"/>
      <c r="J1074" s="24" t="n"/>
      <c r="K1074" s="24" t="n"/>
      <c r="L1074" s="25">
        <f>IF(OR($D1074="",$G1074=""),"",ROUND($G1074+N($H1074)-((N($I1074)+N($J1074))/MAX(0.0001,IFERROR(IF(INDEX('Productos de barra'!$F$2:$F$151,MATCH($D1074,'Productos de barra'!$A$2:$A$151,0))="",1,INDEX('Productos de barra'!$F$2:$F$151,MATCH($D1074,'Productos de barra'!$A$2:$A$151,0))),1))+N($K1074)),2))</f>
        <v/>
      </c>
      <c r="M1074" s="24" t="n"/>
      <c r="N1074" s="25">
        <f>IF(OR($L1074="",$M1074=""),"",ROUND($M1074-$L1074,2))</f>
        <v/>
      </c>
      <c r="O1074" s="23">
        <f>IF($N1074="","",IF(ABS($N1074)&lt;=IFERROR(IF(INDEX('Productos de barra'!$G$2:$G$151,MATCH($D1074,'Productos de barra'!$A$2:$A$151,0))="",Configuración!$C$3,INDEX('Productos de barra'!$G$2:$G$151,MATCH($D1074,'Productos de barra'!$A$2:$A$151,0))),Configuración!$C$3)*((N($I1074)+N($J1074))/MAX(0.0001,IFERROR(IF(INDEX('Productos de barra'!$F$2:$F$151,MATCH($D1074,'Productos de barra'!$A$2:$A$151,0))="",1,INDEX('Productos de barra'!$F$2:$F$151,MATCH($D1074,'Productos de barra'!$A$2:$A$151,0))),1))+N($K1074))+0.001,"OK",IF($N1074&lt;0,"Falta: investigar","Sobra: revisar carga")))</f>
        <v/>
      </c>
      <c r="P1074" s="26">
        <f>IF($N1074="","",IFERROR(IF(INDEX('Productos de barra'!$H$2:$H$151,MATCH($D1074,'Productos de barra'!$A$2:$A$151,0))="","",$N1074*INDEX('Productos de barra'!$H$2:$H$151,MATCH($D1074,'Productos de barra'!$A$2:$A$151,0))),""))</f>
        <v/>
      </c>
      <c r="Q1074" s="18" t="n"/>
      <c r="R1074" s="23">
        <f>IF(OR($A1074="",$A1074&lt;&gt;'Resumen del turno'!$C$3,$B1074&lt;&gt;'Resumen del turno'!$C$4,$O1074="",$O1074="OK"),"",COUNTIFS($A$2:$A1074,$A1074,$B$2:$B1074,$B1074,$O$2:$O1074,"Falta*")+COUNTIFS($A$2:$A1074,$A1074,$B$2:$B1074,$B1074,$O$2:$O1074,"Sobra*"))</f>
        <v/>
      </c>
    </row>
    <row r="1075">
      <c r="A1075" s="22" t="n"/>
      <c r="B1075" s="18" t="n"/>
      <c r="C1075" s="18" t="n"/>
      <c r="D1075" s="18" t="n"/>
      <c r="E1075" s="23">
        <f>IF($D1075="","",IFERROR(INDEX('Productos de barra'!$B$2:$B$151,MATCH($D1075,'Productos de barra'!$A$2:$A$151,0)),"Código no cargado"))</f>
        <v/>
      </c>
      <c r="F1075" s="23">
        <f>IF($D1075="","",IFERROR(INDEX('Productos de barra'!$D$2:$D$151,MATCH($D1075,'Productos de barra'!$A$2:$A$151,0)),""))</f>
        <v/>
      </c>
      <c r="G1075" s="24" t="n"/>
      <c r="H1075" s="24" t="n"/>
      <c r="I1075" s="24" t="n"/>
      <c r="J1075" s="24" t="n"/>
      <c r="K1075" s="24" t="n"/>
      <c r="L1075" s="25">
        <f>IF(OR($D1075="",$G1075=""),"",ROUND($G1075+N($H1075)-((N($I1075)+N($J1075))/MAX(0.0001,IFERROR(IF(INDEX('Productos de barra'!$F$2:$F$151,MATCH($D1075,'Productos de barra'!$A$2:$A$151,0))="",1,INDEX('Productos de barra'!$F$2:$F$151,MATCH($D1075,'Productos de barra'!$A$2:$A$151,0))),1))+N($K1075)),2))</f>
        <v/>
      </c>
      <c r="M1075" s="24" t="n"/>
      <c r="N1075" s="25">
        <f>IF(OR($L1075="",$M1075=""),"",ROUND($M1075-$L1075,2))</f>
        <v/>
      </c>
      <c r="O1075" s="23">
        <f>IF($N1075="","",IF(ABS($N1075)&lt;=IFERROR(IF(INDEX('Productos de barra'!$G$2:$G$151,MATCH($D1075,'Productos de barra'!$A$2:$A$151,0))="",Configuración!$C$3,INDEX('Productos de barra'!$G$2:$G$151,MATCH($D1075,'Productos de barra'!$A$2:$A$151,0))),Configuración!$C$3)*((N($I1075)+N($J1075))/MAX(0.0001,IFERROR(IF(INDEX('Productos de barra'!$F$2:$F$151,MATCH($D1075,'Productos de barra'!$A$2:$A$151,0))="",1,INDEX('Productos de barra'!$F$2:$F$151,MATCH($D1075,'Productos de barra'!$A$2:$A$151,0))),1))+N($K1075))+0.001,"OK",IF($N1075&lt;0,"Falta: investigar","Sobra: revisar carga")))</f>
        <v/>
      </c>
      <c r="P1075" s="26">
        <f>IF($N1075="","",IFERROR(IF(INDEX('Productos de barra'!$H$2:$H$151,MATCH($D1075,'Productos de barra'!$A$2:$A$151,0))="","",$N1075*INDEX('Productos de barra'!$H$2:$H$151,MATCH($D1075,'Productos de barra'!$A$2:$A$151,0))),""))</f>
        <v/>
      </c>
      <c r="Q1075" s="18" t="n"/>
      <c r="R1075" s="23">
        <f>IF(OR($A1075="",$A1075&lt;&gt;'Resumen del turno'!$C$3,$B1075&lt;&gt;'Resumen del turno'!$C$4,$O1075="",$O1075="OK"),"",COUNTIFS($A$2:$A1075,$A1075,$B$2:$B1075,$B1075,$O$2:$O1075,"Falta*")+COUNTIFS($A$2:$A1075,$A1075,$B$2:$B1075,$B1075,$O$2:$O1075,"Sobra*"))</f>
        <v/>
      </c>
    </row>
    <row r="1076">
      <c r="A1076" s="22" t="n"/>
      <c r="B1076" s="18" t="n"/>
      <c r="C1076" s="18" t="n"/>
      <c r="D1076" s="18" t="n"/>
      <c r="E1076" s="23">
        <f>IF($D1076="","",IFERROR(INDEX('Productos de barra'!$B$2:$B$151,MATCH($D1076,'Productos de barra'!$A$2:$A$151,0)),"Código no cargado"))</f>
        <v/>
      </c>
      <c r="F1076" s="23">
        <f>IF($D1076="","",IFERROR(INDEX('Productos de barra'!$D$2:$D$151,MATCH($D1076,'Productos de barra'!$A$2:$A$151,0)),""))</f>
        <v/>
      </c>
      <c r="G1076" s="24" t="n"/>
      <c r="H1076" s="24" t="n"/>
      <c r="I1076" s="24" t="n"/>
      <c r="J1076" s="24" t="n"/>
      <c r="K1076" s="24" t="n"/>
      <c r="L1076" s="25">
        <f>IF(OR($D1076="",$G1076=""),"",ROUND($G1076+N($H1076)-((N($I1076)+N($J1076))/MAX(0.0001,IFERROR(IF(INDEX('Productos de barra'!$F$2:$F$151,MATCH($D1076,'Productos de barra'!$A$2:$A$151,0))="",1,INDEX('Productos de barra'!$F$2:$F$151,MATCH($D1076,'Productos de barra'!$A$2:$A$151,0))),1))+N($K1076)),2))</f>
        <v/>
      </c>
      <c r="M1076" s="24" t="n"/>
      <c r="N1076" s="25">
        <f>IF(OR($L1076="",$M1076=""),"",ROUND($M1076-$L1076,2))</f>
        <v/>
      </c>
      <c r="O1076" s="23">
        <f>IF($N1076="","",IF(ABS($N1076)&lt;=IFERROR(IF(INDEX('Productos de barra'!$G$2:$G$151,MATCH($D1076,'Productos de barra'!$A$2:$A$151,0))="",Configuración!$C$3,INDEX('Productos de barra'!$G$2:$G$151,MATCH($D1076,'Productos de barra'!$A$2:$A$151,0))),Configuración!$C$3)*((N($I1076)+N($J1076))/MAX(0.0001,IFERROR(IF(INDEX('Productos de barra'!$F$2:$F$151,MATCH($D1076,'Productos de barra'!$A$2:$A$151,0))="",1,INDEX('Productos de barra'!$F$2:$F$151,MATCH($D1076,'Productos de barra'!$A$2:$A$151,0))),1))+N($K1076))+0.001,"OK",IF($N1076&lt;0,"Falta: investigar","Sobra: revisar carga")))</f>
        <v/>
      </c>
      <c r="P1076" s="26">
        <f>IF($N1076="","",IFERROR(IF(INDEX('Productos de barra'!$H$2:$H$151,MATCH($D1076,'Productos de barra'!$A$2:$A$151,0))="","",$N1076*INDEX('Productos de barra'!$H$2:$H$151,MATCH($D1076,'Productos de barra'!$A$2:$A$151,0))),""))</f>
        <v/>
      </c>
      <c r="Q1076" s="18" t="n"/>
      <c r="R1076" s="23">
        <f>IF(OR($A1076="",$A1076&lt;&gt;'Resumen del turno'!$C$3,$B1076&lt;&gt;'Resumen del turno'!$C$4,$O1076="",$O1076="OK"),"",COUNTIFS($A$2:$A1076,$A1076,$B$2:$B1076,$B1076,$O$2:$O1076,"Falta*")+COUNTIFS($A$2:$A1076,$A1076,$B$2:$B1076,$B1076,$O$2:$O1076,"Sobra*"))</f>
        <v/>
      </c>
    </row>
    <row r="1077">
      <c r="A1077" s="22" t="n"/>
      <c r="B1077" s="18" t="n"/>
      <c r="C1077" s="18" t="n"/>
      <c r="D1077" s="18" t="n"/>
      <c r="E1077" s="23">
        <f>IF($D1077="","",IFERROR(INDEX('Productos de barra'!$B$2:$B$151,MATCH($D1077,'Productos de barra'!$A$2:$A$151,0)),"Código no cargado"))</f>
        <v/>
      </c>
      <c r="F1077" s="23">
        <f>IF($D1077="","",IFERROR(INDEX('Productos de barra'!$D$2:$D$151,MATCH($D1077,'Productos de barra'!$A$2:$A$151,0)),""))</f>
        <v/>
      </c>
      <c r="G1077" s="24" t="n"/>
      <c r="H1077" s="24" t="n"/>
      <c r="I1077" s="24" t="n"/>
      <c r="J1077" s="24" t="n"/>
      <c r="K1077" s="24" t="n"/>
      <c r="L1077" s="25">
        <f>IF(OR($D1077="",$G1077=""),"",ROUND($G1077+N($H1077)-((N($I1077)+N($J1077))/MAX(0.0001,IFERROR(IF(INDEX('Productos de barra'!$F$2:$F$151,MATCH($D1077,'Productos de barra'!$A$2:$A$151,0))="",1,INDEX('Productos de barra'!$F$2:$F$151,MATCH($D1077,'Productos de barra'!$A$2:$A$151,0))),1))+N($K1077)),2))</f>
        <v/>
      </c>
      <c r="M1077" s="24" t="n"/>
      <c r="N1077" s="25">
        <f>IF(OR($L1077="",$M1077=""),"",ROUND($M1077-$L1077,2))</f>
        <v/>
      </c>
      <c r="O1077" s="23">
        <f>IF($N1077="","",IF(ABS($N1077)&lt;=IFERROR(IF(INDEX('Productos de barra'!$G$2:$G$151,MATCH($D1077,'Productos de barra'!$A$2:$A$151,0))="",Configuración!$C$3,INDEX('Productos de barra'!$G$2:$G$151,MATCH($D1077,'Productos de barra'!$A$2:$A$151,0))),Configuración!$C$3)*((N($I1077)+N($J1077))/MAX(0.0001,IFERROR(IF(INDEX('Productos de barra'!$F$2:$F$151,MATCH($D1077,'Productos de barra'!$A$2:$A$151,0))="",1,INDEX('Productos de barra'!$F$2:$F$151,MATCH($D1077,'Productos de barra'!$A$2:$A$151,0))),1))+N($K1077))+0.001,"OK",IF($N1077&lt;0,"Falta: investigar","Sobra: revisar carga")))</f>
        <v/>
      </c>
      <c r="P1077" s="26">
        <f>IF($N1077="","",IFERROR(IF(INDEX('Productos de barra'!$H$2:$H$151,MATCH($D1077,'Productos de barra'!$A$2:$A$151,0))="","",$N1077*INDEX('Productos de barra'!$H$2:$H$151,MATCH($D1077,'Productos de barra'!$A$2:$A$151,0))),""))</f>
        <v/>
      </c>
      <c r="Q1077" s="18" t="n"/>
      <c r="R1077" s="23">
        <f>IF(OR($A1077="",$A1077&lt;&gt;'Resumen del turno'!$C$3,$B1077&lt;&gt;'Resumen del turno'!$C$4,$O1077="",$O1077="OK"),"",COUNTIFS($A$2:$A1077,$A1077,$B$2:$B1077,$B1077,$O$2:$O1077,"Falta*")+COUNTIFS($A$2:$A1077,$A1077,$B$2:$B1077,$B1077,$O$2:$O1077,"Sobra*"))</f>
        <v/>
      </c>
    </row>
    <row r="1078">
      <c r="A1078" s="22" t="n"/>
      <c r="B1078" s="18" t="n"/>
      <c r="C1078" s="18" t="n"/>
      <c r="D1078" s="18" t="n"/>
      <c r="E1078" s="23">
        <f>IF($D1078="","",IFERROR(INDEX('Productos de barra'!$B$2:$B$151,MATCH($D1078,'Productos de barra'!$A$2:$A$151,0)),"Código no cargado"))</f>
        <v/>
      </c>
      <c r="F1078" s="23">
        <f>IF($D1078="","",IFERROR(INDEX('Productos de barra'!$D$2:$D$151,MATCH($D1078,'Productos de barra'!$A$2:$A$151,0)),""))</f>
        <v/>
      </c>
      <c r="G1078" s="24" t="n"/>
      <c r="H1078" s="24" t="n"/>
      <c r="I1078" s="24" t="n"/>
      <c r="J1078" s="24" t="n"/>
      <c r="K1078" s="24" t="n"/>
      <c r="L1078" s="25">
        <f>IF(OR($D1078="",$G1078=""),"",ROUND($G1078+N($H1078)-((N($I1078)+N($J1078))/MAX(0.0001,IFERROR(IF(INDEX('Productos de barra'!$F$2:$F$151,MATCH($D1078,'Productos de barra'!$A$2:$A$151,0))="",1,INDEX('Productos de barra'!$F$2:$F$151,MATCH($D1078,'Productos de barra'!$A$2:$A$151,0))),1))+N($K1078)),2))</f>
        <v/>
      </c>
      <c r="M1078" s="24" t="n"/>
      <c r="N1078" s="25">
        <f>IF(OR($L1078="",$M1078=""),"",ROUND($M1078-$L1078,2))</f>
        <v/>
      </c>
      <c r="O1078" s="23">
        <f>IF($N1078="","",IF(ABS($N1078)&lt;=IFERROR(IF(INDEX('Productos de barra'!$G$2:$G$151,MATCH($D1078,'Productos de barra'!$A$2:$A$151,0))="",Configuración!$C$3,INDEX('Productos de barra'!$G$2:$G$151,MATCH($D1078,'Productos de barra'!$A$2:$A$151,0))),Configuración!$C$3)*((N($I1078)+N($J1078))/MAX(0.0001,IFERROR(IF(INDEX('Productos de barra'!$F$2:$F$151,MATCH($D1078,'Productos de barra'!$A$2:$A$151,0))="",1,INDEX('Productos de barra'!$F$2:$F$151,MATCH($D1078,'Productos de barra'!$A$2:$A$151,0))),1))+N($K1078))+0.001,"OK",IF($N1078&lt;0,"Falta: investigar","Sobra: revisar carga")))</f>
        <v/>
      </c>
      <c r="P1078" s="26">
        <f>IF($N1078="","",IFERROR(IF(INDEX('Productos de barra'!$H$2:$H$151,MATCH($D1078,'Productos de barra'!$A$2:$A$151,0))="","",$N1078*INDEX('Productos de barra'!$H$2:$H$151,MATCH($D1078,'Productos de barra'!$A$2:$A$151,0))),""))</f>
        <v/>
      </c>
      <c r="Q1078" s="18" t="n"/>
      <c r="R1078" s="23">
        <f>IF(OR($A1078="",$A1078&lt;&gt;'Resumen del turno'!$C$3,$B1078&lt;&gt;'Resumen del turno'!$C$4,$O1078="",$O1078="OK"),"",COUNTIFS($A$2:$A1078,$A1078,$B$2:$B1078,$B1078,$O$2:$O1078,"Falta*")+COUNTIFS($A$2:$A1078,$A1078,$B$2:$B1078,$B1078,$O$2:$O1078,"Sobra*"))</f>
        <v/>
      </c>
    </row>
    <row r="1079">
      <c r="A1079" s="22" t="n"/>
      <c r="B1079" s="18" t="n"/>
      <c r="C1079" s="18" t="n"/>
      <c r="D1079" s="18" t="n"/>
      <c r="E1079" s="23">
        <f>IF($D1079="","",IFERROR(INDEX('Productos de barra'!$B$2:$B$151,MATCH($D1079,'Productos de barra'!$A$2:$A$151,0)),"Código no cargado"))</f>
        <v/>
      </c>
      <c r="F1079" s="23">
        <f>IF($D1079="","",IFERROR(INDEX('Productos de barra'!$D$2:$D$151,MATCH($D1079,'Productos de barra'!$A$2:$A$151,0)),""))</f>
        <v/>
      </c>
      <c r="G1079" s="24" t="n"/>
      <c r="H1079" s="24" t="n"/>
      <c r="I1079" s="24" t="n"/>
      <c r="J1079" s="24" t="n"/>
      <c r="K1079" s="24" t="n"/>
      <c r="L1079" s="25">
        <f>IF(OR($D1079="",$G1079=""),"",ROUND($G1079+N($H1079)-((N($I1079)+N($J1079))/MAX(0.0001,IFERROR(IF(INDEX('Productos de barra'!$F$2:$F$151,MATCH($D1079,'Productos de barra'!$A$2:$A$151,0))="",1,INDEX('Productos de barra'!$F$2:$F$151,MATCH($D1079,'Productos de barra'!$A$2:$A$151,0))),1))+N($K1079)),2))</f>
        <v/>
      </c>
      <c r="M1079" s="24" t="n"/>
      <c r="N1079" s="25">
        <f>IF(OR($L1079="",$M1079=""),"",ROUND($M1079-$L1079,2))</f>
        <v/>
      </c>
      <c r="O1079" s="23">
        <f>IF($N1079="","",IF(ABS($N1079)&lt;=IFERROR(IF(INDEX('Productos de barra'!$G$2:$G$151,MATCH($D1079,'Productos de barra'!$A$2:$A$151,0))="",Configuración!$C$3,INDEX('Productos de barra'!$G$2:$G$151,MATCH($D1079,'Productos de barra'!$A$2:$A$151,0))),Configuración!$C$3)*((N($I1079)+N($J1079))/MAX(0.0001,IFERROR(IF(INDEX('Productos de barra'!$F$2:$F$151,MATCH($D1079,'Productos de barra'!$A$2:$A$151,0))="",1,INDEX('Productos de barra'!$F$2:$F$151,MATCH($D1079,'Productos de barra'!$A$2:$A$151,0))),1))+N($K1079))+0.001,"OK",IF($N1079&lt;0,"Falta: investigar","Sobra: revisar carga")))</f>
        <v/>
      </c>
      <c r="P1079" s="26">
        <f>IF($N1079="","",IFERROR(IF(INDEX('Productos de barra'!$H$2:$H$151,MATCH($D1079,'Productos de barra'!$A$2:$A$151,0))="","",$N1079*INDEX('Productos de barra'!$H$2:$H$151,MATCH($D1079,'Productos de barra'!$A$2:$A$151,0))),""))</f>
        <v/>
      </c>
      <c r="Q1079" s="18" t="n"/>
      <c r="R1079" s="23">
        <f>IF(OR($A1079="",$A1079&lt;&gt;'Resumen del turno'!$C$3,$B1079&lt;&gt;'Resumen del turno'!$C$4,$O1079="",$O1079="OK"),"",COUNTIFS($A$2:$A1079,$A1079,$B$2:$B1079,$B1079,$O$2:$O1079,"Falta*")+COUNTIFS($A$2:$A1079,$A1079,$B$2:$B1079,$B1079,$O$2:$O1079,"Sobra*"))</f>
        <v/>
      </c>
    </row>
    <row r="1080">
      <c r="A1080" s="22" t="n"/>
      <c r="B1080" s="18" t="n"/>
      <c r="C1080" s="18" t="n"/>
      <c r="D1080" s="18" t="n"/>
      <c r="E1080" s="23">
        <f>IF($D1080="","",IFERROR(INDEX('Productos de barra'!$B$2:$B$151,MATCH($D1080,'Productos de barra'!$A$2:$A$151,0)),"Código no cargado"))</f>
        <v/>
      </c>
      <c r="F1080" s="23">
        <f>IF($D1080="","",IFERROR(INDEX('Productos de barra'!$D$2:$D$151,MATCH($D1080,'Productos de barra'!$A$2:$A$151,0)),""))</f>
        <v/>
      </c>
      <c r="G1080" s="24" t="n"/>
      <c r="H1080" s="24" t="n"/>
      <c r="I1080" s="24" t="n"/>
      <c r="J1080" s="24" t="n"/>
      <c r="K1080" s="24" t="n"/>
      <c r="L1080" s="25">
        <f>IF(OR($D1080="",$G1080=""),"",ROUND($G1080+N($H1080)-((N($I1080)+N($J1080))/MAX(0.0001,IFERROR(IF(INDEX('Productos de barra'!$F$2:$F$151,MATCH($D1080,'Productos de barra'!$A$2:$A$151,0))="",1,INDEX('Productos de barra'!$F$2:$F$151,MATCH($D1080,'Productos de barra'!$A$2:$A$151,0))),1))+N($K1080)),2))</f>
        <v/>
      </c>
      <c r="M1080" s="24" t="n"/>
      <c r="N1080" s="25">
        <f>IF(OR($L1080="",$M1080=""),"",ROUND($M1080-$L1080,2))</f>
        <v/>
      </c>
      <c r="O1080" s="23">
        <f>IF($N1080="","",IF(ABS($N1080)&lt;=IFERROR(IF(INDEX('Productos de barra'!$G$2:$G$151,MATCH($D1080,'Productos de barra'!$A$2:$A$151,0))="",Configuración!$C$3,INDEX('Productos de barra'!$G$2:$G$151,MATCH($D1080,'Productos de barra'!$A$2:$A$151,0))),Configuración!$C$3)*((N($I1080)+N($J1080))/MAX(0.0001,IFERROR(IF(INDEX('Productos de barra'!$F$2:$F$151,MATCH($D1080,'Productos de barra'!$A$2:$A$151,0))="",1,INDEX('Productos de barra'!$F$2:$F$151,MATCH($D1080,'Productos de barra'!$A$2:$A$151,0))),1))+N($K1080))+0.001,"OK",IF($N1080&lt;0,"Falta: investigar","Sobra: revisar carga")))</f>
        <v/>
      </c>
      <c r="P1080" s="26">
        <f>IF($N1080="","",IFERROR(IF(INDEX('Productos de barra'!$H$2:$H$151,MATCH($D1080,'Productos de barra'!$A$2:$A$151,0))="","",$N1080*INDEX('Productos de barra'!$H$2:$H$151,MATCH($D1080,'Productos de barra'!$A$2:$A$151,0))),""))</f>
        <v/>
      </c>
      <c r="Q1080" s="18" t="n"/>
      <c r="R1080" s="23">
        <f>IF(OR($A1080="",$A1080&lt;&gt;'Resumen del turno'!$C$3,$B1080&lt;&gt;'Resumen del turno'!$C$4,$O1080="",$O1080="OK"),"",COUNTIFS($A$2:$A1080,$A1080,$B$2:$B1080,$B1080,$O$2:$O1080,"Falta*")+COUNTIFS($A$2:$A1080,$A1080,$B$2:$B1080,$B1080,$O$2:$O1080,"Sobra*"))</f>
        <v/>
      </c>
    </row>
    <row r="1081">
      <c r="A1081" s="22" t="n"/>
      <c r="B1081" s="18" t="n"/>
      <c r="C1081" s="18" t="n"/>
      <c r="D1081" s="18" t="n"/>
      <c r="E1081" s="23">
        <f>IF($D1081="","",IFERROR(INDEX('Productos de barra'!$B$2:$B$151,MATCH($D1081,'Productos de barra'!$A$2:$A$151,0)),"Código no cargado"))</f>
        <v/>
      </c>
      <c r="F1081" s="23">
        <f>IF($D1081="","",IFERROR(INDEX('Productos de barra'!$D$2:$D$151,MATCH($D1081,'Productos de barra'!$A$2:$A$151,0)),""))</f>
        <v/>
      </c>
      <c r="G1081" s="24" t="n"/>
      <c r="H1081" s="24" t="n"/>
      <c r="I1081" s="24" t="n"/>
      <c r="J1081" s="24" t="n"/>
      <c r="K1081" s="24" t="n"/>
      <c r="L1081" s="25">
        <f>IF(OR($D1081="",$G1081=""),"",ROUND($G1081+N($H1081)-((N($I1081)+N($J1081))/MAX(0.0001,IFERROR(IF(INDEX('Productos de barra'!$F$2:$F$151,MATCH($D1081,'Productos de barra'!$A$2:$A$151,0))="",1,INDEX('Productos de barra'!$F$2:$F$151,MATCH($D1081,'Productos de barra'!$A$2:$A$151,0))),1))+N($K1081)),2))</f>
        <v/>
      </c>
      <c r="M1081" s="24" t="n"/>
      <c r="N1081" s="25">
        <f>IF(OR($L1081="",$M1081=""),"",ROUND($M1081-$L1081,2))</f>
        <v/>
      </c>
      <c r="O1081" s="23">
        <f>IF($N1081="","",IF(ABS($N1081)&lt;=IFERROR(IF(INDEX('Productos de barra'!$G$2:$G$151,MATCH($D1081,'Productos de barra'!$A$2:$A$151,0))="",Configuración!$C$3,INDEX('Productos de barra'!$G$2:$G$151,MATCH($D1081,'Productos de barra'!$A$2:$A$151,0))),Configuración!$C$3)*((N($I1081)+N($J1081))/MAX(0.0001,IFERROR(IF(INDEX('Productos de barra'!$F$2:$F$151,MATCH($D1081,'Productos de barra'!$A$2:$A$151,0))="",1,INDEX('Productos de barra'!$F$2:$F$151,MATCH($D1081,'Productos de barra'!$A$2:$A$151,0))),1))+N($K1081))+0.001,"OK",IF($N1081&lt;0,"Falta: investigar","Sobra: revisar carga")))</f>
        <v/>
      </c>
      <c r="P1081" s="26">
        <f>IF($N1081="","",IFERROR(IF(INDEX('Productos de barra'!$H$2:$H$151,MATCH($D1081,'Productos de barra'!$A$2:$A$151,0))="","",$N1081*INDEX('Productos de barra'!$H$2:$H$151,MATCH($D1081,'Productos de barra'!$A$2:$A$151,0))),""))</f>
        <v/>
      </c>
      <c r="Q1081" s="18" t="n"/>
      <c r="R1081" s="23">
        <f>IF(OR($A1081="",$A1081&lt;&gt;'Resumen del turno'!$C$3,$B1081&lt;&gt;'Resumen del turno'!$C$4,$O1081="",$O1081="OK"),"",COUNTIFS($A$2:$A1081,$A1081,$B$2:$B1081,$B1081,$O$2:$O1081,"Falta*")+COUNTIFS($A$2:$A1081,$A1081,$B$2:$B1081,$B1081,$O$2:$O1081,"Sobra*"))</f>
        <v/>
      </c>
    </row>
    <row r="1082">
      <c r="A1082" s="22" t="n"/>
      <c r="B1082" s="18" t="n"/>
      <c r="C1082" s="18" t="n"/>
      <c r="D1082" s="18" t="n"/>
      <c r="E1082" s="23">
        <f>IF($D1082="","",IFERROR(INDEX('Productos de barra'!$B$2:$B$151,MATCH($D1082,'Productos de barra'!$A$2:$A$151,0)),"Código no cargado"))</f>
        <v/>
      </c>
      <c r="F1082" s="23">
        <f>IF($D1082="","",IFERROR(INDEX('Productos de barra'!$D$2:$D$151,MATCH($D1082,'Productos de barra'!$A$2:$A$151,0)),""))</f>
        <v/>
      </c>
      <c r="G1082" s="24" t="n"/>
      <c r="H1082" s="24" t="n"/>
      <c r="I1082" s="24" t="n"/>
      <c r="J1082" s="24" t="n"/>
      <c r="K1082" s="24" t="n"/>
      <c r="L1082" s="25">
        <f>IF(OR($D1082="",$G1082=""),"",ROUND($G1082+N($H1082)-((N($I1082)+N($J1082))/MAX(0.0001,IFERROR(IF(INDEX('Productos de barra'!$F$2:$F$151,MATCH($D1082,'Productos de barra'!$A$2:$A$151,0))="",1,INDEX('Productos de barra'!$F$2:$F$151,MATCH($D1082,'Productos de barra'!$A$2:$A$151,0))),1))+N($K1082)),2))</f>
        <v/>
      </c>
      <c r="M1082" s="24" t="n"/>
      <c r="N1082" s="25">
        <f>IF(OR($L1082="",$M1082=""),"",ROUND($M1082-$L1082,2))</f>
        <v/>
      </c>
      <c r="O1082" s="23">
        <f>IF($N1082="","",IF(ABS($N1082)&lt;=IFERROR(IF(INDEX('Productos de barra'!$G$2:$G$151,MATCH($D1082,'Productos de barra'!$A$2:$A$151,0))="",Configuración!$C$3,INDEX('Productos de barra'!$G$2:$G$151,MATCH($D1082,'Productos de barra'!$A$2:$A$151,0))),Configuración!$C$3)*((N($I1082)+N($J1082))/MAX(0.0001,IFERROR(IF(INDEX('Productos de barra'!$F$2:$F$151,MATCH($D1082,'Productos de barra'!$A$2:$A$151,0))="",1,INDEX('Productos de barra'!$F$2:$F$151,MATCH($D1082,'Productos de barra'!$A$2:$A$151,0))),1))+N($K1082))+0.001,"OK",IF($N1082&lt;0,"Falta: investigar","Sobra: revisar carga")))</f>
        <v/>
      </c>
      <c r="P1082" s="26">
        <f>IF($N1082="","",IFERROR(IF(INDEX('Productos de barra'!$H$2:$H$151,MATCH($D1082,'Productos de barra'!$A$2:$A$151,0))="","",$N1082*INDEX('Productos de barra'!$H$2:$H$151,MATCH($D1082,'Productos de barra'!$A$2:$A$151,0))),""))</f>
        <v/>
      </c>
      <c r="Q1082" s="18" t="n"/>
      <c r="R1082" s="23">
        <f>IF(OR($A1082="",$A1082&lt;&gt;'Resumen del turno'!$C$3,$B1082&lt;&gt;'Resumen del turno'!$C$4,$O1082="",$O1082="OK"),"",COUNTIFS($A$2:$A1082,$A1082,$B$2:$B1082,$B1082,$O$2:$O1082,"Falta*")+COUNTIFS($A$2:$A1082,$A1082,$B$2:$B1082,$B1082,$O$2:$O1082,"Sobra*"))</f>
        <v/>
      </c>
    </row>
    <row r="1083">
      <c r="A1083" s="22" t="n"/>
      <c r="B1083" s="18" t="n"/>
      <c r="C1083" s="18" t="n"/>
      <c r="D1083" s="18" t="n"/>
      <c r="E1083" s="23">
        <f>IF($D1083="","",IFERROR(INDEX('Productos de barra'!$B$2:$B$151,MATCH($D1083,'Productos de barra'!$A$2:$A$151,0)),"Código no cargado"))</f>
        <v/>
      </c>
      <c r="F1083" s="23">
        <f>IF($D1083="","",IFERROR(INDEX('Productos de barra'!$D$2:$D$151,MATCH($D1083,'Productos de barra'!$A$2:$A$151,0)),""))</f>
        <v/>
      </c>
      <c r="G1083" s="24" t="n"/>
      <c r="H1083" s="24" t="n"/>
      <c r="I1083" s="24" t="n"/>
      <c r="J1083" s="24" t="n"/>
      <c r="K1083" s="24" t="n"/>
      <c r="L1083" s="25">
        <f>IF(OR($D1083="",$G1083=""),"",ROUND($G1083+N($H1083)-((N($I1083)+N($J1083))/MAX(0.0001,IFERROR(IF(INDEX('Productos de barra'!$F$2:$F$151,MATCH($D1083,'Productos de barra'!$A$2:$A$151,0))="",1,INDEX('Productos de barra'!$F$2:$F$151,MATCH($D1083,'Productos de barra'!$A$2:$A$151,0))),1))+N($K1083)),2))</f>
        <v/>
      </c>
      <c r="M1083" s="24" t="n"/>
      <c r="N1083" s="25">
        <f>IF(OR($L1083="",$M1083=""),"",ROUND($M1083-$L1083,2))</f>
        <v/>
      </c>
      <c r="O1083" s="23">
        <f>IF($N1083="","",IF(ABS($N1083)&lt;=IFERROR(IF(INDEX('Productos de barra'!$G$2:$G$151,MATCH($D1083,'Productos de barra'!$A$2:$A$151,0))="",Configuración!$C$3,INDEX('Productos de barra'!$G$2:$G$151,MATCH($D1083,'Productos de barra'!$A$2:$A$151,0))),Configuración!$C$3)*((N($I1083)+N($J1083))/MAX(0.0001,IFERROR(IF(INDEX('Productos de barra'!$F$2:$F$151,MATCH($D1083,'Productos de barra'!$A$2:$A$151,0))="",1,INDEX('Productos de barra'!$F$2:$F$151,MATCH($D1083,'Productos de barra'!$A$2:$A$151,0))),1))+N($K1083))+0.001,"OK",IF($N1083&lt;0,"Falta: investigar","Sobra: revisar carga")))</f>
        <v/>
      </c>
      <c r="P1083" s="26">
        <f>IF($N1083="","",IFERROR(IF(INDEX('Productos de barra'!$H$2:$H$151,MATCH($D1083,'Productos de barra'!$A$2:$A$151,0))="","",$N1083*INDEX('Productos de barra'!$H$2:$H$151,MATCH($D1083,'Productos de barra'!$A$2:$A$151,0))),""))</f>
        <v/>
      </c>
      <c r="Q1083" s="18" t="n"/>
      <c r="R1083" s="23">
        <f>IF(OR($A1083="",$A1083&lt;&gt;'Resumen del turno'!$C$3,$B1083&lt;&gt;'Resumen del turno'!$C$4,$O1083="",$O1083="OK"),"",COUNTIFS($A$2:$A1083,$A1083,$B$2:$B1083,$B1083,$O$2:$O1083,"Falta*")+COUNTIFS($A$2:$A1083,$A1083,$B$2:$B1083,$B1083,$O$2:$O1083,"Sobra*"))</f>
        <v/>
      </c>
    </row>
    <row r="1084">
      <c r="A1084" s="22" t="n"/>
      <c r="B1084" s="18" t="n"/>
      <c r="C1084" s="18" t="n"/>
      <c r="D1084" s="18" t="n"/>
      <c r="E1084" s="23">
        <f>IF($D1084="","",IFERROR(INDEX('Productos de barra'!$B$2:$B$151,MATCH($D1084,'Productos de barra'!$A$2:$A$151,0)),"Código no cargado"))</f>
        <v/>
      </c>
      <c r="F1084" s="23">
        <f>IF($D1084="","",IFERROR(INDEX('Productos de barra'!$D$2:$D$151,MATCH($D1084,'Productos de barra'!$A$2:$A$151,0)),""))</f>
        <v/>
      </c>
      <c r="G1084" s="24" t="n"/>
      <c r="H1084" s="24" t="n"/>
      <c r="I1084" s="24" t="n"/>
      <c r="J1084" s="24" t="n"/>
      <c r="K1084" s="24" t="n"/>
      <c r="L1084" s="25">
        <f>IF(OR($D1084="",$G1084=""),"",ROUND($G1084+N($H1084)-((N($I1084)+N($J1084))/MAX(0.0001,IFERROR(IF(INDEX('Productos de barra'!$F$2:$F$151,MATCH($D1084,'Productos de barra'!$A$2:$A$151,0))="",1,INDEX('Productos de barra'!$F$2:$F$151,MATCH($D1084,'Productos de barra'!$A$2:$A$151,0))),1))+N($K1084)),2))</f>
        <v/>
      </c>
      <c r="M1084" s="24" t="n"/>
      <c r="N1084" s="25">
        <f>IF(OR($L1084="",$M1084=""),"",ROUND($M1084-$L1084,2))</f>
        <v/>
      </c>
      <c r="O1084" s="23">
        <f>IF($N1084="","",IF(ABS($N1084)&lt;=IFERROR(IF(INDEX('Productos de barra'!$G$2:$G$151,MATCH($D1084,'Productos de barra'!$A$2:$A$151,0))="",Configuración!$C$3,INDEX('Productos de barra'!$G$2:$G$151,MATCH($D1084,'Productos de barra'!$A$2:$A$151,0))),Configuración!$C$3)*((N($I1084)+N($J1084))/MAX(0.0001,IFERROR(IF(INDEX('Productos de barra'!$F$2:$F$151,MATCH($D1084,'Productos de barra'!$A$2:$A$151,0))="",1,INDEX('Productos de barra'!$F$2:$F$151,MATCH($D1084,'Productos de barra'!$A$2:$A$151,0))),1))+N($K1084))+0.001,"OK",IF($N1084&lt;0,"Falta: investigar","Sobra: revisar carga")))</f>
        <v/>
      </c>
      <c r="P1084" s="26">
        <f>IF($N1084="","",IFERROR(IF(INDEX('Productos de barra'!$H$2:$H$151,MATCH($D1084,'Productos de barra'!$A$2:$A$151,0))="","",$N1084*INDEX('Productos de barra'!$H$2:$H$151,MATCH($D1084,'Productos de barra'!$A$2:$A$151,0))),""))</f>
        <v/>
      </c>
      <c r="Q1084" s="18" t="n"/>
      <c r="R1084" s="23">
        <f>IF(OR($A1084="",$A1084&lt;&gt;'Resumen del turno'!$C$3,$B1084&lt;&gt;'Resumen del turno'!$C$4,$O1084="",$O1084="OK"),"",COUNTIFS($A$2:$A1084,$A1084,$B$2:$B1084,$B1084,$O$2:$O1084,"Falta*")+COUNTIFS($A$2:$A1084,$A1084,$B$2:$B1084,$B1084,$O$2:$O1084,"Sobra*"))</f>
        <v/>
      </c>
    </row>
    <row r="1085">
      <c r="A1085" s="22" t="n"/>
      <c r="B1085" s="18" t="n"/>
      <c r="C1085" s="18" t="n"/>
      <c r="D1085" s="18" t="n"/>
      <c r="E1085" s="23">
        <f>IF($D1085="","",IFERROR(INDEX('Productos de barra'!$B$2:$B$151,MATCH($D1085,'Productos de barra'!$A$2:$A$151,0)),"Código no cargado"))</f>
        <v/>
      </c>
      <c r="F1085" s="23">
        <f>IF($D1085="","",IFERROR(INDEX('Productos de barra'!$D$2:$D$151,MATCH($D1085,'Productos de barra'!$A$2:$A$151,0)),""))</f>
        <v/>
      </c>
      <c r="G1085" s="24" t="n"/>
      <c r="H1085" s="24" t="n"/>
      <c r="I1085" s="24" t="n"/>
      <c r="J1085" s="24" t="n"/>
      <c r="K1085" s="24" t="n"/>
      <c r="L1085" s="25">
        <f>IF(OR($D1085="",$G1085=""),"",ROUND($G1085+N($H1085)-((N($I1085)+N($J1085))/MAX(0.0001,IFERROR(IF(INDEX('Productos de barra'!$F$2:$F$151,MATCH($D1085,'Productos de barra'!$A$2:$A$151,0))="",1,INDEX('Productos de barra'!$F$2:$F$151,MATCH($D1085,'Productos de barra'!$A$2:$A$151,0))),1))+N($K1085)),2))</f>
        <v/>
      </c>
      <c r="M1085" s="24" t="n"/>
      <c r="N1085" s="25">
        <f>IF(OR($L1085="",$M1085=""),"",ROUND($M1085-$L1085,2))</f>
        <v/>
      </c>
      <c r="O1085" s="23">
        <f>IF($N1085="","",IF(ABS($N1085)&lt;=IFERROR(IF(INDEX('Productos de barra'!$G$2:$G$151,MATCH($D1085,'Productos de barra'!$A$2:$A$151,0))="",Configuración!$C$3,INDEX('Productos de barra'!$G$2:$G$151,MATCH($D1085,'Productos de barra'!$A$2:$A$151,0))),Configuración!$C$3)*((N($I1085)+N($J1085))/MAX(0.0001,IFERROR(IF(INDEX('Productos de barra'!$F$2:$F$151,MATCH($D1085,'Productos de barra'!$A$2:$A$151,0))="",1,INDEX('Productos de barra'!$F$2:$F$151,MATCH($D1085,'Productos de barra'!$A$2:$A$151,0))),1))+N($K1085))+0.001,"OK",IF($N1085&lt;0,"Falta: investigar","Sobra: revisar carga")))</f>
        <v/>
      </c>
      <c r="P1085" s="26">
        <f>IF($N1085="","",IFERROR(IF(INDEX('Productos de barra'!$H$2:$H$151,MATCH($D1085,'Productos de barra'!$A$2:$A$151,0))="","",$N1085*INDEX('Productos de barra'!$H$2:$H$151,MATCH($D1085,'Productos de barra'!$A$2:$A$151,0))),""))</f>
        <v/>
      </c>
      <c r="Q1085" s="18" t="n"/>
      <c r="R1085" s="23">
        <f>IF(OR($A1085="",$A1085&lt;&gt;'Resumen del turno'!$C$3,$B1085&lt;&gt;'Resumen del turno'!$C$4,$O1085="",$O1085="OK"),"",COUNTIFS($A$2:$A1085,$A1085,$B$2:$B1085,$B1085,$O$2:$O1085,"Falta*")+COUNTIFS($A$2:$A1085,$A1085,$B$2:$B1085,$B1085,$O$2:$O1085,"Sobra*"))</f>
        <v/>
      </c>
    </row>
    <row r="1086">
      <c r="A1086" s="22" t="n"/>
      <c r="B1086" s="18" t="n"/>
      <c r="C1086" s="18" t="n"/>
      <c r="D1086" s="18" t="n"/>
      <c r="E1086" s="23">
        <f>IF($D1086="","",IFERROR(INDEX('Productos de barra'!$B$2:$B$151,MATCH($D1086,'Productos de barra'!$A$2:$A$151,0)),"Código no cargado"))</f>
        <v/>
      </c>
      <c r="F1086" s="23">
        <f>IF($D1086="","",IFERROR(INDEX('Productos de barra'!$D$2:$D$151,MATCH($D1086,'Productos de barra'!$A$2:$A$151,0)),""))</f>
        <v/>
      </c>
      <c r="G1086" s="24" t="n"/>
      <c r="H1086" s="24" t="n"/>
      <c r="I1086" s="24" t="n"/>
      <c r="J1086" s="24" t="n"/>
      <c r="K1086" s="24" t="n"/>
      <c r="L1086" s="25">
        <f>IF(OR($D1086="",$G1086=""),"",ROUND($G1086+N($H1086)-((N($I1086)+N($J1086))/MAX(0.0001,IFERROR(IF(INDEX('Productos de barra'!$F$2:$F$151,MATCH($D1086,'Productos de barra'!$A$2:$A$151,0))="",1,INDEX('Productos de barra'!$F$2:$F$151,MATCH($D1086,'Productos de barra'!$A$2:$A$151,0))),1))+N($K1086)),2))</f>
        <v/>
      </c>
      <c r="M1086" s="24" t="n"/>
      <c r="N1086" s="25">
        <f>IF(OR($L1086="",$M1086=""),"",ROUND($M1086-$L1086,2))</f>
        <v/>
      </c>
      <c r="O1086" s="23">
        <f>IF($N1086="","",IF(ABS($N1086)&lt;=IFERROR(IF(INDEX('Productos de barra'!$G$2:$G$151,MATCH($D1086,'Productos de barra'!$A$2:$A$151,0))="",Configuración!$C$3,INDEX('Productos de barra'!$G$2:$G$151,MATCH($D1086,'Productos de barra'!$A$2:$A$151,0))),Configuración!$C$3)*((N($I1086)+N($J1086))/MAX(0.0001,IFERROR(IF(INDEX('Productos de barra'!$F$2:$F$151,MATCH($D1086,'Productos de barra'!$A$2:$A$151,0))="",1,INDEX('Productos de barra'!$F$2:$F$151,MATCH($D1086,'Productos de barra'!$A$2:$A$151,0))),1))+N($K1086))+0.001,"OK",IF($N1086&lt;0,"Falta: investigar","Sobra: revisar carga")))</f>
        <v/>
      </c>
      <c r="P1086" s="26">
        <f>IF($N1086="","",IFERROR(IF(INDEX('Productos de barra'!$H$2:$H$151,MATCH($D1086,'Productos de barra'!$A$2:$A$151,0))="","",$N1086*INDEX('Productos de barra'!$H$2:$H$151,MATCH($D1086,'Productos de barra'!$A$2:$A$151,0))),""))</f>
        <v/>
      </c>
      <c r="Q1086" s="18" t="n"/>
      <c r="R1086" s="23">
        <f>IF(OR($A1086="",$A1086&lt;&gt;'Resumen del turno'!$C$3,$B1086&lt;&gt;'Resumen del turno'!$C$4,$O1086="",$O1086="OK"),"",COUNTIFS($A$2:$A1086,$A1086,$B$2:$B1086,$B1086,$O$2:$O1086,"Falta*")+COUNTIFS($A$2:$A1086,$A1086,$B$2:$B1086,$B1086,$O$2:$O1086,"Sobra*"))</f>
        <v/>
      </c>
    </row>
    <row r="1087">
      <c r="A1087" s="22" t="n"/>
      <c r="B1087" s="18" t="n"/>
      <c r="C1087" s="18" t="n"/>
      <c r="D1087" s="18" t="n"/>
      <c r="E1087" s="23">
        <f>IF($D1087="","",IFERROR(INDEX('Productos de barra'!$B$2:$B$151,MATCH($D1087,'Productos de barra'!$A$2:$A$151,0)),"Código no cargado"))</f>
        <v/>
      </c>
      <c r="F1087" s="23">
        <f>IF($D1087="","",IFERROR(INDEX('Productos de barra'!$D$2:$D$151,MATCH($D1087,'Productos de barra'!$A$2:$A$151,0)),""))</f>
        <v/>
      </c>
      <c r="G1087" s="24" t="n"/>
      <c r="H1087" s="24" t="n"/>
      <c r="I1087" s="24" t="n"/>
      <c r="J1087" s="24" t="n"/>
      <c r="K1087" s="24" t="n"/>
      <c r="L1087" s="25">
        <f>IF(OR($D1087="",$G1087=""),"",ROUND($G1087+N($H1087)-((N($I1087)+N($J1087))/MAX(0.0001,IFERROR(IF(INDEX('Productos de barra'!$F$2:$F$151,MATCH($D1087,'Productos de barra'!$A$2:$A$151,0))="",1,INDEX('Productos de barra'!$F$2:$F$151,MATCH($D1087,'Productos de barra'!$A$2:$A$151,0))),1))+N($K1087)),2))</f>
        <v/>
      </c>
      <c r="M1087" s="24" t="n"/>
      <c r="N1087" s="25">
        <f>IF(OR($L1087="",$M1087=""),"",ROUND($M1087-$L1087,2))</f>
        <v/>
      </c>
      <c r="O1087" s="23">
        <f>IF($N1087="","",IF(ABS($N1087)&lt;=IFERROR(IF(INDEX('Productos de barra'!$G$2:$G$151,MATCH($D1087,'Productos de barra'!$A$2:$A$151,0))="",Configuración!$C$3,INDEX('Productos de barra'!$G$2:$G$151,MATCH($D1087,'Productos de barra'!$A$2:$A$151,0))),Configuración!$C$3)*((N($I1087)+N($J1087))/MAX(0.0001,IFERROR(IF(INDEX('Productos de barra'!$F$2:$F$151,MATCH($D1087,'Productos de barra'!$A$2:$A$151,0))="",1,INDEX('Productos de barra'!$F$2:$F$151,MATCH($D1087,'Productos de barra'!$A$2:$A$151,0))),1))+N($K1087))+0.001,"OK",IF($N1087&lt;0,"Falta: investigar","Sobra: revisar carga")))</f>
        <v/>
      </c>
      <c r="P1087" s="26">
        <f>IF($N1087="","",IFERROR(IF(INDEX('Productos de barra'!$H$2:$H$151,MATCH($D1087,'Productos de barra'!$A$2:$A$151,0))="","",$N1087*INDEX('Productos de barra'!$H$2:$H$151,MATCH($D1087,'Productos de barra'!$A$2:$A$151,0))),""))</f>
        <v/>
      </c>
      <c r="Q1087" s="18" t="n"/>
      <c r="R1087" s="23">
        <f>IF(OR($A1087="",$A1087&lt;&gt;'Resumen del turno'!$C$3,$B1087&lt;&gt;'Resumen del turno'!$C$4,$O1087="",$O1087="OK"),"",COUNTIFS($A$2:$A1087,$A1087,$B$2:$B1087,$B1087,$O$2:$O1087,"Falta*")+COUNTIFS($A$2:$A1087,$A1087,$B$2:$B1087,$B1087,$O$2:$O1087,"Sobra*"))</f>
        <v/>
      </c>
    </row>
    <row r="1088">
      <c r="A1088" s="22" t="n"/>
      <c r="B1088" s="18" t="n"/>
      <c r="C1088" s="18" t="n"/>
      <c r="D1088" s="18" t="n"/>
      <c r="E1088" s="23">
        <f>IF($D1088="","",IFERROR(INDEX('Productos de barra'!$B$2:$B$151,MATCH($D1088,'Productos de barra'!$A$2:$A$151,0)),"Código no cargado"))</f>
        <v/>
      </c>
      <c r="F1088" s="23">
        <f>IF($D1088="","",IFERROR(INDEX('Productos de barra'!$D$2:$D$151,MATCH($D1088,'Productos de barra'!$A$2:$A$151,0)),""))</f>
        <v/>
      </c>
      <c r="G1088" s="24" t="n"/>
      <c r="H1088" s="24" t="n"/>
      <c r="I1088" s="24" t="n"/>
      <c r="J1088" s="24" t="n"/>
      <c r="K1088" s="24" t="n"/>
      <c r="L1088" s="25">
        <f>IF(OR($D1088="",$G1088=""),"",ROUND($G1088+N($H1088)-((N($I1088)+N($J1088))/MAX(0.0001,IFERROR(IF(INDEX('Productos de barra'!$F$2:$F$151,MATCH($D1088,'Productos de barra'!$A$2:$A$151,0))="",1,INDEX('Productos de barra'!$F$2:$F$151,MATCH($D1088,'Productos de barra'!$A$2:$A$151,0))),1))+N($K1088)),2))</f>
        <v/>
      </c>
      <c r="M1088" s="24" t="n"/>
      <c r="N1088" s="25">
        <f>IF(OR($L1088="",$M1088=""),"",ROUND($M1088-$L1088,2))</f>
        <v/>
      </c>
      <c r="O1088" s="23">
        <f>IF($N1088="","",IF(ABS($N1088)&lt;=IFERROR(IF(INDEX('Productos de barra'!$G$2:$G$151,MATCH($D1088,'Productos de barra'!$A$2:$A$151,0))="",Configuración!$C$3,INDEX('Productos de barra'!$G$2:$G$151,MATCH($D1088,'Productos de barra'!$A$2:$A$151,0))),Configuración!$C$3)*((N($I1088)+N($J1088))/MAX(0.0001,IFERROR(IF(INDEX('Productos de barra'!$F$2:$F$151,MATCH($D1088,'Productos de barra'!$A$2:$A$151,0))="",1,INDEX('Productos de barra'!$F$2:$F$151,MATCH($D1088,'Productos de barra'!$A$2:$A$151,0))),1))+N($K1088))+0.001,"OK",IF($N1088&lt;0,"Falta: investigar","Sobra: revisar carga")))</f>
        <v/>
      </c>
      <c r="P1088" s="26">
        <f>IF($N1088="","",IFERROR(IF(INDEX('Productos de barra'!$H$2:$H$151,MATCH($D1088,'Productos de barra'!$A$2:$A$151,0))="","",$N1088*INDEX('Productos de barra'!$H$2:$H$151,MATCH($D1088,'Productos de barra'!$A$2:$A$151,0))),""))</f>
        <v/>
      </c>
      <c r="Q1088" s="18" t="n"/>
      <c r="R1088" s="23">
        <f>IF(OR($A1088="",$A1088&lt;&gt;'Resumen del turno'!$C$3,$B1088&lt;&gt;'Resumen del turno'!$C$4,$O1088="",$O1088="OK"),"",COUNTIFS($A$2:$A1088,$A1088,$B$2:$B1088,$B1088,$O$2:$O1088,"Falta*")+COUNTIFS($A$2:$A1088,$A1088,$B$2:$B1088,$B1088,$O$2:$O1088,"Sobra*"))</f>
        <v/>
      </c>
    </row>
    <row r="1089">
      <c r="A1089" s="22" t="n"/>
      <c r="B1089" s="18" t="n"/>
      <c r="C1089" s="18" t="n"/>
      <c r="D1089" s="18" t="n"/>
      <c r="E1089" s="23">
        <f>IF($D1089="","",IFERROR(INDEX('Productos de barra'!$B$2:$B$151,MATCH($D1089,'Productos de barra'!$A$2:$A$151,0)),"Código no cargado"))</f>
        <v/>
      </c>
      <c r="F1089" s="23">
        <f>IF($D1089="","",IFERROR(INDEX('Productos de barra'!$D$2:$D$151,MATCH($D1089,'Productos de barra'!$A$2:$A$151,0)),""))</f>
        <v/>
      </c>
      <c r="G1089" s="24" t="n"/>
      <c r="H1089" s="24" t="n"/>
      <c r="I1089" s="24" t="n"/>
      <c r="J1089" s="24" t="n"/>
      <c r="K1089" s="24" t="n"/>
      <c r="L1089" s="25">
        <f>IF(OR($D1089="",$G1089=""),"",ROUND($G1089+N($H1089)-((N($I1089)+N($J1089))/MAX(0.0001,IFERROR(IF(INDEX('Productos de barra'!$F$2:$F$151,MATCH($D1089,'Productos de barra'!$A$2:$A$151,0))="",1,INDEX('Productos de barra'!$F$2:$F$151,MATCH($D1089,'Productos de barra'!$A$2:$A$151,0))),1))+N($K1089)),2))</f>
        <v/>
      </c>
      <c r="M1089" s="24" t="n"/>
      <c r="N1089" s="25">
        <f>IF(OR($L1089="",$M1089=""),"",ROUND($M1089-$L1089,2))</f>
        <v/>
      </c>
      <c r="O1089" s="23">
        <f>IF($N1089="","",IF(ABS($N1089)&lt;=IFERROR(IF(INDEX('Productos de barra'!$G$2:$G$151,MATCH($D1089,'Productos de barra'!$A$2:$A$151,0))="",Configuración!$C$3,INDEX('Productos de barra'!$G$2:$G$151,MATCH($D1089,'Productos de barra'!$A$2:$A$151,0))),Configuración!$C$3)*((N($I1089)+N($J1089))/MAX(0.0001,IFERROR(IF(INDEX('Productos de barra'!$F$2:$F$151,MATCH($D1089,'Productos de barra'!$A$2:$A$151,0))="",1,INDEX('Productos de barra'!$F$2:$F$151,MATCH($D1089,'Productos de barra'!$A$2:$A$151,0))),1))+N($K1089))+0.001,"OK",IF($N1089&lt;0,"Falta: investigar","Sobra: revisar carga")))</f>
        <v/>
      </c>
      <c r="P1089" s="26">
        <f>IF($N1089="","",IFERROR(IF(INDEX('Productos de barra'!$H$2:$H$151,MATCH($D1089,'Productos de barra'!$A$2:$A$151,0))="","",$N1089*INDEX('Productos de barra'!$H$2:$H$151,MATCH($D1089,'Productos de barra'!$A$2:$A$151,0))),""))</f>
        <v/>
      </c>
      <c r="Q1089" s="18" t="n"/>
      <c r="R1089" s="23">
        <f>IF(OR($A1089="",$A1089&lt;&gt;'Resumen del turno'!$C$3,$B1089&lt;&gt;'Resumen del turno'!$C$4,$O1089="",$O1089="OK"),"",COUNTIFS($A$2:$A1089,$A1089,$B$2:$B1089,$B1089,$O$2:$O1089,"Falta*")+COUNTIFS($A$2:$A1089,$A1089,$B$2:$B1089,$B1089,$O$2:$O1089,"Sobra*"))</f>
        <v/>
      </c>
    </row>
    <row r="1090">
      <c r="A1090" s="22" t="n"/>
      <c r="B1090" s="18" t="n"/>
      <c r="C1090" s="18" t="n"/>
      <c r="D1090" s="18" t="n"/>
      <c r="E1090" s="23">
        <f>IF($D1090="","",IFERROR(INDEX('Productos de barra'!$B$2:$B$151,MATCH($D1090,'Productos de barra'!$A$2:$A$151,0)),"Código no cargado"))</f>
        <v/>
      </c>
      <c r="F1090" s="23">
        <f>IF($D1090="","",IFERROR(INDEX('Productos de barra'!$D$2:$D$151,MATCH($D1090,'Productos de barra'!$A$2:$A$151,0)),""))</f>
        <v/>
      </c>
      <c r="G1090" s="24" t="n"/>
      <c r="H1090" s="24" t="n"/>
      <c r="I1090" s="24" t="n"/>
      <c r="J1090" s="24" t="n"/>
      <c r="K1090" s="24" t="n"/>
      <c r="L1090" s="25">
        <f>IF(OR($D1090="",$G1090=""),"",ROUND($G1090+N($H1090)-((N($I1090)+N($J1090))/MAX(0.0001,IFERROR(IF(INDEX('Productos de barra'!$F$2:$F$151,MATCH($D1090,'Productos de barra'!$A$2:$A$151,0))="",1,INDEX('Productos de barra'!$F$2:$F$151,MATCH($D1090,'Productos de barra'!$A$2:$A$151,0))),1))+N($K1090)),2))</f>
        <v/>
      </c>
      <c r="M1090" s="24" t="n"/>
      <c r="N1090" s="25">
        <f>IF(OR($L1090="",$M1090=""),"",ROUND($M1090-$L1090,2))</f>
        <v/>
      </c>
      <c r="O1090" s="23">
        <f>IF($N1090="","",IF(ABS($N1090)&lt;=IFERROR(IF(INDEX('Productos de barra'!$G$2:$G$151,MATCH($D1090,'Productos de barra'!$A$2:$A$151,0))="",Configuración!$C$3,INDEX('Productos de barra'!$G$2:$G$151,MATCH($D1090,'Productos de barra'!$A$2:$A$151,0))),Configuración!$C$3)*((N($I1090)+N($J1090))/MAX(0.0001,IFERROR(IF(INDEX('Productos de barra'!$F$2:$F$151,MATCH($D1090,'Productos de barra'!$A$2:$A$151,0))="",1,INDEX('Productos de barra'!$F$2:$F$151,MATCH($D1090,'Productos de barra'!$A$2:$A$151,0))),1))+N($K1090))+0.001,"OK",IF($N1090&lt;0,"Falta: investigar","Sobra: revisar carga")))</f>
        <v/>
      </c>
      <c r="P1090" s="26">
        <f>IF($N1090="","",IFERROR(IF(INDEX('Productos de barra'!$H$2:$H$151,MATCH($D1090,'Productos de barra'!$A$2:$A$151,0))="","",$N1090*INDEX('Productos de barra'!$H$2:$H$151,MATCH($D1090,'Productos de barra'!$A$2:$A$151,0))),""))</f>
        <v/>
      </c>
      <c r="Q1090" s="18" t="n"/>
      <c r="R1090" s="23">
        <f>IF(OR($A1090="",$A1090&lt;&gt;'Resumen del turno'!$C$3,$B1090&lt;&gt;'Resumen del turno'!$C$4,$O1090="",$O1090="OK"),"",COUNTIFS($A$2:$A1090,$A1090,$B$2:$B1090,$B1090,$O$2:$O1090,"Falta*")+COUNTIFS($A$2:$A1090,$A1090,$B$2:$B1090,$B1090,$O$2:$O1090,"Sobra*"))</f>
        <v/>
      </c>
    </row>
    <row r="1091">
      <c r="A1091" s="22" t="n"/>
      <c r="B1091" s="18" t="n"/>
      <c r="C1091" s="18" t="n"/>
      <c r="D1091" s="18" t="n"/>
      <c r="E1091" s="23">
        <f>IF($D1091="","",IFERROR(INDEX('Productos de barra'!$B$2:$B$151,MATCH($D1091,'Productos de barra'!$A$2:$A$151,0)),"Código no cargado"))</f>
        <v/>
      </c>
      <c r="F1091" s="23">
        <f>IF($D1091="","",IFERROR(INDEX('Productos de barra'!$D$2:$D$151,MATCH($D1091,'Productos de barra'!$A$2:$A$151,0)),""))</f>
        <v/>
      </c>
      <c r="G1091" s="24" t="n"/>
      <c r="H1091" s="24" t="n"/>
      <c r="I1091" s="24" t="n"/>
      <c r="J1091" s="24" t="n"/>
      <c r="K1091" s="24" t="n"/>
      <c r="L1091" s="25">
        <f>IF(OR($D1091="",$G1091=""),"",ROUND($G1091+N($H1091)-((N($I1091)+N($J1091))/MAX(0.0001,IFERROR(IF(INDEX('Productos de barra'!$F$2:$F$151,MATCH($D1091,'Productos de barra'!$A$2:$A$151,0))="",1,INDEX('Productos de barra'!$F$2:$F$151,MATCH($D1091,'Productos de barra'!$A$2:$A$151,0))),1))+N($K1091)),2))</f>
        <v/>
      </c>
      <c r="M1091" s="24" t="n"/>
      <c r="N1091" s="25">
        <f>IF(OR($L1091="",$M1091=""),"",ROUND($M1091-$L1091,2))</f>
        <v/>
      </c>
      <c r="O1091" s="23">
        <f>IF($N1091="","",IF(ABS($N1091)&lt;=IFERROR(IF(INDEX('Productos de barra'!$G$2:$G$151,MATCH($D1091,'Productos de barra'!$A$2:$A$151,0))="",Configuración!$C$3,INDEX('Productos de barra'!$G$2:$G$151,MATCH($D1091,'Productos de barra'!$A$2:$A$151,0))),Configuración!$C$3)*((N($I1091)+N($J1091))/MAX(0.0001,IFERROR(IF(INDEX('Productos de barra'!$F$2:$F$151,MATCH($D1091,'Productos de barra'!$A$2:$A$151,0))="",1,INDEX('Productos de barra'!$F$2:$F$151,MATCH($D1091,'Productos de barra'!$A$2:$A$151,0))),1))+N($K1091))+0.001,"OK",IF($N1091&lt;0,"Falta: investigar","Sobra: revisar carga")))</f>
        <v/>
      </c>
      <c r="P1091" s="26">
        <f>IF($N1091="","",IFERROR(IF(INDEX('Productos de barra'!$H$2:$H$151,MATCH($D1091,'Productos de barra'!$A$2:$A$151,0))="","",$N1091*INDEX('Productos de barra'!$H$2:$H$151,MATCH($D1091,'Productos de barra'!$A$2:$A$151,0))),""))</f>
        <v/>
      </c>
      <c r="Q1091" s="18" t="n"/>
      <c r="R1091" s="23">
        <f>IF(OR($A1091="",$A1091&lt;&gt;'Resumen del turno'!$C$3,$B1091&lt;&gt;'Resumen del turno'!$C$4,$O1091="",$O1091="OK"),"",COUNTIFS($A$2:$A1091,$A1091,$B$2:$B1091,$B1091,$O$2:$O1091,"Falta*")+COUNTIFS($A$2:$A1091,$A1091,$B$2:$B1091,$B1091,$O$2:$O1091,"Sobra*"))</f>
        <v/>
      </c>
    </row>
    <row r="1092">
      <c r="A1092" s="22" t="n"/>
      <c r="B1092" s="18" t="n"/>
      <c r="C1092" s="18" t="n"/>
      <c r="D1092" s="18" t="n"/>
      <c r="E1092" s="23">
        <f>IF($D1092="","",IFERROR(INDEX('Productos de barra'!$B$2:$B$151,MATCH($D1092,'Productos de barra'!$A$2:$A$151,0)),"Código no cargado"))</f>
        <v/>
      </c>
      <c r="F1092" s="23">
        <f>IF($D1092="","",IFERROR(INDEX('Productos de barra'!$D$2:$D$151,MATCH($D1092,'Productos de barra'!$A$2:$A$151,0)),""))</f>
        <v/>
      </c>
      <c r="G1092" s="24" t="n"/>
      <c r="H1092" s="24" t="n"/>
      <c r="I1092" s="24" t="n"/>
      <c r="J1092" s="24" t="n"/>
      <c r="K1092" s="24" t="n"/>
      <c r="L1092" s="25">
        <f>IF(OR($D1092="",$G1092=""),"",ROUND($G1092+N($H1092)-((N($I1092)+N($J1092))/MAX(0.0001,IFERROR(IF(INDEX('Productos de barra'!$F$2:$F$151,MATCH($D1092,'Productos de barra'!$A$2:$A$151,0))="",1,INDEX('Productos de barra'!$F$2:$F$151,MATCH($D1092,'Productos de barra'!$A$2:$A$151,0))),1))+N($K1092)),2))</f>
        <v/>
      </c>
      <c r="M1092" s="24" t="n"/>
      <c r="N1092" s="25">
        <f>IF(OR($L1092="",$M1092=""),"",ROUND($M1092-$L1092,2))</f>
        <v/>
      </c>
      <c r="O1092" s="23">
        <f>IF($N1092="","",IF(ABS($N1092)&lt;=IFERROR(IF(INDEX('Productos de barra'!$G$2:$G$151,MATCH($D1092,'Productos de barra'!$A$2:$A$151,0))="",Configuración!$C$3,INDEX('Productos de barra'!$G$2:$G$151,MATCH($D1092,'Productos de barra'!$A$2:$A$151,0))),Configuración!$C$3)*((N($I1092)+N($J1092))/MAX(0.0001,IFERROR(IF(INDEX('Productos de barra'!$F$2:$F$151,MATCH($D1092,'Productos de barra'!$A$2:$A$151,0))="",1,INDEX('Productos de barra'!$F$2:$F$151,MATCH($D1092,'Productos de barra'!$A$2:$A$151,0))),1))+N($K1092))+0.001,"OK",IF($N1092&lt;0,"Falta: investigar","Sobra: revisar carga")))</f>
        <v/>
      </c>
      <c r="P1092" s="26">
        <f>IF($N1092="","",IFERROR(IF(INDEX('Productos de barra'!$H$2:$H$151,MATCH($D1092,'Productos de barra'!$A$2:$A$151,0))="","",$N1092*INDEX('Productos de barra'!$H$2:$H$151,MATCH($D1092,'Productos de barra'!$A$2:$A$151,0))),""))</f>
        <v/>
      </c>
      <c r="Q1092" s="18" t="n"/>
      <c r="R1092" s="23">
        <f>IF(OR($A1092="",$A1092&lt;&gt;'Resumen del turno'!$C$3,$B1092&lt;&gt;'Resumen del turno'!$C$4,$O1092="",$O1092="OK"),"",COUNTIFS($A$2:$A1092,$A1092,$B$2:$B1092,$B1092,$O$2:$O1092,"Falta*")+COUNTIFS($A$2:$A1092,$A1092,$B$2:$B1092,$B1092,$O$2:$O1092,"Sobra*"))</f>
        <v/>
      </c>
    </row>
    <row r="1093">
      <c r="A1093" s="22" t="n"/>
      <c r="B1093" s="18" t="n"/>
      <c r="C1093" s="18" t="n"/>
      <c r="D1093" s="18" t="n"/>
      <c r="E1093" s="23">
        <f>IF($D1093="","",IFERROR(INDEX('Productos de barra'!$B$2:$B$151,MATCH($D1093,'Productos de barra'!$A$2:$A$151,0)),"Código no cargado"))</f>
        <v/>
      </c>
      <c r="F1093" s="23">
        <f>IF($D1093="","",IFERROR(INDEX('Productos de barra'!$D$2:$D$151,MATCH($D1093,'Productos de barra'!$A$2:$A$151,0)),""))</f>
        <v/>
      </c>
      <c r="G1093" s="24" t="n"/>
      <c r="H1093" s="24" t="n"/>
      <c r="I1093" s="24" t="n"/>
      <c r="J1093" s="24" t="n"/>
      <c r="K1093" s="24" t="n"/>
      <c r="L1093" s="25">
        <f>IF(OR($D1093="",$G1093=""),"",ROUND($G1093+N($H1093)-((N($I1093)+N($J1093))/MAX(0.0001,IFERROR(IF(INDEX('Productos de barra'!$F$2:$F$151,MATCH($D1093,'Productos de barra'!$A$2:$A$151,0))="",1,INDEX('Productos de barra'!$F$2:$F$151,MATCH($D1093,'Productos de barra'!$A$2:$A$151,0))),1))+N($K1093)),2))</f>
        <v/>
      </c>
      <c r="M1093" s="24" t="n"/>
      <c r="N1093" s="25">
        <f>IF(OR($L1093="",$M1093=""),"",ROUND($M1093-$L1093,2))</f>
        <v/>
      </c>
      <c r="O1093" s="23">
        <f>IF($N1093="","",IF(ABS($N1093)&lt;=IFERROR(IF(INDEX('Productos de barra'!$G$2:$G$151,MATCH($D1093,'Productos de barra'!$A$2:$A$151,0))="",Configuración!$C$3,INDEX('Productos de barra'!$G$2:$G$151,MATCH($D1093,'Productos de barra'!$A$2:$A$151,0))),Configuración!$C$3)*((N($I1093)+N($J1093))/MAX(0.0001,IFERROR(IF(INDEX('Productos de barra'!$F$2:$F$151,MATCH($D1093,'Productos de barra'!$A$2:$A$151,0))="",1,INDEX('Productos de barra'!$F$2:$F$151,MATCH($D1093,'Productos de barra'!$A$2:$A$151,0))),1))+N($K1093))+0.001,"OK",IF($N1093&lt;0,"Falta: investigar","Sobra: revisar carga")))</f>
        <v/>
      </c>
      <c r="P1093" s="26">
        <f>IF($N1093="","",IFERROR(IF(INDEX('Productos de barra'!$H$2:$H$151,MATCH($D1093,'Productos de barra'!$A$2:$A$151,0))="","",$N1093*INDEX('Productos de barra'!$H$2:$H$151,MATCH($D1093,'Productos de barra'!$A$2:$A$151,0))),""))</f>
        <v/>
      </c>
      <c r="Q1093" s="18" t="n"/>
      <c r="R1093" s="23">
        <f>IF(OR($A1093="",$A1093&lt;&gt;'Resumen del turno'!$C$3,$B1093&lt;&gt;'Resumen del turno'!$C$4,$O1093="",$O1093="OK"),"",COUNTIFS($A$2:$A1093,$A1093,$B$2:$B1093,$B1093,$O$2:$O1093,"Falta*")+COUNTIFS($A$2:$A1093,$A1093,$B$2:$B1093,$B1093,$O$2:$O1093,"Sobra*"))</f>
        <v/>
      </c>
    </row>
    <row r="1094">
      <c r="A1094" s="22" t="n"/>
      <c r="B1094" s="18" t="n"/>
      <c r="C1094" s="18" t="n"/>
      <c r="D1094" s="18" t="n"/>
      <c r="E1094" s="23">
        <f>IF($D1094="","",IFERROR(INDEX('Productos de barra'!$B$2:$B$151,MATCH($D1094,'Productos de barra'!$A$2:$A$151,0)),"Código no cargado"))</f>
        <v/>
      </c>
      <c r="F1094" s="23">
        <f>IF($D1094="","",IFERROR(INDEX('Productos de barra'!$D$2:$D$151,MATCH($D1094,'Productos de barra'!$A$2:$A$151,0)),""))</f>
        <v/>
      </c>
      <c r="G1094" s="24" t="n"/>
      <c r="H1094" s="24" t="n"/>
      <c r="I1094" s="24" t="n"/>
      <c r="J1094" s="24" t="n"/>
      <c r="K1094" s="24" t="n"/>
      <c r="L1094" s="25">
        <f>IF(OR($D1094="",$G1094=""),"",ROUND($G1094+N($H1094)-((N($I1094)+N($J1094))/MAX(0.0001,IFERROR(IF(INDEX('Productos de barra'!$F$2:$F$151,MATCH($D1094,'Productos de barra'!$A$2:$A$151,0))="",1,INDEX('Productos de barra'!$F$2:$F$151,MATCH($D1094,'Productos de barra'!$A$2:$A$151,0))),1))+N($K1094)),2))</f>
        <v/>
      </c>
      <c r="M1094" s="24" t="n"/>
      <c r="N1094" s="25">
        <f>IF(OR($L1094="",$M1094=""),"",ROUND($M1094-$L1094,2))</f>
        <v/>
      </c>
      <c r="O1094" s="23">
        <f>IF($N1094="","",IF(ABS($N1094)&lt;=IFERROR(IF(INDEX('Productos de barra'!$G$2:$G$151,MATCH($D1094,'Productos de barra'!$A$2:$A$151,0))="",Configuración!$C$3,INDEX('Productos de barra'!$G$2:$G$151,MATCH($D1094,'Productos de barra'!$A$2:$A$151,0))),Configuración!$C$3)*((N($I1094)+N($J1094))/MAX(0.0001,IFERROR(IF(INDEX('Productos de barra'!$F$2:$F$151,MATCH($D1094,'Productos de barra'!$A$2:$A$151,0))="",1,INDEX('Productos de barra'!$F$2:$F$151,MATCH($D1094,'Productos de barra'!$A$2:$A$151,0))),1))+N($K1094))+0.001,"OK",IF($N1094&lt;0,"Falta: investigar","Sobra: revisar carga")))</f>
        <v/>
      </c>
      <c r="P1094" s="26">
        <f>IF($N1094="","",IFERROR(IF(INDEX('Productos de barra'!$H$2:$H$151,MATCH($D1094,'Productos de barra'!$A$2:$A$151,0))="","",$N1094*INDEX('Productos de barra'!$H$2:$H$151,MATCH($D1094,'Productos de barra'!$A$2:$A$151,0))),""))</f>
        <v/>
      </c>
      <c r="Q1094" s="18" t="n"/>
      <c r="R1094" s="23">
        <f>IF(OR($A1094="",$A1094&lt;&gt;'Resumen del turno'!$C$3,$B1094&lt;&gt;'Resumen del turno'!$C$4,$O1094="",$O1094="OK"),"",COUNTIFS($A$2:$A1094,$A1094,$B$2:$B1094,$B1094,$O$2:$O1094,"Falta*")+COUNTIFS($A$2:$A1094,$A1094,$B$2:$B1094,$B1094,$O$2:$O1094,"Sobra*"))</f>
        <v/>
      </c>
    </row>
    <row r="1095">
      <c r="A1095" s="22" t="n"/>
      <c r="B1095" s="18" t="n"/>
      <c r="C1095" s="18" t="n"/>
      <c r="D1095" s="18" t="n"/>
      <c r="E1095" s="23">
        <f>IF($D1095="","",IFERROR(INDEX('Productos de barra'!$B$2:$B$151,MATCH($D1095,'Productos de barra'!$A$2:$A$151,0)),"Código no cargado"))</f>
        <v/>
      </c>
      <c r="F1095" s="23">
        <f>IF($D1095="","",IFERROR(INDEX('Productos de barra'!$D$2:$D$151,MATCH($D1095,'Productos de barra'!$A$2:$A$151,0)),""))</f>
        <v/>
      </c>
      <c r="G1095" s="24" t="n"/>
      <c r="H1095" s="24" t="n"/>
      <c r="I1095" s="24" t="n"/>
      <c r="J1095" s="24" t="n"/>
      <c r="K1095" s="24" t="n"/>
      <c r="L1095" s="25">
        <f>IF(OR($D1095="",$G1095=""),"",ROUND($G1095+N($H1095)-((N($I1095)+N($J1095))/MAX(0.0001,IFERROR(IF(INDEX('Productos de barra'!$F$2:$F$151,MATCH($D1095,'Productos de barra'!$A$2:$A$151,0))="",1,INDEX('Productos de barra'!$F$2:$F$151,MATCH($D1095,'Productos de barra'!$A$2:$A$151,0))),1))+N($K1095)),2))</f>
        <v/>
      </c>
      <c r="M1095" s="24" t="n"/>
      <c r="N1095" s="25">
        <f>IF(OR($L1095="",$M1095=""),"",ROUND($M1095-$L1095,2))</f>
        <v/>
      </c>
      <c r="O1095" s="23">
        <f>IF($N1095="","",IF(ABS($N1095)&lt;=IFERROR(IF(INDEX('Productos de barra'!$G$2:$G$151,MATCH($D1095,'Productos de barra'!$A$2:$A$151,0))="",Configuración!$C$3,INDEX('Productos de barra'!$G$2:$G$151,MATCH($D1095,'Productos de barra'!$A$2:$A$151,0))),Configuración!$C$3)*((N($I1095)+N($J1095))/MAX(0.0001,IFERROR(IF(INDEX('Productos de barra'!$F$2:$F$151,MATCH($D1095,'Productos de barra'!$A$2:$A$151,0))="",1,INDEX('Productos de barra'!$F$2:$F$151,MATCH($D1095,'Productos de barra'!$A$2:$A$151,0))),1))+N($K1095))+0.001,"OK",IF($N1095&lt;0,"Falta: investigar","Sobra: revisar carga")))</f>
        <v/>
      </c>
      <c r="P1095" s="26">
        <f>IF($N1095="","",IFERROR(IF(INDEX('Productos de barra'!$H$2:$H$151,MATCH($D1095,'Productos de barra'!$A$2:$A$151,0))="","",$N1095*INDEX('Productos de barra'!$H$2:$H$151,MATCH($D1095,'Productos de barra'!$A$2:$A$151,0))),""))</f>
        <v/>
      </c>
      <c r="Q1095" s="18" t="n"/>
      <c r="R1095" s="23">
        <f>IF(OR($A1095="",$A1095&lt;&gt;'Resumen del turno'!$C$3,$B1095&lt;&gt;'Resumen del turno'!$C$4,$O1095="",$O1095="OK"),"",COUNTIFS($A$2:$A1095,$A1095,$B$2:$B1095,$B1095,$O$2:$O1095,"Falta*")+COUNTIFS($A$2:$A1095,$A1095,$B$2:$B1095,$B1095,$O$2:$O1095,"Sobra*"))</f>
        <v/>
      </c>
    </row>
    <row r="1096">
      <c r="A1096" s="22" t="n"/>
      <c r="B1096" s="18" t="n"/>
      <c r="C1096" s="18" t="n"/>
      <c r="D1096" s="18" t="n"/>
      <c r="E1096" s="23">
        <f>IF($D1096="","",IFERROR(INDEX('Productos de barra'!$B$2:$B$151,MATCH($D1096,'Productos de barra'!$A$2:$A$151,0)),"Código no cargado"))</f>
        <v/>
      </c>
      <c r="F1096" s="23">
        <f>IF($D1096="","",IFERROR(INDEX('Productos de barra'!$D$2:$D$151,MATCH($D1096,'Productos de barra'!$A$2:$A$151,0)),""))</f>
        <v/>
      </c>
      <c r="G1096" s="24" t="n"/>
      <c r="H1096" s="24" t="n"/>
      <c r="I1096" s="24" t="n"/>
      <c r="J1096" s="24" t="n"/>
      <c r="K1096" s="24" t="n"/>
      <c r="L1096" s="25">
        <f>IF(OR($D1096="",$G1096=""),"",ROUND($G1096+N($H1096)-((N($I1096)+N($J1096))/MAX(0.0001,IFERROR(IF(INDEX('Productos de barra'!$F$2:$F$151,MATCH($D1096,'Productos de barra'!$A$2:$A$151,0))="",1,INDEX('Productos de barra'!$F$2:$F$151,MATCH($D1096,'Productos de barra'!$A$2:$A$151,0))),1))+N($K1096)),2))</f>
        <v/>
      </c>
      <c r="M1096" s="24" t="n"/>
      <c r="N1096" s="25">
        <f>IF(OR($L1096="",$M1096=""),"",ROUND($M1096-$L1096,2))</f>
        <v/>
      </c>
      <c r="O1096" s="23">
        <f>IF($N1096="","",IF(ABS($N1096)&lt;=IFERROR(IF(INDEX('Productos de barra'!$G$2:$G$151,MATCH($D1096,'Productos de barra'!$A$2:$A$151,0))="",Configuración!$C$3,INDEX('Productos de barra'!$G$2:$G$151,MATCH($D1096,'Productos de barra'!$A$2:$A$151,0))),Configuración!$C$3)*((N($I1096)+N($J1096))/MAX(0.0001,IFERROR(IF(INDEX('Productos de barra'!$F$2:$F$151,MATCH($D1096,'Productos de barra'!$A$2:$A$151,0))="",1,INDEX('Productos de barra'!$F$2:$F$151,MATCH($D1096,'Productos de barra'!$A$2:$A$151,0))),1))+N($K1096))+0.001,"OK",IF($N1096&lt;0,"Falta: investigar","Sobra: revisar carga")))</f>
        <v/>
      </c>
      <c r="P1096" s="26">
        <f>IF($N1096="","",IFERROR(IF(INDEX('Productos de barra'!$H$2:$H$151,MATCH($D1096,'Productos de barra'!$A$2:$A$151,0))="","",$N1096*INDEX('Productos de barra'!$H$2:$H$151,MATCH($D1096,'Productos de barra'!$A$2:$A$151,0))),""))</f>
        <v/>
      </c>
      <c r="Q1096" s="18" t="n"/>
      <c r="R1096" s="23">
        <f>IF(OR($A1096="",$A1096&lt;&gt;'Resumen del turno'!$C$3,$B1096&lt;&gt;'Resumen del turno'!$C$4,$O1096="",$O1096="OK"),"",COUNTIFS($A$2:$A1096,$A1096,$B$2:$B1096,$B1096,$O$2:$O1096,"Falta*")+COUNTIFS($A$2:$A1096,$A1096,$B$2:$B1096,$B1096,$O$2:$O1096,"Sobra*"))</f>
        <v/>
      </c>
    </row>
    <row r="1097">
      <c r="A1097" s="22" t="n"/>
      <c r="B1097" s="18" t="n"/>
      <c r="C1097" s="18" t="n"/>
      <c r="D1097" s="18" t="n"/>
      <c r="E1097" s="23">
        <f>IF($D1097="","",IFERROR(INDEX('Productos de barra'!$B$2:$B$151,MATCH($D1097,'Productos de barra'!$A$2:$A$151,0)),"Código no cargado"))</f>
        <v/>
      </c>
      <c r="F1097" s="23">
        <f>IF($D1097="","",IFERROR(INDEX('Productos de barra'!$D$2:$D$151,MATCH($D1097,'Productos de barra'!$A$2:$A$151,0)),""))</f>
        <v/>
      </c>
      <c r="G1097" s="24" t="n"/>
      <c r="H1097" s="24" t="n"/>
      <c r="I1097" s="24" t="n"/>
      <c r="J1097" s="24" t="n"/>
      <c r="K1097" s="24" t="n"/>
      <c r="L1097" s="25">
        <f>IF(OR($D1097="",$G1097=""),"",ROUND($G1097+N($H1097)-((N($I1097)+N($J1097))/MAX(0.0001,IFERROR(IF(INDEX('Productos de barra'!$F$2:$F$151,MATCH($D1097,'Productos de barra'!$A$2:$A$151,0))="",1,INDEX('Productos de barra'!$F$2:$F$151,MATCH($D1097,'Productos de barra'!$A$2:$A$151,0))),1))+N($K1097)),2))</f>
        <v/>
      </c>
      <c r="M1097" s="24" t="n"/>
      <c r="N1097" s="25">
        <f>IF(OR($L1097="",$M1097=""),"",ROUND($M1097-$L1097,2))</f>
        <v/>
      </c>
      <c r="O1097" s="23">
        <f>IF($N1097="","",IF(ABS($N1097)&lt;=IFERROR(IF(INDEX('Productos de barra'!$G$2:$G$151,MATCH($D1097,'Productos de barra'!$A$2:$A$151,0))="",Configuración!$C$3,INDEX('Productos de barra'!$G$2:$G$151,MATCH($D1097,'Productos de barra'!$A$2:$A$151,0))),Configuración!$C$3)*((N($I1097)+N($J1097))/MAX(0.0001,IFERROR(IF(INDEX('Productos de barra'!$F$2:$F$151,MATCH($D1097,'Productos de barra'!$A$2:$A$151,0))="",1,INDEX('Productos de barra'!$F$2:$F$151,MATCH($D1097,'Productos de barra'!$A$2:$A$151,0))),1))+N($K1097))+0.001,"OK",IF($N1097&lt;0,"Falta: investigar","Sobra: revisar carga")))</f>
        <v/>
      </c>
      <c r="P1097" s="26">
        <f>IF($N1097="","",IFERROR(IF(INDEX('Productos de barra'!$H$2:$H$151,MATCH($D1097,'Productos de barra'!$A$2:$A$151,0))="","",$N1097*INDEX('Productos de barra'!$H$2:$H$151,MATCH($D1097,'Productos de barra'!$A$2:$A$151,0))),""))</f>
        <v/>
      </c>
      <c r="Q1097" s="18" t="n"/>
      <c r="R1097" s="23">
        <f>IF(OR($A1097="",$A1097&lt;&gt;'Resumen del turno'!$C$3,$B1097&lt;&gt;'Resumen del turno'!$C$4,$O1097="",$O1097="OK"),"",COUNTIFS($A$2:$A1097,$A1097,$B$2:$B1097,$B1097,$O$2:$O1097,"Falta*")+COUNTIFS($A$2:$A1097,$A1097,$B$2:$B1097,$B1097,$O$2:$O1097,"Sobra*"))</f>
        <v/>
      </c>
    </row>
    <row r="1098">
      <c r="A1098" s="22" t="n"/>
      <c r="B1098" s="18" t="n"/>
      <c r="C1098" s="18" t="n"/>
      <c r="D1098" s="18" t="n"/>
      <c r="E1098" s="23">
        <f>IF($D1098="","",IFERROR(INDEX('Productos de barra'!$B$2:$B$151,MATCH($D1098,'Productos de barra'!$A$2:$A$151,0)),"Código no cargado"))</f>
        <v/>
      </c>
      <c r="F1098" s="23">
        <f>IF($D1098="","",IFERROR(INDEX('Productos de barra'!$D$2:$D$151,MATCH($D1098,'Productos de barra'!$A$2:$A$151,0)),""))</f>
        <v/>
      </c>
      <c r="G1098" s="24" t="n"/>
      <c r="H1098" s="24" t="n"/>
      <c r="I1098" s="24" t="n"/>
      <c r="J1098" s="24" t="n"/>
      <c r="K1098" s="24" t="n"/>
      <c r="L1098" s="25">
        <f>IF(OR($D1098="",$G1098=""),"",ROUND($G1098+N($H1098)-((N($I1098)+N($J1098))/MAX(0.0001,IFERROR(IF(INDEX('Productos de barra'!$F$2:$F$151,MATCH($D1098,'Productos de barra'!$A$2:$A$151,0))="",1,INDEX('Productos de barra'!$F$2:$F$151,MATCH($D1098,'Productos de barra'!$A$2:$A$151,0))),1))+N($K1098)),2))</f>
        <v/>
      </c>
      <c r="M1098" s="24" t="n"/>
      <c r="N1098" s="25">
        <f>IF(OR($L1098="",$M1098=""),"",ROUND($M1098-$L1098,2))</f>
        <v/>
      </c>
      <c r="O1098" s="23">
        <f>IF($N1098="","",IF(ABS($N1098)&lt;=IFERROR(IF(INDEX('Productos de barra'!$G$2:$G$151,MATCH($D1098,'Productos de barra'!$A$2:$A$151,0))="",Configuración!$C$3,INDEX('Productos de barra'!$G$2:$G$151,MATCH($D1098,'Productos de barra'!$A$2:$A$151,0))),Configuración!$C$3)*((N($I1098)+N($J1098))/MAX(0.0001,IFERROR(IF(INDEX('Productos de barra'!$F$2:$F$151,MATCH($D1098,'Productos de barra'!$A$2:$A$151,0))="",1,INDEX('Productos de barra'!$F$2:$F$151,MATCH($D1098,'Productos de barra'!$A$2:$A$151,0))),1))+N($K1098))+0.001,"OK",IF($N1098&lt;0,"Falta: investigar","Sobra: revisar carga")))</f>
        <v/>
      </c>
      <c r="P1098" s="26">
        <f>IF($N1098="","",IFERROR(IF(INDEX('Productos de barra'!$H$2:$H$151,MATCH($D1098,'Productos de barra'!$A$2:$A$151,0))="","",$N1098*INDEX('Productos de barra'!$H$2:$H$151,MATCH($D1098,'Productos de barra'!$A$2:$A$151,0))),""))</f>
        <v/>
      </c>
      <c r="Q1098" s="18" t="n"/>
      <c r="R1098" s="23">
        <f>IF(OR($A1098="",$A1098&lt;&gt;'Resumen del turno'!$C$3,$B1098&lt;&gt;'Resumen del turno'!$C$4,$O1098="",$O1098="OK"),"",COUNTIFS($A$2:$A1098,$A1098,$B$2:$B1098,$B1098,$O$2:$O1098,"Falta*")+COUNTIFS($A$2:$A1098,$A1098,$B$2:$B1098,$B1098,$O$2:$O1098,"Sobra*"))</f>
        <v/>
      </c>
    </row>
    <row r="1099">
      <c r="A1099" s="22" t="n"/>
      <c r="B1099" s="18" t="n"/>
      <c r="C1099" s="18" t="n"/>
      <c r="D1099" s="18" t="n"/>
      <c r="E1099" s="23">
        <f>IF($D1099="","",IFERROR(INDEX('Productos de barra'!$B$2:$B$151,MATCH($D1099,'Productos de barra'!$A$2:$A$151,0)),"Código no cargado"))</f>
        <v/>
      </c>
      <c r="F1099" s="23">
        <f>IF($D1099="","",IFERROR(INDEX('Productos de barra'!$D$2:$D$151,MATCH($D1099,'Productos de barra'!$A$2:$A$151,0)),""))</f>
        <v/>
      </c>
      <c r="G1099" s="24" t="n"/>
      <c r="H1099" s="24" t="n"/>
      <c r="I1099" s="24" t="n"/>
      <c r="J1099" s="24" t="n"/>
      <c r="K1099" s="24" t="n"/>
      <c r="L1099" s="25">
        <f>IF(OR($D1099="",$G1099=""),"",ROUND($G1099+N($H1099)-((N($I1099)+N($J1099))/MAX(0.0001,IFERROR(IF(INDEX('Productos de barra'!$F$2:$F$151,MATCH($D1099,'Productos de barra'!$A$2:$A$151,0))="",1,INDEX('Productos de barra'!$F$2:$F$151,MATCH($D1099,'Productos de barra'!$A$2:$A$151,0))),1))+N($K1099)),2))</f>
        <v/>
      </c>
      <c r="M1099" s="24" t="n"/>
      <c r="N1099" s="25">
        <f>IF(OR($L1099="",$M1099=""),"",ROUND($M1099-$L1099,2))</f>
        <v/>
      </c>
      <c r="O1099" s="23">
        <f>IF($N1099="","",IF(ABS($N1099)&lt;=IFERROR(IF(INDEX('Productos de barra'!$G$2:$G$151,MATCH($D1099,'Productos de barra'!$A$2:$A$151,0))="",Configuración!$C$3,INDEX('Productos de barra'!$G$2:$G$151,MATCH($D1099,'Productos de barra'!$A$2:$A$151,0))),Configuración!$C$3)*((N($I1099)+N($J1099))/MAX(0.0001,IFERROR(IF(INDEX('Productos de barra'!$F$2:$F$151,MATCH($D1099,'Productos de barra'!$A$2:$A$151,0))="",1,INDEX('Productos de barra'!$F$2:$F$151,MATCH($D1099,'Productos de barra'!$A$2:$A$151,0))),1))+N($K1099))+0.001,"OK",IF($N1099&lt;0,"Falta: investigar","Sobra: revisar carga")))</f>
        <v/>
      </c>
      <c r="P1099" s="26">
        <f>IF($N1099="","",IFERROR(IF(INDEX('Productos de barra'!$H$2:$H$151,MATCH($D1099,'Productos de barra'!$A$2:$A$151,0))="","",$N1099*INDEX('Productos de barra'!$H$2:$H$151,MATCH($D1099,'Productos de barra'!$A$2:$A$151,0))),""))</f>
        <v/>
      </c>
      <c r="Q1099" s="18" t="n"/>
      <c r="R1099" s="23">
        <f>IF(OR($A1099="",$A1099&lt;&gt;'Resumen del turno'!$C$3,$B1099&lt;&gt;'Resumen del turno'!$C$4,$O1099="",$O1099="OK"),"",COUNTIFS($A$2:$A1099,$A1099,$B$2:$B1099,$B1099,$O$2:$O1099,"Falta*")+COUNTIFS($A$2:$A1099,$A1099,$B$2:$B1099,$B1099,$O$2:$O1099,"Sobra*"))</f>
        <v/>
      </c>
    </row>
    <row r="1100">
      <c r="A1100" s="22" t="n"/>
      <c r="B1100" s="18" t="n"/>
      <c r="C1100" s="18" t="n"/>
      <c r="D1100" s="18" t="n"/>
      <c r="E1100" s="23">
        <f>IF($D1100="","",IFERROR(INDEX('Productos de barra'!$B$2:$B$151,MATCH($D1100,'Productos de barra'!$A$2:$A$151,0)),"Código no cargado"))</f>
        <v/>
      </c>
      <c r="F1100" s="23">
        <f>IF($D1100="","",IFERROR(INDEX('Productos de barra'!$D$2:$D$151,MATCH($D1100,'Productos de barra'!$A$2:$A$151,0)),""))</f>
        <v/>
      </c>
      <c r="G1100" s="24" t="n"/>
      <c r="H1100" s="24" t="n"/>
      <c r="I1100" s="24" t="n"/>
      <c r="J1100" s="24" t="n"/>
      <c r="K1100" s="24" t="n"/>
      <c r="L1100" s="25">
        <f>IF(OR($D1100="",$G1100=""),"",ROUND($G1100+N($H1100)-((N($I1100)+N($J1100))/MAX(0.0001,IFERROR(IF(INDEX('Productos de barra'!$F$2:$F$151,MATCH($D1100,'Productos de barra'!$A$2:$A$151,0))="",1,INDEX('Productos de barra'!$F$2:$F$151,MATCH($D1100,'Productos de barra'!$A$2:$A$151,0))),1))+N($K1100)),2))</f>
        <v/>
      </c>
      <c r="M1100" s="24" t="n"/>
      <c r="N1100" s="25">
        <f>IF(OR($L1100="",$M1100=""),"",ROUND($M1100-$L1100,2))</f>
        <v/>
      </c>
      <c r="O1100" s="23">
        <f>IF($N1100="","",IF(ABS($N1100)&lt;=IFERROR(IF(INDEX('Productos de barra'!$G$2:$G$151,MATCH($D1100,'Productos de barra'!$A$2:$A$151,0))="",Configuración!$C$3,INDEX('Productos de barra'!$G$2:$G$151,MATCH($D1100,'Productos de barra'!$A$2:$A$151,0))),Configuración!$C$3)*((N($I1100)+N($J1100))/MAX(0.0001,IFERROR(IF(INDEX('Productos de barra'!$F$2:$F$151,MATCH($D1100,'Productos de barra'!$A$2:$A$151,0))="",1,INDEX('Productos de barra'!$F$2:$F$151,MATCH($D1100,'Productos de barra'!$A$2:$A$151,0))),1))+N($K1100))+0.001,"OK",IF($N1100&lt;0,"Falta: investigar","Sobra: revisar carga")))</f>
        <v/>
      </c>
      <c r="P1100" s="26">
        <f>IF($N1100="","",IFERROR(IF(INDEX('Productos de barra'!$H$2:$H$151,MATCH($D1100,'Productos de barra'!$A$2:$A$151,0))="","",$N1100*INDEX('Productos de barra'!$H$2:$H$151,MATCH($D1100,'Productos de barra'!$A$2:$A$151,0))),""))</f>
        <v/>
      </c>
      <c r="Q1100" s="18" t="n"/>
      <c r="R1100" s="23">
        <f>IF(OR($A1100="",$A1100&lt;&gt;'Resumen del turno'!$C$3,$B1100&lt;&gt;'Resumen del turno'!$C$4,$O1100="",$O1100="OK"),"",COUNTIFS($A$2:$A1100,$A1100,$B$2:$B1100,$B1100,$O$2:$O1100,"Falta*")+COUNTIFS($A$2:$A1100,$A1100,$B$2:$B1100,$B1100,$O$2:$O1100,"Sobra*"))</f>
        <v/>
      </c>
    </row>
    <row r="1101">
      <c r="A1101" s="22" t="n"/>
      <c r="B1101" s="18" t="n"/>
      <c r="C1101" s="18" t="n"/>
      <c r="D1101" s="18" t="n"/>
      <c r="E1101" s="23">
        <f>IF($D1101="","",IFERROR(INDEX('Productos de barra'!$B$2:$B$151,MATCH($D1101,'Productos de barra'!$A$2:$A$151,0)),"Código no cargado"))</f>
        <v/>
      </c>
      <c r="F1101" s="23">
        <f>IF($D1101="","",IFERROR(INDEX('Productos de barra'!$D$2:$D$151,MATCH($D1101,'Productos de barra'!$A$2:$A$151,0)),""))</f>
        <v/>
      </c>
      <c r="G1101" s="24" t="n"/>
      <c r="H1101" s="24" t="n"/>
      <c r="I1101" s="24" t="n"/>
      <c r="J1101" s="24" t="n"/>
      <c r="K1101" s="24" t="n"/>
      <c r="L1101" s="25">
        <f>IF(OR($D1101="",$G1101=""),"",ROUND($G1101+N($H1101)-((N($I1101)+N($J1101))/MAX(0.0001,IFERROR(IF(INDEX('Productos de barra'!$F$2:$F$151,MATCH($D1101,'Productos de barra'!$A$2:$A$151,0))="",1,INDEX('Productos de barra'!$F$2:$F$151,MATCH($D1101,'Productos de barra'!$A$2:$A$151,0))),1))+N($K1101)),2))</f>
        <v/>
      </c>
      <c r="M1101" s="24" t="n"/>
      <c r="N1101" s="25">
        <f>IF(OR($L1101="",$M1101=""),"",ROUND($M1101-$L1101,2))</f>
        <v/>
      </c>
      <c r="O1101" s="23">
        <f>IF($N1101="","",IF(ABS($N1101)&lt;=IFERROR(IF(INDEX('Productos de barra'!$G$2:$G$151,MATCH($D1101,'Productos de barra'!$A$2:$A$151,0))="",Configuración!$C$3,INDEX('Productos de barra'!$G$2:$G$151,MATCH($D1101,'Productos de barra'!$A$2:$A$151,0))),Configuración!$C$3)*((N($I1101)+N($J1101))/MAX(0.0001,IFERROR(IF(INDEX('Productos de barra'!$F$2:$F$151,MATCH($D1101,'Productos de barra'!$A$2:$A$151,0))="",1,INDEX('Productos de barra'!$F$2:$F$151,MATCH($D1101,'Productos de barra'!$A$2:$A$151,0))),1))+N($K1101))+0.001,"OK",IF($N1101&lt;0,"Falta: investigar","Sobra: revisar carga")))</f>
        <v/>
      </c>
      <c r="P1101" s="26">
        <f>IF($N1101="","",IFERROR(IF(INDEX('Productos de barra'!$H$2:$H$151,MATCH($D1101,'Productos de barra'!$A$2:$A$151,0))="","",$N1101*INDEX('Productos de barra'!$H$2:$H$151,MATCH($D1101,'Productos de barra'!$A$2:$A$151,0))),""))</f>
        <v/>
      </c>
      <c r="Q1101" s="18" t="n"/>
      <c r="R1101" s="23">
        <f>IF(OR($A1101="",$A1101&lt;&gt;'Resumen del turno'!$C$3,$B1101&lt;&gt;'Resumen del turno'!$C$4,$O1101="",$O1101="OK"),"",COUNTIFS($A$2:$A1101,$A1101,$B$2:$B1101,$B1101,$O$2:$O1101,"Falta*")+COUNTIFS($A$2:$A1101,$A1101,$B$2:$B1101,$B1101,$O$2:$O1101,"Sobra*"))</f>
        <v/>
      </c>
    </row>
    <row r="1102">
      <c r="A1102" s="22" t="n"/>
      <c r="B1102" s="18" t="n"/>
      <c r="C1102" s="18" t="n"/>
      <c r="D1102" s="18" t="n"/>
      <c r="E1102" s="23">
        <f>IF($D1102="","",IFERROR(INDEX('Productos de barra'!$B$2:$B$151,MATCH($D1102,'Productos de barra'!$A$2:$A$151,0)),"Código no cargado"))</f>
        <v/>
      </c>
      <c r="F1102" s="23">
        <f>IF($D1102="","",IFERROR(INDEX('Productos de barra'!$D$2:$D$151,MATCH($D1102,'Productos de barra'!$A$2:$A$151,0)),""))</f>
        <v/>
      </c>
      <c r="G1102" s="24" t="n"/>
      <c r="H1102" s="24" t="n"/>
      <c r="I1102" s="24" t="n"/>
      <c r="J1102" s="24" t="n"/>
      <c r="K1102" s="24" t="n"/>
      <c r="L1102" s="25">
        <f>IF(OR($D1102="",$G1102=""),"",ROUND($G1102+N($H1102)-((N($I1102)+N($J1102))/MAX(0.0001,IFERROR(IF(INDEX('Productos de barra'!$F$2:$F$151,MATCH($D1102,'Productos de barra'!$A$2:$A$151,0))="",1,INDEX('Productos de barra'!$F$2:$F$151,MATCH($D1102,'Productos de barra'!$A$2:$A$151,0))),1))+N($K1102)),2))</f>
        <v/>
      </c>
      <c r="M1102" s="24" t="n"/>
      <c r="N1102" s="25">
        <f>IF(OR($L1102="",$M1102=""),"",ROUND($M1102-$L1102,2))</f>
        <v/>
      </c>
      <c r="O1102" s="23">
        <f>IF($N1102="","",IF(ABS($N1102)&lt;=IFERROR(IF(INDEX('Productos de barra'!$G$2:$G$151,MATCH($D1102,'Productos de barra'!$A$2:$A$151,0))="",Configuración!$C$3,INDEX('Productos de barra'!$G$2:$G$151,MATCH($D1102,'Productos de barra'!$A$2:$A$151,0))),Configuración!$C$3)*((N($I1102)+N($J1102))/MAX(0.0001,IFERROR(IF(INDEX('Productos de barra'!$F$2:$F$151,MATCH($D1102,'Productos de barra'!$A$2:$A$151,0))="",1,INDEX('Productos de barra'!$F$2:$F$151,MATCH($D1102,'Productos de barra'!$A$2:$A$151,0))),1))+N($K1102))+0.001,"OK",IF($N1102&lt;0,"Falta: investigar","Sobra: revisar carga")))</f>
        <v/>
      </c>
      <c r="P1102" s="26">
        <f>IF($N1102="","",IFERROR(IF(INDEX('Productos de barra'!$H$2:$H$151,MATCH($D1102,'Productos de barra'!$A$2:$A$151,0))="","",$N1102*INDEX('Productos de barra'!$H$2:$H$151,MATCH($D1102,'Productos de barra'!$A$2:$A$151,0))),""))</f>
        <v/>
      </c>
      <c r="Q1102" s="18" t="n"/>
      <c r="R1102" s="23">
        <f>IF(OR($A1102="",$A1102&lt;&gt;'Resumen del turno'!$C$3,$B1102&lt;&gt;'Resumen del turno'!$C$4,$O1102="",$O1102="OK"),"",COUNTIFS($A$2:$A1102,$A1102,$B$2:$B1102,$B1102,$O$2:$O1102,"Falta*")+COUNTIFS($A$2:$A1102,$A1102,$B$2:$B1102,$B1102,$O$2:$O1102,"Sobra*"))</f>
        <v/>
      </c>
    </row>
    <row r="1103">
      <c r="A1103" s="22" t="n"/>
      <c r="B1103" s="18" t="n"/>
      <c r="C1103" s="18" t="n"/>
      <c r="D1103" s="18" t="n"/>
      <c r="E1103" s="23">
        <f>IF($D1103="","",IFERROR(INDEX('Productos de barra'!$B$2:$B$151,MATCH($D1103,'Productos de barra'!$A$2:$A$151,0)),"Código no cargado"))</f>
        <v/>
      </c>
      <c r="F1103" s="23">
        <f>IF($D1103="","",IFERROR(INDEX('Productos de barra'!$D$2:$D$151,MATCH($D1103,'Productos de barra'!$A$2:$A$151,0)),""))</f>
        <v/>
      </c>
      <c r="G1103" s="24" t="n"/>
      <c r="H1103" s="24" t="n"/>
      <c r="I1103" s="24" t="n"/>
      <c r="J1103" s="24" t="n"/>
      <c r="K1103" s="24" t="n"/>
      <c r="L1103" s="25">
        <f>IF(OR($D1103="",$G1103=""),"",ROUND($G1103+N($H1103)-((N($I1103)+N($J1103))/MAX(0.0001,IFERROR(IF(INDEX('Productos de barra'!$F$2:$F$151,MATCH($D1103,'Productos de barra'!$A$2:$A$151,0))="",1,INDEX('Productos de barra'!$F$2:$F$151,MATCH($D1103,'Productos de barra'!$A$2:$A$151,0))),1))+N($K1103)),2))</f>
        <v/>
      </c>
      <c r="M1103" s="24" t="n"/>
      <c r="N1103" s="25">
        <f>IF(OR($L1103="",$M1103=""),"",ROUND($M1103-$L1103,2))</f>
        <v/>
      </c>
      <c r="O1103" s="23">
        <f>IF($N1103="","",IF(ABS($N1103)&lt;=IFERROR(IF(INDEX('Productos de barra'!$G$2:$G$151,MATCH($D1103,'Productos de barra'!$A$2:$A$151,0))="",Configuración!$C$3,INDEX('Productos de barra'!$G$2:$G$151,MATCH($D1103,'Productos de barra'!$A$2:$A$151,0))),Configuración!$C$3)*((N($I1103)+N($J1103))/MAX(0.0001,IFERROR(IF(INDEX('Productos de barra'!$F$2:$F$151,MATCH($D1103,'Productos de barra'!$A$2:$A$151,0))="",1,INDEX('Productos de barra'!$F$2:$F$151,MATCH($D1103,'Productos de barra'!$A$2:$A$151,0))),1))+N($K1103))+0.001,"OK",IF($N1103&lt;0,"Falta: investigar","Sobra: revisar carga")))</f>
        <v/>
      </c>
      <c r="P1103" s="26">
        <f>IF($N1103="","",IFERROR(IF(INDEX('Productos de barra'!$H$2:$H$151,MATCH($D1103,'Productos de barra'!$A$2:$A$151,0))="","",$N1103*INDEX('Productos de barra'!$H$2:$H$151,MATCH($D1103,'Productos de barra'!$A$2:$A$151,0))),""))</f>
        <v/>
      </c>
      <c r="Q1103" s="18" t="n"/>
      <c r="R1103" s="23">
        <f>IF(OR($A1103="",$A1103&lt;&gt;'Resumen del turno'!$C$3,$B1103&lt;&gt;'Resumen del turno'!$C$4,$O1103="",$O1103="OK"),"",COUNTIFS($A$2:$A1103,$A1103,$B$2:$B1103,$B1103,$O$2:$O1103,"Falta*")+COUNTIFS($A$2:$A1103,$A1103,$B$2:$B1103,$B1103,$O$2:$O1103,"Sobra*"))</f>
        <v/>
      </c>
    </row>
    <row r="1104">
      <c r="A1104" s="22" t="n"/>
      <c r="B1104" s="18" t="n"/>
      <c r="C1104" s="18" t="n"/>
      <c r="D1104" s="18" t="n"/>
      <c r="E1104" s="23">
        <f>IF($D1104="","",IFERROR(INDEX('Productos de barra'!$B$2:$B$151,MATCH($D1104,'Productos de barra'!$A$2:$A$151,0)),"Código no cargado"))</f>
        <v/>
      </c>
      <c r="F1104" s="23">
        <f>IF($D1104="","",IFERROR(INDEX('Productos de barra'!$D$2:$D$151,MATCH($D1104,'Productos de barra'!$A$2:$A$151,0)),""))</f>
        <v/>
      </c>
      <c r="G1104" s="24" t="n"/>
      <c r="H1104" s="24" t="n"/>
      <c r="I1104" s="24" t="n"/>
      <c r="J1104" s="24" t="n"/>
      <c r="K1104" s="24" t="n"/>
      <c r="L1104" s="25">
        <f>IF(OR($D1104="",$G1104=""),"",ROUND($G1104+N($H1104)-((N($I1104)+N($J1104))/MAX(0.0001,IFERROR(IF(INDEX('Productos de barra'!$F$2:$F$151,MATCH($D1104,'Productos de barra'!$A$2:$A$151,0))="",1,INDEX('Productos de barra'!$F$2:$F$151,MATCH($D1104,'Productos de barra'!$A$2:$A$151,0))),1))+N($K1104)),2))</f>
        <v/>
      </c>
      <c r="M1104" s="24" t="n"/>
      <c r="N1104" s="25">
        <f>IF(OR($L1104="",$M1104=""),"",ROUND($M1104-$L1104,2))</f>
        <v/>
      </c>
      <c r="O1104" s="23">
        <f>IF($N1104="","",IF(ABS($N1104)&lt;=IFERROR(IF(INDEX('Productos de barra'!$G$2:$G$151,MATCH($D1104,'Productos de barra'!$A$2:$A$151,0))="",Configuración!$C$3,INDEX('Productos de barra'!$G$2:$G$151,MATCH($D1104,'Productos de barra'!$A$2:$A$151,0))),Configuración!$C$3)*((N($I1104)+N($J1104))/MAX(0.0001,IFERROR(IF(INDEX('Productos de barra'!$F$2:$F$151,MATCH($D1104,'Productos de barra'!$A$2:$A$151,0))="",1,INDEX('Productos de barra'!$F$2:$F$151,MATCH($D1104,'Productos de barra'!$A$2:$A$151,0))),1))+N($K1104))+0.001,"OK",IF($N1104&lt;0,"Falta: investigar","Sobra: revisar carga")))</f>
        <v/>
      </c>
      <c r="P1104" s="26">
        <f>IF($N1104="","",IFERROR(IF(INDEX('Productos de barra'!$H$2:$H$151,MATCH($D1104,'Productos de barra'!$A$2:$A$151,0))="","",$N1104*INDEX('Productos de barra'!$H$2:$H$151,MATCH($D1104,'Productos de barra'!$A$2:$A$151,0))),""))</f>
        <v/>
      </c>
      <c r="Q1104" s="18" t="n"/>
      <c r="R1104" s="23">
        <f>IF(OR($A1104="",$A1104&lt;&gt;'Resumen del turno'!$C$3,$B1104&lt;&gt;'Resumen del turno'!$C$4,$O1104="",$O1104="OK"),"",COUNTIFS($A$2:$A1104,$A1104,$B$2:$B1104,$B1104,$O$2:$O1104,"Falta*")+COUNTIFS($A$2:$A1104,$A1104,$B$2:$B1104,$B1104,$O$2:$O1104,"Sobra*"))</f>
        <v/>
      </c>
    </row>
    <row r="1105">
      <c r="A1105" s="22" t="n"/>
      <c r="B1105" s="18" t="n"/>
      <c r="C1105" s="18" t="n"/>
      <c r="D1105" s="18" t="n"/>
      <c r="E1105" s="23">
        <f>IF($D1105="","",IFERROR(INDEX('Productos de barra'!$B$2:$B$151,MATCH($D1105,'Productos de barra'!$A$2:$A$151,0)),"Código no cargado"))</f>
        <v/>
      </c>
      <c r="F1105" s="23">
        <f>IF($D1105="","",IFERROR(INDEX('Productos de barra'!$D$2:$D$151,MATCH($D1105,'Productos de barra'!$A$2:$A$151,0)),""))</f>
        <v/>
      </c>
      <c r="G1105" s="24" t="n"/>
      <c r="H1105" s="24" t="n"/>
      <c r="I1105" s="24" t="n"/>
      <c r="J1105" s="24" t="n"/>
      <c r="K1105" s="24" t="n"/>
      <c r="L1105" s="25">
        <f>IF(OR($D1105="",$G1105=""),"",ROUND($G1105+N($H1105)-((N($I1105)+N($J1105))/MAX(0.0001,IFERROR(IF(INDEX('Productos de barra'!$F$2:$F$151,MATCH($D1105,'Productos de barra'!$A$2:$A$151,0))="",1,INDEX('Productos de barra'!$F$2:$F$151,MATCH($D1105,'Productos de barra'!$A$2:$A$151,0))),1))+N($K1105)),2))</f>
        <v/>
      </c>
      <c r="M1105" s="24" t="n"/>
      <c r="N1105" s="25">
        <f>IF(OR($L1105="",$M1105=""),"",ROUND($M1105-$L1105,2))</f>
        <v/>
      </c>
      <c r="O1105" s="23">
        <f>IF($N1105="","",IF(ABS($N1105)&lt;=IFERROR(IF(INDEX('Productos de barra'!$G$2:$G$151,MATCH($D1105,'Productos de barra'!$A$2:$A$151,0))="",Configuración!$C$3,INDEX('Productos de barra'!$G$2:$G$151,MATCH($D1105,'Productos de barra'!$A$2:$A$151,0))),Configuración!$C$3)*((N($I1105)+N($J1105))/MAX(0.0001,IFERROR(IF(INDEX('Productos de barra'!$F$2:$F$151,MATCH($D1105,'Productos de barra'!$A$2:$A$151,0))="",1,INDEX('Productos de barra'!$F$2:$F$151,MATCH($D1105,'Productos de barra'!$A$2:$A$151,0))),1))+N($K1105))+0.001,"OK",IF($N1105&lt;0,"Falta: investigar","Sobra: revisar carga")))</f>
        <v/>
      </c>
      <c r="P1105" s="26">
        <f>IF($N1105="","",IFERROR(IF(INDEX('Productos de barra'!$H$2:$H$151,MATCH($D1105,'Productos de barra'!$A$2:$A$151,0))="","",$N1105*INDEX('Productos de barra'!$H$2:$H$151,MATCH($D1105,'Productos de barra'!$A$2:$A$151,0))),""))</f>
        <v/>
      </c>
      <c r="Q1105" s="18" t="n"/>
      <c r="R1105" s="23">
        <f>IF(OR($A1105="",$A1105&lt;&gt;'Resumen del turno'!$C$3,$B1105&lt;&gt;'Resumen del turno'!$C$4,$O1105="",$O1105="OK"),"",COUNTIFS($A$2:$A1105,$A1105,$B$2:$B1105,$B1105,$O$2:$O1105,"Falta*")+COUNTIFS($A$2:$A1105,$A1105,$B$2:$B1105,$B1105,$O$2:$O1105,"Sobra*"))</f>
        <v/>
      </c>
    </row>
    <row r="1106">
      <c r="A1106" s="22" t="n"/>
      <c r="B1106" s="18" t="n"/>
      <c r="C1106" s="18" t="n"/>
      <c r="D1106" s="18" t="n"/>
      <c r="E1106" s="23">
        <f>IF($D1106="","",IFERROR(INDEX('Productos de barra'!$B$2:$B$151,MATCH($D1106,'Productos de barra'!$A$2:$A$151,0)),"Código no cargado"))</f>
        <v/>
      </c>
      <c r="F1106" s="23">
        <f>IF($D1106="","",IFERROR(INDEX('Productos de barra'!$D$2:$D$151,MATCH($D1106,'Productos de barra'!$A$2:$A$151,0)),""))</f>
        <v/>
      </c>
      <c r="G1106" s="24" t="n"/>
      <c r="H1106" s="24" t="n"/>
      <c r="I1106" s="24" t="n"/>
      <c r="J1106" s="24" t="n"/>
      <c r="K1106" s="24" t="n"/>
      <c r="L1106" s="25">
        <f>IF(OR($D1106="",$G1106=""),"",ROUND($G1106+N($H1106)-((N($I1106)+N($J1106))/MAX(0.0001,IFERROR(IF(INDEX('Productos de barra'!$F$2:$F$151,MATCH($D1106,'Productos de barra'!$A$2:$A$151,0))="",1,INDEX('Productos de barra'!$F$2:$F$151,MATCH($D1106,'Productos de barra'!$A$2:$A$151,0))),1))+N($K1106)),2))</f>
        <v/>
      </c>
      <c r="M1106" s="24" t="n"/>
      <c r="N1106" s="25">
        <f>IF(OR($L1106="",$M1106=""),"",ROUND($M1106-$L1106,2))</f>
        <v/>
      </c>
      <c r="O1106" s="23">
        <f>IF($N1106="","",IF(ABS($N1106)&lt;=IFERROR(IF(INDEX('Productos de barra'!$G$2:$G$151,MATCH($D1106,'Productos de barra'!$A$2:$A$151,0))="",Configuración!$C$3,INDEX('Productos de barra'!$G$2:$G$151,MATCH($D1106,'Productos de barra'!$A$2:$A$151,0))),Configuración!$C$3)*((N($I1106)+N($J1106))/MAX(0.0001,IFERROR(IF(INDEX('Productos de barra'!$F$2:$F$151,MATCH($D1106,'Productos de barra'!$A$2:$A$151,0))="",1,INDEX('Productos de barra'!$F$2:$F$151,MATCH($D1106,'Productos de barra'!$A$2:$A$151,0))),1))+N($K1106))+0.001,"OK",IF($N1106&lt;0,"Falta: investigar","Sobra: revisar carga")))</f>
        <v/>
      </c>
      <c r="P1106" s="26">
        <f>IF($N1106="","",IFERROR(IF(INDEX('Productos de barra'!$H$2:$H$151,MATCH($D1106,'Productos de barra'!$A$2:$A$151,0))="","",$N1106*INDEX('Productos de barra'!$H$2:$H$151,MATCH($D1106,'Productos de barra'!$A$2:$A$151,0))),""))</f>
        <v/>
      </c>
      <c r="Q1106" s="18" t="n"/>
      <c r="R1106" s="23">
        <f>IF(OR($A1106="",$A1106&lt;&gt;'Resumen del turno'!$C$3,$B1106&lt;&gt;'Resumen del turno'!$C$4,$O1106="",$O1106="OK"),"",COUNTIFS($A$2:$A1106,$A1106,$B$2:$B1106,$B1106,$O$2:$O1106,"Falta*")+COUNTIFS($A$2:$A1106,$A1106,$B$2:$B1106,$B1106,$O$2:$O1106,"Sobra*"))</f>
        <v/>
      </c>
    </row>
    <row r="1107">
      <c r="A1107" s="22" t="n"/>
      <c r="B1107" s="18" t="n"/>
      <c r="C1107" s="18" t="n"/>
      <c r="D1107" s="18" t="n"/>
      <c r="E1107" s="23">
        <f>IF($D1107="","",IFERROR(INDEX('Productos de barra'!$B$2:$B$151,MATCH($D1107,'Productos de barra'!$A$2:$A$151,0)),"Código no cargado"))</f>
        <v/>
      </c>
      <c r="F1107" s="23">
        <f>IF($D1107="","",IFERROR(INDEX('Productos de barra'!$D$2:$D$151,MATCH($D1107,'Productos de barra'!$A$2:$A$151,0)),""))</f>
        <v/>
      </c>
      <c r="G1107" s="24" t="n"/>
      <c r="H1107" s="24" t="n"/>
      <c r="I1107" s="24" t="n"/>
      <c r="J1107" s="24" t="n"/>
      <c r="K1107" s="24" t="n"/>
      <c r="L1107" s="25">
        <f>IF(OR($D1107="",$G1107=""),"",ROUND($G1107+N($H1107)-((N($I1107)+N($J1107))/MAX(0.0001,IFERROR(IF(INDEX('Productos de barra'!$F$2:$F$151,MATCH($D1107,'Productos de barra'!$A$2:$A$151,0))="",1,INDEX('Productos de barra'!$F$2:$F$151,MATCH($D1107,'Productos de barra'!$A$2:$A$151,0))),1))+N($K1107)),2))</f>
        <v/>
      </c>
      <c r="M1107" s="24" t="n"/>
      <c r="N1107" s="25">
        <f>IF(OR($L1107="",$M1107=""),"",ROUND($M1107-$L1107,2))</f>
        <v/>
      </c>
      <c r="O1107" s="23">
        <f>IF($N1107="","",IF(ABS($N1107)&lt;=IFERROR(IF(INDEX('Productos de barra'!$G$2:$G$151,MATCH($D1107,'Productos de barra'!$A$2:$A$151,0))="",Configuración!$C$3,INDEX('Productos de barra'!$G$2:$G$151,MATCH($D1107,'Productos de barra'!$A$2:$A$151,0))),Configuración!$C$3)*((N($I1107)+N($J1107))/MAX(0.0001,IFERROR(IF(INDEX('Productos de barra'!$F$2:$F$151,MATCH($D1107,'Productos de barra'!$A$2:$A$151,0))="",1,INDEX('Productos de barra'!$F$2:$F$151,MATCH($D1107,'Productos de barra'!$A$2:$A$151,0))),1))+N($K1107))+0.001,"OK",IF($N1107&lt;0,"Falta: investigar","Sobra: revisar carga")))</f>
        <v/>
      </c>
      <c r="P1107" s="26">
        <f>IF($N1107="","",IFERROR(IF(INDEX('Productos de barra'!$H$2:$H$151,MATCH($D1107,'Productos de barra'!$A$2:$A$151,0))="","",$N1107*INDEX('Productos de barra'!$H$2:$H$151,MATCH($D1107,'Productos de barra'!$A$2:$A$151,0))),""))</f>
        <v/>
      </c>
      <c r="Q1107" s="18" t="n"/>
      <c r="R1107" s="23">
        <f>IF(OR($A1107="",$A1107&lt;&gt;'Resumen del turno'!$C$3,$B1107&lt;&gt;'Resumen del turno'!$C$4,$O1107="",$O1107="OK"),"",COUNTIFS($A$2:$A1107,$A1107,$B$2:$B1107,$B1107,$O$2:$O1107,"Falta*")+COUNTIFS($A$2:$A1107,$A1107,$B$2:$B1107,$B1107,$O$2:$O1107,"Sobra*"))</f>
        <v/>
      </c>
    </row>
    <row r="1108">
      <c r="A1108" s="22" t="n"/>
      <c r="B1108" s="18" t="n"/>
      <c r="C1108" s="18" t="n"/>
      <c r="D1108" s="18" t="n"/>
      <c r="E1108" s="23">
        <f>IF($D1108="","",IFERROR(INDEX('Productos de barra'!$B$2:$B$151,MATCH($D1108,'Productos de barra'!$A$2:$A$151,0)),"Código no cargado"))</f>
        <v/>
      </c>
      <c r="F1108" s="23">
        <f>IF($D1108="","",IFERROR(INDEX('Productos de barra'!$D$2:$D$151,MATCH($D1108,'Productos de barra'!$A$2:$A$151,0)),""))</f>
        <v/>
      </c>
      <c r="G1108" s="24" t="n"/>
      <c r="H1108" s="24" t="n"/>
      <c r="I1108" s="24" t="n"/>
      <c r="J1108" s="24" t="n"/>
      <c r="K1108" s="24" t="n"/>
      <c r="L1108" s="25">
        <f>IF(OR($D1108="",$G1108=""),"",ROUND($G1108+N($H1108)-((N($I1108)+N($J1108))/MAX(0.0001,IFERROR(IF(INDEX('Productos de barra'!$F$2:$F$151,MATCH($D1108,'Productos de barra'!$A$2:$A$151,0))="",1,INDEX('Productos de barra'!$F$2:$F$151,MATCH($D1108,'Productos de barra'!$A$2:$A$151,0))),1))+N($K1108)),2))</f>
        <v/>
      </c>
      <c r="M1108" s="24" t="n"/>
      <c r="N1108" s="25">
        <f>IF(OR($L1108="",$M1108=""),"",ROUND($M1108-$L1108,2))</f>
        <v/>
      </c>
      <c r="O1108" s="23">
        <f>IF($N1108="","",IF(ABS($N1108)&lt;=IFERROR(IF(INDEX('Productos de barra'!$G$2:$G$151,MATCH($D1108,'Productos de barra'!$A$2:$A$151,0))="",Configuración!$C$3,INDEX('Productos de barra'!$G$2:$G$151,MATCH($D1108,'Productos de barra'!$A$2:$A$151,0))),Configuración!$C$3)*((N($I1108)+N($J1108))/MAX(0.0001,IFERROR(IF(INDEX('Productos de barra'!$F$2:$F$151,MATCH($D1108,'Productos de barra'!$A$2:$A$151,0))="",1,INDEX('Productos de barra'!$F$2:$F$151,MATCH($D1108,'Productos de barra'!$A$2:$A$151,0))),1))+N($K1108))+0.001,"OK",IF($N1108&lt;0,"Falta: investigar","Sobra: revisar carga")))</f>
        <v/>
      </c>
      <c r="P1108" s="26">
        <f>IF($N1108="","",IFERROR(IF(INDEX('Productos de barra'!$H$2:$H$151,MATCH($D1108,'Productos de barra'!$A$2:$A$151,0))="","",$N1108*INDEX('Productos de barra'!$H$2:$H$151,MATCH($D1108,'Productos de barra'!$A$2:$A$151,0))),""))</f>
        <v/>
      </c>
      <c r="Q1108" s="18" t="n"/>
      <c r="R1108" s="23">
        <f>IF(OR($A1108="",$A1108&lt;&gt;'Resumen del turno'!$C$3,$B1108&lt;&gt;'Resumen del turno'!$C$4,$O1108="",$O1108="OK"),"",COUNTIFS($A$2:$A1108,$A1108,$B$2:$B1108,$B1108,$O$2:$O1108,"Falta*")+COUNTIFS($A$2:$A1108,$A1108,$B$2:$B1108,$B1108,$O$2:$O1108,"Sobra*"))</f>
        <v/>
      </c>
    </row>
    <row r="1109">
      <c r="A1109" s="22" t="n"/>
      <c r="B1109" s="18" t="n"/>
      <c r="C1109" s="18" t="n"/>
      <c r="D1109" s="18" t="n"/>
      <c r="E1109" s="23">
        <f>IF($D1109="","",IFERROR(INDEX('Productos de barra'!$B$2:$B$151,MATCH($D1109,'Productos de barra'!$A$2:$A$151,0)),"Código no cargado"))</f>
        <v/>
      </c>
      <c r="F1109" s="23">
        <f>IF($D1109="","",IFERROR(INDEX('Productos de barra'!$D$2:$D$151,MATCH($D1109,'Productos de barra'!$A$2:$A$151,0)),""))</f>
        <v/>
      </c>
      <c r="G1109" s="24" t="n"/>
      <c r="H1109" s="24" t="n"/>
      <c r="I1109" s="24" t="n"/>
      <c r="J1109" s="24" t="n"/>
      <c r="K1109" s="24" t="n"/>
      <c r="L1109" s="25">
        <f>IF(OR($D1109="",$G1109=""),"",ROUND($G1109+N($H1109)-((N($I1109)+N($J1109))/MAX(0.0001,IFERROR(IF(INDEX('Productos de barra'!$F$2:$F$151,MATCH($D1109,'Productos de barra'!$A$2:$A$151,0))="",1,INDEX('Productos de barra'!$F$2:$F$151,MATCH($D1109,'Productos de barra'!$A$2:$A$151,0))),1))+N($K1109)),2))</f>
        <v/>
      </c>
      <c r="M1109" s="24" t="n"/>
      <c r="N1109" s="25">
        <f>IF(OR($L1109="",$M1109=""),"",ROUND($M1109-$L1109,2))</f>
        <v/>
      </c>
      <c r="O1109" s="23">
        <f>IF($N1109="","",IF(ABS($N1109)&lt;=IFERROR(IF(INDEX('Productos de barra'!$G$2:$G$151,MATCH($D1109,'Productos de barra'!$A$2:$A$151,0))="",Configuración!$C$3,INDEX('Productos de barra'!$G$2:$G$151,MATCH($D1109,'Productos de barra'!$A$2:$A$151,0))),Configuración!$C$3)*((N($I1109)+N($J1109))/MAX(0.0001,IFERROR(IF(INDEX('Productos de barra'!$F$2:$F$151,MATCH($D1109,'Productos de barra'!$A$2:$A$151,0))="",1,INDEX('Productos de barra'!$F$2:$F$151,MATCH($D1109,'Productos de barra'!$A$2:$A$151,0))),1))+N($K1109))+0.001,"OK",IF($N1109&lt;0,"Falta: investigar","Sobra: revisar carga")))</f>
        <v/>
      </c>
      <c r="P1109" s="26">
        <f>IF($N1109="","",IFERROR(IF(INDEX('Productos de barra'!$H$2:$H$151,MATCH($D1109,'Productos de barra'!$A$2:$A$151,0))="","",$N1109*INDEX('Productos de barra'!$H$2:$H$151,MATCH($D1109,'Productos de barra'!$A$2:$A$151,0))),""))</f>
        <v/>
      </c>
      <c r="Q1109" s="18" t="n"/>
      <c r="R1109" s="23">
        <f>IF(OR($A1109="",$A1109&lt;&gt;'Resumen del turno'!$C$3,$B1109&lt;&gt;'Resumen del turno'!$C$4,$O1109="",$O1109="OK"),"",COUNTIFS($A$2:$A1109,$A1109,$B$2:$B1109,$B1109,$O$2:$O1109,"Falta*")+COUNTIFS($A$2:$A1109,$A1109,$B$2:$B1109,$B1109,$O$2:$O1109,"Sobra*"))</f>
        <v/>
      </c>
    </row>
    <row r="1110">
      <c r="A1110" s="22" t="n"/>
      <c r="B1110" s="18" t="n"/>
      <c r="C1110" s="18" t="n"/>
      <c r="D1110" s="18" t="n"/>
      <c r="E1110" s="23">
        <f>IF($D1110="","",IFERROR(INDEX('Productos de barra'!$B$2:$B$151,MATCH($D1110,'Productos de barra'!$A$2:$A$151,0)),"Código no cargado"))</f>
        <v/>
      </c>
      <c r="F1110" s="23">
        <f>IF($D1110="","",IFERROR(INDEX('Productos de barra'!$D$2:$D$151,MATCH($D1110,'Productos de barra'!$A$2:$A$151,0)),""))</f>
        <v/>
      </c>
      <c r="G1110" s="24" t="n"/>
      <c r="H1110" s="24" t="n"/>
      <c r="I1110" s="24" t="n"/>
      <c r="J1110" s="24" t="n"/>
      <c r="K1110" s="24" t="n"/>
      <c r="L1110" s="25">
        <f>IF(OR($D1110="",$G1110=""),"",ROUND($G1110+N($H1110)-((N($I1110)+N($J1110))/MAX(0.0001,IFERROR(IF(INDEX('Productos de barra'!$F$2:$F$151,MATCH($D1110,'Productos de barra'!$A$2:$A$151,0))="",1,INDEX('Productos de barra'!$F$2:$F$151,MATCH($D1110,'Productos de barra'!$A$2:$A$151,0))),1))+N($K1110)),2))</f>
        <v/>
      </c>
      <c r="M1110" s="24" t="n"/>
      <c r="N1110" s="25">
        <f>IF(OR($L1110="",$M1110=""),"",ROUND($M1110-$L1110,2))</f>
        <v/>
      </c>
      <c r="O1110" s="23">
        <f>IF($N1110="","",IF(ABS($N1110)&lt;=IFERROR(IF(INDEX('Productos de barra'!$G$2:$G$151,MATCH($D1110,'Productos de barra'!$A$2:$A$151,0))="",Configuración!$C$3,INDEX('Productos de barra'!$G$2:$G$151,MATCH($D1110,'Productos de barra'!$A$2:$A$151,0))),Configuración!$C$3)*((N($I1110)+N($J1110))/MAX(0.0001,IFERROR(IF(INDEX('Productos de barra'!$F$2:$F$151,MATCH($D1110,'Productos de barra'!$A$2:$A$151,0))="",1,INDEX('Productos de barra'!$F$2:$F$151,MATCH($D1110,'Productos de barra'!$A$2:$A$151,0))),1))+N($K1110))+0.001,"OK",IF($N1110&lt;0,"Falta: investigar","Sobra: revisar carga")))</f>
        <v/>
      </c>
      <c r="P1110" s="26">
        <f>IF($N1110="","",IFERROR(IF(INDEX('Productos de barra'!$H$2:$H$151,MATCH($D1110,'Productos de barra'!$A$2:$A$151,0))="","",$N1110*INDEX('Productos de barra'!$H$2:$H$151,MATCH($D1110,'Productos de barra'!$A$2:$A$151,0))),""))</f>
        <v/>
      </c>
      <c r="Q1110" s="18" t="n"/>
      <c r="R1110" s="23">
        <f>IF(OR($A1110="",$A1110&lt;&gt;'Resumen del turno'!$C$3,$B1110&lt;&gt;'Resumen del turno'!$C$4,$O1110="",$O1110="OK"),"",COUNTIFS($A$2:$A1110,$A1110,$B$2:$B1110,$B1110,$O$2:$O1110,"Falta*")+COUNTIFS($A$2:$A1110,$A1110,$B$2:$B1110,$B1110,$O$2:$O1110,"Sobra*"))</f>
        <v/>
      </c>
    </row>
    <row r="1111">
      <c r="A1111" s="22" t="n"/>
      <c r="B1111" s="18" t="n"/>
      <c r="C1111" s="18" t="n"/>
      <c r="D1111" s="18" t="n"/>
      <c r="E1111" s="23">
        <f>IF($D1111="","",IFERROR(INDEX('Productos de barra'!$B$2:$B$151,MATCH($D1111,'Productos de barra'!$A$2:$A$151,0)),"Código no cargado"))</f>
        <v/>
      </c>
      <c r="F1111" s="23">
        <f>IF($D1111="","",IFERROR(INDEX('Productos de barra'!$D$2:$D$151,MATCH($D1111,'Productos de barra'!$A$2:$A$151,0)),""))</f>
        <v/>
      </c>
      <c r="G1111" s="24" t="n"/>
      <c r="H1111" s="24" t="n"/>
      <c r="I1111" s="24" t="n"/>
      <c r="J1111" s="24" t="n"/>
      <c r="K1111" s="24" t="n"/>
      <c r="L1111" s="25">
        <f>IF(OR($D1111="",$G1111=""),"",ROUND($G1111+N($H1111)-((N($I1111)+N($J1111))/MAX(0.0001,IFERROR(IF(INDEX('Productos de barra'!$F$2:$F$151,MATCH($D1111,'Productos de barra'!$A$2:$A$151,0))="",1,INDEX('Productos de barra'!$F$2:$F$151,MATCH($D1111,'Productos de barra'!$A$2:$A$151,0))),1))+N($K1111)),2))</f>
        <v/>
      </c>
      <c r="M1111" s="24" t="n"/>
      <c r="N1111" s="25">
        <f>IF(OR($L1111="",$M1111=""),"",ROUND($M1111-$L1111,2))</f>
        <v/>
      </c>
      <c r="O1111" s="23">
        <f>IF($N1111="","",IF(ABS($N1111)&lt;=IFERROR(IF(INDEX('Productos de barra'!$G$2:$G$151,MATCH($D1111,'Productos de barra'!$A$2:$A$151,0))="",Configuración!$C$3,INDEX('Productos de barra'!$G$2:$G$151,MATCH($D1111,'Productos de barra'!$A$2:$A$151,0))),Configuración!$C$3)*((N($I1111)+N($J1111))/MAX(0.0001,IFERROR(IF(INDEX('Productos de barra'!$F$2:$F$151,MATCH($D1111,'Productos de barra'!$A$2:$A$151,0))="",1,INDEX('Productos de barra'!$F$2:$F$151,MATCH($D1111,'Productos de barra'!$A$2:$A$151,0))),1))+N($K1111))+0.001,"OK",IF($N1111&lt;0,"Falta: investigar","Sobra: revisar carga")))</f>
        <v/>
      </c>
      <c r="P1111" s="26">
        <f>IF($N1111="","",IFERROR(IF(INDEX('Productos de barra'!$H$2:$H$151,MATCH($D1111,'Productos de barra'!$A$2:$A$151,0))="","",$N1111*INDEX('Productos de barra'!$H$2:$H$151,MATCH($D1111,'Productos de barra'!$A$2:$A$151,0))),""))</f>
        <v/>
      </c>
      <c r="Q1111" s="18" t="n"/>
      <c r="R1111" s="23">
        <f>IF(OR($A1111="",$A1111&lt;&gt;'Resumen del turno'!$C$3,$B1111&lt;&gt;'Resumen del turno'!$C$4,$O1111="",$O1111="OK"),"",COUNTIFS($A$2:$A1111,$A1111,$B$2:$B1111,$B1111,$O$2:$O1111,"Falta*")+COUNTIFS($A$2:$A1111,$A1111,$B$2:$B1111,$B1111,$O$2:$O1111,"Sobra*"))</f>
        <v/>
      </c>
    </row>
    <row r="1112">
      <c r="A1112" s="22" t="n"/>
      <c r="B1112" s="18" t="n"/>
      <c r="C1112" s="18" t="n"/>
      <c r="D1112" s="18" t="n"/>
      <c r="E1112" s="23">
        <f>IF($D1112="","",IFERROR(INDEX('Productos de barra'!$B$2:$B$151,MATCH($D1112,'Productos de barra'!$A$2:$A$151,0)),"Código no cargado"))</f>
        <v/>
      </c>
      <c r="F1112" s="23">
        <f>IF($D1112="","",IFERROR(INDEX('Productos de barra'!$D$2:$D$151,MATCH($D1112,'Productos de barra'!$A$2:$A$151,0)),""))</f>
        <v/>
      </c>
      <c r="G1112" s="24" t="n"/>
      <c r="H1112" s="24" t="n"/>
      <c r="I1112" s="24" t="n"/>
      <c r="J1112" s="24" t="n"/>
      <c r="K1112" s="24" t="n"/>
      <c r="L1112" s="25">
        <f>IF(OR($D1112="",$G1112=""),"",ROUND($G1112+N($H1112)-((N($I1112)+N($J1112))/MAX(0.0001,IFERROR(IF(INDEX('Productos de barra'!$F$2:$F$151,MATCH($D1112,'Productos de barra'!$A$2:$A$151,0))="",1,INDEX('Productos de barra'!$F$2:$F$151,MATCH($D1112,'Productos de barra'!$A$2:$A$151,0))),1))+N($K1112)),2))</f>
        <v/>
      </c>
      <c r="M1112" s="24" t="n"/>
      <c r="N1112" s="25">
        <f>IF(OR($L1112="",$M1112=""),"",ROUND($M1112-$L1112,2))</f>
        <v/>
      </c>
      <c r="O1112" s="23">
        <f>IF($N1112="","",IF(ABS($N1112)&lt;=IFERROR(IF(INDEX('Productos de barra'!$G$2:$G$151,MATCH($D1112,'Productos de barra'!$A$2:$A$151,0))="",Configuración!$C$3,INDEX('Productos de barra'!$G$2:$G$151,MATCH($D1112,'Productos de barra'!$A$2:$A$151,0))),Configuración!$C$3)*((N($I1112)+N($J1112))/MAX(0.0001,IFERROR(IF(INDEX('Productos de barra'!$F$2:$F$151,MATCH($D1112,'Productos de barra'!$A$2:$A$151,0))="",1,INDEX('Productos de barra'!$F$2:$F$151,MATCH($D1112,'Productos de barra'!$A$2:$A$151,0))),1))+N($K1112))+0.001,"OK",IF($N1112&lt;0,"Falta: investigar","Sobra: revisar carga")))</f>
        <v/>
      </c>
      <c r="P1112" s="26">
        <f>IF($N1112="","",IFERROR(IF(INDEX('Productos de barra'!$H$2:$H$151,MATCH($D1112,'Productos de barra'!$A$2:$A$151,0))="","",$N1112*INDEX('Productos de barra'!$H$2:$H$151,MATCH($D1112,'Productos de barra'!$A$2:$A$151,0))),""))</f>
        <v/>
      </c>
      <c r="Q1112" s="18" t="n"/>
      <c r="R1112" s="23">
        <f>IF(OR($A1112="",$A1112&lt;&gt;'Resumen del turno'!$C$3,$B1112&lt;&gt;'Resumen del turno'!$C$4,$O1112="",$O1112="OK"),"",COUNTIFS($A$2:$A1112,$A1112,$B$2:$B1112,$B1112,$O$2:$O1112,"Falta*")+COUNTIFS($A$2:$A1112,$A1112,$B$2:$B1112,$B1112,$O$2:$O1112,"Sobra*"))</f>
        <v/>
      </c>
    </row>
    <row r="1113">
      <c r="A1113" s="22" t="n"/>
      <c r="B1113" s="18" t="n"/>
      <c r="C1113" s="18" t="n"/>
      <c r="D1113" s="18" t="n"/>
      <c r="E1113" s="23">
        <f>IF($D1113="","",IFERROR(INDEX('Productos de barra'!$B$2:$B$151,MATCH($D1113,'Productos de barra'!$A$2:$A$151,0)),"Código no cargado"))</f>
        <v/>
      </c>
      <c r="F1113" s="23">
        <f>IF($D1113="","",IFERROR(INDEX('Productos de barra'!$D$2:$D$151,MATCH($D1113,'Productos de barra'!$A$2:$A$151,0)),""))</f>
        <v/>
      </c>
      <c r="G1113" s="24" t="n"/>
      <c r="H1113" s="24" t="n"/>
      <c r="I1113" s="24" t="n"/>
      <c r="J1113" s="24" t="n"/>
      <c r="K1113" s="24" t="n"/>
      <c r="L1113" s="25">
        <f>IF(OR($D1113="",$G1113=""),"",ROUND($G1113+N($H1113)-((N($I1113)+N($J1113))/MAX(0.0001,IFERROR(IF(INDEX('Productos de barra'!$F$2:$F$151,MATCH($D1113,'Productos de barra'!$A$2:$A$151,0))="",1,INDEX('Productos de barra'!$F$2:$F$151,MATCH($D1113,'Productos de barra'!$A$2:$A$151,0))),1))+N($K1113)),2))</f>
        <v/>
      </c>
      <c r="M1113" s="24" t="n"/>
      <c r="N1113" s="25">
        <f>IF(OR($L1113="",$M1113=""),"",ROUND($M1113-$L1113,2))</f>
        <v/>
      </c>
      <c r="O1113" s="23">
        <f>IF($N1113="","",IF(ABS($N1113)&lt;=IFERROR(IF(INDEX('Productos de barra'!$G$2:$G$151,MATCH($D1113,'Productos de barra'!$A$2:$A$151,0))="",Configuración!$C$3,INDEX('Productos de barra'!$G$2:$G$151,MATCH($D1113,'Productos de barra'!$A$2:$A$151,0))),Configuración!$C$3)*((N($I1113)+N($J1113))/MAX(0.0001,IFERROR(IF(INDEX('Productos de barra'!$F$2:$F$151,MATCH($D1113,'Productos de barra'!$A$2:$A$151,0))="",1,INDEX('Productos de barra'!$F$2:$F$151,MATCH($D1113,'Productos de barra'!$A$2:$A$151,0))),1))+N($K1113))+0.001,"OK",IF($N1113&lt;0,"Falta: investigar","Sobra: revisar carga")))</f>
        <v/>
      </c>
      <c r="P1113" s="26">
        <f>IF($N1113="","",IFERROR(IF(INDEX('Productos de barra'!$H$2:$H$151,MATCH($D1113,'Productos de barra'!$A$2:$A$151,0))="","",$N1113*INDEX('Productos de barra'!$H$2:$H$151,MATCH($D1113,'Productos de barra'!$A$2:$A$151,0))),""))</f>
        <v/>
      </c>
      <c r="Q1113" s="18" t="n"/>
      <c r="R1113" s="23">
        <f>IF(OR($A1113="",$A1113&lt;&gt;'Resumen del turno'!$C$3,$B1113&lt;&gt;'Resumen del turno'!$C$4,$O1113="",$O1113="OK"),"",COUNTIFS($A$2:$A1113,$A1113,$B$2:$B1113,$B1113,$O$2:$O1113,"Falta*")+COUNTIFS($A$2:$A1113,$A1113,$B$2:$B1113,$B1113,$O$2:$O1113,"Sobra*"))</f>
        <v/>
      </c>
    </row>
    <row r="1114">
      <c r="A1114" s="22" t="n"/>
      <c r="B1114" s="18" t="n"/>
      <c r="C1114" s="18" t="n"/>
      <c r="D1114" s="18" t="n"/>
      <c r="E1114" s="23">
        <f>IF($D1114="","",IFERROR(INDEX('Productos de barra'!$B$2:$B$151,MATCH($D1114,'Productos de barra'!$A$2:$A$151,0)),"Código no cargado"))</f>
        <v/>
      </c>
      <c r="F1114" s="23">
        <f>IF($D1114="","",IFERROR(INDEX('Productos de barra'!$D$2:$D$151,MATCH($D1114,'Productos de barra'!$A$2:$A$151,0)),""))</f>
        <v/>
      </c>
      <c r="G1114" s="24" t="n"/>
      <c r="H1114" s="24" t="n"/>
      <c r="I1114" s="24" t="n"/>
      <c r="J1114" s="24" t="n"/>
      <c r="K1114" s="24" t="n"/>
      <c r="L1114" s="25">
        <f>IF(OR($D1114="",$G1114=""),"",ROUND($G1114+N($H1114)-((N($I1114)+N($J1114))/MAX(0.0001,IFERROR(IF(INDEX('Productos de barra'!$F$2:$F$151,MATCH($D1114,'Productos de barra'!$A$2:$A$151,0))="",1,INDEX('Productos de barra'!$F$2:$F$151,MATCH($D1114,'Productos de barra'!$A$2:$A$151,0))),1))+N($K1114)),2))</f>
        <v/>
      </c>
      <c r="M1114" s="24" t="n"/>
      <c r="N1114" s="25">
        <f>IF(OR($L1114="",$M1114=""),"",ROUND($M1114-$L1114,2))</f>
        <v/>
      </c>
      <c r="O1114" s="23">
        <f>IF($N1114="","",IF(ABS($N1114)&lt;=IFERROR(IF(INDEX('Productos de barra'!$G$2:$G$151,MATCH($D1114,'Productos de barra'!$A$2:$A$151,0))="",Configuración!$C$3,INDEX('Productos de barra'!$G$2:$G$151,MATCH($D1114,'Productos de barra'!$A$2:$A$151,0))),Configuración!$C$3)*((N($I1114)+N($J1114))/MAX(0.0001,IFERROR(IF(INDEX('Productos de barra'!$F$2:$F$151,MATCH($D1114,'Productos de barra'!$A$2:$A$151,0))="",1,INDEX('Productos de barra'!$F$2:$F$151,MATCH($D1114,'Productos de barra'!$A$2:$A$151,0))),1))+N($K1114))+0.001,"OK",IF($N1114&lt;0,"Falta: investigar","Sobra: revisar carga")))</f>
        <v/>
      </c>
      <c r="P1114" s="26">
        <f>IF($N1114="","",IFERROR(IF(INDEX('Productos de barra'!$H$2:$H$151,MATCH($D1114,'Productos de barra'!$A$2:$A$151,0))="","",$N1114*INDEX('Productos de barra'!$H$2:$H$151,MATCH($D1114,'Productos de barra'!$A$2:$A$151,0))),""))</f>
        <v/>
      </c>
      <c r="Q1114" s="18" t="n"/>
      <c r="R1114" s="23">
        <f>IF(OR($A1114="",$A1114&lt;&gt;'Resumen del turno'!$C$3,$B1114&lt;&gt;'Resumen del turno'!$C$4,$O1114="",$O1114="OK"),"",COUNTIFS($A$2:$A1114,$A1114,$B$2:$B1114,$B1114,$O$2:$O1114,"Falta*")+COUNTIFS($A$2:$A1114,$A1114,$B$2:$B1114,$B1114,$O$2:$O1114,"Sobra*"))</f>
        <v/>
      </c>
    </row>
    <row r="1115">
      <c r="A1115" s="22" t="n"/>
      <c r="B1115" s="18" t="n"/>
      <c r="C1115" s="18" t="n"/>
      <c r="D1115" s="18" t="n"/>
      <c r="E1115" s="23">
        <f>IF($D1115="","",IFERROR(INDEX('Productos de barra'!$B$2:$B$151,MATCH($D1115,'Productos de barra'!$A$2:$A$151,0)),"Código no cargado"))</f>
        <v/>
      </c>
      <c r="F1115" s="23">
        <f>IF($D1115="","",IFERROR(INDEX('Productos de barra'!$D$2:$D$151,MATCH($D1115,'Productos de barra'!$A$2:$A$151,0)),""))</f>
        <v/>
      </c>
      <c r="G1115" s="24" t="n"/>
      <c r="H1115" s="24" t="n"/>
      <c r="I1115" s="24" t="n"/>
      <c r="J1115" s="24" t="n"/>
      <c r="K1115" s="24" t="n"/>
      <c r="L1115" s="25">
        <f>IF(OR($D1115="",$G1115=""),"",ROUND($G1115+N($H1115)-((N($I1115)+N($J1115))/MAX(0.0001,IFERROR(IF(INDEX('Productos de barra'!$F$2:$F$151,MATCH($D1115,'Productos de barra'!$A$2:$A$151,0))="",1,INDEX('Productos de barra'!$F$2:$F$151,MATCH($D1115,'Productos de barra'!$A$2:$A$151,0))),1))+N($K1115)),2))</f>
        <v/>
      </c>
      <c r="M1115" s="24" t="n"/>
      <c r="N1115" s="25">
        <f>IF(OR($L1115="",$M1115=""),"",ROUND($M1115-$L1115,2))</f>
        <v/>
      </c>
      <c r="O1115" s="23">
        <f>IF($N1115="","",IF(ABS($N1115)&lt;=IFERROR(IF(INDEX('Productos de barra'!$G$2:$G$151,MATCH($D1115,'Productos de barra'!$A$2:$A$151,0))="",Configuración!$C$3,INDEX('Productos de barra'!$G$2:$G$151,MATCH($D1115,'Productos de barra'!$A$2:$A$151,0))),Configuración!$C$3)*((N($I1115)+N($J1115))/MAX(0.0001,IFERROR(IF(INDEX('Productos de barra'!$F$2:$F$151,MATCH($D1115,'Productos de barra'!$A$2:$A$151,0))="",1,INDEX('Productos de barra'!$F$2:$F$151,MATCH($D1115,'Productos de barra'!$A$2:$A$151,0))),1))+N($K1115))+0.001,"OK",IF($N1115&lt;0,"Falta: investigar","Sobra: revisar carga")))</f>
        <v/>
      </c>
      <c r="P1115" s="26">
        <f>IF($N1115="","",IFERROR(IF(INDEX('Productos de barra'!$H$2:$H$151,MATCH($D1115,'Productos de barra'!$A$2:$A$151,0))="","",$N1115*INDEX('Productos de barra'!$H$2:$H$151,MATCH($D1115,'Productos de barra'!$A$2:$A$151,0))),""))</f>
        <v/>
      </c>
      <c r="Q1115" s="18" t="n"/>
      <c r="R1115" s="23">
        <f>IF(OR($A1115="",$A1115&lt;&gt;'Resumen del turno'!$C$3,$B1115&lt;&gt;'Resumen del turno'!$C$4,$O1115="",$O1115="OK"),"",COUNTIFS($A$2:$A1115,$A1115,$B$2:$B1115,$B1115,$O$2:$O1115,"Falta*")+COUNTIFS($A$2:$A1115,$A1115,$B$2:$B1115,$B1115,$O$2:$O1115,"Sobra*"))</f>
        <v/>
      </c>
    </row>
    <row r="1116">
      <c r="A1116" s="22" t="n"/>
      <c r="B1116" s="18" t="n"/>
      <c r="C1116" s="18" t="n"/>
      <c r="D1116" s="18" t="n"/>
      <c r="E1116" s="23">
        <f>IF($D1116="","",IFERROR(INDEX('Productos de barra'!$B$2:$B$151,MATCH($D1116,'Productos de barra'!$A$2:$A$151,0)),"Código no cargado"))</f>
        <v/>
      </c>
      <c r="F1116" s="23">
        <f>IF($D1116="","",IFERROR(INDEX('Productos de barra'!$D$2:$D$151,MATCH($D1116,'Productos de barra'!$A$2:$A$151,0)),""))</f>
        <v/>
      </c>
      <c r="G1116" s="24" t="n"/>
      <c r="H1116" s="24" t="n"/>
      <c r="I1116" s="24" t="n"/>
      <c r="J1116" s="24" t="n"/>
      <c r="K1116" s="24" t="n"/>
      <c r="L1116" s="25">
        <f>IF(OR($D1116="",$G1116=""),"",ROUND($G1116+N($H1116)-((N($I1116)+N($J1116))/MAX(0.0001,IFERROR(IF(INDEX('Productos de barra'!$F$2:$F$151,MATCH($D1116,'Productos de barra'!$A$2:$A$151,0))="",1,INDEX('Productos de barra'!$F$2:$F$151,MATCH($D1116,'Productos de barra'!$A$2:$A$151,0))),1))+N($K1116)),2))</f>
        <v/>
      </c>
      <c r="M1116" s="24" t="n"/>
      <c r="N1116" s="25">
        <f>IF(OR($L1116="",$M1116=""),"",ROUND($M1116-$L1116,2))</f>
        <v/>
      </c>
      <c r="O1116" s="23">
        <f>IF($N1116="","",IF(ABS($N1116)&lt;=IFERROR(IF(INDEX('Productos de barra'!$G$2:$G$151,MATCH($D1116,'Productos de barra'!$A$2:$A$151,0))="",Configuración!$C$3,INDEX('Productos de barra'!$G$2:$G$151,MATCH($D1116,'Productos de barra'!$A$2:$A$151,0))),Configuración!$C$3)*((N($I1116)+N($J1116))/MAX(0.0001,IFERROR(IF(INDEX('Productos de barra'!$F$2:$F$151,MATCH($D1116,'Productos de barra'!$A$2:$A$151,0))="",1,INDEX('Productos de barra'!$F$2:$F$151,MATCH($D1116,'Productos de barra'!$A$2:$A$151,0))),1))+N($K1116))+0.001,"OK",IF($N1116&lt;0,"Falta: investigar","Sobra: revisar carga")))</f>
        <v/>
      </c>
      <c r="P1116" s="26">
        <f>IF($N1116="","",IFERROR(IF(INDEX('Productos de barra'!$H$2:$H$151,MATCH($D1116,'Productos de barra'!$A$2:$A$151,0))="","",$N1116*INDEX('Productos de barra'!$H$2:$H$151,MATCH($D1116,'Productos de barra'!$A$2:$A$151,0))),""))</f>
        <v/>
      </c>
      <c r="Q1116" s="18" t="n"/>
      <c r="R1116" s="23">
        <f>IF(OR($A1116="",$A1116&lt;&gt;'Resumen del turno'!$C$3,$B1116&lt;&gt;'Resumen del turno'!$C$4,$O1116="",$O1116="OK"),"",COUNTIFS($A$2:$A1116,$A1116,$B$2:$B1116,$B1116,$O$2:$O1116,"Falta*")+COUNTIFS($A$2:$A1116,$A1116,$B$2:$B1116,$B1116,$O$2:$O1116,"Sobra*"))</f>
        <v/>
      </c>
    </row>
    <row r="1117">
      <c r="A1117" s="22" t="n"/>
      <c r="B1117" s="18" t="n"/>
      <c r="C1117" s="18" t="n"/>
      <c r="D1117" s="18" t="n"/>
      <c r="E1117" s="23">
        <f>IF($D1117="","",IFERROR(INDEX('Productos de barra'!$B$2:$B$151,MATCH($D1117,'Productos de barra'!$A$2:$A$151,0)),"Código no cargado"))</f>
        <v/>
      </c>
      <c r="F1117" s="23">
        <f>IF($D1117="","",IFERROR(INDEX('Productos de barra'!$D$2:$D$151,MATCH($D1117,'Productos de barra'!$A$2:$A$151,0)),""))</f>
        <v/>
      </c>
      <c r="G1117" s="24" t="n"/>
      <c r="H1117" s="24" t="n"/>
      <c r="I1117" s="24" t="n"/>
      <c r="J1117" s="24" t="n"/>
      <c r="K1117" s="24" t="n"/>
      <c r="L1117" s="25">
        <f>IF(OR($D1117="",$G1117=""),"",ROUND($G1117+N($H1117)-((N($I1117)+N($J1117))/MAX(0.0001,IFERROR(IF(INDEX('Productos de barra'!$F$2:$F$151,MATCH($D1117,'Productos de barra'!$A$2:$A$151,0))="",1,INDEX('Productos de barra'!$F$2:$F$151,MATCH($D1117,'Productos de barra'!$A$2:$A$151,0))),1))+N($K1117)),2))</f>
        <v/>
      </c>
      <c r="M1117" s="24" t="n"/>
      <c r="N1117" s="25">
        <f>IF(OR($L1117="",$M1117=""),"",ROUND($M1117-$L1117,2))</f>
        <v/>
      </c>
      <c r="O1117" s="23">
        <f>IF($N1117="","",IF(ABS($N1117)&lt;=IFERROR(IF(INDEX('Productos de barra'!$G$2:$G$151,MATCH($D1117,'Productos de barra'!$A$2:$A$151,0))="",Configuración!$C$3,INDEX('Productos de barra'!$G$2:$G$151,MATCH($D1117,'Productos de barra'!$A$2:$A$151,0))),Configuración!$C$3)*((N($I1117)+N($J1117))/MAX(0.0001,IFERROR(IF(INDEX('Productos de barra'!$F$2:$F$151,MATCH($D1117,'Productos de barra'!$A$2:$A$151,0))="",1,INDEX('Productos de barra'!$F$2:$F$151,MATCH($D1117,'Productos de barra'!$A$2:$A$151,0))),1))+N($K1117))+0.001,"OK",IF($N1117&lt;0,"Falta: investigar","Sobra: revisar carga")))</f>
        <v/>
      </c>
      <c r="P1117" s="26">
        <f>IF($N1117="","",IFERROR(IF(INDEX('Productos de barra'!$H$2:$H$151,MATCH($D1117,'Productos de barra'!$A$2:$A$151,0))="","",$N1117*INDEX('Productos de barra'!$H$2:$H$151,MATCH($D1117,'Productos de barra'!$A$2:$A$151,0))),""))</f>
        <v/>
      </c>
      <c r="Q1117" s="18" t="n"/>
      <c r="R1117" s="23">
        <f>IF(OR($A1117="",$A1117&lt;&gt;'Resumen del turno'!$C$3,$B1117&lt;&gt;'Resumen del turno'!$C$4,$O1117="",$O1117="OK"),"",COUNTIFS($A$2:$A1117,$A1117,$B$2:$B1117,$B1117,$O$2:$O1117,"Falta*")+COUNTIFS($A$2:$A1117,$A1117,$B$2:$B1117,$B1117,$O$2:$O1117,"Sobra*"))</f>
        <v/>
      </c>
    </row>
    <row r="1118">
      <c r="A1118" s="22" t="n"/>
      <c r="B1118" s="18" t="n"/>
      <c r="C1118" s="18" t="n"/>
      <c r="D1118" s="18" t="n"/>
      <c r="E1118" s="23">
        <f>IF($D1118="","",IFERROR(INDEX('Productos de barra'!$B$2:$B$151,MATCH($D1118,'Productos de barra'!$A$2:$A$151,0)),"Código no cargado"))</f>
        <v/>
      </c>
      <c r="F1118" s="23">
        <f>IF($D1118="","",IFERROR(INDEX('Productos de barra'!$D$2:$D$151,MATCH($D1118,'Productos de barra'!$A$2:$A$151,0)),""))</f>
        <v/>
      </c>
      <c r="G1118" s="24" t="n"/>
      <c r="H1118" s="24" t="n"/>
      <c r="I1118" s="24" t="n"/>
      <c r="J1118" s="24" t="n"/>
      <c r="K1118" s="24" t="n"/>
      <c r="L1118" s="25">
        <f>IF(OR($D1118="",$G1118=""),"",ROUND($G1118+N($H1118)-((N($I1118)+N($J1118))/MAX(0.0001,IFERROR(IF(INDEX('Productos de barra'!$F$2:$F$151,MATCH($D1118,'Productos de barra'!$A$2:$A$151,0))="",1,INDEX('Productos de barra'!$F$2:$F$151,MATCH($D1118,'Productos de barra'!$A$2:$A$151,0))),1))+N($K1118)),2))</f>
        <v/>
      </c>
      <c r="M1118" s="24" t="n"/>
      <c r="N1118" s="25">
        <f>IF(OR($L1118="",$M1118=""),"",ROUND($M1118-$L1118,2))</f>
        <v/>
      </c>
      <c r="O1118" s="23">
        <f>IF($N1118="","",IF(ABS($N1118)&lt;=IFERROR(IF(INDEX('Productos de barra'!$G$2:$G$151,MATCH($D1118,'Productos de barra'!$A$2:$A$151,0))="",Configuración!$C$3,INDEX('Productos de barra'!$G$2:$G$151,MATCH($D1118,'Productos de barra'!$A$2:$A$151,0))),Configuración!$C$3)*((N($I1118)+N($J1118))/MAX(0.0001,IFERROR(IF(INDEX('Productos de barra'!$F$2:$F$151,MATCH($D1118,'Productos de barra'!$A$2:$A$151,0))="",1,INDEX('Productos de barra'!$F$2:$F$151,MATCH($D1118,'Productos de barra'!$A$2:$A$151,0))),1))+N($K1118))+0.001,"OK",IF($N1118&lt;0,"Falta: investigar","Sobra: revisar carga")))</f>
        <v/>
      </c>
      <c r="P1118" s="26">
        <f>IF($N1118="","",IFERROR(IF(INDEX('Productos de barra'!$H$2:$H$151,MATCH($D1118,'Productos de barra'!$A$2:$A$151,0))="","",$N1118*INDEX('Productos de barra'!$H$2:$H$151,MATCH($D1118,'Productos de barra'!$A$2:$A$151,0))),""))</f>
        <v/>
      </c>
      <c r="Q1118" s="18" t="n"/>
      <c r="R1118" s="23">
        <f>IF(OR($A1118="",$A1118&lt;&gt;'Resumen del turno'!$C$3,$B1118&lt;&gt;'Resumen del turno'!$C$4,$O1118="",$O1118="OK"),"",COUNTIFS($A$2:$A1118,$A1118,$B$2:$B1118,$B1118,$O$2:$O1118,"Falta*")+COUNTIFS($A$2:$A1118,$A1118,$B$2:$B1118,$B1118,$O$2:$O1118,"Sobra*"))</f>
        <v/>
      </c>
    </row>
    <row r="1119">
      <c r="A1119" s="22" t="n"/>
      <c r="B1119" s="18" t="n"/>
      <c r="C1119" s="18" t="n"/>
      <c r="D1119" s="18" t="n"/>
      <c r="E1119" s="23">
        <f>IF($D1119="","",IFERROR(INDEX('Productos de barra'!$B$2:$B$151,MATCH($D1119,'Productos de barra'!$A$2:$A$151,0)),"Código no cargado"))</f>
        <v/>
      </c>
      <c r="F1119" s="23">
        <f>IF($D1119="","",IFERROR(INDEX('Productos de barra'!$D$2:$D$151,MATCH($D1119,'Productos de barra'!$A$2:$A$151,0)),""))</f>
        <v/>
      </c>
      <c r="G1119" s="24" t="n"/>
      <c r="H1119" s="24" t="n"/>
      <c r="I1119" s="24" t="n"/>
      <c r="J1119" s="24" t="n"/>
      <c r="K1119" s="24" t="n"/>
      <c r="L1119" s="25">
        <f>IF(OR($D1119="",$G1119=""),"",ROUND($G1119+N($H1119)-((N($I1119)+N($J1119))/MAX(0.0001,IFERROR(IF(INDEX('Productos de barra'!$F$2:$F$151,MATCH($D1119,'Productos de barra'!$A$2:$A$151,0))="",1,INDEX('Productos de barra'!$F$2:$F$151,MATCH($D1119,'Productos de barra'!$A$2:$A$151,0))),1))+N($K1119)),2))</f>
        <v/>
      </c>
      <c r="M1119" s="24" t="n"/>
      <c r="N1119" s="25">
        <f>IF(OR($L1119="",$M1119=""),"",ROUND($M1119-$L1119,2))</f>
        <v/>
      </c>
      <c r="O1119" s="23">
        <f>IF($N1119="","",IF(ABS($N1119)&lt;=IFERROR(IF(INDEX('Productos de barra'!$G$2:$G$151,MATCH($D1119,'Productos de barra'!$A$2:$A$151,0))="",Configuración!$C$3,INDEX('Productos de barra'!$G$2:$G$151,MATCH($D1119,'Productos de barra'!$A$2:$A$151,0))),Configuración!$C$3)*((N($I1119)+N($J1119))/MAX(0.0001,IFERROR(IF(INDEX('Productos de barra'!$F$2:$F$151,MATCH($D1119,'Productos de barra'!$A$2:$A$151,0))="",1,INDEX('Productos de barra'!$F$2:$F$151,MATCH($D1119,'Productos de barra'!$A$2:$A$151,0))),1))+N($K1119))+0.001,"OK",IF($N1119&lt;0,"Falta: investigar","Sobra: revisar carga")))</f>
        <v/>
      </c>
      <c r="P1119" s="26">
        <f>IF($N1119="","",IFERROR(IF(INDEX('Productos de barra'!$H$2:$H$151,MATCH($D1119,'Productos de barra'!$A$2:$A$151,0))="","",$N1119*INDEX('Productos de barra'!$H$2:$H$151,MATCH($D1119,'Productos de barra'!$A$2:$A$151,0))),""))</f>
        <v/>
      </c>
      <c r="Q1119" s="18" t="n"/>
      <c r="R1119" s="23">
        <f>IF(OR($A1119="",$A1119&lt;&gt;'Resumen del turno'!$C$3,$B1119&lt;&gt;'Resumen del turno'!$C$4,$O1119="",$O1119="OK"),"",COUNTIFS($A$2:$A1119,$A1119,$B$2:$B1119,$B1119,$O$2:$O1119,"Falta*")+COUNTIFS($A$2:$A1119,$A1119,$B$2:$B1119,$B1119,$O$2:$O1119,"Sobra*"))</f>
        <v/>
      </c>
    </row>
    <row r="1120">
      <c r="A1120" s="22" t="n"/>
      <c r="B1120" s="18" t="n"/>
      <c r="C1120" s="18" t="n"/>
      <c r="D1120" s="18" t="n"/>
      <c r="E1120" s="23">
        <f>IF($D1120="","",IFERROR(INDEX('Productos de barra'!$B$2:$B$151,MATCH($D1120,'Productos de barra'!$A$2:$A$151,0)),"Código no cargado"))</f>
        <v/>
      </c>
      <c r="F1120" s="23">
        <f>IF($D1120="","",IFERROR(INDEX('Productos de barra'!$D$2:$D$151,MATCH($D1120,'Productos de barra'!$A$2:$A$151,0)),""))</f>
        <v/>
      </c>
      <c r="G1120" s="24" t="n"/>
      <c r="H1120" s="24" t="n"/>
      <c r="I1120" s="24" t="n"/>
      <c r="J1120" s="24" t="n"/>
      <c r="K1120" s="24" t="n"/>
      <c r="L1120" s="25">
        <f>IF(OR($D1120="",$G1120=""),"",ROUND($G1120+N($H1120)-((N($I1120)+N($J1120))/MAX(0.0001,IFERROR(IF(INDEX('Productos de barra'!$F$2:$F$151,MATCH($D1120,'Productos de barra'!$A$2:$A$151,0))="",1,INDEX('Productos de barra'!$F$2:$F$151,MATCH($D1120,'Productos de barra'!$A$2:$A$151,0))),1))+N($K1120)),2))</f>
        <v/>
      </c>
      <c r="M1120" s="24" t="n"/>
      <c r="N1120" s="25">
        <f>IF(OR($L1120="",$M1120=""),"",ROUND($M1120-$L1120,2))</f>
        <v/>
      </c>
      <c r="O1120" s="23">
        <f>IF($N1120="","",IF(ABS($N1120)&lt;=IFERROR(IF(INDEX('Productos de barra'!$G$2:$G$151,MATCH($D1120,'Productos de barra'!$A$2:$A$151,0))="",Configuración!$C$3,INDEX('Productos de barra'!$G$2:$G$151,MATCH($D1120,'Productos de barra'!$A$2:$A$151,0))),Configuración!$C$3)*((N($I1120)+N($J1120))/MAX(0.0001,IFERROR(IF(INDEX('Productos de barra'!$F$2:$F$151,MATCH($D1120,'Productos de barra'!$A$2:$A$151,0))="",1,INDEX('Productos de barra'!$F$2:$F$151,MATCH($D1120,'Productos de barra'!$A$2:$A$151,0))),1))+N($K1120))+0.001,"OK",IF($N1120&lt;0,"Falta: investigar","Sobra: revisar carga")))</f>
        <v/>
      </c>
      <c r="P1120" s="26">
        <f>IF($N1120="","",IFERROR(IF(INDEX('Productos de barra'!$H$2:$H$151,MATCH($D1120,'Productos de barra'!$A$2:$A$151,0))="","",$N1120*INDEX('Productos de barra'!$H$2:$H$151,MATCH($D1120,'Productos de barra'!$A$2:$A$151,0))),""))</f>
        <v/>
      </c>
      <c r="Q1120" s="18" t="n"/>
      <c r="R1120" s="23">
        <f>IF(OR($A1120="",$A1120&lt;&gt;'Resumen del turno'!$C$3,$B1120&lt;&gt;'Resumen del turno'!$C$4,$O1120="",$O1120="OK"),"",COUNTIFS($A$2:$A1120,$A1120,$B$2:$B1120,$B1120,$O$2:$O1120,"Falta*")+COUNTIFS($A$2:$A1120,$A1120,$B$2:$B1120,$B1120,$O$2:$O1120,"Sobra*"))</f>
        <v/>
      </c>
    </row>
    <row r="1121">
      <c r="A1121" s="22" t="n"/>
      <c r="B1121" s="18" t="n"/>
      <c r="C1121" s="18" t="n"/>
      <c r="D1121" s="18" t="n"/>
      <c r="E1121" s="23">
        <f>IF($D1121="","",IFERROR(INDEX('Productos de barra'!$B$2:$B$151,MATCH($D1121,'Productos de barra'!$A$2:$A$151,0)),"Código no cargado"))</f>
        <v/>
      </c>
      <c r="F1121" s="23">
        <f>IF($D1121="","",IFERROR(INDEX('Productos de barra'!$D$2:$D$151,MATCH($D1121,'Productos de barra'!$A$2:$A$151,0)),""))</f>
        <v/>
      </c>
      <c r="G1121" s="24" t="n"/>
      <c r="H1121" s="24" t="n"/>
      <c r="I1121" s="24" t="n"/>
      <c r="J1121" s="24" t="n"/>
      <c r="K1121" s="24" t="n"/>
      <c r="L1121" s="25">
        <f>IF(OR($D1121="",$G1121=""),"",ROUND($G1121+N($H1121)-((N($I1121)+N($J1121))/MAX(0.0001,IFERROR(IF(INDEX('Productos de barra'!$F$2:$F$151,MATCH($D1121,'Productos de barra'!$A$2:$A$151,0))="",1,INDEX('Productos de barra'!$F$2:$F$151,MATCH($D1121,'Productos de barra'!$A$2:$A$151,0))),1))+N($K1121)),2))</f>
        <v/>
      </c>
      <c r="M1121" s="24" t="n"/>
      <c r="N1121" s="25">
        <f>IF(OR($L1121="",$M1121=""),"",ROUND($M1121-$L1121,2))</f>
        <v/>
      </c>
      <c r="O1121" s="23">
        <f>IF($N1121="","",IF(ABS($N1121)&lt;=IFERROR(IF(INDEX('Productos de barra'!$G$2:$G$151,MATCH($D1121,'Productos de barra'!$A$2:$A$151,0))="",Configuración!$C$3,INDEX('Productos de barra'!$G$2:$G$151,MATCH($D1121,'Productos de barra'!$A$2:$A$151,0))),Configuración!$C$3)*((N($I1121)+N($J1121))/MAX(0.0001,IFERROR(IF(INDEX('Productos de barra'!$F$2:$F$151,MATCH($D1121,'Productos de barra'!$A$2:$A$151,0))="",1,INDEX('Productos de barra'!$F$2:$F$151,MATCH($D1121,'Productos de barra'!$A$2:$A$151,0))),1))+N($K1121))+0.001,"OK",IF($N1121&lt;0,"Falta: investigar","Sobra: revisar carga")))</f>
        <v/>
      </c>
      <c r="P1121" s="26">
        <f>IF($N1121="","",IFERROR(IF(INDEX('Productos de barra'!$H$2:$H$151,MATCH($D1121,'Productos de barra'!$A$2:$A$151,0))="","",$N1121*INDEX('Productos de barra'!$H$2:$H$151,MATCH($D1121,'Productos de barra'!$A$2:$A$151,0))),""))</f>
        <v/>
      </c>
      <c r="Q1121" s="18" t="n"/>
      <c r="R1121" s="23">
        <f>IF(OR($A1121="",$A1121&lt;&gt;'Resumen del turno'!$C$3,$B1121&lt;&gt;'Resumen del turno'!$C$4,$O1121="",$O1121="OK"),"",COUNTIFS($A$2:$A1121,$A1121,$B$2:$B1121,$B1121,$O$2:$O1121,"Falta*")+COUNTIFS($A$2:$A1121,$A1121,$B$2:$B1121,$B1121,$O$2:$O1121,"Sobra*"))</f>
        <v/>
      </c>
    </row>
    <row r="1122">
      <c r="A1122" s="22" t="n"/>
      <c r="B1122" s="18" t="n"/>
      <c r="C1122" s="18" t="n"/>
      <c r="D1122" s="18" t="n"/>
      <c r="E1122" s="23">
        <f>IF($D1122="","",IFERROR(INDEX('Productos de barra'!$B$2:$B$151,MATCH($D1122,'Productos de barra'!$A$2:$A$151,0)),"Código no cargado"))</f>
        <v/>
      </c>
      <c r="F1122" s="23">
        <f>IF($D1122="","",IFERROR(INDEX('Productos de barra'!$D$2:$D$151,MATCH($D1122,'Productos de barra'!$A$2:$A$151,0)),""))</f>
        <v/>
      </c>
      <c r="G1122" s="24" t="n"/>
      <c r="H1122" s="24" t="n"/>
      <c r="I1122" s="24" t="n"/>
      <c r="J1122" s="24" t="n"/>
      <c r="K1122" s="24" t="n"/>
      <c r="L1122" s="25">
        <f>IF(OR($D1122="",$G1122=""),"",ROUND($G1122+N($H1122)-((N($I1122)+N($J1122))/MAX(0.0001,IFERROR(IF(INDEX('Productos de barra'!$F$2:$F$151,MATCH($D1122,'Productos de barra'!$A$2:$A$151,0))="",1,INDEX('Productos de barra'!$F$2:$F$151,MATCH($D1122,'Productos de barra'!$A$2:$A$151,0))),1))+N($K1122)),2))</f>
        <v/>
      </c>
      <c r="M1122" s="24" t="n"/>
      <c r="N1122" s="25">
        <f>IF(OR($L1122="",$M1122=""),"",ROUND($M1122-$L1122,2))</f>
        <v/>
      </c>
      <c r="O1122" s="23">
        <f>IF($N1122="","",IF(ABS($N1122)&lt;=IFERROR(IF(INDEX('Productos de barra'!$G$2:$G$151,MATCH($D1122,'Productos de barra'!$A$2:$A$151,0))="",Configuración!$C$3,INDEX('Productos de barra'!$G$2:$G$151,MATCH($D1122,'Productos de barra'!$A$2:$A$151,0))),Configuración!$C$3)*((N($I1122)+N($J1122))/MAX(0.0001,IFERROR(IF(INDEX('Productos de barra'!$F$2:$F$151,MATCH($D1122,'Productos de barra'!$A$2:$A$151,0))="",1,INDEX('Productos de barra'!$F$2:$F$151,MATCH($D1122,'Productos de barra'!$A$2:$A$151,0))),1))+N($K1122))+0.001,"OK",IF($N1122&lt;0,"Falta: investigar","Sobra: revisar carga")))</f>
        <v/>
      </c>
      <c r="P1122" s="26">
        <f>IF($N1122="","",IFERROR(IF(INDEX('Productos de barra'!$H$2:$H$151,MATCH($D1122,'Productos de barra'!$A$2:$A$151,0))="","",$N1122*INDEX('Productos de barra'!$H$2:$H$151,MATCH($D1122,'Productos de barra'!$A$2:$A$151,0))),""))</f>
        <v/>
      </c>
      <c r="Q1122" s="18" t="n"/>
      <c r="R1122" s="23">
        <f>IF(OR($A1122="",$A1122&lt;&gt;'Resumen del turno'!$C$3,$B1122&lt;&gt;'Resumen del turno'!$C$4,$O1122="",$O1122="OK"),"",COUNTIFS($A$2:$A1122,$A1122,$B$2:$B1122,$B1122,$O$2:$O1122,"Falta*")+COUNTIFS($A$2:$A1122,$A1122,$B$2:$B1122,$B1122,$O$2:$O1122,"Sobra*"))</f>
        <v/>
      </c>
    </row>
    <row r="1123">
      <c r="A1123" s="22" t="n"/>
      <c r="B1123" s="18" t="n"/>
      <c r="C1123" s="18" t="n"/>
      <c r="D1123" s="18" t="n"/>
      <c r="E1123" s="23">
        <f>IF($D1123="","",IFERROR(INDEX('Productos de barra'!$B$2:$B$151,MATCH($D1123,'Productos de barra'!$A$2:$A$151,0)),"Código no cargado"))</f>
        <v/>
      </c>
      <c r="F1123" s="23">
        <f>IF($D1123="","",IFERROR(INDEX('Productos de barra'!$D$2:$D$151,MATCH($D1123,'Productos de barra'!$A$2:$A$151,0)),""))</f>
        <v/>
      </c>
      <c r="G1123" s="24" t="n"/>
      <c r="H1123" s="24" t="n"/>
      <c r="I1123" s="24" t="n"/>
      <c r="J1123" s="24" t="n"/>
      <c r="K1123" s="24" t="n"/>
      <c r="L1123" s="25">
        <f>IF(OR($D1123="",$G1123=""),"",ROUND($G1123+N($H1123)-((N($I1123)+N($J1123))/MAX(0.0001,IFERROR(IF(INDEX('Productos de barra'!$F$2:$F$151,MATCH($D1123,'Productos de barra'!$A$2:$A$151,0))="",1,INDEX('Productos de barra'!$F$2:$F$151,MATCH($D1123,'Productos de barra'!$A$2:$A$151,0))),1))+N($K1123)),2))</f>
        <v/>
      </c>
      <c r="M1123" s="24" t="n"/>
      <c r="N1123" s="25">
        <f>IF(OR($L1123="",$M1123=""),"",ROUND($M1123-$L1123,2))</f>
        <v/>
      </c>
      <c r="O1123" s="23">
        <f>IF($N1123="","",IF(ABS($N1123)&lt;=IFERROR(IF(INDEX('Productos de barra'!$G$2:$G$151,MATCH($D1123,'Productos de barra'!$A$2:$A$151,0))="",Configuración!$C$3,INDEX('Productos de barra'!$G$2:$G$151,MATCH($D1123,'Productos de barra'!$A$2:$A$151,0))),Configuración!$C$3)*((N($I1123)+N($J1123))/MAX(0.0001,IFERROR(IF(INDEX('Productos de barra'!$F$2:$F$151,MATCH($D1123,'Productos de barra'!$A$2:$A$151,0))="",1,INDEX('Productos de barra'!$F$2:$F$151,MATCH($D1123,'Productos de barra'!$A$2:$A$151,0))),1))+N($K1123))+0.001,"OK",IF($N1123&lt;0,"Falta: investigar","Sobra: revisar carga")))</f>
        <v/>
      </c>
      <c r="P1123" s="26">
        <f>IF($N1123="","",IFERROR(IF(INDEX('Productos de barra'!$H$2:$H$151,MATCH($D1123,'Productos de barra'!$A$2:$A$151,0))="","",$N1123*INDEX('Productos de barra'!$H$2:$H$151,MATCH($D1123,'Productos de barra'!$A$2:$A$151,0))),""))</f>
        <v/>
      </c>
      <c r="Q1123" s="18" t="n"/>
      <c r="R1123" s="23">
        <f>IF(OR($A1123="",$A1123&lt;&gt;'Resumen del turno'!$C$3,$B1123&lt;&gt;'Resumen del turno'!$C$4,$O1123="",$O1123="OK"),"",COUNTIFS($A$2:$A1123,$A1123,$B$2:$B1123,$B1123,$O$2:$O1123,"Falta*")+COUNTIFS($A$2:$A1123,$A1123,$B$2:$B1123,$B1123,$O$2:$O1123,"Sobra*"))</f>
        <v/>
      </c>
    </row>
    <row r="1124">
      <c r="A1124" s="22" t="n"/>
      <c r="B1124" s="18" t="n"/>
      <c r="C1124" s="18" t="n"/>
      <c r="D1124" s="18" t="n"/>
      <c r="E1124" s="23">
        <f>IF($D1124="","",IFERROR(INDEX('Productos de barra'!$B$2:$B$151,MATCH($D1124,'Productos de barra'!$A$2:$A$151,0)),"Código no cargado"))</f>
        <v/>
      </c>
      <c r="F1124" s="23">
        <f>IF($D1124="","",IFERROR(INDEX('Productos de barra'!$D$2:$D$151,MATCH($D1124,'Productos de barra'!$A$2:$A$151,0)),""))</f>
        <v/>
      </c>
      <c r="G1124" s="24" t="n"/>
      <c r="H1124" s="24" t="n"/>
      <c r="I1124" s="24" t="n"/>
      <c r="J1124" s="24" t="n"/>
      <c r="K1124" s="24" t="n"/>
      <c r="L1124" s="25">
        <f>IF(OR($D1124="",$G1124=""),"",ROUND($G1124+N($H1124)-((N($I1124)+N($J1124))/MAX(0.0001,IFERROR(IF(INDEX('Productos de barra'!$F$2:$F$151,MATCH($D1124,'Productos de barra'!$A$2:$A$151,0))="",1,INDEX('Productos de barra'!$F$2:$F$151,MATCH($D1124,'Productos de barra'!$A$2:$A$151,0))),1))+N($K1124)),2))</f>
        <v/>
      </c>
      <c r="M1124" s="24" t="n"/>
      <c r="N1124" s="25">
        <f>IF(OR($L1124="",$M1124=""),"",ROUND($M1124-$L1124,2))</f>
        <v/>
      </c>
      <c r="O1124" s="23">
        <f>IF($N1124="","",IF(ABS($N1124)&lt;=IFERROR(IF(INDEX('Productos de barra'!$G$2:$G$151,MATCH($D1124,'Productos de barra'!$A$2:$A$151,0))="",Configuración!$C$3,INDEX('Productos de barra'!$G$2:$G$151,MATCH($D1124,'Productos de barra'!$A$2:$A$151,0))),Configuración!$C$3)*((N($I1124)+N($J1124))/MAX(0.0001,IFERROR(IF(INDEX('Productos de barra'!$F$2:$F$151,MATCH($D1124,'Productos de barra'!$A$2:$A$151,0))="",1,INDEX('Productos de barra'!$F$2:$F$151,MATCH($D1124,'Productos de barra'!$A$2:$A$151,0))),1))+N($K1124))+0.001,"OK",IF($N1124&lt;0,"Falta: investigar","Sobra: revisar carga")))</f>
        <v/>
      </c>
      <c r="P1124" s="26">
        <f>IF($N1124="","",IFERROR(IF(INDEX('Productos de barra'!$H$2:$H$151,MATCH($D1124,'Productos de barra'!$A$2:$A$151,0))="","",$N1124*INDEX('Productos de barra'!$H$2:$H$151,MATCH($D1124,'Productos de barra'!$A$2:$A$151,0))),""))</f>
        <v/>
      </c>
      <c r="Q1124" s="18" t="n"/>
      <c r="R1124" s="23">
        <f>IF(OR($A1124="",$A1124&lt;&gt;'Resumen del turno'!$C$3,$B1124&lt;&gt;'Resumen del turno'!$C$4,$O1124="",$O1124="OK"),"",COUNTIFS($A$2:$A1124,$A1124,$B$2:$B1124,$B1124,$O$2:$O1124,"Falta*")+COUNTIFS($A$2:$A1124,$A1124,$B$2:$B1124,$B1124,$O$2:$O1124,"Sobra*"))</f>
        <v/>
      </c>
    </row>
    <row r="1125">
      <c r="A1125" s="22" t="n"/>
      <c r="B1125" s="18" t="n"/>
      <c r="C1125" s="18" t="n"/>
      <c r="D1125" s="18" t="n"/>
      <c r="E1125" s="23">
        <f>IF($D1125="","",IFERROR(INDEX('Productos de barra'!$B$2:$B$151,MATCH($D1125,'Productos de barra'!$A$2:$A$151,0)),"Código no cargado"))</f>
        <v/>
      </c>
      <c r="F1125" s="23">
        <f>IF($D1125="","",IFERROR(INDEX('Productos de barra'!$D$2:$D$151,MATCH($D1125,'Productos de barra'!$A$2:$A$151,0)),""))</f>
        <v/>
      </c>
      <c r="G1125" s="24" t="n"/>
      <c r="H1125" s="24" t="n"/>
      <c r="I1125" s="24" t="n"/>
      <c r="J1125" s="24" t="n"/>
      <c r="K1125" s="24" t="n"/>
      <c r="L1125" s="25">
        <f>IF(OR($D1125="",$G1125=""),"",ROUND($G1125+N($H1125)-((N($I1125)+N($J1125))/MAX(0.0001,IFERROR(IF(INDEX('Productos de barra'!$F$2:$F$151,MATCH($D1125,'Productos de barra'!$A$2:$A$151,0))="",1,INDEX('Productos de barra'!$F$2:$F$151,MATCH($D1125,'Productos de barra'!$A$2:$A$151,0))),1))+N($K1125)),2))</f>
        <v/>
      </c>
      <c r="M1125" s="24" t="n"/>
      <c r="N1125" s="25">
        <f>IF(OR($L1125="",$M1125=""),"",ROUND($M1125-$L1125,2))</f>
        <v/>
      </c>
      <c r="O1125" s="23">
        <f>IF($N1125="","",IF(ABS($N1125)&lt;=IFERROR(IF(INDEX('Productos de barra'!$G$2:$G$151,MATCH($D1125,'Productos de barra'!$A$2:$A$151,0))="",Configuración!$C$3,INDEX('Productos de barra'!$G$2:$G$151,MATCH($D1125,'Productos de barra'!$A$2:$A$151,0))),Configuración!$C$3)*((N($I1125)+N($J1125))/MAX(0.0001,IFERROR(IF(INDEX('Productos de barra'!$F$2:$F$151,MATCH($D1125,'Productos de barra'!$A$2:$A$151,0))="",1,INDEX('Productos de barra'!$F$2:$F$151,MATCH($D1125,'Productos de barra'!$A$2:$A$151,0))),1))+N($K1125))+0.001,"OK",IF($N1125&lt;0,"Falta: investigar","Sobra: revisar carga")))</f>
        <v/>
      </c>
      <c r="P1125" s="26">
        <f>IF($N1125="","",IFERROR(IF(INDEX('Productos de barra'!$H$2:$H$151,MATCH($D1125,'Productos de barra'!$A$2:$A$151,0))="","",$N1125*INDEX('Productos de barra'!$H$2:$H$151,MATCH($D1125,'Productos de barra'!$A$2:$A$151,0))),""))</f>
        <v/>
      </c>
      <c r="Q1125" s="18" t="n"/>
      <c r="R1125" s="23">
        <f>IF(OR($A1125="",$A1125&lt;&gt;'Resumen del turno'!$C$3,$B1125&lt;&gt;'Resumen del turno'!$C$4,$O1125="",$O1125="OK"),"",COUNTIFS($A$2:$A1125,$A1125,$B$2:$B1125,$B1125,$O$2:$O1125,"Falta*")+COUNTIFS($A$2:$A1125,$A1125,$B$2:$B1125,$B1125,$O$2:$O1125,"Sobra*"))</f>
        <v/>
      </c>
    </row>
    <row r="1126">
      <c r="A1126" s="22" t="n"/>
      <c r="B1126" s="18" t="n"/>
      <c r="C1126" s="18" t="n"/>
      <c r="D1126" s="18" t="n"/>
      <c r="E1126" s="23">
        <f>IF($D1126="","",IFERROR(INDEX('Productos de barra'!$B$2:$B$151,MATCH($D1126,'Productos de barra'!$A$2:$A$151,0)),"Código no cargado"))</f>
        <v/>
      </c>
      <c r="F1126" s="23">
        <f>IF($D1126="","",IFERROR(INDEX('Productos de barra'!$D$2:$D$151,MATCH($D1126,'Productos de barra'!$A$2:$A$151,0)),""))</f>
        <v/>
      </c>
      <c r="G1126" s="24" t="n"/>
      <c r="H1126" s="24" t="n"/>
      <c r="I1126" s="24" t="n"/>
      <c r="J1126" s="24" t="n"/>
      <c r="K1126" s="24" t="n"/>
      <c r="L1126" s="25">
        <f>IF(OR($D1126="",$G1126=""),"",ROUND($G1126+N($H1126)-((N($I1126)+N($J1126))/MAX(0.0001,IFERROR(IF(INDEX('Productos de barra'!$F$2:$F$151,MATCH($D1126,'Productos de barra'!$A$2:$A$151,0))="",1,INDEX('Productos de barra'!$F$2:$F$151,MATCH($D1126,'Productos de barra'!$A$2:$A$151,0))),1))+N($K1126)),2))</f>
        <v/>
      </c>
      <c r="M1126" s="24" t="n"/>
      <c r="N1126" s="25">
        <f>IF(OR($L1126="",$M1126=""),"",ROUND($M1126-$L1126,2))</f>
        <v/>
      </c>
      <c r="O1126" s="23">
        <f>IF($N1126="","",IF(ABS($N1126)&lt;=IFERROR(IF(INDEX('Productos de barra'!$G$2:$G$151,MATCH($D1126,'Productos de barra'!$A$2:$A$151,0))="",Configuración!$C$3,INDEX('Productos de barra'!$G$2:$G$151,MATCH($D1126,'Productos de barra'!$A$2:$A$151,0))),Configuración!$C$3)*((N($I1126)+N($J1126))/MAX(0.0001,IFERROR(IF(INDEX('Productos de barra'!$F$2:$F$151,MATCH($D1126,'Productos de barra'!$A$2:$A$151,0))="",1,INDEX('Productos de barra'!$F$2:$F$151,MATCH($D1126,'Productos de barra'!$A$2:$A$151,0))),1))+N($K1126))+0.001,"OK",IF($N1126&lt;0,"Falta: investigar","Sobra: revisar carga")))</f>
        <v/>
      </c>
      <c r="P1126" s="26">
        <f>IF($N1126="","",IFERROR(IF(INDEX('Productos de barra'!$H$2:$H$151,MATCH($D1126,'Productos de barra'!$A$2:$A$151,0))="","",$N1126*INDEX('Productos de barra'!$H$2:$H$151,MATCH($D1126,'Productos de barra'!$A$2:$A$151,0))),""))</f>
        <v/>
      </c>
      <c r="Q1126" s="18" t="n"/>
      <c r="R1126" s="23">
        <f>IF(OR($A1126="",$A1126&lt;&gt;'Resumen del turno'!$C$3,$B1126&lt;&gt;'Resumen del turno'!$C$4,$O1126="",$O1126="OK"),"",COUNTIFS($A$2:$A1126,$A1126,$B$2:$B1126,$B1126,$O$2:$O1126,"Falta*")+COUNTIFS($A$2:$A1126,$A1126,$B$2:$B1126,$B1126,$O$2:$O1126,"Sobra*"))</f>
        <v/>
      </c>
    </row>
    <row r="1127">
      <c r="A1127" s="22" t="n"/>
      <c r="B1127" s="18" t="n"/>
      <c r="C1127" s="18" t="n"/>
      <c r="D1127" s="18" t="n"/>
      <c r="E1127" s="23">
        <f>IF($D1127="","",IFERROR(INDEX('Productos de barra'!$B$2:$B$151,MATCH($D1127,'Productos de barra'!$A$2:$A$151,0)),"Código no cargado"))</f>
        <v/>
      </c>
      <c r="F1127" s="23">
        <f>IF($D1127="","",IFERROR(INDEX('Productos de barra'!$D$2:$D$151,MATCH($D1127,'Productos de barra'!$A$2:$A$151,0)),""))</f>
        <v/>
      </c>
      <c r="G1127" s="24" t="n"/>
      <c r="H1127" s="24" t="n"/>
      <c r="I1127" s="24" t="n"/>
      <c r="J1127" s="24" t="n"/>
      <c r="K1127" s="24" t="n"/>
      <c r="L1127" s="25">
        <f>IF(OR($D1127="",$G1127=""),"",ROUND($G1127+N($H1127)-((N($I1127)+N($J1127))/MAX(0.0001,IFERROR(IF(INDEX('Productos de barra'!$F$2:$F$151,MATCH($D1127,'Productos de barra'!$A$2:$A$151,0))="",1,INDEX('Productos de barra'!$F$2:$F$151,MATCH($D1127,'Productos de barra'!$A$2:$A$151,0))),1))+N($K1127)),2))</f>
        <v/>
      </c>
      <c r="M1127" s="24" t="n"/>
      <c r="N1127" s="25">
        <f>IF(OR($L1127="",$M1127=""),"",ROUND($M1127-$L1127,2))</f>
        <v/>
      </c>
      <c r="O1127" s="23">
        <f>IF($N1127="","",IF(ABS($N1127)&lt;=IFERROR(IF(INDEX('Productos de barra'!$G$2:$G$151,MATCH($D1127,'Productos de barra'!$A$2:$A$151,0))="",Configuración!$C$3,INDEX('Productos de barra'!$G$2:$G$151,MATCH($D1127,'Productos de barra'!$A$2:$A$151,0))),Configuración!$C$3)*((N($I1127)+N($J1127))/MAX(0.0001,IFERROR(IF(INDEX('Productos de barra'!$F$2:$F$151,MATCH($D1127,'Productos de barra'!$A$2:$A$151,0))="",1,INDEX('Productos de barra'!$F$2:$F$151,MATCH($D1127,'Productos de barra'!$A$2:$A$151,0))),1))+N($K1127))+0.001,"OK",IF($N1127&lt;0,"Falta: investigar","Sobra: revisar carga")))</f>
        <v/>
      </c>
      <c r="P1127" s="26">
        <f>IF($N1127="","",IFERROR(IF(INDEX('Productos de barra'!$H$2:$H$151,MATCH($D1127,'Productos de barra'!$A$2:$A$151,0))="","",$N1127*INDEX('Productos de barra'!$H$2:$H$151,MATCH($D1127,'Productos de barra'!$A$2:$A$151,0))),""))</f>
        <v/>
      </c>
      <c r="Q1127" s="18" t="n"/>
      <c r="R1127" s="23">
        <f>IF(OR($A1127="",$A1127&lt;&gt;'Resumen del turno'!$C$3,$B1127&lt;&gt;'Resumen del turno'!$C$4,$O1127="",$O1127="OK"),"",COUNTIFS($A$2:$A1127,$A1127,$B$2:$B1127,$B1127,$O$2:$O1127,"Falta*")+COUNTIFS($A$2:$A1127,$A1127,$B$2:$B1127,$B1127,$O$2:$O1127,"Sobra*"))</f>
        <v/>
      </c>
    </row>
    <row r="1128">
      <c r="A1128" s="22" t="n"/>
      <c r="B1128" s="18" t="n"/>
      <c r="C1128" s="18" t="n"/>
      <c r="D1128" s="18" t="n"/>
      <c r="E1128" s="23">
        <f>IF($D1128="","",IFERROR(INDEX('Productos de barra'!$B$2:$B$151,MATCH($D1128,'Productos de barra'!$A$2:$A$151,0)),"Código no cargado"))</f>
        <v/>
      </c>
      <c r="F1128" s="23">
        <f>IF($D1128="","",IFERROR(INDEX('Productos de barra'!$D$2:$D$151,MATCH($D1128,'Productos de barra'!$A$2:$A$151,0)),""))</f>
        <v/>
      </c>
      <c r="G1128" s="24" t="n"/>
      <c r="H1128" s="24" t="n"/>
      <c r="I1128" s="24" t="n"/>
      <c r="J1128" s="24" t="n"/>
      <c r="K1128" s="24" t="n"/>
      <c r="L1128" s="25">
        <f>IF(OR($D1128="",$G1128=""),"",ROUND($G1128+N($H1128)-((N($I1128)+N($J1128))/MAX(0.0001,IFERROR(IF(INDEX('Productos de barra'!$F$2:$F$151,MATCH($D1128,'Productos de barra'!$A$2:$A$151,0))="",1,INDEX('Productos de barra'!$F$2:$F$151,MATCH($D1128,'Productos de barra'!$A$2:$A$151,0))),1))+N($K1128)),2))</f>
        <v/>
      </c>
      <c r="M1128" s="24" t="n"/>
      <c r="N1128" s="25">
        <f>IF(OR($L1128="",$M1128=""),"",ROUND($M1128-$L1128,2))</f>
        <v/>
      </c>
      <c r="O1128" s="23">
        <f>IF($N1128="","",IF(ABS($N1128)&lt;=IFERROR(IF(INDEX('Productos de barra'!$G$2:$G$151,MATCH($D1128,'Productos de barra'!$A$2:$A$151,0))="",Configuración!$C$3,INDEX('Productos de barra'!$G$2:$G$151,MATCH($D1128,'Productos de barra'!$A$2:$A$151,0))),Configuración!$C$3)*((N($I1128)+N($J1128))/MAX(0.0001,IFERROR(IF(INDEX('Productos de barra'!$F$2:$F$151,MATCH($D1128,'Productos de barra'!$A$2:$A$151,0))="",1,INDEX('Productos de barra'!$F$2:$F$151,MATCH($D1128,'Productos de barra'!$A$2:$A$151,0))),1))+N($K1128))+0.001,"OK",IF($N1128&lt;0,"Falta: investigar","Sobra: revisar carga")))</f>
        <v/>
      </c>
      <c r="P1128" s="26">
        <f>IF($N1128="","",IFERROR(IF(INDEX('Productos de barra'!$H$2:$H$151,MATCH($D1128,'Productos de barra'!$A$2:$A$151,0))="","",$N1128*INDEX('Productos de barra'!$H$2:$H$151,MATCH($D1128,'Productos de barra'!$A$2:$A$151,0))),""))</f>
        <v/>
      </c>
      <c r="Q1128" s="18" t="n"/>
      <c r="R1128" s="23">
        <f>IF(OR($A1128="",$A1128&lt;&gt;'Resumen del turno'!$C$3,$B1128&lt;&gt;'Resumen del turno'!$C$4,$O1128="",$O1128="OK"),"",COUNTIFS($A$2:$A1128,$A1128,$B$2:$B1128,$B1128,$O$2:$O1128,"Falta*")+COUNTIFS($A$2:$A1128,$A1128,$B$2:$B1128,$B1128,$O$2:$O1128,"Sobra*"))</f>
        <v/>
      </c>
    </row>
    <row r="1129">
      <c r="A1129" s="22" t="n"/>
      <c r="B1129" s="18" t="n"/>
      <c r="C1129" s="18" t="n"/>
      <c r="D1129" s="18" t="n"/>
      <c r="E1129" s="23">
        <f>IF($D1129="","",IFERROR(INDEX('Productos de barra'!$B$2:$B$151,MATCH($D1129,'Productos de barra'!$A$2:$A$151,0)),"Código no cargado"))</f>
        <v/>
      </c>
      <c r="F1129" s="23">
        <f>IF($D1129="","",IFERROR(INDEX('Productos de barra'!$D$2:$D$151,MATCH($D1129,'Productos de barra'!$A$2:$A$151,0)),""))</f>
        <v/>
      </c>
      <c r="G1129" s="24" t="n"/>
      <c r="H1129" s="24" t="n"/>
      <c r="I1129" s="24" t="n"/>
      <c r="J1129" s="24" t="n"/>
      <c r="K1129" s="24" t="n"/>
      <c r="L1129" s="25">
        <f>IF(OR($D1129="",$G1129=""),"",ROUND($G1129+N($H1129)-((N($I1129)+N($J1129))/MAX(0.0001,IFERROR(IF(INDEX('Productos de barra'!$F$2:$F$151,MATCH($D1129,'Productos de barra'!$A$2:$A$151,0))="",1,INDEX('Productos de barra'!$F$2:$F$151,MATCH($D1129,'Productos de barra'!$A$2:$A$151,0))),1))+N($K1129)),2))</f>
        <v/>
      </c>
      <c r="M1129" s="24" t="n"/>
      <c r="N1129" s="25">
        <f>IF(OR($L1129="",$M1129=""),"",ROUND($M1129-$L1129,2))</f>
        <v/>
      </c>
      <c r="O1129" s="23">
        <f>IF($N1129="","",IF(ABS($N1129)&lt;=IFERROR(IF(INDEX('Productos de barra'!$G$2:$G$151,MATCH($D1129,'Productos de barra'!$A$2:$A$151,0))="",Configuración!$C$3,INDEX('Productos de barra'!$G$2:$G$151,MATCH($D1129,'Productos de barra'!$A$2:$A$151,0))),Configuración!$C$3)*((N($I1129)+N($J1129))/MAX(0.0001,IFERROR(IF(INDEX('Productos de barra'!$F$2:$F$151,MATCH($D1129,'Productos de barra'!$A$2:$A$151,0))="",1,INDEX('Productos de barra'!$F$2:$F$151,MATCH($D1129,'Productos de barra'!$A$2:$A$151,0))),1))+N($K1129))+0.001,"OK",IF($N1129&lt;0,"Falta: investigar","Sobra: revisar carga")))</f>
        <v/>
      </c>
      <c r="P1129" s="26">
        <f>IF($N1129="","",IFERROR(IF(INDEX('Productos de barra'!$H$2:$H$151,MATCH($D1129,'Productos de barra'!$A$2:$A$151,0))="","",$N1129*INDEX('Productos de barra'!$H$2:$H$151,MATCH($D1129,'Productos de barra'!$A$2:$A$151,0))),""))</f>
        <v/>
      </c>
      <c r="Q1129" s="18" t="n"/>
      <c r="R1129" s="23">
        <f>IF(OR($A1129="",$A1129&lt;&gt;'Resumen del turno'!$C$3,$B1129&lt;&gt;'Resumen del turno'!$C$4,$O1129="",$O1129="OK"),"",COUNTIFS($A$2:$A1129,$A1129,$B$2:$B1129,$B1129,$O$2:$O1129,"Falta*")+COUNTIFS($A$2:$A1129,$A1129,$B$2:$B1129,$B1129,$O$2:$O1129,"Sobra*"))</f>
        <v/>
      </c>
    </row>
    <row r="1130">
      <c r="A1130" s="22" t="n"/>
      <c r="B1130" s="18" t="n"/>
      <c r="C1130" s="18" t="n"/>
      <c r="D1130" s="18" t="n"/>
      <c r="E1130" s="23">
        <f>IF($D1130="","",IFERROR(INDEX('Productos de barra'!$B$2:$B$151,MATCH($D1130,'Productos de barra'!$A$2:$A$151,0)),"Código no cargado"))</f>
        <v/>
      </c>
      <c r="F1130" s="23">
        <f>IF($D1130="","",IFERROR(INDEX('Productos de barra'!$D$2:$D$151,MATCH($D1130,'Productos de barra'!$A$2:$A$151,0)),""))</f>
        <v/>
      </c>
      <c r="G1130" s="24" t="n"/>
      <c r="H1130" s="24" t="n"/>
      <c r="I1130" s="24" t="n"/>
      <c r="J1130" s="24" t="n"/>
      <c r="K1130" s="24" t="n"/>
      <c r="L1130" s="25">
        <f>IF(OR($D1130="",$G1130=""),"",ROUND($G1130+N($H1130)-((N($I1130)+N($J1130))/MAX(0.0001,IFERROR(IF(INDEX('Productos de barra'!$F$2:$F$151,MATCH($D1130,'Productos de barra'!$A$2:$A$151,0))="",1,INDEX('Productos de barra'!$F$2:$F$151,MATCH($D1130,'Productos de barra'!$A$2:$A$151,0))),1))+N($K1130)),2))</f>
        <v/>
      </c>
      <c r="M1130" s="24" t="n"/>
      <c r="N1130" s="25">
        <f>IF(OR($L1130="",$M1130=""),"",ROUND($M1130-$L1130,2))</f>
        <v/>
      </c>
      <c r="O1130" s="23">
        <f>IF($N1130="","",IF(ABS($N1130)&lt;=IFERROR(IF(INDEX('Productos de barra'!$G$2:$G$151,MATCH($D1130,'Productos de barra'!$A$2:$A$151,0))="",Configuración!$C$3,INDEX('Productos de barra'!$G$2:$G$151,MATCH($D1130,'Productos de barra'!$A$2:$A$151,0))),Configuración!$C$3)*((N($I1130)+N($J1130))/MAX(0.0001,IFERROR(IF(INDEX('Productos de barra'!$F$2:$F$151,MATCH($D1130,'Productos de barra'!$A$2:$A$151,0))="",1,INDEX('Productos de barra'!$F$2:$F$151,MATCH($D1130,'Productos de barra'!$A$2:$A$151,0))),1))+N($K1130))+0.001,"OK",IF($N1130&lt;0,"Falta: investigar","Sobra: revisar carga")))</f>
        <v/>
      </c>
      <c r="P1130" s="26">
        <f>IF($N1130="","",IFERROR(IF(INDEX('Productos de barra'!$H$2:$H$151,MATCH($D1130,'Productos de barra'!$A$2:$A$151,0))="","",$N1130*INDEX('Productos de barra'!$H$2:$H$151,MATCH($D1130,'Productos de barra'!$A$2:$A$151,0))),""))</f>
        <v/>
      </c>
      <c r="Q1130" s="18" t="n"/>
      <c r="R1130" s="23">
        <f>IF(OR($A1130="",$A1130&lt;&gt;'Resumen del turno'!$C$3,$B1130&lt;&gt;'Resumen del turno'!$C$4,$O1130="",$O1130="OK"),"",COUNTIFS($A$2:$A1130,$A1130,$B$2:$B1130,$B1130,$O$2:$O1130,"Falta*")+COUNTIFS($A$2:$A1130,$A1130,$B$2:$B1130,$B1130,$O$2:$O1130,"Sobra*"))</f>
        <v/>
      </c>
    </row>
    <row r="1131">
      <c r="A1131" s="22" t="n"/>
      <c r="B1131" s="18" t="n"/>
      <c r="C1131" s="18" t="n"/>
      <c r="D1131" s="18" t="n"/>
      <c r="E1131" s="23">
        <f>IF($D1131="","",IFERROR(INDEX('Productos de barra'!$B$2:$B$151,MATCH($D1131,'Productos de barra'!$A$2:$A$151,0)),"Código no cargado"))</f>
        <v/>
      </c>
      <c r="F1131" s="23">
        <f>IF($D1131="","",IFERROR(INDEX('Productos de barra'!$D$2:$D$151,MATCH($D1131,'Productos de barra'!$A$2:$A$151,0)),""))</f>
        <v/>
      </c>
      <c r="G1131" s="24" t="n"/>
      <c r="H1131" s="24" t="n"/>
      <c r="I1131" s="24" t="n"/>
      <c r="J1131" s="24" t="n"/>
      <c r="K1131" s="24" t="n"/>
      <c r="L1131" s="25">
        <f>IF(OR($D1131="",$G1131=""),"",ROUND($G1131+N($H1131)-((N($I1131)+N($J1131))/MAX(0.0001,IFERROR(IF(INDEX('Productos de barra'!$F$2:$F$151,MATCH($D1131,'Productos de barra'!$A$2:$A$151,0))="",1,INDEX('Productos de barra'!$F$2:$F$151,MATCH($D1131,'Productos de barra'!$A$2:$A$151,0))),1))+N($K1131)),2))</f>
        <v/>
      </c>
      <c r="M1131" s="24" t="n"/>
      <c r="N1131" s="25">
        <f>IF(OR($L1131="",$M1131=""),"",ROUND($M1131-$L1131,2))</f>
        <v/>
      </c>
      <c r="O1131" s="23">
        <f>IF($N1131="","",IF(ABS($N1131)&lt;=IFERROR(IF(INDEX('Productos de barra'!$G$2:$G$151,MATCH($D1131,'Productos de barra'!$A$2:$A$151,0))="",Configuración!$C$3,INDEX('Productos de barra'!$G$2:$G$151,MATCH($D1131,'Productos de barra'!$A$2:$A$151,0))),Configuración!$C$3)*((N($I1131)+N($J1131))/MAX(0.0001,IFERROR(IF(INDEX('Productos de barra'!$F$2:$F$151,MATCH($D1131,'Productos de barra'!$A$2:$A$151,0))="",1,INDEX('Productos de barra'!$F$2:$F$151,MATCH($D1131,'Productos de barra'!$A$2:$A$151,0))),1))+N($K1131))+0.001,"OK",IF($N1131&lt;0,"Falta: investigar","Sobra: revisar carga")))</f>
        <v/>
      </c>
      <c r="P1131" s="26">
        <f>IF($N1131="","",IFERROR(IF(INDEX('Productos de barra'!$H$2:$H$151,MATCH($D1131,'Productos de barra'!$A$2:$A$151,0))="","",$N1131*INDEX('Productos de barra'!$H$2:$H$151,MATCH($D1131,'Productos de barra'!$A$2:$A$151,0))),""))</f>
        <v/>
      </c>
      <c r="Q1131" s="18" t="n"/>
      <c r="R1131" s="23">
        <f>IF(OR($A1131="",$A1131&lt;&gt;'Resumen del turno'!$C$3,$B1131&lt;&gt;'Resumen del turno'!$C$4,$O1131="",$O1131="OK"),"",COUNTIFS($A$2:$A1131,$A1131,$B$2:$B1131,$B1131,$O$2:$O1131,"Falta*")+COUNTIFS($A$2:$A1131,$A1131,$B$2:$B1131,$B1131,$O$2:$O1131,"Sobra*"))</f>
        <v/>
      </c>
    </row>
    <row r="1132">
      <c r="A1132" s="22" t="n"/>
      <c r="B1132" s="18" t="n"/>
      <c r="C1132" s="18" t="n"/>
      <c r="D1132" s="18" t="n"/>
      <c r="E1132" s="23">
        <f>IF($D1132="","",IFERROR(INDEX('Productos de barra'!$B$2:$B$151,MATCH($D1132,'Productos de barra'!$A$2:$A$151,0)),"Código no cargado"))</f>
        <v/>
      </c>
      <c r="F1132" s="23">
        <f>IF($D1132="","",IFERROR(INDEX('Productos de barra'!$D$2:$D$151,MATCH($D1132,'Productos de barra'!$A$2:$A$151,0)),""))</f>
        <v/>
      </c>
      <c r="G1132" s="24" t="n"/>
      <c r="H1132" s="24" t="n"/>
      <c r="I1132" s="24" t="n"/>
      <c r="J1132" s="24" t="n"/>
      <c r="K1132" s="24" t="n"/>
      <c r="L1132" s="25">
        <f>IF(OR($D1132="",$G1132=""),"",ROUND($G1132+N($H1132)-((N($I1132)+N($J1132))/MAX(0.0001,IFERROR(IF(INDEX('Productos de barra'!$F$2:$F$151,MATCH($D1132,'Productos de barra'!$A$2:$A$151,0))="",1,INDEX('Productos de barra'!$F$2:$F$151,MATCH($D1132,'Productos de barra'!$A$2:$A$151,0))),1))+N($K1132)),2))</f>
        <v/>
      </c>
      <c r="M1132" s="24" t="n"/>
      <c r="N1132" s="25">
        <f>IF(OR($L1132="",$M1132=""),"",ROUND($M1132-$L1132,2))</f>
        <v/>
      </c>
      <c r="O1132" s="23">
        <f>IF($N1132="","",IF(ABS($N1132)&lt;=IFERROR(IF(INDEX('Productos de barra'!$G$2:$G$151,MATCH($D1132,'Productos de barra'!$A$2:$A$151,0))="",Configuración!$C$3,INDEX('Productos de barra'!$G$2:$G$151,MATCH($D1132,'Productos de barra'!$A$2:$A$151,0))),Configuración!$C$3)*((N($I1132)+N($J1132))/MAX(0.0001,IFERROR(IF(INDEX('Productos de barra'!$F$2:$F$151,MATCH($D1132,'Productos de barra'!$A$2:$A$151,0))="",1,INDEX('Productos de barra'!$F$2:$F$151,MATCH($D1132,'Productos de barra'!$A$2:$A$151,0))),1))+N($K1132))+0.001,"OK",IF($N1132&lt;0,"Falta: investigar","Sobra: revisar carga")))</f>
        <v/>
      </c>
      <c r="P1132" s="26">
        <f>IF($N1132="","",IFERROR(IF(INDEX('Productos de barra'!$H$2:$H$151,MATCH($D1132,'Productos de barra'!$A$2:$A$151,0))="","",$N1132*INDEX('Productos de barra'!$H$2:$H$151,MATCH($D1132,'Productos de barra'!$A$2:$A$151,0))),""))</f>
        <v/>
      </c>
      <c r="Q1132" s="18" t="n"/>
      <c r="R1132" s="23">
        <f>IF(OR($A1132="",$A1132&lt;&gt;'Resumen del turno'!$C$3,$B1132&lt;&gt;'Resumen del turno'!$C$4,$O1132="",$O1132="OK"),"",COUNTIFS($A$2:$A1132,$A1132,$B$2:$B1132,$B1132,$O$2:$O1132,"Falta*")+COUNTIFS($A$2:$A1132,$A1132,$B$2:$B1132,$B1132,$O$2:$O1132,"Sobra*"))</f>
        <v/>
      </c>
    </row>
    <row r="1133">
      <c r="A1133" s="22" t="n"/>
      <c r="B1133" s="18" t="n"/>
      <c r="C1133" s="18" t="n"/>
      <c r="D1133" s="18" t="n"/>
      <c r="E1133" s="23">
        <f>IF($D1133="","",IFERROR(INDEX('Productos de barra'!$B$2:$B$151,MATCH($D1133,'Productos de barra'!$A$2:$A$151,0)),"Código no cargado"))</f>
        <v/>
      </c>
      <c r="F1133" s="23">
        <f>IF($D1133="","",IFERROR(INDEX('Productos de barra'!$D$2:$D$151,MATCH($D1133,'Productos de barra'!$A$2:$A$151,0)),""))</f>
        <v/>
      </c>
      <c r="G1133" s="24" t="n"/>
      <c r="H1133" s="24" t="n"/>
      <c r="I1133" s="24" t="n"/>
      <c r="J1133" s="24" t="n"/>
      <c r="K1133" s="24" t="n"/>
      <c r="L1133" s="25">
        <f>IF(OR($D1133="",$G1133=""),"",ROUND($G1133+N($H1133)-((N($I1133)+N($J1133))/MAX(0.0001,IFERROR(IF(INDEX('Productos de barra'!$F$2:$F$151,MATCH($D1133,'Productos de barra'!$A$2:$A$151,0))="",1,INDEX('Productos de barra'!$F$2:$F$151,MATCH($D1133,'Productos de barra'!$A$2:$A$151,0))),1))+N($K1133)),2))</f>
        <v/>
      </c>
      <c r="M1133" s="24" t="n"/>
      <c r="N1133" s="25">
        <f>IF(OR($L1133="",$M1133=""),"",ROUND($M1133-$L1133,2))</f>
        <v/>
      </c>
      <c r="O1133" s="23">
        <f>IF($N1133="","",IF(ABS($N1133)&lt;=IFERROR(IF(INDEX('Productos de barra'!$G$2:$G$151,MATCH($D1133,'Productos de barra'!$A$2:$A$151,0))="",Configuración!$C$3,INDEX('Productos de barra'!$G$2:$G$151,MATCH($D1133,'Productos de barra'!$A$2:$A$151,0))),Configuración!$C$3)*((N($I1133)+N($J1133))/MAX(0.0001,IFERROR(IF(INDEX('Productos de barra'!$F$2:$F$151,MATCH($D1133,'Productos de barra'!$A$2:$A$151,0))="",1,INDEX('Productos de barra'!$F$2:$F$151,MATCH($D1133,'Productos de barra'!$A$2:$A$151,0))),1))+N($K1133))+0.001,"OK",IF($N1133&lt;0,"Falta: investigar","Sobra: revisar carga")))</f>
        <v/>
      </c>
      <c r="P1133" s="26">
        <f>IF($N1133="","",IFERROR(IF(INDEX('Productos de barra'!$H$2:$H$151,MATCH($D1133,'Productos de barra'!$A$2:$A$151,0))="","",$N1133*INDEX('Productos de barra'!$H$2:$H$151,MATCH($D1133,'Productos de barra'!$A$2:$A$151,0))),""))</f>
        <v/>
      </c>
      <c r="Q1133" s="18" t="n"/>
      <c r="R1133" s="23">
        <f>IF(OR($A1133="",$A1133&lt;&gt;'Resumen del turno'!$C$3,$B1133&lt;&gt;'Resumen del turno'!$C$4,$O1133="",$O1133="OK"),"",COUNTIFS($A$2:$A1133,$A1133,$B$2:$B1133,$B1133,$O$2:$O1133,"Falta*")+COUNTIFS($A$2:$A1133,$A1133,$B$2:$B1133,$B1133,$O$2:$O1133,"Sobra*"))</f>
        <v/>
      </c>
    </row>
    <row r="1134">
      <c r="A1134" s="22" t="n"/>
      <c r="B1134" s="18" t="n"/>
      <c r="C1134" s="18" t="n"/>
      <c r="D1134" s="18" t="n"/>
      <c r="E1134" s="23">
        <f>IF($D1134="","",IFERROR(INDEX('Productos de barra'!$B$2:$B$151,MATCH($D1134,'Productos de barra'!$A$2:$A$151,0)),"Código no cargado"))</f>
        <v/>
      </c>
      <c r="F1134" s="23">
        <f>IF($D1134="","",IFERROR(INDEX('Productos de barra'!$D$2:$D$151,MATCH($D1134,'Productos de barra'!$A$2:$A$151,0)),""))</f>
        <v/>
      </c>
      <c r="G1134" s="24" t="n"/>
      <c r="H1134" s="24" t="n"/>
      <c r="I1134" s="24" t="n"/>
      <c r="J1134" s="24" t="n"/>
      <c r="K1134" s="24" t="n"/>
      <c r="L1134" s="25">
        <f>IF(OR($D1134="",$G1134=""),"",ROUND($G1134+N($H1134)-((N($I1134)+N($J1134))/MAX(0.0001,IFERROR(IF(INDEX('Productos de barra'!$F$2:$F$151,MATCH($D1134,'Productos de barra'!$A$2:$A$151,0))="",1,INDEX('Productos de barra'!$F$2:$F$151,MATCH($D1134,'Productos de barra'!$A$2:$A$151,0))),1))+N($K1134)),2))</f>
        <v/>
      </c>
      <c r="M1134" s="24" t="n"/>
      <c r="N1134" s="25">
        <f>IF(OR($L1134="",$M1134=""),"",ROUND($M1134-$L1134,2))</f>
        <v/>
      </c>
      <c r="O1134" s="23">
        <f>IF($N1134="","",IF(ABS($N1134)&lt;=IFERROR(IF(INDEX('Productos de barra'!$G$2:$G$151,MATCH($D1134,'Productos de barra'!$A$2:$A$151,0))="",Configuración!$C$3,INDEX('Productos de barra'!$G$2:$G$151,MATCH($D1134,'Productos de barra'!$A$2:$A$151,0))),Configuración!$C$3)*((N($I1134)+N($J1134))/MAX(0.0001,IFERROR(IF(INDEX('Productos de barra'!$F$2:$F$151,MATCH($D1134,'Productos de barra'!$A$2:$A$151,0))="",1,INDEX('Productos de barra'!$F$2:$F$151,MATCH($D1134,'Productos de barra'!$A$2:$A$151,0))),1))+N($K1134))+0.001,"OK",IF($N1134&lt;0,"Falta: investigar","Sobra: revisar carga")))</f>
        <v/>
      </c>
      <c r="P1134" s="26">
        <f>IF($N1134="","",IFERROR(IF(INDEX('Productos de barra'!$H$2:$H$151,MATCH($D1134,'Productos de barra'!$A$2:$A$151,0))="","",$N1134*INDEX('Productos de barra'!$H$2:$H$151,MATCH($D1134,'Productos de barra'!$A$2:$A$151,0))),""))</f>
        <v/>
      </c>
      <c r="Q1134" s="18" t="n"/>
      <c r="R1134" s="23">
        <f>IF(OR($A1134="",$A1134&lt;&gt;'Resumen del turno'!$C$3,$B1134&lt;&gt;'Resumen del turno'!$C$4,$O1134="",$O1134="OK"),"",COUNTIFS($A$2:$A1134,$A1134,$B$2:$B1134,$B1134,$O$2:$O1134,"Falta*")+COUNTIFS($A$2:$A1134,$A1134,$B$2:$B1134,$B1134,$O$2:$O1134,"Sobra*"))</f>
        <v/>
      </c>
    </row>
    <row r="1135">
      <c r="A1135" s="22" t="n"/>
      <c r="B1135" s="18" t="n"/>
      <c r="C1135" s="18" t="n"/>
      <c r="D1135" s="18" t="n"/>
      <c r="E1135" s="23">
        <f>IF($D1135="","",IFERROR(INDEX('Productos de barra'!$B$2:$B$151,MATCH($D1135,'Productos de barra'!$A$2:$A$151,0)),"Código no cargado"))</f>
        <v/>
      </c>
      <c r="F1135" s="23">
        <f>IF($D1135="","",IFERROR(INDEX('Productos de barra'!$D$2:$D$151,MATCH($D1135,'Productos de barra'!$A$2:$A$151,0)),""))</f>
        <v/>
      </c>
      <c r="G1135" s="24" t="n"/>
      <c r="H1135" s="24" t="n"/>
      <c r="I1135" s="24" t="n"/>
      <c r="J1135" s="24" t="n"/>
      <c r="K1135" s="24" t="n"/>
      <c r="L1135" s="25">
        <f>IF(OR($D1135="",$G1135=""),"",ROUND($G1135+N($H1135)-((N($I1135)+N($J1135))/MAX(0.0001,IFERROR(IF(INDEX('Productos de barra'!$F$2:$F$151,MATCH($D1135,'Productos de barra'!$A$2:$A$151,0))="",1,INDEX('Productos de barra'!$F$2:$F$151,MATCH($D1135,'Productos de barra'!$A$2:$A$151,0))),1))+N($K1135)),2))</f>
        <v/>
      </c>
      <c r="M1135" s="24" t="n"/>
      <c r="N1135" s="25">
        <f>IF(OR($L1135="",$M1135=""),"",ROUND($M1135-$L1135,2))</f>
        <v/>
      </c>
      <c r="O1135" s="23">
        <f>IF($N1135="","",IF(ABS($N1135)&lt;=IFERROR(IF(INDEX('Productos de barra'!$G$2:$G$151,MATCH($D1135,'Productos de barra'!$A$2:$A$151,0))="",Configuración!$C$3,INDEX('Productos de barra'!$G$2:$G$151,MATCH($D1135,'Productos de barra'!$A$2:$A$151,0))),Configuración!$C$3)*((N($I1135)+N($J1135))/MAX(0.0001,IFERROR(IF(INDEX('Productos de barra'!$F$2:$F$151,MATCH($D1135,'Productos de barra'!$A$2:$A$151,0))="",1,INDEX('Productos de barra'!$F$2:$F$151,MATCH($D1135,'Productos de barra'!$A$2:$A$151,0))),1))+N($K1135))+0.001,"OK",IF($N1135&lt;0,"Falta: investigar","Sobra: revisar carga")))</f>
        <v/>
      </c>
      <c r="P1135" s="26">
        <f>IF($N1135="","",IFERROR(IF(INDEX('Productos de barra'!$H$2:$H$151,MATCH($D1135,'Productos de barra'!$A$2:$A$151,0))="","",$N1135*INDEX('Productos de barra'!$H$2:$H$151,MATCH($D1135,'Productos de barra'!$A$2:$A$151,0))),""))</f>
        <v/>
      </c>
      <c r="Q1135" s="18" t="n"/>
      <c r="R1135" s="23">
        <f>IF(OR($A1135="",$A1135&lt;&gt;'Resumen del turno'!$C$3,$B1135&lt;&gt;'Resumen del turno'!$C$4,$O1135="",$O1135="OK"),"",COUNTIFS($A$2:$A1135,$A1135,$B$2:$B1135,$B1135,$O$2:$O1135,"Falta*")+COUNTIFS($A$2:$A1135,$A1135,$B$2:$B1135,$B1135,$O$2:$O1135,"Sobra*"))</f>
        <v/>
      </c>
    </row>
    <row r="1136">
      <c r="A1136" s="22" t="n"/>
      <c r="B1136" s="18" t="n"/>
      <c r="C1136" s="18" t="n"/>
      <c r="D1136" s="18" t="n"/>
      <c r="E1136" s="23">
        <f>IF($D1136="","",IFERROR(INDEX('Productos de barra'!$B$2:$B$151,MATCH($D1136,'Productos de barra'!$A$2:$A$151,0)),"Código no cargado"))</f>
        <v/>
      </c>
      <c r="F1136" s="23">
        <f>IF($D1136="","",IFERROR(INDEX('Productos de barra'!$D$2:$D$151,MATCH($D1136,'Productos de barra'!$A$2:$A$151,0)),""))</f>
        <v/>
      </c>
      <c r="G1136" s="24" t="n"/>
      <c r="H1136" s="24" t="n"/>
      <c r="I1136" s="24" t="n"/>
      <c r="J1136" s="24" t="n"/>
      <c r="K1136" s="24" t="n"/>
      <c r="L1136" s="25">
        <f>IF(OR($D1136="",$G1136=""),"",ROUND($G1136+N($H1136)-((N($I1136)+N($J1136))/MAX(0.0001,IFERROR(IF(INDEX('Productos de barra'!$F$2:$F$151,MATCH($D1136,'Productos de barra'!$A$2:$A$151,0))="",1,INDEX('Productos de barra'!$F$2:$F$151,MATCH($D1136,'Productos de barra'!$A$2:$A$151,0))),1))+N($K1136)),2))</f>
        <v/>
      </c>
      <c r="M1136" s="24" t="n"/>
      <c r="N1136" s="25">
        <f>IF(OR($L1136="",$M1136=""),"",ROUND($M1136-$L1136,2))</f>
        <v/>
      </c>
      <c r="O1136" s="23">
        <f>IF($N1136="","",IF(ABS($N1136)&lt;=IFERROR(IF(INDEX('Productos de barra'!$G$2:$G$151,MATCH($D1136,'Productos de barra'!$A$2:$A$151,0))="",Configuración!$C$3,INDEX('Productos de barra'!$G$2:$G$151,MATCH($D1136,'Productos de barra'!$A$2:$A$151,0))),Configuración!$C$3)*((N($I1136)+N($J1136))/MAX(0.0001,IFERROR(IF(INDEX('Productos de barra'!$F$2:$F$151,MATCH($D1136,'Productos de barra'!$A$2:$A$151,0))="",1,INDEX('Productos de barra'!$F$2:$F$151,MATCH($D1136,'Productos de barra'!$A$2:$A$151,0))),1))+N($K1136))+0.001,"OK",IF($N1136&lt;0,"Falta: investigar","Sobra: revisar carga")))</f>
        <v/>
      </c>
      <c r="P1136" s="26">
        <f>IF($N1136="","",IFERROR(IF(INDEX('Productos de barra'!$H$2:$H$151,MATCH($D1136,'Productos de barra'!$A$2:$A$151,0))="","",$N1136*INDEX('Productos de barra'!$H$2:$H$151,MATCH($D1136,'Productos de barra'!$A$2:$A$151,0))),""))</f>
        <v/>
      </c>
      <c r="Q1136" s="18" t="n"/>
      <c r="R1136" s="23">
        <f>IF(OR($A1136="",$A1136&lt;&gt;'Resumen del turno'!$C$3,$B1136&lt;&gt;'Resumen del turno'!$C$4,$O1136="",$O1136="OK"),"",COUNTIFS($A$2:$A1136,$A1136,$B$2:$B1136,$B1136,$O$2:$O1136,"Falta*")+COUNTIFS($A$2:$A1136,$A1136,$B$2:$B1136,$B1136,$O$2:$O1136,"Sobra*"))</f>
        <v/>
      </c>
    </row>
    <row r="1137">
      <c r="A1137" s="22" t="n"/>
      <c r="B1137" s="18" t="n"/>
      <c r="C1137" s="18" t="n"/>
      <c r="D1137" s="18" t="n"/>
      <c r="E1137" s="23">
        <f>IF($D1137="","",IFERROR(INDEX('Productos de barra'!$B$2:$B$151,MATCH($D1137,'Productos de barra'!$A$2:$A$151,0)),"Código no cargado"))</f>
        <v/>
      </c>
      <c r="F1137" s="23">
        <f>IF($D1137="","",IFERROR(INDEX('Productos de barra'!$D$2:$D$151,MATCH($D1137,'Productos de barra'!$A$2:$A$151,0)),""))</f>
        <v/>
      </c>
      <c r="G1137" s="24" t="n"/>
      <c r="H1137" s="24" t="n"/>
      <c r="I1137" s="24" t="n"/>
      <c r="J1137" s="24" t="n"/>
      <c r="K1137" s="24" t="n"/>
      <c r="L1137" s="25">
        <f>IF(OR($D1137="",$G1137=""),"",ROUND($G1137+N($H1137)-((N($I1137)+N($J1137))/MAX(0.0001,IFERROR(IF(INDEX('Productos de barra'!$F$2:$F$151,MATCH($D1137,'Productos de barra'!$A$2:$A$151,0))="",1,INDEX('Productos de barra'!$F$2:$F$151,MATCH($D1137,'Productos de barra'!$A$2:$A$151,0))),1))+N($K1137)),2))</f>
        <v/>
      </c>
      <c r="M1137" s="24" t="n"/>
      <c r="N1137" s="25">
        <f>IF(OR($L1137="",$M1137=""),"",ROUND($M1137-$L1137,2))</f>
        <v/>
      </c>
      <c r="O1137" s="23">
        <f>IF($N1137="","",IF(ABS($N1137)&lt;=IFERROR(IF(INDEX('Productos de barra'!$G$2:$G$151,MATCH($D1137,'Productos de barra'!$A$2:$A$151,0))="",Configuración!$C$3,INDEX('Productos de barra'!$G$2:$G$151,MATCH($D1137,'Productos de barra'!$A$2:$A$151,0))),Configuración!$C$3)*((N($I1137)+N($J1137))/MAX(0.0001,IFERROR(IF(INDEX('Productos de barra'!$F$2:$F$151,MATCH($D1137,'Productos de barra'!$A$2:$A$151,0))="",1,INDEX('Productos de barra'!$F$2:$F$151,MATCH($D1137,'Productos de barra'!$A$2:$A$151,0))),1))+N($K1137))+0.001,"OK",IF($N1137&lt;0,"Falta: investigar","Sobra: revisar carga")))</f>
        <v/>
      </c>
      <c r="P1137" s="26">
        <f>IF($N1137="","",IFERROR(IF(INDEX('Productos de barra'!$H$2:$H$151,MATCH($D1137,'Productos de barra'!$A$2:$A$151,0))="","",$N1137*INDEX('Productos de barra'!$H$2:$H$151,MATCH($D1137,'Productos de barra'!$A$2:$A$151,0))),""))</f>
        <v/>
      </c>
      <c r="Q1137" s="18" t="n"/>
      <c r="R1137" s="23">
        <f>IF(OR($A1137="",$A1137&lt;&gt;'Resumen del turno'!$C$3,$B1137&lt;&gt;'Resumen del turno'!$C$4,$O1137="",$O1137="OK"),"",COUNTIFS($A$2:$A1137,$A1137,$B$2:$B1137,$B1137,$O$2:$O1137,"Falta*")+COUNTIFS($A$2:$A1137,$A1137,$B$2:$B1137,$B1137,$O$2:$O1137,"Sobra*"))</f>
        <v/>
      </c>
    </row>
    <row r="1138">
      <c r="A1138" s="22" t="n"/>
      <c r="B1138" s="18" t="n"/>
      <c r="C1138" s="18" t="n"/>
      <c r="D1138" s="18" t="n"/>
      <c r="E1138" s="23">
        <f>IF($D1138="","",IFERROR(INDEX('Productos de barra'!$B$2:$B$151,MATCH($D1138,'Productos de barra'!$A$2:$A$151,0)),"Código no cargado"))</f>
        <v/>
      </c>
      <c r="F1138" s="23">
        <f>IF($D1138="","",IFERROR(INDEX('Productos de barra'!$D$2:$D$151,MATCH($D1138,'Productos de barra'!$A$2:$A$151,0)),""))</f>
        <v/>
      </c>
      <c r="G1138" s="24" t="n"/>
      <c r="H1138" s="24" t="n"/>
      <c r="I1138" s="24" t="n"/>
      <c r="J1138" s="24" t="n"/>
      <c r="K1138" s="24" t="n"/>
      <c r="L1138" s="25">
        <f>IF(OR($D1138="",$G1138=""),"",ROUND($G1138+N($H1138)-((N($I1138)+N($J1138))/MAX(0.0001,IFERROR(IF(INDEX('Productos de barra'!$F$2:$F$151,MATCH($D1138,'Productos de barra'!$A$2:$A$151,0))="",1,INDEX('Productos de barra'!$F$2:$F$151,MATCH($D1138,'Productos de barra'!$A$2:$A$151,0))),1))+N($K1138)),2))</f>
        <v/>
      </c>
      <c r="M1138" s="24" t="n"/>
      <c r="N1138" s="25">
        <f>IF(OR($L1138="",$M1138=""),"",ROUND($M1138-$L1138,2))</f>
        <v/>
      </c>
      <c r="O1138" s="23">
        <f>IF($N1138="","",IF(ABS($N1138)&lt;=IFERROR(IF(INDEX('Productos de barra'!$G$2:$G$151,MATCH($D1138,'Productos de barra'!$A$2:$A$151,0))="",Configuración!$C$3,INDEX('Productos de barra'!$G$2:$G$151,MATCH($D1138,'Productos de barra'!$A$2:$A$151,0))),Configuración!$C$3)*((N($I1138)+N($J1138))/MAX(0.0001,IFERROR(IF(INDEX('Productos de barra'!$F$2:$F$151,MATCH($D1138,'Productos de barra'!$A$2:$A$151,0))="",1,INDEX('Productos de barra'!$F$2:$F$151,MATCH($D1138,'Productos de barra'!$A$2:$A$151,0))),1))+N($K1138))+0.001,"OK",IF($N1138&lt;0,"Falta: investigar","Sobra: revisar carga")))</f>
        <v/>
      </c>
      <c r="P1138" s="26">
        <f>IF($N1138="","",IFERROR(IF(INDEX('Productos de barra'!$H$2:$H$151,MATCH($D1138,'Productos de barra'!$A$2:$A$151,0))="","",$N1138*INDEX('Productos de barra'!$H$2:$H$151,MATCH($D1138,'Productos de barra'!$A$2:$A$151,0))),""))</f>
        <v/>
      </c>
      <c r="Q1138" s="18" t="n"/>
      <c r="R1138" s="23">
        <f>IF(OR($A1138="",$A1138&lt;&gt;'Resumen del turno'!$C$3,$B1138&lt;&gt;'Resumen del turno'!$C$4,$O1138="",$O1138="OK"),"",COUNTIFS($A$2:$A1138,$A1138,$B$2:$B1138,$B1138,$O$2:$O1138,"Falta*")+COUNTIFS($A$2:$A1138,$A1138,$B$2:$B1138,$B1138,$O$2:$O1138,"Sobra*"))</f>
        <v/>
      </c>
    </row>
    <row r="1139">
      <c r="A1139" s="22" t="n"/>
      <c r="B1139" s="18" t="n"/>
      <c r="C1139" s="18" t="n"/>
      <c r="D1139" s="18" t="n"/>
      <c r="E1139" s="23">
        <f>IF($D1139="","",IFERROR(INDEX('Productos de barra'!$B$2:$B$151,MATCH($D1139,'Productos de barra'!$A$2:$A$151,0)),"Código no cargado"))</f>
        <v/>
      </c>
      <c r="F1139" s="23">
        <f>IF($D1139="","",IFERROR(INDEX('Productos de barra'!$D$2:$D$151,MATCH($D1139,'Productos de barra'!$A$2:$A$151,0)),""))</f>
        <v/>
      </c>
      <c r="G1139" s="24" t="n"/>
      <c r="H1139" s="24" t="n"/>
      <c r="I1139" s="24" t="n"/>
      <c r="J1139" s="24" t="n"/>
      <c r="K1139" s="24" t="n"/>
      <c r="L1139" s="25">
        <f>IF(OR($D1139="",$G1139=""),"",ROUND($G1139+N($H1139)-((N($I1139)+N($J1139))/MAX(0.0001,IFERROR(IF(INDEX('Productos de barra'!$F$2:$F$151,MATCH($D1139,'Productos de barra'!$A$2:$A$151,0))="",1,INDEX('Productos de barra'!$F$2:$F$151,MATCH($D1139,'Productos de barra'!$A$2:$A$151,0))),1))+N($K1139)),2))</f>
        <v/>
      </c>
      <c r="M1139" s="24" t="n"/>
      <c r="N1139" s="25">
        <f>IF(OR($L1139="",$M1139=""),"",ROUND($M1139-$L1139,2))</f>
        <v/>
      </c>
      <c r="O1139" s="23">
        <f>IF($N1139="","",IF(ABS($N1139)&lt;=IFERROR(IF(INDEX('Productos de barra'!$G$2:$G$151,MATCH($D1139,'Productos de barra'!$A$2:$A$151,0))="",Configuración!$C$3,INDEX('Productos de barra'!$G$2:$G$151,MATCH($D1139,'Productos de barra'!$A$2:$A$151,0))),Configuración!$C$3)*((N($I1139)+N($J1139))/MAX(0.0001,IFERROR(IF(INDEX('Productos de barra'!$F$2:$F$151,MATCH($D1139,'Productos de barra'!$A$2:$A$151,0))="",1,INDEX('Productos de barra'!$F$2:$F$151,MATCH($D1139,'Productos de barra'!$A$2:$A$151,0))),1))+N($K1139))+0.001,"OK",IF($N1139&lt;0,"Falta: investigar","Sobra: revisar carga")))</f>
        <v/>
      </c>
      <c r="P1139" s="26">
        <f>IF($N1139="","",IFERROR(IF(INDEX('Productos de barra'!$H$2:$H$151,MATCH($D1139,'Productos de barra'!$A$2:$A$151,0))="","",$N1139*INDEX('Productos de barra'!$H$2:$H$151,MATCH($D1139,'Productos de barra'!$A$2:$A$151,0))),""))</f>
        <v/>
      </c>
      <c r="Q1139" s="18" t="n"/>
      <c r="R1139" s="23">
        <f>IF(OR($A1139="",$A1139&lt;&gt;'Resumen del turno'!$C$3,$B1139&lt;&gt;'Resumen del turno'!$C$4,$O1139="",$O1139="OK"),"",COUNTIFS($A$2:$A1139,$A1139,$B$2:$B1139,$B1139,$O$2:$O1139,"Falta*")+COUNTIFS($A$2:$A1139,$A1139,$B$2:$B1139,$B1139,$O$2:$O1139,"Sobra*"))</f>
        <v/>
      </c>
    </row>
    <row r="1140">
      <c r="A1140" s="22" t="n"/>
      <c r="B1140" s="18" t="n"/>
      <c r="C1140" s="18" t="n"/>
      <c r="D1140" s="18" t="n"/>
      <c r="E1140" s="23">
        <f>IF($D1140="","",IFERROR(INDEX('Productos de barra'!$B$2:$B$151,MATCH($D1140,'Productos de barra'!$A$2:$A$151,0)),"Código no cargado"))</f>
        <v/>
      </c>
      <c r="F1140" s="23">
        <f>IF($D1140="","",IFERROR(INDEX('Productos de barra'!$D$2:$D$151,MATCH($D1140,'Productos de barra'!$A$2:$A$151,0)),""))</f>
        <v/>
      </c>
      <c r="G1140" s="24" t="n"/>
      <c r="H1140" s="24" t="n"/>
      <c r="I1140" s="24" t="n"/>
      <c r="J1140" s="24" t="n"/>
      <c r="K1140" s="24" t="n"/>
      <c r="L1140" s="25">
        <f>IF(OR($D1140="",$G1140=""),"",ROUND($G1140+N($H1140)-((N($I1140)+N($J1140))/MAX(0.0001,IFERROR(IF(INDEX('Productos de barra'!$F$2:$F$151,MATCH($D1140,'Productos de barra'!$A$2:$A$151,0))="",1,INDEX('Productos de barra'!$F$2:$F$151,MATCH($D1140,'Productos de barra'!$A$2:$A$151,0))),1))+N($K1140)),2))</f>
        <v/>
      </c>
      <c r="M1140" s="24" t="n"/>
      <c r="N1140" s="25">
        <f>IF(OR($L1140="",$M1140=""),"",ROUND($M1140-$L1140,2))</f>
        <v/>
      </c>
      <c r="O1140" s="23">
        <f>IF($N1140="","",IF(ABS($N1140)&lt;=IFERROR(IF(INDEX('Productos de barra'!$G$2:$G$151,MATCH($D1140,'Productos de barra'!$A$2:$A$151,0))="",Configuración!$C$3,INDEX('Productos de barra'!$G$2:$G$151,MATCH($D1140,'Productos de barra'!$A$2:$A$151,0))),Configuración!$C$3)*((N($I1140)+N($J1140))/MAX(0.0001,IFERROR(IF(INDEX('Productos de barra'!$F$2:$F$151,MATCH($D1140,'Productos de barra'!$A$2:$A$151,0))="",1,INDEX('Productos de barra'!$F$2:$F$151,MATCH($D1140,'Productos de barra'!$A$2:$A$151,0))),1))+N($K1140))+0.001,"OK",IF($N1140&lt;0,"Falta: investigar","Sobra: revisar carga")))</f>
        <v/>
      </c>
      <c r="P1140" s="26">
        <f>IF($N1140="","",IFERROR(IF(INDEX('Productos de barra'!$H$2:$H$151,MATCH($D1140,'Productos de barra'!$A$2:$A$151,0))="","",$N1140*INDEX('Productos de barra'!$H$2:$H$151,MATCH($D1140,'Productos de barra'!$A$2:$A$151,0))),""))</f>
        <v/>
      </c>
      <c r="Q1140" s="18" t="n"/>
      <c r="R1140" s="23">
        <f>IF(OR($A1140="",$A1140&lt;&gt;'Resumen del turno'!$C$3,$B1140&lt;&gt;'Resumen del turno'!$C$4,$O1140="",$O1140="OK"),"",COUNTIFS($A$2:$A1140,$A1140,$B$2:$B1140,$B1140,$O$2:$O1140,"Falta*")+COUNTIFS($A$2:$A1140,$A1140,$B$2:$B1140,$B1140,$O$2:$O1140,"Sobra*"))</f>
        <v/>
      </c>
    </row>
    <row r="1141">
      <c r="A1141" s="22" t="n"/>
      <c r="B1141" s="18" t="n"/>
      <c r="C1141" s="18" t="n"/>
      <c r="D1141" s="18" t="n"/>
      <c r="E1141" s="23">
        <f>IF($D1141="","",IFERROR(INDEX('Productos de barra'!$B$2:$B$151,MATCH($D1141,'Productos de barra'!$A$2:$A$151,0)),"Código no cargado"))</f>
        <v/>
      </c>
      <c r="F1141" s="23">
        <f>IF($D1141="","",IFERROR(INDEX('Productos de barra'!$D$2:$D$151,MATCH($D1141,'Productos de barra'!$A$2:$A$151,0)),""))</f>
        <v/>
      </c>
      <c r="G1141" s="24" t="n"/>
      <c r="H1141" s="24" t="n"/>
      <c r="I1141" s="24" t="n"/>
      <c r="J1141" s="24" t="n"/>
      <c r="K1141" s="24" t="n"/>
      <c r="L1141" s="25">
        <f>IF(OR($D1141="",$G1141=""),"",ROUND($G1141+N($H1141)-((N($I1141)+N($J1141))/MAX(0.0001,IFERROR(IF(INDEX('Productos de barra'!$F$2:$F$151,MATCH($D1141,'Productos de barra'!$A$2:$A$151,0))="",1,INDEX('Productos de barra'!$F$2:$F$151,MATCH($D1141,'Productos de barra'!$A$2:$A$151,0))),1))+N($K1141)),2))</f>
        <v/>
      </c>
      <c r="M1141" s="24" t="n"/>
      <c r="N1141" s="25">
        <f>IF(OR($L1141="",$M1141=""),"",ROUND($M1141-$L1141,2))</f>
        <v/>
      </c>
      <c r="O1141" s="23">
        <f>IF($N1141="","",IF(ABS($N1141)&lt;=IFERROR(IF(INDEX('Productos de barra'!$G$2:$G$151,MATCH($D1141,'Productos de barra'!$A$2:$A$151,0))="",Configuración!$C$3,INDEX('Productos de barra'!$G$2:$G$151,MATCH($D1141,'Productos de barra'!$A$2:$A$151,0))),Configuración!$C$3)*((N($I1141)+N($J1141))/MAX(0.0001,IFERROR(IF(INDEX('Productos de barra'!$F$2:$F$151,MATCH($D1141,'Productos de barra'!$A$2:$A$151,0))="",1,INDEX('Productos de barra'!$F$2:$F$151,MATCH($D1141,'Productos de barra'!$A$2:$A$151,0))),1))+N($K1141))+0.001,"OK",IF($N1141&lt;0,"Falta: investigar","Sobra: revisar carga")))</f>
        <v/>
      </c>
      <c r="P1141" s="26">
        <f>IF($N1141="","",IFERROR(IF(INDEX('Productos de barra'!$H$2:$H$151,MATCH($D1141,'Productos de barra'!$A$2:$A$151,0))="","",$N1141*INDEX('Productos de barra'!$H$2:$H$151,MATCH($D1141,'Productos de barra'!$A$2:$A$151,0))),""))</f>
        <v/>
      </c>
      <c r="Q1141" s="18" t="n"/>
      <c r="R1141" s="23">
        <f>IF(OR($A1141="",$A1141&lt;&gt;'Resumen del turno'!$C$3,$B1141&lt;&gt;'Resumen del turno'!$C$4,$O1141="",$O1141="OK"),"",COUNTIFS($A$2:$A1141,$A1141,$B$2:$B1141,$B1141,$O$2:$O1141,"Falta*")+COUNTIFS($A$2:$A1141,$A1141,$B$2:$B1141,$B1141,$O$2:$O1141,"Sobra*"))</f>
        <v/>
      </c>
    </row>
    <row r="1142">
      <c r="A1142" s="22" t="n"/>
      <c r="B1142" s="18" t="n"/>
      <c r="C1142" s="18" t="n"/>
      <c r="D1142" s="18" t="n"/>
      <c r="E1142" s="23">
        <f>IF($D1142="","",IFERROR(INDEX('Productos de barra'!$B$2:$B$151,MATCH($D1142,'Productos de barra'!$A$2:$A$151,0)),"Código no cargado"))</f>
        <v/>
      </c>
      <c r="F1142" s="23">
        <f>IF($D1142="","",IFERROR(INDEX('Productos de barra'!$D$2:$D$151,MATCH($D1142,'Productos de barra'!$A$2:$A$151,0)),""))</f>
        <v/>
      </c>
      <c r="G1142" s="24" t="n"/>
      <c r="H1142" s="24" t="n"/>
      <c r="I1142" s="24" t="n"/>
      <c r="J1142" s="24" t="n"/>
      <c r="K1142" s="24" t="n"/>
      <c r="L1142" s="25">
        <f>IF(OR($D1142="",$G1142=""),"",ROUND($G1142+N($H1142)-((N($I1142)+N($J1142))/MAX(0.0001,IFERROR(IF(INDEX('Productos de barra'!$F$2:$F$151,MATCH($D1142,'Productos de barra'!$A$2:$A$151,0))="",1,INDEX('Productos de barra'!$F$2:$F$151,MATCH($D1142,'Productos de barra'!$A$2:$A$151,0))),1))+N($K1142)),2))</f>
        <v/>
      </c>
      <c r="M1142" s="24" t="n"/>
      <c r="N1142" s="25">
        <f>IF(OR($L1142="",$M1142=""),"",ROUND($M1142-$L1142,2))</f>
        <v/>
      </c>
      <c r="O1142" s="23">
        <f>IF($N1142="","",IF(ABS($N1142)&lt;=IFERROR(IF(INDEX('Productos de barra'!$G$2:$G$151,MATCH($D1142,'Productos de barra'!$A$2:$A$151,0))="",Configuración!$C$3,INDEX('Productos de barra'!$G$2:$G$151,MATCH($D1142,'Productos de barra'!$A$2:$A$151,0))),Configuración!$C$3)*((N($I1142)+N($J1142))/MAX(0.0001,IFERROR(IF(INDEX('Productos de barra'!$F$2:$F$151,MATCH($D1142,'Productos de barra'!$A$2:$A$151,0))="",1,INDEX('Productos de barra'!$F$2:$F$151,MATCH($D1142,'Productos de barra'!$A$2:$A$151,0))),1))+N($K1142))+0.001,"OK",IF($N1142&lt;0,"Falta: investigar","Sobra: revisar carga")))</f>
        <v/>
      </c>
      <c r="P1142" s="26">
        <f>IF($N1142="","",IFERROR(IF(INDEX('Productos de barra'!$H$2:$H$151,MATCH($D1142,'Productos de barra'!$A$2:$A$151,0))="","",$N1142*INDEX('Productos de barra'!$H$2:$H$151,MATCH($D1142,'Productos de barra'!$A$2:$A$151,0))),""))</f>
        <v/>
      </c>
      <c r="Q1142" s="18" t="n"/>
      <c r="R1142" s="23">
        <f>IF(OR($A1142="",$A1142&lt;&gt;'Resumen del turno'!$C$3,$B1142&lt;&gt;'Resumen del turno'!$C$4,$O1142="",$O1142="OK"),"",COUNTIFS($A$2:$A1142,$A1142,$B$2:$B1142,$B1142,$O$2:$O1142,"Falta*")+COUNTIFS($A$2:$A1142,$A1142,$B$2:$B1142,$B1142,$O$2:$O1142,"Sobra*"))</f>
        <v/>
      </c>
    </row>
    <row r="1143">
      <c r="A1143" s="22" t="n"/>
      <c r="B1143" s="18" t="n"/>
      <c r="C1143" s="18" t="n"/>
      <c r="D1143" s="18" t="n"/>
      <c r="E1143" s="23">
        <f>IF($D1143="","",IFERROR(INDEX('Productos de barra'!$B$2:$B$151,MATCH($D1143,'Productos de barra'!$A$2:$A$151,0)),"Código no cargado"))</f>
        <v/>
      </c>
      <c r="F1143" s="23">
        <f>IF($D1143="","",IFERROR(INDEX('Productos de barra'!$D$2:$D$151,MATCH($D1143,'Productos de barra'!$A$2:$A$151,0)),""))</f>
        <v/>
      </c>
      <c r="G1143" s="24" t="n"/>
      <c r="H1143" s="24" t="n"/>
      <c r="I1143" s="24" t="n"/>
      <c r="J1143" s="24" t="n"/>
      <c r="K1143" s="24" t="n"/>
      <c r="L1143" s="25">
        <f>IF(OR($D1143="",$G1143=""),"",ROUND($G1143+N($H1143)-((N($I1143)+N($J1143))/MAX(0.0001,IFERROR(IF(INDEX('Productos de barra'!$F$2:$F$151,MATCH($D1143,'Productos de barra'!$A$2:$A$151,0))="",1,INDEX('Productos de barra'!$F$2:$F$151,MATCH($D1143,'Productos de barra'!$A$2:$A$151,0))),1))+N($K1143)),2))</f>
        <v/>
      </c>
      <c r="M1143" s="24" t="n"/>
      <c r="N1143" s="25">
        <f>IF(OR($L1143="",$M1143=""),"",ROUND($M1143-$L1143,2))</f>
        <v/>
      </c>
      <c r="O1143" s="23">
        <f>IF($N1143="","",IF(ABS($N1143)&lt;=IFERROR(IF(INDEX('Productos de barra'!$G$2:$G$151,MATCH($D1143,'Productos de barra'!$A$2:$A$151,0))="",Configuración!$C$3,INDEX('Productos de barra'!$G$2:$G$151,MATCH($D1143,'Productos de barra'!$A$2:$A$151,0))),Configuración!$C$3)*((N($I1143)+N($J1143))/MAX(0.0001,IFERROR(IF(INDEX('Productos de barra'!$F$2:$F$151,MATCH($D1143,'Productos de barra'!$A$2:$A$151,0))="",1,INDEX('Productos de barra'!$F$2:$F$151,MATCH($D1143,'Productos de barra'!$A$2:$A$151,0))),1))+N($K1143))+0.001,"OK",IF($N1143&lt;0,"Falta: investigar","Sobra: revisar carga")))</f>
        <v/>
      </c>
      <c r="P1143" s="26">
        <f>IF($N1143="","",IFERROR(IF(INDEX('Productos de barra'!$H$2:$H$151,MATCH($D1143,'Productos de barra'!$A$2:$A$151,0))="","",$N1143*INDEX('Productos de barra'!$H$2:$H$151,MATCH($D1143,'Productos de barra'!$A$2:$A$151,0))),""))</f>
        <v/>
      </c>
      <c r="Q1143" s="18" t="n"/>
      <c r="R1143" s="23">
        <f>IF(OR($A1143="",$A1143&lt;&gt;'Resumen del turno'!$C$3,$B1143&lt;&gt;'Resumen del turno'!$C$4,$O1143="",$O1143="OK"),"",COUNTIFS($A$2:$A1143,$A1143,$B$2:$B1143,$B1143,$O$2:$O1143,"Falta*")+COUNTIFS($A$2:$A1143,$A1143,$B$2:$B1143,$B1143,$O$2:$O1143,"Sobra*"))</f>
        <v/>
      </c>
    </row>
    <row r="1144">
      <c r="A1144" s="22" t="n"/>
      <c r="B1144" s="18" t="n"/>
      <c r="C1144" s="18" t="n"/>
      <c r="D1144" s="18" t="n"/>
      <c r="E1144" s="23">
        <f>IF($D1144="","",IFERROR(INDEX('Productos de barra'!$B$2:$B$151,MATCH($D1144,'Productos de barra'!$A$2:$A$151,0)),"Código no cargado"))</f>
        <v/>
      </c>
      <c r="F1144" s="23">
        <f>IF($D1144="","",IFERROR(INDEX('Productos de barra'!$D$2:$D$151,MATCH($D1144,'Productos de barra'!$A$2:$A$151,0)),""))</f>
        <v/>
      </c>
      <c r="G1144" s="24" t="n"/>
      <c r="H1144" s="24" t="n"/>
      <c r="I1144" s="24" t="n"/>
      <c r="J1144" s="24" t="n"/>
      <c r="K1144" s="24" t="n"/>
      <c r="L1144" s="25">
        <f>IF(OR($D1144="",$G1144=""),"",ROUND($G1144+N($H1144)-((N($I1144)+N($J1144))/MAX(0.0001,IFERROR(IF(INDEX('Productos de barra'!$F$2:$F$151,MATCH($D1144,'Productos de barra'!$A$2:$A$151,0))="",1,INDEX('Productos de barra'!$F$2:$F$151,MATCH($D1144,'Productos de barra'!$A$2:$A$151,0))),1))+N($K1144)),2))</f>
        <v/>
      </c>
      <c r="M1144" s="24" t="n"/>
      <c r="N1144" s="25">
        <f>IF(OR($L1144="",$M1144=""),"",ROUND($M1144-$L1144,2))</f>
        <v/>
      </c>
      <c r="O1144" s="23">
        <f>IF($N1144="","",IF(ABS($N1144)&lt;=IFERROR(IF(INDEX('Productos de barra'!$G$2:$G$151,MATCH($D1144,'Productos de barra'!$A$2:$A$151,0))="",Configuración!$C$3,INDEX('Productos de barra'!$G$2:$G$151,MATCH($D1144,'Productos de barra'!$A$2:$A$151,0))),Configuración!$C$3)*((N($I1144)+N($J1144))/MAX(0.0001,IFERROR(IF(INDEX('Productos de barra'!$F$2:$F$151,MATCH($D1144,'Productos de barra'!$A$2:$A$151,0))="",1,INDEX('Productos de barra'!$F$2:$F$151,MATCH($D1144,'Productos de barra'!$A$2:$A$151,0))),1))+N($K1144))+0.001,"OK",IF($N1144&lt;0,"Falta: investigar","Sobra: revisar carga")))</f>
        <v/>
      </c>
      <c r="P1144" s="26">
        <f>IF($N1144="","",IFERROR(IF(INDEX('Productos de barra'!$H$2:$H$151,MATCH($D1144,'Productos de barra'!$A$2:$A$151,0))="","",$N1144*INDEX('Productos de barra'!$H$2:$H$151,MATCH($D1144,'Productos de barra'!$A$2:$A$151,0))),""))</f>
        <v/>
      </c>
      <c r="Q1144" s="18" t="n"/>
      <c r="R1144" s="23">
        <f>IF(OR($A1144="",$A1144&lt;&gt;'Resumen del turno'!$C$3,$B1144&lt;&gt;'Resumen del turno'!$C$4,$O1144="",$O1144="OK"),"",COUNTIFS($A$2:$A1144,$A1144,$B$2:$B1144,$B1144,$O$2:$O1144,"Falta*")+COUNTIFS($A$2:$A1144,$A1144,$B$2:$B1144,$B1144,$O$2:$O1144,"Sobra*"))</f>
        <v/>
      </c>
    </row>
    <row r="1145">
      <c r="A1145" s="22" t="n"/>
      <c r="B1145" s="18" t="n"/>
      <c r="C1145" s="18" t="n"/>
      <c r="D1145" s="18" t="n"/>
      <c r="E1145" s="23">
        <f>IF($D1145="","",IFERROR(INDEX('Productos de barra'!$B$2:$B$151,MATCH($D1145,'Productos de barra'!$A$2:$A$151,0)),"Código no cargado"))</f>
        <v/>
      </c>
      <c r="F1145" s="23">
        <f>IF($D1145="","",IFERROR(INDEX('Productos de barra'!$D$2:$D$151,MATCH($D1145,'Productos de barra'!$A$2:$A$151,0)),""))</f>
        <v/>
      </c>
      <c r="G1145" s="24" t="n"/>
      <c r="H1145" s="24" t="n"/>
      <c r="I1145" s="24" t="n"/>
      <c r="J1145" s="24" t="n"/>
      <c r="K1145" s="24" t="n"/>
      <c r="L1145" s="25">
        <f>IF(OR($D1145="",$G1145=""),"",ROUND($G1145+N($H1145)-((N($I1145)+N($J1145))/MAX(0.0001,IFERROR(IF(INDEX('Productos de barra'!$F$2:$F$151,MATCH($D1145,'Productos de barra'!$A$2:$A$151,0))="",1,INDEX('Productos de barra'!$F$2:$F$151,MATCH($D1145,'Productos de barra'!$A$2:$A$151,0))),1))+N($K1145)),2))</f>
        <v/>
      </c>
      <c r="M1145" s="24" t="n"/>
      <c r="N1145" s="25">
        <f>IF(OR($L1145="",$M1145=""),"",ROUND($M1145-$L1145,2))</f>
        <v/>
      </c>
      <c r="O1145" s="23">
        <f>IF($N1145="","",IF(ABS($N1145)&lt;=IFERROR(IF(INDEX('Productos de barra'!$G$2:$G$151,MATCH($D1145,'Productos de barra'!$A$2:$A$151,0))="",Configuración!$C$3,INDEX('Productos de barra'!$G$2:$G$151,MATCH($D1145,'Productos de barra'!$A$2:$A$151,0))),Configuración!$C$3)*((N($I1145)+N($J1145))/MAX(0.0001,IFERROR(IF(INDEX('Productos de barra'!$F$2:$F$151,MATCH($D1145,'Productos de barra'!$A$2:$A$151,0))="",1,INDEX('Productos de barra'!$F$2:$F$151,MATCH($D1145,'Productos de barra'!$A$2:$A$151,0))),1))+N($K1145))+0.001,"OK",IF($N1145&lt;0,"Falta: investigar","Sobra: revisar carga")))</f>
        <v/>
      </c>
      <c r="P1145" s="26">
        <f>IF($N1145="","",IFERROR(IF(INDEX('Productos de barra'!$H$2:$H$151,MATCH($D1145,'Productos de barra'!$A$2:$A$151,0))="","",$N1145*INDEX('Productos de barra'!$H$2:$H$151,MATCH($D1145,'Productos de barra'!$A$2:$A$151,0))),""))</f>
        <v/>
      </c>
      <c r="Q1145" s="18" t="n"/>
      <c r="R1145" s="23">
        <f>IF(OR($A1145="",$A1145&lt;&gt;'Resumen del turno'!$C$3,$B1145&lt;&gt;'Resumen del turno'!$C$4,$O1145="",$O1145="OK"),"",COUNTIFS($A$2:$A1145,$A1145,$B$2:$B1145,$B1145,$O$2:$O1145,"Falta*")+COUNTIFS($A$2:$A1145,$A1145,$B$2:$B1145,$B1145,$O$2:$O1145,"Sobra*"))</f>
        <v/>
      </c>
    </row>
    <row r="1146">
      <c r="A1146" s="22" t="n"/>
      <c r="B1146" s="18" t="n"/>
      <c r="C1146" s="18" t="n"/>
      <c r="D1146" s="18" t="n"/>
      <c r="E1146" s="23">
        <f>IF($D1146="","",IFERROR(INDEX('Productos de barra'!$B$2:$B$151,MATCH($D1146,'Productos de barra'!$A$2:$A$151,0)),"Código no cargado"))</f>
        <v/>
      </c>
      <c r="F1146" s="23">
        <f>IF($D1146="","",IFERROR(INDEX('Productos de barra'!$D$2:$D$151,MATCH($D1146,'Productos de barra'!$A$2:$A$151,0)),""))</f>
        <v/>
      </c>
      <c r="G1146" s="24" t="n"/>
      <c r="H1146" s="24" t="n"/>
      <c r="I1146" s="24" t="n"/>
      <c r="J1146" s="24" t="n"/>
      <c r="K1146" s="24" t="n"/>
      <c r="L1146" s="25">
        <f>IF(OR($D1146="",$G1146=""),"",ROUND($G1146+N($H1146)-((N($I1146)+N($J1146))/MAX(0.0001,IFERROR(IF(INDEX('Productos de barra'!$F$2:$F$151,MATCH($D1146,'Productos de barra'!$A$2:$A$151,0))="",1,INDEX('Productos de barra'!$F$2:$F$151,MATCH($D1146,'Productos de barra'!$A$2:$A$151,0))),1))+N($K1146)),2))</f>
        <v/>
      </c>
      <c r="M1146" s="24" t="n"/>
      <c r="N1146" s="25">
        <f>IF(OR($L1146="",$M1146=""),"",ROUND($M1146-$L1146,2))</f>
        <v/>
      </c>
      <c r="O1146" s="23">
        <f>IF($N1146="","",IF(ABS($N1146)&lt;=IFERROR(IF(INDEX('Productos de barra'!$G$2:$G$151,MATCH($D1146,'Productos de barra'!$A$2:$A$151,0))="",Configuración!$C$3,INDEX('Productos de barra'!$G$2:$G$151,MATCH($D1146,'Productos de barra'!$A$2:$A$151,0))),Configuración!$C$3)*((N($I1146)+N($J1146))/MAX(0.0001,IFERROR(IF(INDEX('Productos de barra'!$F$2:$F$151,MATCH($D1146,'Productos de barra'!$A$2:$A$151,0))="",1,INDEX('Productos de barra'!$F$2:$F$151,MATCH($D1146,'Productos de barra'!$A$2:$A$151,0))),1))+N($K1146))+0.001,"OK",IF($N1146&lt;0,"Falta: investigar","Sobra: revisar carga")))</f>
        <v/>
      </c>
      <c r="P1146" s="26">
        <f>IF($N1146="","",IFERROR(IF(INDEX('Productos de barra'!$H$2:$H$151,MATCH($D1146,'Productos de barra'!$A$2:$A$151,0))="","",$N1146*INDEX('Productos de barra'!$H$2:$H$151,MATCH($D1146,'Productos de barra'!$A$2:$A$151,0))),""))</f>
        <v/>
      </c>
      <c r="Q1146" s="18" t="n"/>
      <c r="R1146" s="23">
        <f>IF(OR($A1146="",$A1146&lt;&gt;'Resumen del turno'!$C$3,$B1146&lt;&gt;'Resumen del turno'!$C$4,$O1146="",$O1146="OK"),"",COUNTIFS($A$2:$A1146,$A1146,$B$2:$B1146,$B1146,$O$2:$O1146,"Falta*")+COUNTIFS($A$2:$A1146,$A1146,$B$2:$B1146,$B1146,$O$2:$O1146,"Sobra*"))</f>
        <v/>
      </c>
    </row>
    <row r="1147">
      <c r="A1147" s="22" t="n"/>
      <c r="B1147" s="18" t="n"/>
      <c r="C1147" s="18" t="n"/>
      <c r="D1147" s="18" t="n"/>
      <c r="E1147" s="23">
        <f>IF($D1147="","",IFERROR(INDEX('Productos de barra'!$B$2:$B$151,MATCH($D1147,'Productos de barra'!$A$2:$A$151,0)),"Código no cargado"))</f>
        <v/>
      </c>
      <c r="F1147" s="23">
        <f>IF($D1147="","",IFERROR(INDEX('Productos de barra'!$D$2:$D$151,MATCH($D1147,'Productos de barra'!$A$2:$A$151,0)),""))</f>
        <v/>
      </c>
      <c r="G1147" s="24" t="n"/>
      <c r="H1147" s="24" t="n"/>
      <c r="I1147" s="24" t="n"/>
      <c r="J1147" s="24" t="n"/>
      <c r="K1147" s="24" t="n"/>
      <c r="L1147" s="25">
        <f>IF(OR($D1147="",$G1147=""),"",ROUND($G1147+N($H1147)-((N($I1147)+N($J1147))/MAX(0.0001,IFERROR(IF(INDEX('Productos de barra'!$F$2:$F$151,MATCH($D1147,'Productos de barra'!$A$2:$A$151,0))="",1,INDEX('Productos de barra'!$F$2:$F$151,MATCH($D1147,'Productos de barra'!$A$2:$A$151,0))),1))+N($K1147)),2))</f>
        <v/>
      </c>
      <c r="M1147" s="24" t="n"/>
      <c r="N1147" s="25">
        <f>IF(OR($L1147="",$M1147=""),"",ROUND($M1147-$L1147,2))</f>
        <v/>
      </c>
      <c r="O1147" s="23">
        <f>IF($N1147="","",IF(ABS($N1147)&lt;=IFERROR(IF(INDEX('Productos de barra'!$G$2:$G$151,MATCH($D1147,'Productos de barra'!$A$2:$A$151,0))="",Configuración!$C$3,INDEX('Productos de barra'!$G$2:$G$151,MATCH($D1147,'Productos de barra'!$A$2:$A$151,0))),Configuración!$C$3)*((N($I1147)+N($J1147))/MAX(0.0001,IFERROR(IF(INDEX('Productos de barra'!$F$2:$F$151,MATCH($D1147,'Productos de barra'!$A$2:$A$151,0))="",1,INDEX('Productos de barra'!$F$2:$F$151,MATCH($D1147,'Productos de barra'!$A$2:$A$151,0))),1))+N($K1147))+0.001,"OK",IF($N1147&lt;0,"Falta: investigar","Sobra: revisar carga")))</f>
        <v/>
      </c>
      <c r="P1147" s="26">
        <f>IF($N1147="","",IFERROR(IF(INDEX('Productos de barra'!$H$2:$H$151,MATCH($D1147,'Productos de barra'!$A$2:$A$151,0))="","",$N1147*INDEX('Productos de barra'!$H$2:$H$151,MATCH($D1147,'Productos de barra'!$A$2:$A$151,0))),""))</f>
        <v/>
      </c>
      <c r="Q1147" s="18" t="n"/>
      <c r="R1147" s="23">
        <f>IF(OR($A1147="",$A1147&lt;&gt;'Resumen del turno'!$C$3,$B1147&lt;&gt;'Resumen del turno'!$C$4,$O1147="",$O1147="OK"),"",COUNTIFS($A$2:$A1147,$A1147,$B$2:$B1147,$B1147,$O$2:$O1147,"Falta*")+COUNTIFS($A$2:$A1147,$A1147,$B$2:$B1147,$B1147,$O$2:$O1147,"Sobra*"))</f>
        <v/>
      </c>
    </row>
    <row r="1148">
      <c r="A1148" s="22" t="n"/>
      <c r="B1148" s="18" t="n"/>
      <c r="C1148" s="18" t="n"/>
      <c r="D1148" s="18" t="n"/>
      <c r="E1148" s="23">
        <f>IF($D1148="","",IFERROR(INDEX('Productos de barra'!$B$2:$B$151,MATCH($D1148,'Productos de barra'!$A$2:$A$151,0)),"Código no cargado"))</f>
        <v/>
      </c>
      <c r="F1148" s="23">
        <f>IF($D1148="","",IFERROR(INDEX('Productos de barra'!$D$2:$D$151,MATCH($D1148,'Productos de barra'!$A$2:$A$151,0)),""))</f>
        <v/>
      </c>
      <c r="G1148" s="24" t="n"/>
      <c r="H1148" s="24" t="n"/>
      <c r="I1148" s="24" t="n"/>
      <c r="J1148" s="24" t="n"/>
      <c r="K1148" s="24" t="n"/>
      <c r="L1148" s="25">
        <f>IF(OR($D1148="",$G1148=""),"",ROUND($G1148+N($H1148)-((N($I1148)+N($J1148))/MAX(0.0001,IFERROR(IF(INDEX('Productos de barra'!$F$2:$F$151,MATCH($D1148,'Productos de barra'!$A$2:$A$151,0))="",1,INDEX('Productos de barra'!$F$2:$F$151,MATCH($D1148,'Productos de barra'!$A$2:$A$151,0))),1))+N($K1148)),2))</f>
        <v/>
      </c>
      <c r="M1148" s="24" t="n"/>
      <c r="N1148" s="25">
        <f>IF(OR($L1148="",$M1148=""),"",ROUND($M1148-$L1148,2))</f>
        <v/>
      </c>
      <c r="O1148" s="23">
        <f>IF($N1148="","",IF(ABS($N1148)&lt;=IFERROR(IF(INDEX('Productos de barra'!$G$2:$G$151,MATCH($D1148,'Productos de barra'!$A$2:$A$151,0))="",Configuración!$C$3,INDEX('Productos de barra'!$G$2:$G$151,MATCH($D1148,'Productos de barra'!$A$2:$A$151,0))),Configuración!$C$3)*((N($I1148)+N($J1148))/MAX(0.0001,IFERROR(IF(INDEX('Productos de barra'!$F$2:$F$151,MATCH($D1148,'Productos de barra'!$A$2:$A$151,0))="",1,INDEX('Productos de barra'!$F$2:$F$151,MATCH($D1148,'Productos de barra'!$A$2:$A$151,0))),1))+N($K1148))+0.001,"OK",IF($N1148&lt;0,"Falta: investigar","Sobra: revisar carga")))</f>
        <v/>
      </c>
      <c r="P1148" s="26">
        <f>IF($N1148="","",IFERROR(IF(INDEX('Productos de barra'!$H$2:$H$151,MATCH($D1148,'Productos de barra'!$A$2:$A$151,0))="","",$N1148*INDEX('Productos de barra'!$H$2:$H$151,MATCH($D1148,'Productos de barra'!$A$2:$A$151,0))),""))</f>
        <v/>
      </c>
      <c r="Q1148" s="18" t="n"/>
      <c r="R1148" s="23">
        <f>IF(OR($A1148="",$A1148&lt;&gt;'Resumen del turno'!$C$3,$B1148&lt;&gt;'Resumen del turno'!$C$4,$O1148="",$O1148="OK"),"",COUNTIFS($A$2:$A1148,$A1148,$B$2:$B1148,$B1148,$O$2:$O1148,"Falta*")+COUNTIFS($A$2:$A1148,$A1148,$B$2:$B1148,$B1148,$O$2:$O1148,"Sobra*"))</f>
        <v/>
      </c>
    </row>
    <row r="1149">
      <c r="A1149" s="22" t="n"/>
      <c r="B1149" s="18" t="n"/>
      <c r="C1149" s="18" t="n"/>
      <c r="D1149" s="18" t="n"/>
      <c r="E1149" s="23">
        <f>IF($D1149="","",IFERROR(INDEX('Productos de barra'!$B$2:$B$151,MATCH($D1149,'Productos de barra'!$A$2:$A$151,0)),"Código no cargado"))</f>
        <v/>
      </c>
      <c r="F1149" s="23">
        <f>IF($D1149="","",IFERROR(INDEX('Productos de barra'!$D$2:$D$151,MATCH($D1149,'Productos de barra'!$A$2:$A$151,0)),""))</f>
        <v/>
      </c>
      <c r="G1149" s="24" t="n"/>
      <c r="H1149" s="24" t="n"/>
      <c r="I1149" s="24" t="n"/>
      <c r="J1149" s="24" t="n"/>
      <c r="K1149" s="24" t="n"/>
      <c r="L1149" s="25">
        <f>IF(OR($D1149="",$G1149=""),"",ROUND($G1149+N($H1149)-((N($I1149)+N($J1149))/MAX(0.0001,IFERROR(IF(INDEX('Productos de barra'!$F$2:$F$151,MATCH($D1149,'Productos de barra'!$A$2:$A$151,0))="",1,INDEX('Productos de barra'!$F$2:$F$151,MATCH($D1149,'Productos de barra'!$A$2:$A$151,0))),1))+N($K1149)),2))</f>
        <v/>
      </c>
      <c r="M1149" s="24" t="n"/>
      <c r="N1149" s="25">
        <f>IF(OR($L1149="",$M1149=""),"",ROUND($M1149-$L1149,2))</f>
        <v/>
      </c>
      <c r="O1149" s="23">
        <f>IF($N1149="","",IF(ABS($N1149)&lt;=IFERROR(IF(INDEX('Productos de barra'!$G$2:$G$151,MATCH($D1149,'Productos de barra'!$A$2:$A$151,0))="",Configuración!$C$3,INDEX('Productos de barra'!$G$2:$G$151,MATCH($D1149,'Productos de barra'!$A$2:$A$151,0))),Configuración!$C$3)*((N($I1149)+N($J1149))/MAX(0.0001,IFERROR(IF(INDEX('Productos de barra'!$F$2:$F$151,MATCH($D1149,'Productos de barra'!$A$2:$A$151,0))="",1,INDEX('Productos de barra'!$F$2:$F$151,MATCH($D1149,'Productos de barra'!$A$2:$A$151,0))),1))+N($K1149))+0.001,"OK",IF($N1149&lt;0,"Falta: investigar","Sobra: revisar carga")))</f>
        <v/>
      </c>
      <c r="P1149" s="26">
        <f>IF($N1149="","",IFERROR(IF(INDEX('Productos de barra'!$H$2:$H$151,MATCH($D1149,'Productos de barra'!$A$2:$A$151,0))="","",$N1149*INDEX('Productos de barra'!$H$2:$H$151,MATCH($D1149,'Productos de barra'!$A$2:$A$151,0))),""))</f>
        <v/>
      </c>
      <c r="Q1149" s="18" t="n"/>
      <c r="R1149" s="23">
        <f>IF(OR($A1149="",$A1149&lt;&gt;'Resumen del turno'!$C$3,$B1149&lt;&gt;'Resumen del turno'!$C$4,$O1149="",$O1149="OK"),"",COUNTIFS($A$2:$A1149,$A1149,$B$2:$B1149,$B1149,$O$2:$O1149,"Falta*")+COUNTIFS($A$2:$A1149,$A1149,$B$2:$B1149,$B1149,$O$2:$O1149,"Sobra*"))</f>
        <v/>
      </c>
    </row>
    <row r="1150">
      <c r="A1150" s="22" t="n"/>
      <c r="B1150" s="18" t="n"/>
      <c r="C1150" s="18" t="n"/>
      <c r="D1150" s="18" t="n"/>
      <c r="E1150" s="23">
        <f>IF($D1150="","",IFERROR(INDEX('Productos de barra'!$B$2:$B$151,MATCH($D1150,'Productos de barra'!$A$2:$A$151,0)),"Código no cargado"))</f>
        <v/>
      </c>
      <c r="F1150" s="23">
        <f>IF($D1150="","",IFERROR(INDEX('Productos de barra'!$D$2:$D$151,MATCH($D1150,'Productos de barra'!$A$2:$A$151,0)),""))</f>
        <v/>
      </c>
      <c r="G1150" s="24" t="n"/>
      <c r="H1150" s="24" t="n"/>
      <c r="I1150" s="24" t="n"/>
      <c r="J1150" s="24" t="n"/>
      <c r="K1150" s="24" t="n"/>
      <c r="L1150" s="25">
        <f>IF(OR($D1150="",$G1150=""),"",ROUND($G1150+N($H1150)-((N($I1150)+N($J1150))/MAX(0.0001,IFERROR(IF(INDEX('Productos de barra'!$F$2:$F$151,MATCH($D1150,'Productos de barra'!$A$2:$A$151,0))="",1,INDEX('Productos de barra'!$F$2:$F$151,MATCH($D1150,'Productos de barra'!$A$2:$A$151,0))),1))+N($K1150)),2))</f>
        <v/>
      </c>
      <c r="M1150" s="24" t="n"/>
      <c r="N1150" s="25">
        <f>IF(OR($L1150="",$M1150=""),"",ROUND($M1150-$L1150,2))</f>
        <v/>
      </c>
      <c r="O1150" s="23">
        <f>IF($N1150="","",IF(ABS($N1150)&lt;=IFERROR(IF(INDEX('Productos de barra'!$G$2:$G$151,MATCH($D1150,'Productos de barra'!$A$2:$A$151,0))="",Configuración!$C$3,INDEX('Productos de barra'!$G$2:$G$151,MATCH($D1150,'Productos de barra'!$A$2:$A$151,0))),Configuración!$C$3)*((N($I1150)+N($J1150))/MAX(0.0001,IFERROR(IF(INDEX('Productos de barra'!$F$2:$F$151,MATCH($D1150,'Productos de barra'!$A$2:$A$151,0))="",1,INDEX('Productos de barra'!$F$2:$F$151,MATCH($D1150,'Productos de barra'!$A$2:$A$151,0))),1))+N($K1150))+0.001,"OK",IF($N1150&lt;0,"Falta: investigar","Sobra: revisar carga")))</f>
        <v/>
      </c>
      <c r="P1150" s="26">
        <f>IF($N1150="","",IFERROR(IF(INDEX('Productos de barra'!$H$2:$H$151,MATCH($D1150,'Productos de barra'!$A$2:$A$151,0))="","",$N1150*INDEX('Productos de barra'!$H$2:$H$151,MATCH($D1150,'Productos de barra'!$A$2:$A$151,0))),""))</f>
        <v/>
      </c>
      <c r="Q1150" s="18" t="n"/>
      <c r="R1150" s="23">
        <f>IF(OR($A1150="",$A1150&lt;&gt;'Resumen del turno'!$C$3,$B1150&lt;&gt;'Resumen del turno'!$C$4,$O1150="",$O1150="OK"),"",COUNTIFS($A$2:$A1150,$A1150,$B$2:$B1150,$B1150,$O$2:$O1150,"Falta*")+COUNTIFS($A$2:$A1150,$A1150,$B$2:$B1150,$B1150,$O$2:$O1150,"Sobra*"))</f>
        <v/>
      </c>
    </row>
    <row r="1151">
      <c r="A1151" s="22" t="n"/>
      <c r="B1151" s="18" t="n"/>
      <c r="C1151" s="18" t="n"/>
      <c r="D1151" s="18" t="n"/>
      <c r="E1151" s="23">
        <f>IF($D1151="","",IFERROR(INDEX('Productos de barra'!$B$2:$B$151,MATCH($D1151,'Productos de barra'!$A$2:$A$151,0)),"Código no cargado"))</f>
        <v/>
      </c>
      <c r="F1151" s="23">
        <f>IF($D1151="","",IFERROR(INDEX('Productos de barra'!$D$2:$D$151,MATCH($D1151,'Productos de barra'!$A$2:$A$151,0)),""))</f>
        <v/>
      </c>
      <c r="G1151" s="24" t="n"/>
      <c r="H1151" s="24" t="n"/>
      <c r="I1151" s="24" t="n"/>
      <c r="J1151" s="24" t="n"/>
      <c r="K1151" s="24" t="n"/>
      <c r="L1151" s="25">
        <f>IF(OR($D1151="",$G1151=""),"",ROUND($G1151+N($H1151)-((N($I1151)+N($J1151))/MAX(0.0001,IFERROR(IF(INDEX('Productos de barra'!$F$2:$F$151,MATCH($D1151,'Productos de barra'!$A$2:$A$151,0))="",1,INDEX('Productos de barra'!$F$2:$F$151,MATCH($D1151,'Productos de barra'!$A$2:$A$151,0))),1))+N($K1151)),2))</f>
        <v/>
      </c>
      <c r="M1151" s="24" t="n"/>
      <c r="N1151" s="25">
        <f>IF(OR($L1151="",$M1151=""),"",ROUND($M1151-$L1151,2))</f>
        <v/>
      </c>
      <c r="O1151" s="23">
        <f>IF($N1151="","",IF(ABS($N1151)&lt;=IFERROR(IF(INDEX('Productos de barra'!$G$2:$G$151,MATCH($D1151,'Productos de barra'!$A$2:$A$151,0))="",Configuración!$C$3,INDEX('Productos de barra'!$G$2:$G$151,MATCH($D1151,'Productos de barra'!$A$2:$A$151,0))),Configuración!$C$3)*((N($I1151)+N($J1151))/MAX(0.0001,IFERROR(IF(INDEX('Productos de barra'!$F$2:$F$151,MATCH($D1151,'Productos de barra'!$A$2:$A$151,0))="",1,INDEX('Productos de barra'!$F$2:$F$151,MATCH($D1151,'Productos de barra'!$A$2:$A$151,0))),1))+N($K1151))+0.001,"OK",IF($N1151&lt;0,"Falta: investigar","Sobra: revisar carga")))</f>
        <v/>
      </c>
      <c r="P1151" s="26">
        <f>IF($N1151="","",IFERROR(IF(INDEX('Productos de barra'!$H$2:$H$151,MATCH($D1151,'Productos de barra'!$A$2:$A$151,0))="","",$N1151*INDEX('Productos de barra'!$H$2:$H$151,MATCH($D1151,'Productos de barra'!$A$2:$A$151,0))),""))</f>
        <v/>
      </c>
      <c r="Q1151" s="18" t="n"/>
      <c r="R1151" s="23">
        <f>IF(OR($A1151="",$A1151&lt;&gt;'Resumen del turno'!$C$3,$B1151&lt;&gt;'Resumen del turno'!$C$4,$O1151="",$O1151="OK"),"",COUNTIFS($A$2:$A1151,$A1151,$B$2:$B1151,$B1151,$O$2:$O1151,"Falta*")+COUNTIFS($A$2:$A1151,$A1151,$B$2:$B1151,$B1151,$O$2:$O1151,"Sobra*"))</f>
        <v/>
      </c>
    </row>
    <row r="1152">
      <c r="A1152" s="22" t="n"/>
      <c r="B1152" s="18" t="n"/>
      <c r="C1152" s="18" t="n"/>
      <c r="D1152" s="18" t="n"/>
      <c r="E1152" s="23">
        <f>IF($D1152="","",IFERROR(INDEX('Productos de barra'!$B$2:$B$151,MATCH($D1152,'Productos de barra'!$A$2:$A$151,0)),"Código no cargado"))</f>
        <v/>
      </c>
      <c r="F1152" s="23">
        <f>IF($D1152="","",IFERROR(INDEX('Productos de barra'!$D$2:$D$151,MATCH($D1152,'Productos de barra'!$A$2:$A$151,0)),""))</f>
        <v/>
      </c>
      <c r="G1152" s="24" t="n"/>
      <c r="H1152" s="24" t="n"/>
      <c r="I1152" s="24" t="n"/>
      <c r="J1152" s="24" t="n"/>
      <c r="K1152" s="24" t="n"/>
      <c r="L1152" s="25">
        <f>IF(OR($D1152="",$G1152=""),"",ROUND($G1152+N($H1152)-((N($I1152)+N($J1152))/MAX(0.0001,IFERROR(IF(INDEX('Productos de barra'!$F$2:$F$151,MATCH($D1152,'Productos de barra'!$A$2:$A$151,0))="",1,INDEX('Productos de barra'!$F$2:$F$151,MATCH($D1152,'Productos de barra'!$A$2:$A$151,0))),1))+N($K1152)),2))</f>
        <v/>
      </c>
      <c r="M1152" s="24" t="n"/>
      <c r="N1152" s="25">
        <f>IF(OR($L1152="",$M1152=""),"",ROUND($M1152-$L1152,2))</f>
        <v/>
      </c>
      <c r="O1152" s="23">
        <f>IF($N1152="","",IF(ABS($N1152)&lt;=IFERROR(IF(INDEX('Productos de barra'!$G$2:$G$151,MATCH($D1152,'Productos de barra'!$A$2:$A$151,0))="",Configuración!$C$3,INDEX('Productos de barra'!$G$2:$G$151,MATCH($D1152,'Productos de barra'!$A$2:$A$151,0))),Configuración!$C$3)*((N($I1152)+N($J1152))/MAX(0.0001,IFERROR(IF(INDEX('Productos de barra'!$F$2:$F$151,MATCH($D1152,'Productos de barra'!$A$2:$A$151,0))="",1,INDEX('Productos de barra'!$F$2:$F$151,MATCH($D1152,'Productos de barra'!$A$2:$A$151,0))),1))+N($K1152))+0.001,"OK",IF($N1152&lt;0,"Falta: investigar","Sobra: revisar carga")))</f>
        <v/>
      </c>
      <c r="P1152" s="26">
        <f>IF($N1152="","",IFERROR(IF(INDEX('Productos de barra'!$H$2:$H$151,MATCH($D1152,'Productos de barra'!$A$2:$A$151,0))="","",$N1152*INDEX('Productos de barra'!$H$2:$H$151,MATCH($D1152,'Productos de barra'!$A$2:$A$151,0))),""))</f>
        <v/>
      </c>
      <c r="Q1152" s="18" t="n"/>
      <c r="R1152" s="23">
        <f>IF(OR($A1152="",$A1152&lt;&gt;'Resumen del turno'!$C$3,$B1152&lt;&gt;'Resumen del turno'!$C$4,$O1152="",$O1152="OK"),"",COUNTIFS($A$2:$A1152,$A1152,$B$2:$B1152,$B1152,$O$2:$O1152,"Falta*")+COUNTIFS($A$2:$A1152,$A1152,$B$2:$B1152,$B1152,$O$2:$O1152,"Sobra*"))</f>
        <v/>
      </c>
    </row>
    <row r="1153">
      <c r="A1153" s="22" t="n"/>
      <c r="B1153" s="18" t="n"/>
      <c r="C1153" s="18" t="n"/>
      <c r="D1153" s="18" t="n"/>
      <c r="E1153" s="23">
        <f>IF($D1153="","",IFERROR(INDEX('Productos de barra'!$B$2:$B$151,MATCH($D1153,'Productos de barra'!$A$2:$A$151,0)),"Código no cargado"))</f>
        <v/>
      </c>
      <c r="F1153" s="23">
        <f>IF($D1153="","",IFERROR(INDEX('Productos de barra'!$D$2:$D$151,MATCH($D1153,'Productos de barra'!$A$2:$A$151,0)),""))</f>
        <v/>
      </c>
      <c r="G1153" s="24" t="n"/>
      <c r="H1153" s="24" t="n"/>
      <c r="I1153" s="24" t="n"/>
      <c r="J1153" s="24" t="n"/>
      <c r="K1153" s="24" t="n"/>
      <c r="L1153" s="25">
        <f>IF(OR($D1153="",$G1153=""),"",ROUND($G1153+N($H1153)-((N($I1153)+N($J1153))/MAX(0.0001,IFERROR(IF(INDEX('Productos de barra'!$F$2:$F$151,MATCH($D1153,'Productos de barra'!$A$2:$A$151,0))="",1,INDEX('Productos de barra'!$F$2:$F$151,MATCH($D1153,'Productos de barra'!$A$2:$A$151,0))),1))+N($K1153)),2))</f>
        <v/>
      </c>
      <c r="M1153" s="24" t="n"/>
      <c r="N1153" s="25">
        <f>IF(OR($L1153="",$M1153=""),"",ROUND($M1153-$L1153,2))</f>
        <v/>
      </c>
      <c r="O1153" s="23">
        <f>IF($N1153="","",IF(ABS($N1153)&lt;=IFERROR(IF(INDEX('Productos de barra'!$G$2:$G$151,MATCH($D1153,'Productos de barra'!$A$2:$A$151,0))="",Configuración!$C$3,INDEX('Productos de barra'!$G$2:$G$151,MATCH($D1153,'Productos de barra'!$A$2:$A$151,0))),Configuración!$C$3)*((N($I1153)+N($J1153))/MAX(0.0001,IFERROR(IF(INDEX('Productos de barra'!$F$2:$F$151,MATCH($D1153,'Productos de barra'!$A$2:$A$151,0))="",1,INDEX('Productos de barra'!$F$2:$F$151,MATCH($D1153,'Productos de barra'!$A$2:$A$151,0))),1))+N($K1153))+0.001,"OK",IF($N1153&lt;0,"Falta: investigar","Sobra: revisar carga")))</f>
        <v/>
      </c>
      <c r="P1153" s="26">
        <f>IF($N1153="","",IFERROR(IF(INDEX('Productos de barra'!$H$2:$H$151,MATCH($D1153,'Productos de barra'!$A$2:$A$151,0))="","",$N1153*INDEX('Productos de barra'!$H$2:$H$151,MATCH($D1153,'Productos de barra'!$A$2:$A$151,0))),""))</f>
        <v/>
      </c>
      <c r="Q1153" s="18" t="n"/>
      <c r="R1153" s="23">
        <f>IF(OR($A1153="",$A1153&lt;&gt;'Resumen del turno'!$C$3,$B1153&lt;&gt;'Resumen del turno'!$C$4,$O1153="",$O1153="OK"),"",COUNTIFS($A$2:$A1153,$A1153,$B$2:$B1153,$B1153,$O$2:$O1153,"Falta*")+COUNTIFS($A$2:$A1153,$A1153,$B$2:$B1153,$B1153,$O$2:$O1153,"Sobra*"))</f>
        <v/>
      </c>
    </row>
    <row r="1154">
      <c r="A1154" s="22" t="n"/>
      <c r="B1154" s="18" t="n"/>
      <c r="C1154" s="18" t="n"/>
      <c r="D1154" s="18" t="n"/>
      <c r="E1154" s="23">
        <f>IF($D1154="","",IFERROR(INDEX('Productos de barra'!$B$2:$B$151,MATCH($D1154,'Productos de barra'!$A$2:$A$151,0)),"Código no cargado"))</f>
        <v/>
      </c>
      <c r="F1154" s="23">
        <f>IF($D1154="","",IFERROR(INDEX('Productos de barra'!$D$2:$D$151,MATCH($D1154,'Productos de barra'!$A$2:$A$151,0)),""))</f>
        <v/>
      </c>
      <c r="G1154" s="24" t="n"/>
      <c r="H1154" s="24" t="n"/>
      <c r="I1154" s="24" t="n"/>
      <c r="J1154" s="24" t="n"/>
      <c r="K1154" s="24" t="n"/>
      <c r="L1154" s="25">
        <f>IF(OR($D1154="",$G1154=""),"",ROUND($G1154+N($H1154)-((N($I1154)+N($J1154))/MAX(0.0001,IFERROR(IF(INDEX('Productos de barra'!$F$2:$F$151,MATCH($D1154,'Productos de barra'!$A$2:$A$151,0))="",1,INDEX('Productos de barra'!$F$2:$F$151,MATCH($D1154,'Productos de barra'!$A$2:$A$151,0))),1))+N($K1154)),2))</f>
        <v/>
      </c>
      <c r="M1154" s="24" t="n"/>
      <c r="N1154" s="25">
        <f>IF(OR($L1154="",$M1154=""),"",ROUND($M1154-$L1154,2))</f>
        <v/>
      </c>
      <c r="O1154" s="23">
        <f>IF($N1154="","",IF(ABS($N1154)&lt;=IFERROR(IF(INDEX('Productos de barra'!$G$2:$G$151,MATCH($D1154,'Productos de barra'!$A$2:$A$151,0))="",Configuración!$C$3,INDEX('Productos de barra'!$G$2:$G$151,MATCH($D1154,'Productos de barra'!$A$2:$A$151,0))),Configuración!$C$3)*((N($I1154)+N($J1154))/MAX(0.0001,IFERROR(IF(INDEX('Productos de barra'!$F$2:$F$151,MATCH($D1154,'Productos de barra'!$A$2:$A$151,0))="",1,INDEX('Productos de barra'!$F$2:$F$151,MATCH($D1154,'Productos de barra'!$A$2:$A$151,0))),1))+N($K1154))+0.001,"OK",IF($N1154&lt;0,"Falta: investigar","Sobra: revisar carga")))</f>
        <v/>
      </c>
      <c r="P1154" s="26">
        <f>IF($N1154="","",IFERROR(IF(INDEX('Productos de barra'!$H$2:$H$151,MATCH($D1154,'Productos de barra'!$A$2:$A$151,0))="","",$N1154*INDEX('Productos de barra'!$H$2:$H$151,MATCH($D1154,'Productos de barra'!$A$2:$A$151,0))),""))</f>
        <v/>
      </c>
      <c r="Q1154" s="18" t="n"/>
      <c r="R1154" s="23">
        <f>IF(OR($A1154="",$A1154&lt;&gt;'Resumen del turno'!$C$3,$B1154&lt;&gt;'Resumen del turno'!$C$4,$O1154="",$O1154="OK"),"",COUNTIFS($A$2:$A1154,$A1154,$B$2:$B1154,$B1154,$O$2:$O1154,"Falta*")+COUNTIFS($A$2:$A1154,$A1154,$B$2:$B1154,$B1154,$O$2:$O1154,"Sobra*"))</f>
        <v/>
      </c>
    </row>
    <row r="1155">
      <c r="A1155" s="22" t="n"/>
      <c r="B1155" s="18" t="n"/>
      <c r="C1155" s="18" t="n"/>
      <c r="D1155" s="18" t="n"/>
      <c r="E1155" s="23">
        <f>IF($D1155="","",IFERROR(INDEX('Productos de barra'!$B$2:$B$151,MATCH($D1155,'Productos de barra'!$A$2:$A$151,0)),"Código no cargado"))</f>
        <v/>
      </c>
      <c r="F1155" s="23">
        <f>IF($D1155="","",IFERROR(INDEX('Productos de barra'!$D$2:$D$151,MATCH($D1155,'Productos de barra'!$A$2:$A$151,0)),""))</f>
        <v/>
      </c>
      <c r="G1155" s="24" t="n"/>
      <c r="H1155" s="24" t="n"/>
      <c r="I1155" s="24" t="n"/>
      <c r="J1155" s="24" t="n"/>
      <c r="K1155" s="24" t="n"/>
      <c r="L1155" s="25">
        <f>IF(OR($D1155="",$G1155=""),"",ROUND($G1155+N($H1155)-((N($I1155)+N($J1155))/MAX(0.0001,IFERROR(IF(INDEX('Productos de barra'!$F$2:$F$151,MATCH($D1155,'Productos de barra'!$A$2:$A$151,0))="",1,INDEX('Productos de barra'!$F$2:$F$151,MATCH($D1155,'Productos de barra'!$A$2:$A$151,0))),1))+N($K1155)),2))</f>
        <v/>
      </c>
      <c r="M1155" s="24" t="n"/>
      <c r="N1155" s="25">
        <f>IF(OR($L1155="",$M1155=""),"",ROUND($M1155-$L1155,2))</f>
        <v/>
      </c>
      <c r="O1155" s="23">
        <f>IF($N1155="","",IF(ABS($N1155)&lt;=IFERROR(IF(INDEX('Productos de barra'!$G$2:$G$151,MATCH($D1155,'Productos de barra'!$A$2:$A$151,0))="",Configuración!$C$3,INDEX('Productos de barra'!$G$2:$G$151,MATCH($D1155,'Productos de barra'!$A$2:$A$151,0))),Configuración!$C$3)*((N($I1155)+N($J1155))/MAX(0.0001,IFERROR(IF(INDEX('Productos de barra'!$F$2:$F$151,MATCH($D1155,'Productos de barra'!$A$2:$A$151,0))="",1,INDEX('Productos de barra'!$F$2:$F$151,MATCH($D1155,'Productos de barra'!$A$2:$A$151,0))),1))+N($K1155))+0.001,"OK",IF($N1155&lt;0,"Falta: investigar","Sobra: revisar carga")))</f>
        <v/>
      </c>
      <c r="P1155" s="26">
        <f>IF($N1155="","",IFERROR(IF(INDEX('Productos de barra'!$H$2:$H$151,MATCH($D1155,'Productos de barra'!$A$2:$A$151,0))="","",$N1155*INDEX('Productos de barra'!$H$2:$H$151,MATCH($D1155,'Productos de barra'!$A$2:$A$151,0))),""))</f>
        <v/>
      </c>
      <c r="Q1155" s="18" t="n"/>
      <c r="R1155" s="23">
        <f>IF(OR($A1155="",$A1155&lt;&gt;'Resumen del turno'!$C$3,$B1155&lt;&gt;'Resumen del turno'!$C$4,$O1155="",$O1155="OK"),"",COUNTIFS($A$2:$A1155,$A1155,$B$2:$B1155,$B1155,$O$2:$O1155,"Falta*")+COUNTIFS($A$2:$A1155,$A1155,$B$2:$B1155,$B1155,$O$2:$O1155,"Sobra*"))</f>
        <v/>
      </c>
    </row>
    <row r="1156">
      <c r="A1156" s="22" t="n"/>
      <c r="B1156" s="18" t="n"/>
      <c r="C1156" s="18" t="n"/>
      <c r="D1156" s="18" t="n"/>
      <c r="E1156" s="23">
        <f>IF($D1156="","",IFERROR(INDEX('Productos de barra'!$B$2:$B$151,MATCH($D1156,'Productos de barra'!$A$2:$A$151,0)),"Código no cargado"))</f>
        <v/>
      </c>
      <c r="F1156" s="23">
        <f>IF($D1156="","",IFERROR(INDEX('Productos de barra'!$D$2:$D$151,MATCH($D1156,'Productos de barra'!$A$2:$A$151,0)),""))</f>
        <v/>
      </c>
      <c r="G1156" s="24" t="n"/>
      <c r="H1156" s="24" t="n"/>
      <c r="I1156" s="24" t="n"/>
      <c r="J1156" s="24" t="n"/>
      <c r="K1156" s="24" t="n"/>
      <c r="L1156" s="25">
        <f>IF(OR($D1156="",$G1156=""),"",ROUND($G1156+N($H1156)-((N($I1156)+N($J1156))/MAX(0.0001,IFERROR(IF(INDEX('Productos de barra'!$F$2:$F$151,MATCH($D1156,'Productos de barra'!$A$2:$A$151,0))="",1,INDEX('Productos de barra'!$F$2:$F$151,MATCH($D1156,'Productos de barra'!$A$2:$A$151,0))),1))+N($K1156)),2))</f>
        <v/>
      </c>
      <c r="M1156" s="24" t="n"/>
      <c r="N1156" s="25">
        <f>IF(OR($L1156="",$M1156=""),"",ROUND($M1156-$L1156,2))</f>
        <v/>
      </c>
      <c r="O1156" s="23">
        <f>IF($N1156="","",IF(ABS($N1156)&lt;=IFERROR(IF(INDEX('Productos de barra'!$G$2:$G$151,MATCH($D1156,'Productos de barra'!$A$2:$A$151,0))="",Configuración!$C$3,INDEX('Productos de barra'!$G$2:$G$151,MATCH($D1156,'Productos de barra'!$A$2:$A$151,0))),Configuración!$C$3)*((N($I1156)+N($J1156))/MAX(0.0001,IFERROR(IF(INDEX('Productos de barra'!$F$2:$F$151,MATCH($D1156,'Productos de barra'!$A$2:$A$151,0))="",1,INDEX('Productos de barra'!$F$2:$F$151,MATCH($D1156,'Productos de barra'!$A$2:$A$151,0))),1))+N($K1156))+0.001,"OK",IF($N1156&lt;0,"Falta: investigar","Sobra: revisar carga")))</f>
        <v/>
      </c>
      <c r="P1156" s="26">
        <f>IF($N1156="","",IFERROR(IF(INDEX('Productos de barra'!$H$2:$H$151,MATCH($D1156,'Productos de barra'!$A$2:$A$151,0))="","",$N1156*INDEX('Productos de barra'!$H$2:$H$151,MATCH($D1156,'Productos de barra'!$A$2:$A$151,0))),""))</f>
        <v/>
      </c>
      <c r="Q1156" s="18" t="n"/>
      <c r="R1156" s="23">
        <f>IF(OR($A1156="",$A1156&lt;&gt;'Resumen del turno'!$C$3,$B1156&lt;&gt;'Resumen del turno'!$C$4,$O1156="",$O1156="OK"),"",COUNTIFS($A$2:$A1156,$A1156,$B$2:$B1156,$B1156,$O$2:$O1156,"Falta*")+COUNTIFS($A$2:$A1156,$A1156,$B$2:$B1156,$B1156,$O$2:$O1156,"Sobra*"))</f>
        <v/>
      </c>
    </row>
    <row r="1157">
      <c r="A1157" s="22" t="n"/>
      <c r="B1157" s="18" t="n"/>
      <c r="C1157" s="18" t="n"/>
      <c r="D1157" s="18" t="n"/>
      <c r="E1157" s="23">
        <f>IF($D1157="","",IFERROR(INDEX('Productos de barra'!$B$2:$B$151,MATCH($D1157,'Productos de barra'!$A$2:$A$151,0)),"Código no cargado"))</f>
        <v/>
      </c>
      <c r="F1157" s="23">
        <f>IF($D1157="","",IFERROR(INDEX('Productos de barra'!$D$2:$D$151,MATCH($D1157,'Productos de barra'!$A$2:$A$151,0)),""))</f>
        <v/>
      </c>
      <c r="G1157" s="24" t="n"/>
      <c r="H1157" s="24" t="n"/>
      <c r="I1157" s="24" t="n"/>
      <c r="J1157" s="24" t="n"/>
      <c r="K1157" s="24" t="n"/>
      <c r="L1157" s="25">
        <f>IF(OR($D1157="",$G1157=""),"",ROUND($G1157+N($H1157)-((N($I1157)+N($J1157))/MAX(0.0001,IFERROR(IF(INDEX('Productos de barra'!$F$2:$F$151,MATCH($D1157,'Productos de barra'!$A$2:$A$151,0))="",1,INDEX('Productos de barra'!$F$2:$F$151,MATCH($D1157,'Productos de barra'!$A$2:$A$151,0))),1))+N($K1157)),2))</f>
        <v/>
      </c>
      <c r="M1157" s="24" t="n"/>
      <c r="N1157" s="25">
        <f>IF(OR($L1157="",$M1157=""),"",ROUND($M1157-$L1157,2))</f>
        <v/>
      </c>
      <c r="O1157" s="23">
        <f>IF($N1157="","",IF(ABS($N1157)&lt;=IFERROR(IF(INDEX('Productos de barra'!$G$2:$G$151,MATCH($D1157,'Productos de barra'!$A$2:$A$151,0))="",Configuración!$C$3,INDEX('Productos de barra'!$G$2:$G$151,MATCH($D1157,'Productos de barra'!$A$2:$A$151,0))),Configuración!$C$3)*((N($I1157)+N($J1157))/MAX(0.0001,IFERROR(IF(INDEX('Productos de barra'!$F$2:$F$151,MATCH($D1157,'Productos de barra'!$A$2:$A$151,0))="",1,INDEX('Productos de barra'!$F$2:$F$151,MATCH($D1157,'Productos de barra'!$A$2:$A$151,0))),1))+N($K1157))+0.001,"OK",IF($N1157&lt;0,"Falta: investigar","Sobra: revisar carga")))</f>
        <v/>
      </c>
      <c r="P1157" s="26">
        <f>IF($N1157="","",IFERROR(IF(INDEX('Productos de barra'!$H$2:$H$151,MATCH($D1157,'Productos de barra'!$A$2:$A$151,0))="","",$N1157*INDEX('Productos de barra'!$H$2:$H$151,MATCH($D1157,'Productos de barra'!$A$2:$A$151,0))),""))</f>
        <v/>
      </c>
      <c r="Q1157" s="18" t="n"/>
      <c r="R1157" s="23">
        <f>IF(OR($A1157="",$A1157&lt;&gt;'Resumen del turno'!$C$3,$B1157&lt;&gt;'Resumen del turno'!$C$4,$O1157="",$O1157="OK"),"",COUNTIFS($A$2:$A1157,$A1157,$B$2:$B1157,$B1157,$O$2:$O1157,"Falta*")+COUNTIFS($A$2:$A1157,$A1157,$B$2:$B1157,$B1157,$O$2:$O1157,"Sobra*"))</f>
        <v/>
      </c>
    </row>
    <row r="1158">
      <c r="A1158" s="22" t="n"/>
      <c r="B1158" s="18" t="n"/>
      <c r="C1158" s="18" t="n"/>
      <c r="D1158" s="18" t="n"/>
      <c r="E1158" s="23">
        <f>IF($D1158="","",IFERROR(INDEX('Productos de barra'!$B$2:$B$151,MATCH($D1158,'Productos de barra'!$A$2:$A$151,0)),"Código no cargado"))</f>
        <v/>
      </c>
      <c r="F1158" s="23">
        <f>IF($D1158="","",IFERROR(INDEX('Productos de barra'!$D$2:$D$151,MATCH($D1158,'Productos de barra'!$A$2:$A$151,0)),""))</f>
        <v/>
      </c>
      <c r="G1158" s="24" t="n"/>
      <c r="H1158" s="24" t="n"/>
      <c r="I1158" s="24" t="n"/>
      <c r="J1158" s="24" t="n"/>
      <c r="K1158" s="24" t="n"/>
      <c r="L1158" s="25">
        <f>IF(OR($D1158="",$G1158=""),"",ROUND($G1158+N($H1158)-((N($I1158)+N($J1158))/MAX(0.0001,IFERROR(IF(INDEX('Productos de barra'!$F$2:$F$151,MATCH($D1158,'Productos de barra'!$A$2:$A$151,0))="",1,INDEX('Productos de barra'!$F$2:$F$151,MATCH($D1158,'Productos de barra'!$A$2:$A$151,0))),1))+N($K1158)),2))</f>
        <v/>
      </c>
      <c r="M1158" s="24" t="n"/>
      <c r="N1158" s="25">
        <f>IF(OR($L1158="",$M1158=""),"",ROUND($M1158-$L1158,2))</f>
        <v/>
      </c>
      <c r="O1158" s="23">
        <f>IF($N1158="","",IF(ABS($N1158)&lt;=IFERROR(IF(INDEX('Productos de barra'!$G$2:$G$151,MATCH($D1158,'Productos de barra'!$A$2:$A$151,0))="",Configuración!$C$3,INDEX('Productos de barra'!$G$2:$G$151,MATCH($D1158,'Productos de barra'!$A$2:$A$151,0))),Configuración!$C$3)*((N($I1158)+N($J1158))/MAX(0.0001,IFERROR(IF(INDEX('Productos de barra'!$F$2:$F$151,MATCH($D1158,'Productos de barra'!$A$2:$A$151,0))="",1,INDEX('Productos de barra'!$F$2:$F$151,MATCH($D1158,'Productos de barra'!$A$2:$A$151,0))),1))+N($K1158))+0.001,"OK",IF($N1158&lt;0,"Falta: investigar","Sobra: revisar carga")))</f>
        <v/>
      </c>
      <c r="P1158" s="26">
        <f>IF($N1158="","",IFERROR(IF(INDEX('Productos de barra'!$H$2:$H$151,MATCH($D1158,'Productos de barra'!$A$2:$A$151,0))="","",$N1158*INDEX('Productos de barra'!$H$2:$H$151,MATCH($D1158,'Productos de barra'!$A$2:$A$151,0))),""))</f>
        <v/>
      </c>
      <c r="Q1158" s="18" t="n"/>
      <c r="R1158" s="23">
        <f>IF(OR($A1158="",$A1158&lt;&gt;'Resumen del turno'!$C$3,$B1158&lt;&gt;'Resumen del turno'!$C$4,$O1158="",$O1158="OK"),"",COUNTIFS($A$2:$A1158,$A1158,$B$2:$B1158,$B1158,$O$2:$O1158,"Falta*")+COUNTIFS($A$2:$A1158,$A1158,$B$2:$B1158,$B1158,$O$2:$O1158,"Sobra*"))</f>
        <v/>
      </c>
    </row>
    <row r="1159">
      <c r="A1159" s="22" t="n"/>
      <c r="B1159" s="18" t="n"/>
      <c r="C1159" s="18" t="n"/>
      <c r="D1159" s="18" t="n"/>
      <c r="E1159" s="23">
        <f>IF($D1159="","",IFERROR(INDEX('Productos de barra'!$B$2:$B$151,MATCH($D1159,'Productos de barra'!$A$2:$A$151,0)),"Código no cargado"))</f>
        <v/>
      </c>
      <c r="F1159" s="23">
        <f>IF($D1159="","",IFERROR(INDEX('Productos de barra'!$D$2:$D$151,MATCH($D1159,'Productos de barra'!$A$2:$A$151,0)),""))</f>
        <v/>
      </c>
      <c r="G1159" s="24" t="n"/>
      <c r="H1159" s="24" t="n"/>
      <c r="I1159" s="24" t="n"/>
      <c r="J1159" s="24" t="n"/>
      <c r="K1159" s="24" t="n"/>
      <c r="L1159" s="25">
        <f>IF(OR($D1159="",$G1159=""),"",ROUND($G1159+N($H1159)-((N($I1159)+N($J1159))/MAX(0.0001,IFERROR(IF(INDEX('Productos de barra'!$F$2:$F$151,MATCH($D1159,'Productos de barra'!$A$2:$A$151,0))="",1,INDEX('Productos de barra'!$F$2:$F$151,MATCH($D1159,'Productos de barra'!$A$2:$A$151,0))),1))+N($K1159)),2))</f>
        <v/>
      </c>
      <c r="M1159" s="24" t="n"/>
      <c r="N1159" s="25">
        <f>IF(OR($L1159="",$M1159=""),"",ROUND($M1159-$L1159,2))</f>
        <v/>
      </c>
      <c r="O1159" s="23">
        <f>IF($N1159="","",IF(ABS($N1159)&lt;=IFERROR(IF(INDEX('Productos de barra'!$G$2:$G$151,MATCH($D1159,'Productos de barra'!$A$2:$A$151,0))="",Configuración!$C$3,INDEX('Productos de barra'!$G$2:$G$151,MATCH($D1159,'Productos de barra'!$A$2:$A$151,0))),Configuración!$C$3)*((N($I1159)+N($J1159))/MAX(0.0001,IFERROR(IF(INDEX('Productos de barra'!$F$2:$F$151,MATCH($D1159,'Productos de barra'!$A$2:$A$151,0))="",1,INDEX('Productos de barra'!$F$2:$F$151,MATCH($D1159,'Productos de barra'!$A$2:$A$151,0))),1))+N($K1159))+0.001,"OK",IF($N1159&lt;0,"Falta: investigar","Sobra: revisar carga")))</f>
        <v/>
      </c>
      <c r="P1159" s="26">
        <f>IF($N1159="","",IFERROR(IF(INDEX('Productos de barra'!$H$2:$H$151,MATCH($D1159,'Productos de barra'!$A$2:$A$151,0))="","",$N1159*INDEX('Productos de barra'!$H$2:$H$151,MATCH($D1159,'Productos de barra'!$A$2:$A$151,0))),""))</f>
        <v/>
      </c>
      <c r="Q1159" s="18" t="n"/>
      <c r="R1159" s="23">
        <f>IF(OR($A1159="",$A1159&lt;&gt;'Resumen del turno'!$C$3,$B1159&lt;&gt;'Resumen del turno'!$C$4,$O1159="",$O1159="OK"),"",COUNTIFS($A$2:$A1159,$A1159,$B$2:$B1159,$B1159,$O$2:$O1159,"Falta*")+COUNTIFS($A$2:$A1159,$A1159,$B$2:$B1159,$B1159,$O$2:$O1159,"Sobra*"))</f>
        <v/>
      </c>
    </row>
    <row r="1160">
      <c r="A1160" s="22" t="n"/>
      <c r="B1160" s="18" t="n"/>
      <c r="C1160" s="18" t="n"/>
      <c r="D1160" s="18" t="n"/>
      <c r="E1160" s="23">
        <f>IF($D1160="","",IFERROR(INDEX('Productos de barra'!$B$2:$B$151,MATCH($D1160,'Productos de barra'!$A$2:$A$151,0)),"Código no cargado"))</f>
        <v/>
      </c>
      <c r="F1160" s="23">
        <f>IF($D1160="","",IFERROR(INDEX('Productos de barra'!$D$2:$D$151,MATCH($D1160,'Productos de barra'!$A$2:$A$151,0)),""))</f>
        <v/>
      </c>
      <c r="G1160" s="24" t="n"/>
      <c r="H1160" s="24" t="n"/>
      <c r="I1160" s="24" t="n"/>
      <c r="J1160" s="24" t="n"/>
      <c r="K1160" s="24" t="n"/>
      <c r="L1160" s="25">
        <f>IF(OR($D1160="",$G1160=""),"",ROUND($G1160+N($H1160)-((N($I1160)+N($J1160))/MAX(0.0001,IFERROR(IF(INDEX('Productos de barra'!$F$2:$F$151,MATCH($D1160,'Productos de barra'!$A$2:$A$151,0))="",1,INDEX('Productos de barra'!$F$2:$F$151,MATCH($D1160,'Productos de barra'!$A$2:$A$151,0))),1))+N($K1160)),2))</f>
        <v/>
      </c>
      <c r="M1160" s="24" t="n"/>
      <c r="N1160" s="25">
        <f>IF(OR($L1160="",$M1160=""),"",ROUND($M1160-$L1160,2))</f>
        <v/>
      </c>
      <c r="O1160" s="23">
        <f>IF($N1160="","",IF(ABS($N1160)&lt;=IFERROR(IF(INDEX('Productos de barra'!$G$2:$G$151,MATCH($D1160,'Productos de barra'!$A$2:$A$151,0))="",Configuración!$C$3,INDEX('Productos de barra'!$G$2:$G$151,MATCH($D1160,'Productos de barra'!$A$2:$A$151,0))),Configuración!$C$3)*((N($I1160)+N($J1160))/MAX(0.0001,IFERROR(IF(INDEX('Productos de barra'!$F$2:$F$151,MATCH($D1160,'Productos de barra'!$A$2:$A$151,0))="",1,INDEX('Productos de barra'!$F$2:$F$151,MATCH($D1160,'Productos de barra'!$A$2:$A$151,0))),1))+N($K1160))+0.001,"OK",IF($N1160&lt;0,"Falta: investigar","Sobra: revisar carga")))</f>
        <v/>
      </c>
      <c r="P1160" s="26">
        <f>IF($N1160="","",IFERROR(IF(INDEX('Productos de barra'!$H$2:$H$151,MATCH($D1160,'Productos de barra'!$A$2:$A$151,0))="","",$N1160*INDEX('Productos de barra'!$H$2:$H$151,MATCH($D1160,'Productos de barra'!$A$2:$A$151,0))),""))</f>
        <v/>
      </c>
      <c r="Q1160" s="18" t="n"/>
      <c r="R1160" s="23">
        <f>IF(OR($A1160="",$A1160&lt;&gt;'Resumen del turno'!$C$3,$B1160&lt;&gt;'Resumen del turno'!$C$4,$O1160="",$O1160="OK"),"",COUNTIFS($A$2:$A1160,$A1160,$B$2:$B1160,$B1160,$O$2:$O1160,"Falta*")+COUNTIFS($A$2:$A1160,$A1160,$B$2:$B1160,$B1160,$O$2:$O1160,"Sobra*"))</f>
        <v/>
      </c>
    </row>
    <row r="1161">
      <c r="A1161" s="22" t="n"/>
      <c r="B1161" s="18" t="n"/>
      <c r="C1161" s="18" t="n"/>
      <c r="D1161" s="18" t="n"/>
      <c r="E1161" s="23">
        <f>IF($D1161="","",IFERROR(INDEX('Productos de barra'!$B$2:$B$151,MATCH($D1161,'Productos de barra'!$A$2:$A$151,0)),"Código no cargado"))</f>
        <v/>
      </c>
      <c r="F1161" s="23">
        <f>IF($D1161="","",IFERROR(INDEX('Productos de barra'!$D$2:$D$151,MATCH($D1161,'Productos de barra'!$A$2:$A$151,0)),""))</f>
        <v/>
      </c>
      <c r="G1161" s="24" t="n"/>
      <c r="H1161" s="24" t="n"/>
      <c r="I1161" s="24" t="n"/>
      <c r="J1161" s="24" t="n"/>
      <c r="K1161" s="24" t="n"/>
      <c r="L1161" s="25">
        <f>IF(OR($D1161="",$G1161=""),"",ROUND($G1161+N($H1161)-((N($I1161)+N($J1161))/MAX(0.0001,IFERROR(IF(INDEX('Productos de barra'!$F$2:$F$151,MATCH($D1161,'Productos de barra'!$A$2:$A$151,0))="",1,INDEX('Productos de barra'!$F$2:$F$151,MATCH($D1161,'Productos de barra'!$A$2:$A$151,0))),1))+N($K1161)),2))</f>
        <v/>
      </c>
      <c r="M1161" s="24" t="n"/>
      <c r="N1161" s="25">
        <f>IF(OR($L1161="",$M1161=""),"",ROUND($M1161-$L1161,2))</f>
        <v/>
      </c>
      <c r="O1161" s="23">
        <f>IF($N1161="","",IF(ABS($N1161)&lt;=IFERROR(IF(INDEX('Productos de barra'!$G$2:$G$151,MATCH($D1161,'Productos de barra'!$A$2:$A$151,0))="",Configuración!$C$3,INDEX('Productos de barra'!$G$2:$G$151,MATCH($D1161,'Productos de barra'!$A$2:$A$151,0))),Configuración!$C$3)*((N($I1161)+N($J1161))/MAX(0.0001,IFERROR(IF(INDEX('Productos de barra'!$F$2:$F$151,MATCH($D1161,'Productos de barra'!$A$2:$A$151,0))="",1,INDEX('Productos de barra'!$F$2:$F$151,MATCH($D1161,'Productos de barra'!$A$2:$A$151,0))),1))+N($K1161))+0.001,"OK",IF($N1161&lt;0,"Falta: investigar","Sobra: revisar carga")))</f>
        <v/>
      </c>
      <c r="P1161" s="26">
        <f>IF($N1161="","",IFERROR(IF(INDEX('Productos de barra'!$H$2:$H$151,MATCH($D1161,'Productos de barra'!$A$2:$A$151,0))="","",$N1161*INDEX('Productos de barra'!$H$2:$H$151,MATCH($D1161,'Productos de barra'!$A$2:$A$151,0))),""))</f>
        <v/>
      </c>
      <c r="Q1161" s="18" t="n"/>
      <c r="R1161" s="23">
        <f>IF(OR($A1161="",$A1161&lt;&gt;'Resumen del turno'!$C$3,$B1161&lt;&gt;'Resumen del turno'!$C$4,$O1161="",$O1161="OK"),"",COUNTIFS($A$2:$A1161,$A1161,$B$2:$B1161,$B1161,$O$2:$O1161,"Falta*")+COUNTIFS($A$2:$A1161,$A1161,$B$2:$B1161,$B1161,$O$2:$O1161,"Sobra*"))</f>
        <v/>
      </c>
    </row>
    <row r="1162">
      <c r="A1162" s="22" t="n"/>
      <c r="B1162" s="18" t="n"/>
      <c r="C1162" s="18" t="n"/>
      <c r="D1162" s="18" t="n"/>
      <c r="E1162" s="23">
        <f>IF($D1162="","",IFERROR(INDEX('Productos de barra'!$B$2:$B$151,MATCH($D1162,'Productos de barra'!$A$2:$A$151,0)),"Código no cargado"))</f>
        <v/>
      </c>
      <c r="F1162" s="23">
        <f>IF($D1162="","",IFERROR(INDEX('Productos de barra'!$D$2:$D$151,MATCH($D1162,'Productos de barra'!$A$2:$A$151,0)),""))</f>
        <v/>
      </c>
      <c r="G1162" s="24" t="n"/>
      <c r="H1162" s="24" t="n"/>
      <c r="I1162" s="24" t="n"/>
      <c r="J1162" s="24" t="n"/>
      <c r="K1162" s="24" t="n"/>
      <c r="L1162" s="25">
        <f>IF(OR($D1162="",$G1162=""),"",ROUND($G1162+N($H1162)-((N($I1162)+N($J1162))/MAX(0.0001,IFERROR(IF(INDEX('Productos de barra'!$F$2:$F$151,MATCH($D1162,'Productos de barra'!$A$2:$A$151,0))="",1,INDEX('Productos de barra'!$F$2:$F$151,MATCH($D1162,'Productos de barra'!$A$2:$A$151,0))),1))+N($K1162)),2))</f>
        <v/>
      </c>
      <c r="M1162" s="24" t="n"/>
      <c r="N1162" s="25">
        <f>IF(OR($L1162="",$M1162=""),"",ROUND($M1162-$L1162,2))</f>
        <v/>
      </c>
      <c r="O1162" s="23">
        <f>IF($N1162="","",IF(ABS($N1162)&lt;=IFERROR(IF(INDEX('Productos de barra'!$G$2:$G$151,MATCH($D1162,'Productos de barra'!$A$2:$A$151,0))="",Configuración!$C$3,INDEX('Productos de barra'!$G$2:$G$151,MATCH($D1162,'Productos de barra'!$A$2:$A$151,0))),Configuración!$C$3)*((N($I1162)+N($J1162))/MAX(0.0001,IFERROR(IF(INDEX('Productos de barra'!$F$2:$F$151,MATCH($D1162,'Productos de barra'!$A$2:$A$151,0))="",1,INDEX('Productos de barra'!$F$2:$F$151,MATCH($D1162,'Productos de barra'!$A$2:$A$151,0))),1))+N($K1162))+0.001,"OK",IF($N1162&lt;0,"Falta: investigar","Sobra: revisar carga")))</f>
        <v/>
      </c>
      <c r="P1162" s="26">
        <f>IF($N1162="","",IFERROR(IF(INDEX('Productos de barra'!$H$2:$H$151,MATCH($D1162,'Productos de barra'!$A$2:$A$151,0))="","",$N1162*INDEX('Productos de barra'!$H$2:$H$151,MATCH($D1162,'Productos de barra'!$A$2:$A$151,0))),""))</f>
        <v/>
      </c>
      <c r="Q1162" s="18" t="n"/>
      <c r="R1162" s="23">
        <f>IF(OR($A1162="",$A1162&lt;&gt;'Resumen del turno'!$C$3,$B1162&lt;&gt;'Resumen del turno'!$C$4,$O1162="",$O1162="OK"),"",COUNTIFS($A$2:$A1162,$A1162,$B$2:$B1162,$B1162,$O$2:$O1162,"Falta*")+COUNTIFS($A$2:$A1162,$A1162,$B$2:$B1162,$B1162,$O$2:$O1162,"Sobra*"))</f>
        <v/>
      </c>
    </row>
    <row r="1163">
      <c r="A1163" s="22" t="n"/>
      <c r="B1163" s="18" t="n"/>
      <c r="C1163" s="18" t="n"/>
      <c r="D1163" s="18" t="n"/>
      <c r="E1163" s="23">
        <f>IF($D1163="","",IFERROR(INDEX('Productos de barra'!$B$2:$B$151,MATCH($D1163,'Productos de barra'!$A$2:$A$151,0)),"Código no cargado"))</f>
        <v/>
      </c>
      <c r="F1163" s="23">
        <f>IF($D1163="","",IFERROR(INDEX('Productos de barra'!$D$2:$D$151,MATCH($D1163,'Productos de barra'!$A$2:$A$151,0)),""))</f>
        <v/>
      </c>
      <c r="G1163" s="24" t="n"/>
      <c r="H1163" s="24" t="n"/>
      <c r="I1163" s="24" t="n"/>
      <c r="J1163" s="24" t="n"/>
      <c r="K1163" s="24" t="n"/>
      <c r="L1163" s="25">
        <f>IF(OR($D1163="",$G1163=""),"",ROUND($G1163+N($H1163)-((N($I1163)+N($J1163))/MAX(0.0001,IFERROR(IF(INDEX('Productos de barra'!$F$2:$F$151,MATCH($D1163,'Productos de barra'!$A$2:$A$151,0))="",1,INDEX('Productos de barra'!$F$2:$F$151,MATCH($D1163,'Productos de barra'!$A$2:$A$151,0))),1))+N($K1163)),2))</f>
        <v/>
      </c>
      <c r="M1163" s="24" t="n"/>
      <c r="N1163" s="25">
        <f>IF(OR($L1163="",$M1163=""),"",ROUND($M1163-$L1163,2))</f>
        <v/>
      </c>
      <c r="O1163" s="23">
        <f>IF($N1163="","",IF(ABS($N1163)&lt;=IFERROR(IF(INDEX('Productos de barra'!$G$2:$G$151,MATCH($D1163,'Productos de barra'!$A$2:$A$151,0))="",Configuración!$C$3,INDEX('Productos de barra'!$G$2:$G$151,MATCH($D1163,'Productos de barra'!$A$2:$A$151,0))),Configuración!$C$3)*((N($I1163)+N($J1163))/MAX(0.0001,IFERROR(IF(INDEX('Productos de barra'!$F$2:$F$151,MATCH($D1163,'Productos de barra'!$A$2:$A$151,0))="",1,INDEX('Productos de barra'!$F$2:$F$151,MATCH($D1163,'Productos de barra'!$A$2:$A$151,0))),1))+N($K1163))+0.001,"OK",IF($N1163&lt;0,"Falta: investigar","Sobra: revisar carga")))</f>
        <v/>
      </c>
      <c r="P1163" s="26">
        <f>IF($N1163="","",IFERROR(IF(INDEX('Productos de barra'!$H$2:$H$151,MATCH($D1163,'Productos de barra'!$A$2:$A$151,0))="","",$N1163*INDEX('Productos de barra'!$H$2:$H$151,MATCH($D1163,'Productos de barra'!$A$2:$A$151,0))),""))</f>
        <v/>
      </c>
      <c r="Q1163" s="18" t="n"/>
      <c r="R1163" s="23">
        <f>IF(OR($A1163="",$A1163&lt;&gt;'Resumen del turno'!$C$3,$B1163&lt;&gt;'Resumen del turno'!$C$4,$O1163="",$O1163="OK"),"",COUNTIFS($A$2:$A1163,$A1163,$B$2:$B1163,$B1163,$O$2:$O1163,"Falta*")+COUNTIFS($A$2:$A1163,$A1163,$B$2:$B1163,$B1163,$O$2:$O1163,"Sobra*"))</f>
        <v/>
      </c>
    </row>
    <row r="1164">
      <c r="A1164" s="22" t="n"/>
      <c r="B1164" s="18" t="n"/>
      <c r="C1164" s="18" t="n"/>
      <c r="D1164" s="18" t="n"/>
      <c r="E1164" s="23">
        <f>IF($D1164="","",IFERROR(INDEX('Productos de barra'!$B$2:$B$151,MATCH($D1164,'Productos de barra'!$A$2:$A$151,0)),"Código no cargado"))</f>
        <v/>
      </c>
      <c r="F1164" s="23">
        <f>IF($D1164="","",IFERROR(INDEX('Productos de barra'!$D$2:$D$151,MATCH($D1164,'Productos de barra'!$A$2:$A$151,0)),""))</f>
        <v/>
      </c>
      <c r="G1164" s="24" t="n"/>
      <c r="H1164" s="24" t="n"/>
      <c r="I1164" s="24" t="n"/>
      <c r="J1164" s="24" t="n"/>
      <c r="K1164" s="24" t="n"/>
      <c r="L1164" s="25">
        <f>IF(OR($D1164="",$G1164=""),"",ROUND($G1164+N($H1164)-((N($I1164)+N($J1164))/MAX(0.0001,IFERROR(IF(INDEX('Productos de barra'!$F$2:$F$151,MATCH($D1164,'Productos de barra'!$A$2:$A$151,0))="",1,INDEX('Productos de barra'!$F$2:$F$151,MATCH($D1164,'Productos de barra'!$A$2:$A$151,0))),1))+N($K1164)),2))</f>
        <v/>
      </c>
      <c r="M1164" s="24" t="n"/>
      <c r="N1164" s="25">
        <f>IF(OR($L1164="",$M1164=""),"",ROUND($M1164-$L1164,2))</f>
        <v/>
      </c>
      <c r="O1164" s="23">
        <f>IF($N1164="","",IF(ABS($N1164)&lt;=IFERROR(IF(INDEX('Productos de barra'!$G$2:$G$151,MATCH($D1164,'Productos de barra'!$A$2:$A$151,0))="",Configuración!$C$3,INDEX('Productos de barra'!$G$2:$G$151,MATCH($D1164,'Productos de barra'!$A$2:$A$151,0))),Configuración!$C$3)*((N($I1164)+N($J1164))/MAX(0.0001,IFERROR(IF(INDEX('Productos de barra'!$F$2:$F$151,MATCH($D1164,'Productos de barra'!$A$2:$A$151,0))="",1,INDEX('Productos de barra'!$F$2:$F$151,MATCH($D1164,'Productos de barra'!$A$2:$A$151,0))),1))+N($K1164))+0.001,"OK",IF($N1164&lt;0,"Falta: investigar","Sobra: revisar carga")))</f>
        <v/>
      </c>
      <c r="P1164" s="26">
        <f>IF($N1164="","",IFERROR(IF(INDEX('Productos de barra'!$H$2:$H$151,MATCH($D1164,'Productos de barra'!$A$2:$A$151,0))="","",$N1164*INDEX('Productos de barra'!$H$2:$H$151,MATCH($D1164,'Productos de barra'!$A$2:$A$151,0))),""))</f>
        <v/>
      </c>
      <c r="Q1164" s="18" t="n"/>
      <c r="R1164" s="23">
        <f>IF(OR($A1164="",$A1164&lt;&gt;'Resumen del turno'!$C$3,$B1164&lt;&gt;'Resumen del turno'!$C$4,$O1164="",$O1164="OK"),"",COUNTIFS($A$2:$A1164,$A1164,$B$2:$B1164,$B1164,$O$2:$O1164,"Falta*")+COUNTIFS($A$2:$A1164,$A1164,$B$2:$B1164,$B1164,$O$2:$O1164,"Sobra*"))</f>
        <v/>
      </c>
    </row>
    <row r="1165">
      <c r="A1165" s="22" t="n"/>
      <c r="B1165" s="18" t="n"/>
      <c r="C1165" s="18" t="n"/>
      <c r="D1165" s="18" t="n"/>
      <c r="E1165" s="23">
        <f>IF($D1165="","",IFERROR(INDEX('Productos de barra'!$B$2:$B$151,MATCH($D1165,'Productos de barra'!$A$2:$A$151,0)),"Código no cargado"))</f>
        <v/>
      </c>
      <c r="F1165" s="23">
        <f>IF($D1165="","",IFERROR(INDEX('Productos de barra'!$D$2:$D$151,MATCH($D1165,'Productos de barra'!$A$2:$A$151,0)),""))</f>
        <v/>
      </c>
      <c r="G1165" s="24" t="n"/>
      <c r="H1165" s="24" t="n"/>
      <c r="I1165" s="24" t="n"/>
      <c r="J1165" s="24" t="n"/>
      <c r="K1165" s="24" t="n"/>
      <c r="L1165" s="25">
        <f>IF(OR($D1165="",$G1165=""),"",ROUND($G1165+N($H1165)-((N($I1165)+N($J1165))/MAX(0.0001,IFERROR(IF(INDEX('Productos de barra'!$F$2:$F$151,MATCH($D1165,'Productos de barra'!$A$2:$A$151,0))="",1,INDEX('Productos de barra'!$F$2:$F$151,MATCH($D1165,'Productos de barra'!$A$2:$A$151,0))),1))+N($K1165)),2))</f>
        <v/>
      </c>
      <c r="M1165" s="24" t="n"/>
      <c r="N1165" s="25">
        <f>IF(OR($L1165="",$M1165=""),"",ROUND($M1165-$L1165,2))</f>
        <v/>
      </c>
      <c r="O1165" s="23">
        <f>IF($N1165="","",IF(ABS($N1165)&lt;=IFERROR(IF(INDEX('Productos de barra'!$G$2:$G$151,MATCH($D1165,'Productos de barra'!$A$2:$A$151,0))="",Configuración!$C$3,INDEX('Productos de barra'!$G$2:$G$151,MATCH($D1165,'Productos de barra'!$A$2:$A$151,0))),Configuración!$C$3)*((N($I1165)+N($J1165))/MAX(0.0001,IFERROR(IF(INDEX('Productos de barra'!$F$2:$F$151,MATCH($D1165,'Productos de barra'!$A$2:$A$151,0))="",1,INDEX('Productos de barra'!$F$2:$F$151,MATCH($D1165,'Productos de barra'!$A$2:$A$151,0))),1))+N($K1165))+0.001,"OK",IF($N1165&lt;0,"Falta: investigar","Sobra: revisar carga")))</f>
        <v/>
      </c>
      <c r="P1165" s="26">
        <f>IF($N1165="","",IFERROR(IF(INDEX('Productos de barra'!$H$2:$H$151,MATCH($D1165,'Productos de barra'!$A$2:$A$151,0))="","",$N1165*INDEX('Productos de barra'!$H$2:$H$151,MATCH($D1165,'Productos de barra'!$A$2:$A$151,0))),""))</f>
        <v/>
      </c>
      <c r="Q1165" s="18" t="n"/>
      <c r="R1165" s="23">
        <f>IF(OR($A1165="",$A1165&lt;&gt;'Resumen del turno'!$C$3,$B1165&lt;&gt;'Resumen del turno'!$C$4,$O1165="",$O1165="OK"),"",COUNTIFS($A$2:$A1165,$A1165,$B$2:$B1165,$B1165,$O$2:$O1165,"Falta*")+COUNTIFS($A$2:$A1165,$A1165,$B$2:$B1165,$B1165,$O$2:$O1165,"Sobra*"))</f>
        <v/>
      </c>
    </row>
    <row r="1166">
      <c r="A1166" s="22" t="n"/>
      <c r="B1166" s="18" t="n"/>
      <c r="C1166" s="18" t="n"/>
      <c r="D1166" s="18" t="n"/>
      <c r="E1166" s="23">
        <f>IF($D1166="","",IFERROR(INDEX('Productos de barra'!$B$2:$B$151,MATCH($D1166,'Productos de barra'!$A$2:$A$151,0)),"Código no cargado"))</f>
        <v/>
      </c>
      <c r="F1166" s="23">
        <f>IF($D1166="","",IFERROR(INDEX('Productos de barra'!$D$2:$D$151,MATCH($D1166,'Productos de barra'!$A$2:$A$151,0)),""))</f>
        <v/>
      </c>
      <c r="G1166" s="24" t="n"/>
      <c r="H1166" s="24" t="n"/>
      <c r="I1166" s="24" t="n"/>
      <c r="J1166" s="24" t="n"/>
      <c r="K1166" s="24" t="n"/>
      <c r="L1166" s="25">
        <f>IF(OR($D1166="",$G1166=""),"",ROUND($G1166+N($H1166)-((N($I1166)+N($J1166))/MAX(0.0001,IFERROR(IF(INDEX('Productos de barra'!$F$2:$F$151,MATCH($D1166,'Productos de barra'!$A$2:$A$151,0))="",1,INDEX('Productos de barra'!$F$2:$F$151,MATCH($D1166,'Productos de barra'!$A$2:$A$151,0))),1))+N($K1166)),2))</f>
        <v/>
      </c>
      <c r="M1166" s="24" t="n"/>
      <c r="N1166" s="25">
        <f>IF(OR($L1166="",$M1166=""),"",ROUND($M1166-$L1166,2))</f>
        <v/>
      </c>
      <c r="O1166" s="23">
        <f>IF($N1166="","",IF(ABS($N1166)&lt;=IFERROR(IF(INDEX('Productos de barra'!$G$2:$G$151,MATCH($D1166,'Productos de barra'!$A$2:$A$151,0))="",Configuración!$C$3,INDEX('Productos de barra'!$G$2:$G$151,MATCH($D1166,'Productos de barra'!$A$2:$A$151,0))),Configuración!$C$3)*((N($I1166)+N($J1166))/MAX(0.0001,IFERROR(IF(INDEX('Productos de barra'!$F$2:$F$151,MATCH($D1166,'Productos de barra'!$A$2:$A$151,0))="",1,INDEX('Productos de barra'!$F$2:$F$151,MATCH($D1166,'Productos de barra'!$A$2:$A$151,0))),1))+N($K1166))+0.001,"OK",IF($N1166&lt;0,"Falta: investigar","Sobra: revisar carga")))</f>
        <v/>
      </c>
      <c r="P1166" s="26">
        <f>IF($N1166="","",IFERROR(IF(INDEX('Productos de barra'!$H$2:$H$151,MATCH($D1166,'Productos de barra'!$A$2:$A$151,0))="","",$N1166*INDEX('Productos de barra'!$H$2:$H$151,MATCH($D1166,'Productos de barra'!$A$2:$A$151,0))),""))</f>
        <v/>
      </c>
      <c r="Q1166" s="18" t="n"/>
      <c r="R1166" s="23">
        <f>IF(OR($A1166="",$A1166&lt;&gt;'Resumen del turno'!$C$3,$B1166&lt;&gt;'Resumen del turno'!$C$4,$O1166="",$O1166="OK"),"",COUNTIFS($A$2:$A1166,$A1166,$B$2:$B1166,$B1166,$O$2:$O1166,"Falta*")+COUNTIFS($A$2:$A1166,$A1166,$B$2:$B1166,$B1166,$O$2:$O1166,"Sobra*"))</f>
        <v/>
      </c>
    </row>
    <row r="1167">
      <c r="A1167" s="22" t="n"/>
      <c r="B1167" s="18" t="n"/>
      <c r="C1167" s="18" t="n"/>
      <c r="D1167" s="18" t="n"/>
      <c r="E1167" s="23">
        <f>IF($D1167="","",IFERROR(INDEX('Productos de barra'!$B$2:$B$151,MATCH($D1167,'Productos de barra'!$A$2:$A$151,0)),"Código no cargado"))</f>
        <v/>
      </c>
      <c r="F1167" s="23">
        <f>IF($D1167="","",IFERROR(INDEX('Productos de barra'!$D$2:$D$151,MATCH($D1167,'Productos de barra'!$A$2:$A$151,0)),""))</f>
        <v/>
      </c>
      <c r="G1167" s="24" t="n"/>
      <c r="H1167" s="24" t="n"/>
      <c r="I1167" s="24" t="n"/>
      <c r="J1167" s="24" t="n"/>
      <c r="K1167" s="24" t="n"/>
      <c r="L1167" s="25">
        <f>IF(OR($D1167="",$G1167=""),"",ROUND($G1167+N($H1167)-((N($I1167)+N($J1167))/MAX(0.0001,IFERROR(IF(INDEX('Productos de barra'!$F$2:$F$151,MATCH($D1167,'Productos de barra'!$A$2:$A$151,0))="",1,INDEX('Productos de barra'!$F$2:$F$151,MATCH($D1167,'Productos de barra'!$A$2:$A$151,0))),1))+N($K1167)),2))</f>
        <v/>
      </c>
      <c r="M1167" s="24" t="n"/>
      <c r="N1167" s="25">
        <f>IF(OR($L1167="",$M1167=""),"",ROUND($M1167-$L1167,2))</f>
        <v/>
      </c>
      <c r="O1167" s="23">
        <f>IF($N1167="","",IF(ABS($N1167)&lt;=IFERROR(IF(INDEX('Productos de barra'!$G$2:$G$151,MATCH($D1167,'Productos de barra'!$A$2:$A$151,0))="",Configuración!$C$3,INDEX('Productos de barra'!$G$2:$G$151,MATCH($D1167,'Productos de barra'!$A$2:$A$151,0))),Configuración!$C$3)*((N($I1167)+N($J1167))/MAX(0.0001,IFERROR(IF(INDEX('Productos de barra'!$F$2:$F$151,MATCH($D1167,'Productos de barra'!$A$2:$A$151,0))="",1,INDEX('Productos de barra'!$F$2:$F$151,MATCH($D1167,'Productos de barra'!$A$2:$A$151,0))),1))+N($K1167))+0.001,"OK",IF($N1167&lt;0,"Falta: investigar","Sobra: revisar carga")))</f>
        <v/>
      </c>
      <c r="P1167" s="26">
        <f>IF($N1167="","",IFERROR(IF(INDEX('Productos de barra'!$H$2:$H$151,MATCH($D1167,'Productos de barra'!$A$2:$A$151,0))="","",$N1167*INDEX('Productos de barra'!$H$2:$H$151,MATCH($D1167,'Productos de barra'!$A$2:$A$151,0))),""))</f>
        <v/>
      </c>
      <c r="Q1167" s="18" t="n"/>
      <c r="R1167" s="23">
        <f>IF(OR($A1167="",$A1167&lt;&gt;'Resumen del turno'!$C$3,$B1167&lt;&gt;'Resumen del turno'!$C$4,$O1167="",$O1167="OK"),"",COUNTIFS($A$2:$A1167,$A1167,$B$2:$B1167,$B1167,$O$2:$O1167,"Falta*")+COUNTIFS($A$2:$A1167,$A1167,$B$2:$B1167,$B1167,$O$2:$O1167,"Sobra*"))</f>
        <v/>
      </c>
    </row>
    <row r="1168">
      <c r="A1168" s="22" t="n"/>
      <c r="B1168" s="18" t="n"/>
      <c r="C1168" s="18" t="n"/>
      <c r="D1168" s="18" t="n"/>
      <c r="E1168" s="23">
        <f>IF($D1168="","",IFERROR(INDEX('Productos de barra'!$B$2:$B$151,MATCH($D1168,'Productos de barra'!$A$2:$A$151,0)),"Código no cargado"))</f>
        <v/>
      </c>
      <c r="F1168" s="23">
        <f>IF($D1168="","",IFERROR(INDEX('Productos de barra'!$D$2:$D$151,MATCH($D1168,'Productos de barra'!$A$2:$A$151,0)),""))</f>
        <v/>
      </c>
      <c r="G1168" s="24" t="n"/>
      <c r="H1168" s="24" t="n"/>
      <c r="I1168" s="24" t="n"/>
      <c r="J1168" s="24" t="n"/>
      <c r="K1168" s="24" t="n"/>
      <c r="L1168" s="25">
        <f>IF(OR($D1168="",$G1168=""),"",ROUND($G1168+N($H1168)-((N($I1168)+N($J1168))/MAX(0.0001,IFERROR(IF(INDEX('Productos de barra'!$F$2:$F$151,MATCH($D1168,'Productos de barra'!$A$2:$A$151,0))="",1,INDEX('Productos de barra'!$F$2:$F$151,MATCH($D1168,'Productos de barra'!$A$2:$A$151,0))),1))+N($K1168)),2))</f>
        <v/>
      </c>
      <c r="M1168" s="24" t="n"/>
      <c r="N1168" s="25">
        <f>IF(OR($L1168="",$M1168=""),"",ROUND($M1168-$L1168,2))</f>
        <v/>
      </c>
      <c r="O1168" s="23">
        <f>IF($N1168="","",IF(ABS($N1168)&lt;=IFERROR(IF(INDEX('Productos de barra'!$G$2:$G$151,MATCH($D1168,'Productos de barra'!$A$2:$A$151,0))="",Configuración!$C$3,INDEX('Productos de barra'!$G$2:$G$151,MATCH($D1168,'Productos de barra'!$A$2:$A$151,0))),Configuración!$C$3)*((N($I1168)+N($J1168))/MAX(0.0001,IFERROR(IF(INDEX('Productos de barra'!$F$2:$F$151,MATCH($D1168,'Productos de barra'!$A$2:$A$151,0))="",1,INDEX('Productos de barra'!$F$2:$F$151,MATCH($D1168,'Productos de barra'!$A$2:$A$151,0))),1))+N($K1168))+0.001,"OK",IF($N1168&lt;0,"Falta: investigar","Sobra: revisar carga")))</f>
        <v/>
      </c>
      <c r="P1168" s="26">
        <f>IF($N1168="","",IFERROR(IF(INDEX('Productos de barra'!$H$2:$H$151,MATCH($D1168,'Productos de barra'!$A$2:$A$151,0))="","",$N1168*INDEX('Productos de barra'!$H$2:$H$151,MATCH($D1168,'Productos de barra'!$A$2:$A$151,0))),""))</f>
        <v/>
      </c>
      <c r="Q1168" s="18" t="n"/>
      <c r="R1168" s="23">
        <f>IF(OR($A1168="",$A1168&lt;&gt;'Resumen del turno'!$C$3,$B1168&lt;&gt;'Resumen del turno'!$C$4,$O1168="",$O1168="OK"),"",COUNTIFS($A$2:$A1168,$A1168,$B$2:$B1168,$B1168,$O$2:$O1168,"Falta*")+COUNTIFS($A$2:$A1168,$A1168,$B$2:$B1168,$B1168,$O$2:$O1168,"Sobra*"))</f>
        <v/>
      </c>
    </row>
    <row r="1169">
      <c r="A1169" s="22" t="n"/>
      <c r="B1169" s="18" t="n"/>
      <c r="C1169" s="18" t="n"/>
      <c r="D1169" s="18" t="n"/>
      <c r="E1169" s="23">
        <f>IF($D1169="","",IFERROR(INDEX('Productos de barra'!$B$2:$B$151,MATCH($D1169,'Productos de barra'!$A$2:$A$151,0)),"Código no cargado"))</f>
        <v/>
      </c>
      <c r="F1169" s="23">
        <f>IF($D1169="","",IFERROR(INDEX('Productos de barra'!$D$2:$D$151,MATCH($D1169,'Productos de barra'!$A$2:$A$151,0)),""))</f>
        <v/>
      </c>
      <c r="G1169" s="24" t="n"/>
      <c r="H1169" s="24" t="n"/>
      <c r="I1169" s="24" t="n"/>
      <c r="J1169" s="24" t="n"/>
      <c r="K1169" s="24" t="n"/>
      <c r="L1169" s="25">
        <f>IF(OR($D1169="",$G1169=""),"",ROUND($G1169+N($H1169)-((N($I1169)+N($J1169))/MAX(0.0001,IFERROR(IF(INDEX('Productos de barra'!$F$2:$F$151,MATCH($D1169,'Productos de barra'!$A$2:$A$151,0))="",1,INDEX('Productos de barra'!$F$2:$F$151,MATCH($D1169,'Productos de barra'!$A$2:$A$151,0))),1))+N($K1169)),2))</f>
        <v/>
      </c>
      <c r="M1169" s="24" t="n"/>
      <c r="N1169" s="25">
        <f>IF(OR($L1169="",$M1169=""),"",ROUND($M1169-$L1169,2))</f>
        <v/>
      </c>
      <c r="O1169" s="23">
        <f>IF($N1169="","",IF(ABS($N1169)&lt;=IFERROR(IF(INDEX('Productos de barra'!$G$2:$G$151,MATCH($D1169,'Productos de barra'!$A$2:$A$151,0))="",Configuración!$C$3,INDEX('Productos de barra'!$G$2:$G$151,MATCH($D1169,'Productos de barra'!$A$2:$A$151,0))),Configuración!$C$3)*((N($I1169)+N($J1169))/MAX(0.0001,IFERROR(IF(INDEX('Productos de barra'!$F$2:$F$151,MATCH($D1169,'Productos de barra'!$A$2:$A$151,0))="",1,INDEX('Productos de barra'!$F$2:$F$151,MATCH($D1169,'Productos de barra'!$A$2:$A$151,0))),1))+N($K1169))+0.001,"OK",IF($N1169&lt;0,"Falta: investigar","Sobra: revisar carga")))</f>
        <v/>
      </c>
      <c r="P1169" s="26">
        <f>IF($N1169="","",IFERROR(IF(INDEX('Productos de barra'!$H$2:$H$151,MATCH($D1169,'Productos de barra'!$A$2:$A$151,0))="","",$N1169*INDEX('Productos de barra'!$H$2:$H$151,MATCH($D1169,'Productos de barra'!$A$2:$A$151,0))),""))</f>
        <v/>
      </c>
      <c r="Q1169" s="18" t="n"/>
      <c r="R1169" s="23">
        <f>IF(OR($A1169="",$A1169&lt;&gt;'Resumen del turno'!$C$3,$B1169&lt;&gt;'Resumen del turno'!$C$4,$O1169="",$O1169="OK"),"",COUNTIFS($A$2:$A1169,$A1169,$B$2:$B1169,$B1169,$O$2:$O1169,"Falta*")+COUNTIFS($A$2:$A1169,$A1169,$B$2:$B1169,$B1169,$O$2:$O1169,"Sobra*"))</f>
        <v/>
      </c>
    </row>
    <row r="1170">
      <c r="A1170" s="22" t="n"/>
      <c r="B1170" s="18" t="n"/>
      <c r="C1170" s="18" t="n"/>
      <c r="D1170" s="18" t="n"/>
      <c r="E1170" s="23">
        <f>IF($D1170="","",IFERROR(INDEX('Productos de barra'!$B$2:$B$151,MATCH($D1170,'Productos de barra'!$A$2:$A$151,0)),"Código no cargado"))</f>
        <v/>
      </c>
      <c r="F1170" s="23">
        <f>IF($D1170="","",IFERROR(INDEX('Productos de barra'!$D$2:$D$151,MATCH($D1170,'Productos de barra'!$A$2:$A$151,0)),""))</f>
        <v/>
      </c>
      <c r="G1170" s="24" t="n"/>
      <c r="H1170" s="24" t="n"/>
      <c r="I1170" s="24" t="n"/>
      <c r="J1170" s="24" t="n"/>
      <c r="K1170" s="24" t="n"/>
      <c r="L1170" s="25">
        <f>IF(OR($D1170="",$G1170=""),"",ROUND($G1170+N($H1170)-((N($I1170)+N($J1170))/MAX(0.0001,IFERROR(IF(INDEX('Productos de barra'!$F$2:$F$151,MATCH($D1170,'Productos de barra'!$A$2:$A$151,0))="",1,INDEX('Productos de barra'!$F$2:$F$151,MATCH($D1170,'Productos de barra'!$A$2:$A$151,0))),1))+N($K1170)),2))</f>
        <v/>
      </c>
      <c r="M1170" s="24" t="n"/>
      <c r="N1170" s="25">
        <f>IF(OR($L1170="",$M1170=""),"",ROUND($M1170-$L1170,2))</f>
        <v/>
      </c>
      <c r="O1170" s="23">
        <f>IF($N1170="","",IF(ABS($N1170)&lt;=IFERROR(IF(INDEX('Productos de barra'!$G$2:$G$151,MATCH($D1170,'Productos de barra'!$A$2:$A$151,0))="",Configuración!$C$3,INDEX('Productos de barra'!$G$2:$G$151,MATCH($D1170,'Productos de barra'!$A$2:$A$151,0))),Configuración!$C$3)*((N($I1170)+N($J1170))/MAX(0.0001,IFERROR(IF(INDEX('Productos de barra'!$F$2:$F$151,MATCH($D1170,'Productos de barra'!$A$2:$A$151,0))="",1,INDEX('Productos de barra'!$F$2:$F$151,MATCH($D1170,'Productos de barra'!$A$2:$A$151,0))),1))+N($K1170))+0.001,"OK",IF($N1170&lt;0,"Falta: investigar","Sobra: revisar carga")))</f>
        <v/>
      </c>
      <c r="P1170" s="26">
        <f>IF($N1170="","",IFERROR(IF(INDEX('Productos de barra'!$H$2:$H$151,MATCH($D1170,'Productos de barra'!$A$2:$A$151,0))="","",$N1170*INDEX('Productos de barra'!$H$2:$H$151,MATCH($D1170,'Productos de barra'!$A$2:$A$151,0))),""))</f>
        <v/>
      </c>
      <c r="Q1170" s="18" t="n"/>
      <c r="R1170" s="23">
        <f>IF(OR($A1170="",$A1170&lt;&gt;'Resumen del turno'!$C$3,$B1170&lt;&gt;'Resumen del turno'!$C$4,$O1170="",$O1170="OK"),"",COUNTIFS($A$2:$A1170,$A1170,$B$2:$B1170,$B1170,$O$2:$O1170,"Falta*")+COUNTIFS($A$2:$A1170,$A1170,$B$2:$B1170,$B1170,$O$2:$O1170,"Sobra*"))</f>
        <v/>
      </c>
    </row>
    <row r="1171">
      <c r="A1171" s="22" t="n"/>
      <c r="B1171" s="18" t="n"/>
      <c r="C1171" s="18" t="n"/>
      <c r="D1171" s="18" t="n"/>
      <c r="E1171" s="23">
        <f>IF($D1171="","",IFERROR(INDEX('Productos de barra'!$B$2:$B$151,MATCH($D1171,'Productos de barra'!$A$2:$A$151,0)),"Código no cargado"))</f>
        <v/>
      </c>
      <c r="F1171" s="23">
        <f>IF($D1171="","",IFERROR(INDEX('Productos de barra'!$D$2:$D$151,MATCH($D1171,'Productos de barra'!$A$2:$A$151,0)),""))</f>
        <v/>
      </c>
      <c r="G1171" s="24" t="n"/>
      <c r="H1171" s="24" t="n"/>
      <c r="I1171" s="24" t="n"/>
      <c r="J1171" s="24" t="n"/>
      <c r="K1171" s="24" t="n"/>
      <c r="L1171" s="25">
        <f>IF(OR($D1171="",$G1171=""),"",ROUND($G1171+N($H1171)-((N($I1171)+N($J1171))/MAX(0.0001,IFERROR(IF(INDEX('Productos de barra'!$F$2:$F$151,MATCH($D1171,'Productos de barra'!$A$2:$A$151,0))="",1,INDEX('Productos de barra'!$F$2:$F$151,MATCH($D1171,'Productos de barra'!$A$2:$A$151,0))),1))+N($K1171)),2))</f>
        <v/>
      </c>
      <c r="M1171" s="24" t="n"/>
      <c r="N1171" s="25">
        <f>IF(OR($L1171="",$M1171=""),"",ROUND($M1171-$L1171,2))</f>
        <v/>
      </c>
      <c r="O1171" s="23">
        <f>IF($N1171="","",IF(ABS($N1171)&lt;=IFERROR(IF(INDEX('Productos de barra'!$G$2:$G$151,MATCH($D1171,'Productos de barra'!$A$2:$A$151,0))="",Configuración!$C$3,INDEX('Productos de barra'!$G$2:$G$151,MATCH($D1171,'Productos de barra'!$A$2:$A$151,0))),Configuración!$C$3)*((N($I1171)+N($J1171))/MAX(0.0001,IFERROR(IF(INDEX('Productos de barra'!$F$2:$F$151,MATCH($D1171,'Productos de barra'!$A$2:$A$151,0))="",1,INDEX('Productos de barra'!$F$2:$F$151,MATCH($D1171,'Productos de barra'!$A$2:$A$151,0))),1))+N($K1171))+0.001,"OK",IF($N1171&lt;0,"Falta: investigar","Sobra: revisar carga")))</f>
        <v/>
      </c>
      <c r="P1171" s="26">
        <f>IF($N1171="","",IFERROR(IF(INDEX('Productos de barra'!$H$2:$H$151,MATCH($D1171,'Productos de barra'!$A$2:$A$151,0))="","",$N1171*INDEX('Productos de barra'!$H$2:$H$151,MATCH($D1171,'Productos de barra'!$A$2:$A$151,0))),""))</f>
        <v/>
      </c>
      <c r="Q1171" s="18" t="n"/>
      <c r="R1171" s="23">
        <f>IF(OR($A1171="",$A1171&lt;&gt;'Resumen del turno'!$C$3,$B1171&lt;&gt;'Resumen del turno'!$C$4,$O1171="",$O1171="OK"),"",COUNTIFS($A$2:$A1171,$A1171,$B$2:$B1171,$B1171,$O$2:$O1171,"Falta*")+COUNTIFS($A$2:$A1171,$A1171,$B$2:$B1171,$B1171,$O$2:$O1171,"Sobra*"))</f>
        <v/>
      </c>
    </row>
    <row r="1172">
      <c r="A1172" s="22" t="n"/>
      <c r="B1172" s="18" t="n"/>
      <c r="C1172" s="18" t="n"/>
      <c r="D1172" s="18" t="n"/>
      <c r="E1172" s="23">
        <f>IF($D1172="","",IFERROR(INDEX('Productos de barra'!$B$2:$B$151,MATCH($D1172,'Productos de barra'!$A$2:$A$151,0)),"Código no cargado"))</f>
        <v/>
      </c>
      <c r="F1172" s="23">
        <f>IF($D1172="","",IFERROR(INDEX('Productos de barra'!$D$2:$D$151,MATCH($D1172,'Productos de barra'!$A$2:$A$151,0)),""))</f>
        <v/>
      </c>
      <c r="G1172" s="24" t="n"/>
      <c r="H1172" s="24" t="n"/>
      <c r="I1172" s="24" t="n"/>
      <c r="J1172" s="24" t="n"/>
      <c r="K1172" s="24" t="n"/>
      <c r="L1172" s="25">
        <f>IF(OR($D1172="",$G1172=""),"",ROUND($G1172+N($H1172)-((N($I1172)+N($J1172))/MAX(0.0001,IFERROR(IF(INDEX('Productos de barra'!$F$2:$F$151,MATCH($D1172,'Productos de barra'!$A$2:$A$151,0))="",1,INDEX('Productos de barra'!$F$2:$F$151,MATCH($D1172,'Productos de barra'!$A$2:$A$151,0))),1))+N($K1172)),2))</f>
        <v/>
      </c>
      <c r="M1172" s="24" t="n"/>
      <c r="N1172" s="25">
        <f>IF(OR($L1172="",$M1172=""),"",ROUND($M1172-$L1172,2))</f>
        <v/>
      </c>
      <c r="O1172" s="23">
        <f>IF($N1172="","",IF(ABS($N1172)&lt;=IFERROR(IF(INDEX('Productos de barra'!$G$2:$G$151,MATCH($D1172,'Productos de barra'!$A$2:$A$151,0))="",Configuración!$C$3,INDEX('Productos de barra'!$G$2:$G$151,MATCH($D1172,'Productos de barra'!$A$2:$A$151,0))),Configuración!$C$3)*((N($I1172)+N($J1172))/MAX(0.0001,IFERROR(IF(INDEX('Productos de barra'!$F$2:$F$151,MATCH($D1172,'Productos de barra'!$A$2:$A$151,0))="",1,INDEX('Productos de barra'!$F$2:$F$151,MATCH($D1172,'Productos de barra'!$A$2:$A$151,0))),1))+N($K1172))+0.001,"OK",IF($N1172&lt;0,"Falta: investigar","Sobra: revisar carga")))</f>
        <v/>
      </c>
      <c r="P1172" s="26">
        <f>IF($N1172="","",IFERROR(IF(INDEX('Productos de barra'!$H$2:$H$151,MATCH($D1172,'Productos de barra'!$A$2:$A$151,0))="","",$N1172*INDEX('Productos de barra'!$H$2:$H$151,MATCH($D1172,'Productos de barra'!$A$2:$A$151,0))),""))</f>
        <v/>
      </c>
      <c r="Q1172" s="18" t="n"/>
      <c r="R1172" s="23">
        <f>IF(OR($A1172="",$A1172&lt;&gt;'Resumen del turno'!$C$3,$B1172&lt;&gt;'Resumen del turno'!$C$4,$O1172="",$O1172="OK"),"",COUNTIFS($A$2:$A1172,$A1172,$B$2:$B1172,$B1172,$O$2:$O1172,"Falta*")+COUNTIFS($A$2:$A1172,$A1172,$B$2:$B1172,$B1172,$O$2:$O1172,"Sobra*"))</f>
        <v/>
      </c>
    </row>
    <row r="1173">
      <c r="A1173" s="22" t="n"/>
      <c r="B1173" s="18" t="n"/>
      <c r="C1173" s="18" t="n"/>
      <c r="D1173" s="18" t="n"/>
      <c r="E1173" s="23">
        <f>IF($D1173="","",IFERROR(INDEX('Productos de barra'!$B$2:$B$151,MATCH($D1173,'Productos de barra'!$A$2:$A$151,0)),"Código no cargado"))</f>
        <v/>
      </c>
      <c r="F1173" s="23">
        <f>IF($D1173="","",IFERROR(INDEX('Productos de barra'!$D$2:$D$151,MATCH($D1173,'Productos de barra'!$A$2:$A$151,0)),""))</f>
        <v/>
      </c>
      <c r="G1173" s="24" t="n"/>
      <c r="H1173" s="24" t="n"/>
      <c r="I1173" s="24" t="n"/>
      <c r="J1173" s="24" t="n"/>
      <c r="K1173" s="24" t="n"/>
      <c r="L1173" s="25">
        <f>IF(OR($D1173="",$G1173=""),"",ROUND($G1173+N($H1173)-((N($I1173)+N($J1173))/MAX(0.0001,IFERROR(IF(INDEX('Productos de barra'!$F$2:$F$151,MATCH($D1173,'Productos de barra'!$A$2:$A$151,0))="",1,INDEX('Productos de barra'!$F$2:$F$151,MATCH($D1173,'Productos de barra'!$A$2:$A$151,0))),1))+N($K1173)),2))</f>
        <v/>
      </c>
      <c r="M1173" s="24" t="n"/>
      <c r="N1173" s="25">
        <f>IF(OR($L1173="",$M1173=""),"",ROUND($M1173-$L1173,2))</f>
        <v/>
      </c>
      <c r="O1173" s="23">
        <f>IF($N1173="","",IF(ABS($N1173)&lt;=IFERROR(IF(INDEX('Productos de barra'!$G$2:$G$151,MATCH($D1173,'Productos de barra'!$A$2:$A$151,0))="",Configuración!$C$3,INDEX('Productos de barra'!$G$2:$G$151,MATCH($D1173,'Productos de barra'!$A$2:$A$151,0))),Configuración!$C$3)*((N($I1173)+N($J1173))/MAX(0.0001,IFERROR(IF(INDEX('Productos de barra'!$F$2:$F$151,MATCH($D1173,'Productos de barra'!$A$2:$A$151,0))="",1,INDEX('Productos de barra'!$F$2:$F$151,MATCH($D1173,'Productos de barra'!$A$2:$A$151,0))),1))+N($K1173))+0.001,"OK",IF($N1173&lt;0,"Falta: investigar","Sobra: revisar carga")))</f>
        <v/>
      </c>
      <c r="P1173" s="26">
        <f>IF($N1173="","",IFERROR(IF(INDEX('Productos de barra'!$H$2:$H$151,MATCH($D1173,'Productos de barra'!$A$2:$A$151,0))="","",$N1173*INDEX('Productos de barra'!$H$2:$H$151,MATCH($D1173,'Productos de barra'!$A$2:$A$151,0))),""))</f>
        <v/>
      </c>
      <c r="Q1173" s="18" t="n"/>
      <c r="R1173" s="23">
        <f>IF(OR($A1173="",$A1173&lt;&gt;'Resumen del turno'!$C$3,$B1173&lt;&gt;'Resumen del turno'!$C$4,$O1173="",$O1173="OK"),"",COUNTIFS($A$2:$A1173,$A1173,$B$2:$B1173,$B1173,$O$2:$O1173,"Falta*")+COUNTIFS($A$2:$A1173,$A1173,$B$2:$B1173,$B1173,$O$2:$O1173,"Sobra*"))</f>
        <v/>
      </c>
    </row>
    <row r="1174">
      <c r="A1174" s="22" t="n"/>
      <c r="B1174" s="18" t="n"/>
      <c r="C1174" s="18" t="n"/>
      <c r="D1174" s="18" t="n"/>
      <c r="E1174" s="23">
        <f>IF($D1174="","",IFERROR(INDEX('Productos de barra'!$B$2:$B$151,MATCH($D1174,'Productos de barra'!$A$2:$A$151,0)),"Código no cargado"))</f>
        <v/>
      </c>
      <c r="F1174" s="23">
        <f>IF($D1174="","",IFERROR(INDEX('Productos de barra'!$D$2:$D$151,MATCH($D1174,'Productos de barra'!$A$2:$A$151,0)),""))</f>
        <v/>
      </c>
      <c r="G1174" s="24" t="n"/>
      <c r="H1174" s="24" t="n"/>
      <c r="I1174" s="24" t="n"/>
      <c r="J1174" s="24" t="n"/>
      <c r="K1174" s="24" t="n"/>
      <c r="L1174" s="25">
        <f>IF(OR($D1174="",$G1174=""),"",ROUND($G1174+N($H1174)-((N($I1174)+N($J1174))/MAX(0.0001,IFERROR(IF(INDEX('Productos de barra'!$F$2:$F$151,MATCH($D1174,'Productos de barra'!$A$2:$A$151,0))="",1,INDEX('Productos de barra'!$F$2:$F$151,MATCH($D1174,'Productos de barra'!$A$2:$A$151,0))),1))+N($K1174)),2))</f>
        <v/>
      </c>
      <c r="M1174" s="24" t="n"/>
      <c r="N1174" s="25">
        <f>IF(OR($L1174="",$M1174=""),"",ROUND($M1174-$L1174,2))</f>
        <v/>
      </c>
      <c r="O1174" s="23">
        <f>IF($N1174="","",IF(ABS($N1174)&lt;=IFERROR(IF(INDEX('Productos de barra'!$G$2:$G$151,MATCH($D1174,'Productos de barra'!$A$2:$A$151,0))="",Configuración!$C$3,INDEX('Productos de barra'!$G$2:$G$151,MATCH($D1174,'Productos de barra'!$A$2:$A$151,0))),Configuración!$C$3)*((N($I1174)+N($J1174))/MAX(0.0001,IFERROR(IF(INDEX('Productos de barra'!$F$2:$F$151,MATCH($D1174,'Productos de barra'!$A$2:$A$151,0))="",1,INDEX('Productos de barra'!$F$2:$F$151,MATCH($D1174,'Productos de barra'!$A$2:$A$151,0))),1))+N($K1174))+0.001,"OK",IF($N1174&lt;0,"Falta: investigar","Sobra: revisar carga")))</f>
        <v/>
      </c>
      <c r="P1174" s="26">
        <f>IF($N1174="","",IFERROR(IF(INDEX('Productos de barra'!$H$2:$H$151,MATCH($D1174,'Productos de barra'!$A$2:$A$151,0))="","",$N1174*INDEX('Productos de barra'!$H$2:$H$151,MATCH($D1174,'Productos de barra'!$A$2:$A$151,0))),""))</f>
        <v/>
      </c>
      <c r="Q1174" s="18" t="n"/>
      <c r="R1174" s="23">
        <f>IF(OR($A1174="",$A1174&lt;&gt;'Resumen del turno'!$C$3,$B1174&lt;&gt;'Resumen del turno'!$C$4,$O1174="",$O1174="OK"),"",COUNTIFS($A$2:$A1174,$A1174,$B$2:$B1174,$B1174,$O$2:$O1174,"Falta*")+COUNTIFS($A$2:$A1174,$A1174,$B$2:$B1174,$B1174,$O$2:$O1174,"Sobra*"))</f>
        <v/>
      </c>
    </row>
    <row r="1175">
      <c r="A1175" s="22" t="n"/>
      <c r="B1175" s="18" t="n"/>
      <c r="C1175" s="18" t="n"/>
      <c r="D1175" s="18" t="n"/>
      <c r="E1175" s="23">
        <f>IF($D1175="","",IFERROR(INDEX('Productos de barra'!$B$2:$B$151,MATCH($D1175,'Productos de barra'!$A$2:$A$151,0)),"Código no cargado"))</f>
        <v/>
      </c>
      <c r="F1175" s="23">
        <f>IF($D1175="","",IFERROR(INDEX('Productos de barra'!$D$2:$D$151,MATCH($D1175,'Productos de barra'!$A$2:$A$151,0)),""))</f>
        <v/>
      </c>
      <c r="G1175" s="24" t="n"/>
      <c r="H1175" s="24" t="n"/>
      <c r="I1175" s="24" t="n"/>
      <c r="J1175" s="24" t="n"/>
      <c r="K1175" s="24" t="n"/>
      <c r="L1175" s="25">
        <f>IF(OR($D1175="",$G1175=""),"",ROUND($G1175+N($H1175)-((N($I1175)+N($J1175))/MAX(0.0001,IFERROR(IF(INDEX('Productos de barra'!$F$2:$F$151,MATCH($D1175,'Productos de barra'!$A$2:$A$151,0))="",1,INDEX('Productos de barra'!$F$2:$F$151,MATCH($D1175,'Productos de barra'!$A$2:$A$151,0))),1))+N($K1175)),2))</f>
        <v/>
      </c>
      <c r="M1175" s="24" t="n"/>
      <c r="N1175" s="25">
        <f>IF(OR($L1175="",$M1175=""),"",ROUND($M1175-$L1175,2))</f>
        <v/>
      </c>
      <c r="O1175" s="23">
        <f>IF($N1175="","",IF(ABS($N1175)&lt;=IFERROR(IF(INDEX('Productos de barra'!$G$2:$G$151,MATCH($D1175,'Productos de barra'!$A$2:$A$151,0))="",Configuración!$C$3,INDEX('Productos de barra'!$G$2:$G$151,MATCH($D1175,'Productos de barra'!$A$2:$A$151,0))),Configuración!$C$3)*((N($I1175)+N($J1175))/MAX(0.0001,IFERROR(IF(INDEX('Productos de barra'!$F$2:$F$151,MATCH($D1175,'Productos de barra'!$A$2:$A$151,0))="",1,INDEX('Productos de barra'!$F$2:$F$151,MATCH($D1175,'Productos de barra'!$A$2:$A$151,0))),1))+N($K1175))+0.001,"OK",IF($N1175&lt;0,"Falta: investigar","Sobra: revisar carga")))</f>
        <v/>
      </c>
      <c r="P1175" s="26">
        <f>IF($N1175="","",IFERROR(IF(INDEX('Productos de barra'!$H$2:$H$151,MATCH($D1175,'Productos de barra'!$A$2:$A$151,0))="","",$N1175*INDEX('Productos de barra'!$H$2:$H$151,MATCH($D1175,'Productos de barra'!$A$2:$A$151,0))),""))</f>
        <v/>
      </c>
      <c r="Q1175" s="18" t="n"/>
      <c r="R1175" s="23">
        <f>IF(OR($A1175="",$A1175&lt;&gt;'Resumen del turno'!$C$3,$B1175&lt;&gt;'Resumen del turno'!$C$4,$O1175="",$O1175="OK"),"",COUNTIFS($A$2:$A1175,$A1175,$B$2:$B1175,$B1175,$O$2:$O1175,"Falta*")+COUNTIFS($A$2:$A1175,$A1175,$B$2:$B1175,$B1175,$O$2:$O1175,"Sobra*"))</f>
        <v/>
      </c>
    </row>
    <row r="1176">
      <c r="A1176" s="22" t="n"/>
      <c r="B1176" s="18" t="n"/>
      <c r="C1176" s="18" t="n"/>
      <c r="D1176" s="18" t="n"/>
      <c r="E1176" s="23">
        <f>IF($D1176="","",IFERROR(INDEX('Productos de barra'!$B$2:$B$151,MATCH($D1176,'Productos de barra'!$A$2:$A$151,0)),"Código no cargado"))</f>
        <v/>
      </c>
      <c r="F1176" s="23">
        <f>IF($D1176="","",IFERROR(INDEX('Productos de barra'!$D$2:$D$151,MATCH($D1176,'Productos de barra'!$A$2:$A$151,0)),""))</f>
        <v/>
      </c>
      <c r="G1176" s="24" t="n"/>
      <c r="H1176" s="24" t="n"/>
      <c r="I1176" s="24" t="n"/>
      <c r="J1176" s="24" t="n"/>
      <c r="K1176" s="24" t="n"/>
      <c r="L1176" s="25">
        <f>IF(OR($D1176="",$G1176=""),"",ROUND($G1176+N($H1176)-((N($I1176)+N($J1176))/MAX(0.0001,IFERROR(IF(INDEX('Productos de barra'!$F$2:$F$151,MATCH($D1176,'Productos de barra'!$A$2:$A$151,0))="",1,INDEX('Productos de barra'!$F$2:$F$151,MATCH($D1176,'Productos de barra'!$A$2:$A$151,0))),1))+N($K1176)),2))</f>
        <v/>
      </c>
      <c r="M1176" s="24" t="n"/>
      <c r="N1176" s="25">
        <f>IF(OR($L1176="",$M1176=""),"",ROUND($M1176-$L1176,2))</f>
        <v/>
      </c>
      <c r="O1176" s="23">
        <f>IF($N1176="","",IF(ABS($N1176)&lt;=IFERROR(IF(INDEX('Productos de barra'!$G$2:$G$151,MATCH($D1176,'Productos de barra'!$A$2:$A$151,0))="",Configuración!$C$3,INDEX('Productos de barra'!$G$2:$G$151,MATCH($D1176,'Productos de barra'!$A$2:$A$151,0))),Configuración!$C$3)*((N($I1176)+N($J1176))/MAX(0.0001,IFERROR(IF(INDEX('Productos de barra'!$F$2:$F$151,MATCH($D1176,'Productos de barra'!$A$2:$A$151,0))="",1,INDEX('Productos de barra'!$F$2:$F$151,MATCH($D1176,'Productos de barra'!$A$2:$A$151,0))),1))+N($K1176))+0.001,"OK",IF($N1176&lt;0,"Falta: investigar","Sobra: revisar carga")))</f>
        <v/>
      </c>
      <c r="P1176" s="26">
        <f>IF($N1176="","",IFERROR(IF(INDEX('Productos de barra'!$H$2:$H$151,MATCH($D1176,'Productos de barra'!$A$2:$A$151,0))="","",$N1176*INDEX('Productos de barra'!$H$2:$H$151,MATCH($D1176,'Productos de barra'!$A$2:$A$151,0))),""))</f>
        <v/>
      </c>
      <c r="Q1176" s="18" t="n"/>
      <c r="R1176" s="23">
        <f>IF(OR($A1176="",$A1176&lt;&gt;'Resumen del turno'!$C$3,$B1176&lt;&gt;'Resumen del turno'!$C$4,$O1176="",$O1176="OK"),"",COUNTIFS($A$2:$A1176,$A1176,$B$2:$B1176,$B1176,$O$2:$O1176,"Falta*")+COUNTIFS($A$2:$A1176,$A1176,$B$2:$B1176,$B1176,$O$2:$O1176,"Sobra*"))</f>
        <v/>
      </c>
    </row>
    <row r="1177">
      <c r="A1177" s="22" t="n"/>
      <c r="B1177" s="18" t="n"/>
      <c r="C1177" s="18" t="n"/>
      <c r="D1177" s="18" t="n"/>
      <c r="E1177" s="23">
        <f>IF($D1177="","",IFERROR(INDEX('Productos de barra'!$B$2:$B$151,MATCH($D1177,'Productos de barra'!$A$2:$A$151,0)),"Código no cargado"))</f>
        <v/>
      </c>
      <c r="F1177" s="23">
        <f>IF($D1177="","",IFERROR(INDEX('Productos de barra'!$D$2:$D$151,MATCH($D1177,'Productos de barra'!$A$2:$A$151,0)),""))</f>
        <v/>
      </c>
      <c r="G1177" s="24" t="n"/>
      <c r="H1177" s="24" t="n"/>
      <c r="I1177" s="24" t="n"/>
      <c r="J1177" s="24" t="n"/>
      <c r="K1177" s="24" t="n"/>
      <c r="L1177" s="25">
        <f>IF(OR($D1177="",$G1177=""),"",ROUND($G1177+N($H1177)-((N($I1177)+N($J1177))/MAX(0.0001,IFERROR(IF(INDEX('Productos de barra'!$F$2:$F$151,MATCH($D1177,'Productos de barra'!$A$2:$A$151,0))="",1,INDEX('Productos de barra'!$F$2:$F$151,MATCH($D1177,'Productos de barra'!$A$2:$A$151,0))),1))+N($K1177)),2))</f>
        <v/>
      </c>
      <c r="M1177" s="24" t="n"/>
      <c r="N1177" s="25">
        <f>IF(OR($L1177="",$M1177=""),"",ROUND($M1177-$L1177,2))</f>
        <v/>
      </c>
      <c r="O1177" s="23">
        <f>IF($N1177="","",IF(ABS($N1177)&lt;=IFERROR(IF(INDEX('Productos de barra'!$G$2:$G$151,MATCH($D1177,'Productos de barra'!$A$2:$A$151,0))="",Configuración!$C$3,INDEX('Productos de barra'!$G$2:$G$151,MATCH($D1177,'Productos de barra'!$A$2:$A$151,0))),Configuración!$C$3)*((N($I1177)+N($J1177))/MAX(0.0001,IFERROR(IF(INDEX('Productos de barra'!$F$2:$F$151,MATCH($D1177,'Productos de barra'!$A$2:$A$151,0))="",1,INDEX('Productos de barra'!$F$2:$F$151,MATCH($D1177,'Productos de barra'!$A$2:$A$151,0))),1))+N($K1177))+0.001,"OK",IF($N1177&lt;0,"Falta: investigar","Sobra: revisar carga")))</f>
        <v/>
      </c>
      <c r="P1177" s="26">
        <f>IF($N1177="","",IFERROR(IF(INDEX('Productos de barra'!$H$2:$H$151,MATCH($D1177,'Productos de barra'!$A$2:$A$151,0))="","",$N1177*INDEX('Productos de barra'!$H$2:$H$151,MATCH($D1177,'Productos de barra'!$A$2:$A$151,0))),""))</f>
        <v/>
      </c>
      <c r="Q1177" s="18" t="n"/>
      <c r="R1177" s="23">
        <f>IF(OR($A1177="",$A1177&lt;&gt;'Resumen del turno'!$C$3,$B1177&lt;&gt;'Resumen del turno'!$C$4,$O1177="",$O1177="OK"),"",COUNTIFS($A$2:$A1177,$A1177,$B$2:$B1177,$B1177,$O$2:$O1177,"Falta*")+COUNTIFS($A$2:$A1177,$A1177,$B$2:$B1177,$B1177,$O$2:$O1177,"Sobra*"))</f>
        <v/>
      </c>
    </row>
    <row r="1178">
      <c r="A1178" s="22" t="n"/>
      <c r="B1178" s="18" t="n"/>
      <c r="C1178" s="18" t="n"/>
      <c r="D1178" s="18" t="n"/>
      <c r="E1178" s="23">
        <f>IF($D1178="","",IFERROR(INDEX('Productos de barra'!$B$2:$B$151,MATCH($D1178,'Productos de barra'!$A$2:$A$151,0)),"Código no cargado"))</f>
        <v/>
      </c>
      <c r="F1178" s="23">
        <f>IF($D1178="","",IFERROR(INDEX('Productos de barra'!$D$2:$D$151,MATCH($D1178,'Productos de barra'!$A$2:$A$151,0)),""))</f>
        <v/>
      </c>
      <c r="G1178" s="24" t="n"/>
      <c r="H1178" s="24" t="n"/>
      <c r="I1178" s="24" t="n"/>
      <c r="J1178" s="24" t="n"/>
      <c r="K1178" s="24" t="n"/>
      <c r="L1178" s="25">
        <f>IF(OR($D1178="",$G1178=""),"",ROUND($G1178+N($H1178)-((N($I1178)+N($J1178))/MAX(0.0001,IFERROR(IF(INDEX('Productos de barra'!$F$2:$F$151,MATCH($D1178,'Productos de barra'!$A$2:$A$151,0))="",1,INDEX('Productos de barra'!$F$2:$F$151,MATCH($D1178,'Productos de barra'!$A$2:$A$151,0))),1))+N($K1178)),2))</f>
        <v/>
      </c>
      <c r="M1178" s="24" t="n"/>
      <c r="N1178" s="25">
        <f>IF(OR($L1178="",$M1178=""),"",ROUND($M1178-$L1178,2))</f>
        <v/>
      </c>
      <c r="O1178" s="23">
        <f>IF($N1178="","",IF(ABS($N1178)&lt;=IFERROR(IF(INDEX('Productos de barra'!$G$2:$G$151,MATCH($D1178,'Productos de barra'!$A$2:$A$151,0))="",Configuración!$C$3,INDEX('Productos de barra'!$G$2:$G$151,MATCH($D1178,'Productos de barra'!$A$2:$A$151,0))),Configuración!$C$3)*((N($I1178)+N($J1178))/MAX(0.0001,IFERROR(IF(INDEX('Productos de barra'!$F$2:$F$151,MATCH($D1178,'Productos de barra'!$A$2:$A$151,0))="",1,INDEX('Productos de barra'!$F$2:$F$151,MATCH($D1178,'Productos de barra'!$A$2:$A$151,0))),1))+N($K1178))+0.001,"OK",IF($N1178&lt;0,"Falta: investigar","Sobra: revisar carga")))</f>
        <v/>
      </c>
      <c r="P1178" s="26">
        <f>IF($N1178="","",IFERROR(IF(INDEX('Productos de barra'!$H$2:$H$151,MATCH($D1178,'Productos de barra'!$A$2:$A$151,0))="","",$N1178*INDEX('Productos de barra'!$H$2:$H$151,MATCH($D1178,'Productos de barra'!$A$2:$A$151,0))),""))</f>
        <v/>
      </c>
      <c r="Q1178" s="18" t="n"/>
      <c r="R1178" s="23">
        <f>IF(OR($A1178="",$A1178&lt;&gt;'Resumen del turno'!$C$3,$B1178&lt;&gt;'Resumen del turno'!$C$4,$O1178="",$O1178="OK"),"",COUNTIFS($A$2:$A1178,$A1178,$B$2:$B1178,$B1178,$O$2:$O1178,"Falta*")+COUNTIFS($A$2:$A1178,$A1178,$B$2:$B1178,$B1178,$O$2:$O1178,"Sobra*"))</f>
        <v/>
      </c>
    </row>
    <row r="1179">
      <c r="A1179" s="22" t="n"/>
      <c r="B1179" s="18" t="n"/>
      <c r="C1179" s="18" t="n"/>
      <c r="D1179" s="18" t="n"/>
      <c r="E1179" s="23">
        <f>IF($D1179="","",IFERROR(INDEX('Productos de barra'!$B$2:$B$151,MATCH($D1179,'Productos de barra'!$A$2:$A$151,0)),"Código no cargado"))</f>
        <v/>
      </c>
      <c r="F1179" s="23">
        <f>IF($D1179="","",IFERROR(INDEX('Productos de barra'!$D$2:$D$151,MATCH($D1179,'Productos de barra'!$A$2:$A$151,0)),""))</f>
        <v/>
      </c>
      <c r="G1179" s="24" t="n"/>
      <c r="H1179" s="24" t="n"/>
      <c r="I1179" s="24" t="n"/>
      <c r="J1179" s="24" t="n"/>
      <c r="K1179" s="24" t="n"/>
      <c r="L1179" s="25">
        <f>IF(OR($D1179="",$G1179=""),"",ROUND($G1179+N($H1179)-((N($I1179)+N($J1179))/MAX(0.0001,IFERROR(IF(INDEX('Productos de barra'!$F$2:$F$151,MATCH($D1179,'Productos de barra'!$A$2:$A$151,0))="",1,INDEX('Productos de barra'!$F$2:$F$151,MATCH($D1179,'Productos de barra'!$A$2:$A$151,0))),1))+N($K1179)),2))</f>
        <v/>
      </c>
      <c r="M1179" s="24" t="n"/>
      <c r="N1179" s="25">
        <f>IF(OR($L1179="",$M1179=""),"",ROUND($M1179-$L1179,2))</f>
        <v/>
      </c>
      <c r="O1179" s="23">
        <f>IF($N1179="","",IF(ABS($N1179)&lt;=IFERROR(IF(INDEX('Productos de barra'!$G$2:$G$151,MATCH($D1179,'Productos de barra'!$A$2:$A$151,0))="",Configuración!$C$3,INDEX('Productos de barra'!$G$2:$G$151,MATCH($D1179,'Productos de barra'!$A$2:$A$151,0))),Configuración!$C$3)*((N($I1179)+N($J1179))/MAX(0.0001,IFERROR(IF(INDEX('Productos de barra'!$F$2:$F$151,MATCH($D1179,'Productos de barra'!$A$2:$A$151,0))="",1,INDEX('Productos de barra'!$F$2:$F$151,MATCH($D1179,'Productos de barra'!$A$2:$A$151,0))),1))+N($K1179))+0.001,"OK",IF($N1179&lt;0,"Falta: investigar","Sobra: revisar carga")))</f>
        <v/>
      </c>
      <c r="P1179" s="26">
        <f>IF($N1179="","",IFERROR(IF(INDEX('Productos de barra'!$H$2:$H$151,MATCH($D1179,'Productos de barra'!$A$2:$A$151,0))="","",$N1179*INDEX('Productos de barra'!$H$2:$H$151,MATCH($D1179,'Productos de barra'!$A$2:$A$151,0))),""))</f>
        <v/>
      </c>
      <c r="Q1179" s="18" t="n"/>
      <c r="R1179" s="23">
        <f>IF(OR($A1179="",$A1179&lt;&gt;'Resumen del turno'!$C$3,$B1179&lt;&gt;'Resumen del turno'!$C$4,$O1179="",$O1179="OK"),"",COUNTIFS($A$2:$A1179,$A1179,$B$2:$B1179,$B1179,$O$2:$O1179,"Falta*")+COUNTIFS($A$2:$A1179,$A1179,$B$2:$B1179,$B1179,$O$2:$O1179,"Sobra*"))</f>
        <v/>
      </c>
    </row>
    <row r="1180">
      <c r="A1180" s="22" t="n"/>
      <c r="B1180" s="18" t="n"/>
      <c r="C1180" s="18" t="n"/>
      <c r="D1180" s="18" t="n"/>
      <c r="E1180" s="23">
        <f>IF($D1180="","",IFERROR(INDEX('Productos de barra'!$B$2:$B$151,MATCH($D1180,'Productos de barra'!$A$2:$A$151,0)),"Código no cargado"))</f>
        <v/>
      </c>
      <c r="F1180" s="23">
        <f>IF($D1180="","",IFERROR(INDEX('Productos de barra'!$D$2:$D$151,MATCH($D1180,'Productos de barra'!$A$2:$A$151,0)),""))</f>
        <v/>
      </c>
      <c r="G1180" s="24" t="n"/>
      <c r="H1180" s="24" t="n"/>
      <c r="I1180" s="24" t="n"/>
      <c r="J1180" s="24" t="n"/>
      <c r="K1180" s="24" t="n"/>
      <c r="L1180" s="25">
        <f>IF(OR($D1180="",$G1180=""),"",ROUND($G1180+N($H1180)-((N($I1180)+N($J1180))/MAX(0.0001,IFERROR(IF(INDEX('Productos de barra'!$F$2:$F$151,MATCH($D1180,'Productos de barra'!$A$2:$A$151,0))="",1,INDEX('Productos de barra'!$F$2:$F$151,MATCH($D1180,'Productos de barra'!$A$2:$A$151,0))),1))+N($K1180)),2))</f>
        <v/>
      </c>
      <c r="M1180" s="24" t="n"/>
      <c r="N1180" s="25">
        <f>IF(OR($L1180="",$M1180=""),"",ROUND($M1180-$L1180,2))</f>
        <v/>
      </c>
      <c r="O1180" s="23">
        <f>IF($N1180="","",IF(ABS($N1180)&lt;=IFERROR(IF(INDEX('Productos de barra'!$G$2:$G$151,MATCH($D1180,'Productos de barra'!$A$2:$A$151,0))="",Configuración!$C$3,INDEX('Productos de barra'!$G$2:$G$151,MATCH($D1180,'Productos de barra'!$A$2:$A$151,0))),Configuración!$C$3)*((N($I1180)+N($J1180))/MAX(0.0001,IFERROR(IF(INDEX('Productos de barra'!$F$2:$F$151,MATCH($D1180,'Productos de barra'!$A$2:$A$151,0))="",1,INDEX('Productos de barra'!$F$2:$F$151,MATCH($D1180,'Productos de barra'!$A$2:$A$151,0))),1))+N($K1180))+0.001,"OK",IF($N1180&lt;0,"Falta: investigar","Sobra: revisar carga")))</f>
        <v/>
      </c>
      <c r="P1180" s="26">
        <f>IF($N1180="","",IFERROR(IF(INDEX('Productos de barra'!$H$2:$H$151,MATCH($D1180,'Productos de barra'!$A$2:$A$151,0))="","",$N1180*INDEX('Productos de barra'!$H$2:$H$151,MATCH($D1180,'Productos de barra'!$A$2:$A$151,0))),""))</f>
        <v/>
      </c>
      <c r="Q1180" s="18" t="n"/>
      <c r="R1180" s="23">
        <f>IF(OR($A1180="",$A1180&lt;&gt;'Resumen del turno'!$C$3,$B1180&lt;&gt;'Resumen del turno'!$C$4,$O1180="",$O1180="OK"),"",COUNTIFS($A$2:$A1180,$A1180,$B$2:$B1180,$B1180,$O$2:$O1180,"Falta*")+COUNTIFS($A$2:$A1180,$A1180,$B$2:$B1180,$B1180,$O$2:$O1180,"Sobra*"))</f>
        <v/>
      </c>
    </row>
    <row r="1181">
      <c r="A1181" s="22" t="n"/>
      <c r="B1181" s="18" t="n"/>
      <c r="C1181" s="18" t="n"/>
      <c r="D1181" s="18" t="n"/>
      <c r="E1181" s="23">
        <f>IF($D1181="","",IFERROR(INDEX('Productos de barra'!$B$2:$B$151,MATCH($D1181,'Productos de barra'!$A$2:$A$151,0)),"Código no cargado"))</f>
        <v/>
      </c>
      <c r="F1181" s="23">
        <f>IF($D1181="","",IFERROR(INDEX('Productos de barra'!$D$2:$D$151,MATCH($D1181,'Productos de barra'!$A$2:$A$151,0)),""))</f>
        <v/>
      </c>
      <c r="G1181" s="24" t="n"/>
      <c r="H1181" s="24" t="n"/>
      <c r="I1181" s="24" t="n"/>
      <c r="J1181" s="24" t="n"/>
      <c r="K1181" s="24" t="n"/>
      <c r="L1181" s="25">
        <f>IF(OR($D1181="",$G1181=""),"",ROUND($G1181+N($H1181)-((N($I1181)+N($J1181))/MAX(0.0001,IFERROR(IF(INDEX('Productos de barra'!$F$2:$F$151,MATCH($D1181,'Productos de barra'!$A$2:$A$151,0))="",1,INDEX('Productos de barra'!$F$2:$F$151,MATCH($D1181,'Productos de barra'!$A$2:$A$151,0))),1))+N($K1181)),2))</f>
        <v/>
      </c>
      <c r="M1181" s="24" t="n"/>
      <c r="N1181" s="25">
        <f>IF(OR($L1181="",$M1181=""),"",ROUND($M1181-$L1181,2))</f>
        <v/>
      </c>
      <c r="O1181" s="23">
        <f>IF($N1181="","",IF(ABS($N1181)&lt;=IFERROR(IF(INDEX('Productos de barra'!$G$2:$G$151,MATCH($D1181,'Productos de barra'!$A$2:$A$151,0))="",Configuración!$C$3,INDEX('Productos de barra'!$G$2:$G$151,MATCH($D1181,'Productos de barra'!$A$2:$A$151,0))),Configuración!$C$3)*((N($I1181)+N($J1181))/MAX(0.0001,IFERROR(IF(INDEX('Productos de barra'!$F$2:$F$151,MATCH($D1181,'Productos de barra'!$A$2:$A$151,0))="",1,INDEX('Productos de barra'!$F$2:$F$151,MATCH($D1181,'Productos de barra'!$A$2:$A$151,0))),1))+N($K1181))+0.001,"OK",IF($N1181&lt;0,"Falta: investigar","Sobra: revisar carga")))</f>
        <v/>
      </c>
      <c r="P1181" s="26">
        <f>IF($N1181="","",IFERROR(IF(INDEX('Productos de barra'!$H$2:$H$151,MATCH($D1181,'Productos de barra'!$A$2:$A$151,0))="","",$N1181*INDEX('Productos de barra'!$H$2:$H$151,MATCH($D1181,'Productos de barra'!$A$2:$A$151,0))),""))</f>
        <v/>
      </c>
      <c r="Q1181" s="18" t="n"/>
      <c r="R1181" s="23">
        <f>IF(OR($A1181="",$A1181&lt;&gt;'Resumen del turno'!$C$3,$B1181&lt;&gt;'Resumen del turno'!$C$4,$O1181="",$O1181="OK"),"",COUNTIFS($A$2:$A1181,$A1181,$B$2:$B1181,$B1181,$O$2:$O1181,"Falta*")+COUNTIFS($A$2:$A1181,$A1181,$B$2:$B1181,$B1181,$O$2:$O1181,"Sobra*"))</f>
        <v/>
      </c>
    </row>
    <row r="1182">
      <c r="A1182" s="22" t="n"/>
      <c r="B1182" s="18" t="n"/>
      <c r="C1182" s="18" t="n"/>
      <c r="D1182" s="18" t="n"/>
      <c r="E1182" s="23">
        <f>IF($D1182="","",IFERROR(INDEX('Productos de barra'!$B$2:$B$151,MATCH($D1182,'Productos de barra'!$A$2:$A$151,0)),"Código no cargado"))</f>
        <v/>
      </c>
      <c r="F1182" s="23">
        <f>IF($D1182="","",IFERROR(INDEX('Productos de barra'!$D$2:$D$151,MATCH($D1182,'Productos de barra'!$A$2:$A$151,0)),""))</f>
        <v/>
      </c>
      <c r="G1182" s="24" t="n"/>
      <c r="H1182" s="24" t="n"/>
      <c r="I1182" s="24" t="n"/>
      <c r="J1182" s="24" t="n"/>
      <c r="K1182" s="24" t="n"/>
      <c r="L1182" s="25">
        <f>IF(OR($D1182="",$G1182=""),"",ROUND($G1182+N($H1182)-((N($I1182)+N($J1182))/MAX(0.0001,IFERROR(IF(INDEX('Productos de barra'!$F$2:$F$151,MATCH($D1182,'Productos de barra'!$A$2:$A$151,0))="",1,INDEX('Productos de barra'!$F$2:$F$151,MATCH($D1182,'Productos de barra'!$A$2:$A$151,0))),1))+N($K1182)),2))</f>
        <v/>
      </c>
      <c r="M1182" s="24" t="n"/>
      <c r="N1182" s="25">
        <f>IF(OR($L1182="",$M1182=""),"",ROUND($M1182-$L1182,2))</f>
        <v/>
      </c>
      <c r="O1182" s="23">
        <f>IF($N1182="","",IF(ABS($N1182)&lt;=IFERROR(IF(INDEX('Productos de barra'!$G$2:$G$151,MATCH($D1182,'Productos de barra'!$A$2:$A$151,0))="",Configuración!$C$3,INDEX('Productos de barra'!$G$2:$G$151,MATCH($D1182,'Productos de barra'!$A$2:$A$151,0))),Configuración!$C$3)*((N($I1182)+N($J1182))/MAX(0.0001,IFERROR(IF(INDEX('Productos de barra'!$F$2:$F$151,MATCH($D1182,'Productos de barra'!$A$2:$A$151,0))="",1,INDEX('Productos de barra'!$F$2:$F$151,MATCH($D1182,'Productos de barra'!$A$2:$A$151,0))),1))+N($K1182))+0.001,"OK",IF($N1182&lt;0,"Falta: investigar","Sobra: revisar carga")))</f>
        <v/>
      </c>
      <c r="P1182" s="26">
        <f>IF($N1182="","",IFERROR(IF(INDEX('Productos de barra'!$H$2:$H$151,MATCH($D1182,'Productos de barra'!$A$2:$A$151,0))="","",$N1182*INDEX('Productos de barra'!$H$2:$H$151,MATCH($D1182,'Productos de barra'!$A$2:$A$151,0))),""))</f>
        <v/>
      </c>
      <c r="Q1182" s="18" t="n"/>
      <c r="R1182" s="23">
        <f>IF(OR($A1182="",$A1182&lt;&gt;'Resumen del turno'!$C$3,$B1182&lt;&gt;'Resumen del turno'!$C$4,$O1182="",$O1182="OK"),"",COUNTIFS($A$2:$A1182,$A1182,$B$2:$B1182,$B1182,$O$2:$O1182,"Falta*")+COUNTIFS($A$2:$A1182,$A1182,$B$2:$B1182,$B1182,$O$2:$O1182,"Sobra*"))</f>
        <v/>
      </c>
    </row>
    <row r="1183">
      <c r="A1183" s="22" t="n"/>
      <c r="B1183" s="18" t="n"/>
      <c r="C1183" s="18" t="n"/>
      <c r="D1183" s="18" t="n"/>
      <c r="E1183" s="23">
        <f>IF($D1183="","",IFERROR(INDEX('Productos de barra'!$B$2:$B$151,MATCH($D1183,'Productos de barra'!$A$2:$A$151,0)),"Código no cargado"))</f>
        <v/>
      </c>
      <c r="F1183" s="23">
        <f>IF($D1183="","",IFERROR(INDEX('Productos de barra'!$D$2:$D$151,MATCH($D1183,'Productos de barra'!$A$2:$A$151,0)),""))</f>
        <v/>
      </c>
      <c r="G1183" s="24" t="n"/>
      <c r="H1183" s="24" t="n"/>
      <c r="I1183" s="24" t="n"/>
      <c r="J1183" s="24" t="n"/>
      <c r="K1183" s="24" t="n"/>
      <c r="L1183" s="25">
        <f>IF(OR($D1183="",$G1183=""),"",ROUND($G1183+N($H1183)-((N($I1183)+N($J1183))/MAX(0.0001,IFERROR(IF(INDEX('Productos de barra'!$F$2:$F$151,MATCH($D1183,'Productos de barra'!$A$2:$A$151,0))="",1,INDEX('Productos de barra'!$F$2:$F$151,MATCH($D1183,'Productos de barra'!$A$2:$A$151,0))),1))+N($K1183)),2))</f>
        <v/>
      </c>
      <c r="M1183" s="24" t="n"/>
      <c r="N1183" s="25">
        <f>IF(OR($L1183="",$M1183=""),"",ROUND($M1183-$L1183,2))</f>
        <v/>
      </c>
      <c r="O1183" s="23">
        <f>IF($N1183="","",IF(ABS($N1183)&lt;=IFERROR(IF(INDEX('Productos de barra'!$G$2:$G$151,MATCH($D1183,'Productos de barra'!$A$2:$A$151,0))="",Configuración!$C$3,INDEX('Productos de barra'!$G$2:$G$151,MATCH($D1183,'Productos de barra'!$A$2:$A$151,0))),Configuración!$C$3)*((N($I1183)+N($J1183))/MAX(0.0001,IFERROR(IF(INDEX('Productos de barra'!$F$2:$F$151,MATCH($D1183,'Productos de barra'!$A$2:$A$151,0))="",1,INDEX('Productos de barra'!$F$2:$F$151,MATCH($D1183,'Productos de barra'!$A$2:$A$151,0))),1))+N($K1183))+0.001,"OK",IF($N1183&lt;0,"Falta: investigar","Sobra: revisar carga")))</f>
        <v/>
      </c>
      <c r="P1183" s="26">
        <f>IF($N1183="","",IFERROR(IF(INDEX('Productos de barra'!$H$2:$H$151,MATCH($D1183,'Productos de barra'!$A$2:$A$151,0))="","",$N1183*INDEX('Productos de barra'!$H$2:$H$151,MATCH($D1183,'Productos de barra'!$A$2:$A$151,0))),""))</f>
        <v/>
      </c>
      <c r="Q1183" s="18" t="n"/>
      <c r="R1183" s="23">
        <f>IF(OR($A1183="",$A1183&lt;&gt;'Resumen del turno'!$C$3,$B1183&lt;&gt;'Resumen del turno'!$C$4,$O1183="",$O1183="OK"),"",COUNTIFS($A$2:$A1183,$A1183,$B$2:$B1183,$B1183,$O$2:$O1183,"Falta*")+COUNTIFS($A$2:$A1183,$A1183,$B$2:$B1183,$B1183,$O$2:$O1183,"Sobra*"))</f>
        <v/>
      </c>
    </row>
    <row r="1184">
      <c r="A1184" s="22" t="n"/>
      <c r="B1184" s="18" t="n"/>
      <c r="C1184" s="18" t="n"/>
      <c r="D1184" s="18" t="n"/>
      <c r="E1184" s="23">
        <f>IF($D1184="","",IFERROR(INDEX('Productos de barra'!$B$2:$B$151,MATCH($D1184,'Productos de barra'!$A$2:$A$151,0)),"Código no cargado"))</f>
        <v/>
      </c>
      <c r="F1184" s="23">
        <f>IF($D1184="","",IFERROR(INDEX('Productos de barra'!$D$2:$D$151,MATCH($D1184,'Productos de barra'!$A$2:$A$151,0)),""))</f>
        <v/>
      </c>
      <c r="G1184" s="24" t="n"/>
      <c r="H1184" s="24" t="n"/>
      <c r="I1184" s="24" t="n"/>
      <c r="J1184" s="24" t="n"/>
      <c r="K1184" s="24" t="n"/>
      <c r="L1184" s="25">
        <f>IF(OR($D1184="",$G1184=""),"",ROUND($G1184+N($H1184)-((N($I1184)+N($J1184))/MAX(0.0001,IFERROR(IF(INDEX('Productos de barra'!$F$2:$F$151,MATCH($D1184,'Productos de barra'!$A$2:$A$151,0))="",1,INDEX('Productos de barra'!$F$2:$F$151,MATCH($D1184,'Productos de barra'!$A$2:$A$151,0))),1))+N($K1184)),2))</f>
        <v/>
      </c>
      <c r="M1184" s="24" t="n"/>
      <c r="N1184" s="25">
        <f>IF(OR($L1184="",$M1184=""),"",ROUND($M1184-$L1184,2))</f>
        <v/>
      </c>
      <c r="O1184" s="23">
        <f>IF($N1184="","",IF(ABS($N1184)&lt;=IFERROR(IF(INDEX('Productos de barra'!$G$2:$G$151,MATCH($D1184,'Productos de barra'!$A$2:$A$151,0))="",Configuración!$C$3,INDEX('Productos de barra'!$G$2:$G$151,MATCH($D1184,'Productos de barra'!$A$2:$A$151,0))),Configuración!$C$3)*((N($I1184)+N($J1184))/MAX(0.0001,IFERROR(IF(INDEX('Productos de barra'!$F$2:$F$151,MATCH($D1184,'Productos de barra'!$A$2:$A$151,0))="",1,INDEX('Productos de barra'!$F$2:$F$151,MATCH($D1184,'Productos de barra'!$A$2:$A$151,0))),1))+N($K1184))+0.001,"OK",IF($N1184&lt;0,"Falta: investigar","Sobra: revisar carga")))</f>
        <v/>
      </c>
      <c r="P1184" s="26">
        <f>IF($N1184="","",IFERROR(IF(INDEX('Productos de barra'!$H$2:$H$151,MATCH($D1184,'Productos de barra'!$A$2:$A$151,0))="","",$N1184*INDEX('Productos de barra'!$H$2:$H$151,MATCH($D1184,'Productos de barra'!$A$2:$A$151,0))),""))</f>
        <v/>
      </c>
      <c r="Q1184" s="18" t="n"/>
      <c r="R1184" s="23">
        <f>IF(OR($A1184="",$A1184&lt;&gt;'Resumen del turno'!$C$3,$B1184&lt;&gt;'Resumen del turno'!$C$4,$O1184="",$O1184="OK"),"",COUNTIFS($A$2:$A1184,$A1184,$B$2:$B1184,$B1184,$O$2:$O1184,"Falta*")+COUNTIFS($A$2:$A1184,$A1184,$B$2:$B1184,$B1184,$O$2:$O1184,"Sobra*"))</f>
        <v/>
      </c>
    </row>
    <row r="1185">
      <c r="A1185" s="22" t="n"/>
      <c r="B1185" s="18" t="n"/>
      <c r="C1185" s="18" t="n"/>
      <c r="D1185" s="18" t="n"/>
      <c r="E1185" s="23">
        <f>IF($D1185="","",IFERROR(INDEX('Productos de barra'!$B$2:$B$151,MATCH($D1185,'Productos de barra'!$A$2:$A$151,0)),"Código no cargado"))</f>
        <v/>
      </c>
      <c r="F1185" s="23">
        <f>IF($D1185="","",IFERROR(INDEX('Productos de barra'!$D$2:$D$151,MATCH($D1185,'Productos de barra'!$A$2:$A$151,0)),""))</f>
        <v/>
      </c>
      <c r="G1185" s="24" t="n"/>
      <c r="H1185" s="24" t="n"/>
      <c r="I1185" s="24" t="n"/>
      <c r="J1185" s="24" t="n"/>
      <c r="K1185" s="24" t="n"/>
      <c r="L1185" s="25">
        <f>IF(OR($D1185="",$G1185=""),"",ROUND($G1185+N($H1185)-((N($I1185)+N($J1185))/MAX(0.0001,IFERROR(IF(INDEX('Productos de barra'!$F$2:$F$151,MATCH($D1185,'Productos de barra'!$A$2:$A$151,0))="",1,INDEX('Productos de barra'!$F$2:$F$151,MATCH($D1185,'Productos de barra'!$A$2:$A$151,0))),1))+N($K1185)),2))</f>
        <v/>
      </c>
      <c r="M1185" s="24" t="n"/>
      <c r="N1185" s="25">
        <f>IF(OR($L1185="",$M1185=""),"",ROUND($M1185-$L1185,2))</f>
        <v/>
      </c>
      <c r="O1185" s="23">
        <f>IF($N1185="","",IF(ABS($N1185)&lt;=IFERROR(IF(INDEX('Productos de barra'!$G$2:$G$151,MATCH($D1185,'Productos de barra'!$A$2:$A$151,0))="",Configuración!$C$3,INDEX('Productos de barra'!$G$2:$G$151,MATCH($D1185,'Productos de barra'!$A$2:$A$151,0))),Configuración!$C$3)*((N($I1185)+N($J1185))/MAX(0.0001,IFERROR(IF(INDEX('Productos de barra'!$F$2:$F$151,MATCH($D1185,'Productos de barra'!$A$2:$A$151,0))="",1,INDEX('Productos de barra'!$F$2:$F$151,MATCH($D1185,'Productos de barra'!$A$2:$A$151,0))),1))+N($K1185))+0.001,"OK",IF($N1185&lt;0,"Falta: investigar","Sobra: revisar carga")))</f>
        <v/>
      </c>
      <c r="P1185" s="26">
        <f>IF($N1185="","",IFERROR(IF(INDEX('Productos de barra'!$H$2:$H$151,MATCH($D1185,'Productos de barra'!$A$2:$A$151,0))="","",$N1185*INDEX('Productos de barra'!$H$2:$H$151,MATCH($D1185,'Productos de barra'!$A$2:$A$151,0))),""))</f>
        <v/>
      </c>
      <c r="Q1185" s="18" t="n"/>
      <c r="R1185" s="23">
        <f>IF(OR($A1185="",$A1185&lt;&gt;'Resumen del turno'!$C$3,$B1185&lt;&gt;'Resumen del turno'!$C$4,$O1185="",$O1185="OK"),"",COUNTIFS($A$2:$A1185,$A1185,$B$2:$B1185,$B1185,$O$2:$O1185,"Falta*")+COUNTIFS($A$2:$A1185,$A1185,$B$2:$B1185,$B1185,$O$2:$O1185,"Sobra*"))</f>
        <v/>
      </c>
    </row>
    <row r="1186">
      <c r="A1186" s="22" t="n"/>
      <c r="B1186" s="18" t="n"/>
      <c r="C1186" s="18" t="n"/>
      <c r="D1186" s="18" t="n"/>
      <c r="E1186" s="23">
        <f>IF($D1186="","",IFERROR(INDEX('Productos de barra'!$B$2:$B$151,MATCH($D1186,'Productos de barra'!$A$2:$A$151,0)),"Código no cargado"))</f>
        <v/>
      </c>
      <c r="F1186" s="23">
        <f>IF($D1186="","",IFERROR(INDEX('Productos de barra'!$D$2:$D$151,MATCH($D1186,'Productos de barra'!$A$2:$A$151,0)),""))</f>
        <v/>
      </c>
      <c r="G1186" s="24" t="n"/>
      <c r="H1186" s="24" t="n"/>
      <c r="I1186" s="24" t="n"/>
      <c r="J1186" s="24" t="n"/>
      <c r="K1186" s="24" t="n"/>
      <c r="L1186" s="25">
        <f>IF(OR($D1186="",$G1186=""),"",ROUND($G1186+N($H1186)-((N($I1186)+N($J1186))/MAX(0.0001,IFERROR(IF(INDEX('Productos de barra'!$F$2:$F$151,MATCH($D1186,'Productos de barra'!$A$2:$A$151,0))="",1,INDEX('Productos de barra'!$F$2:$F$151,MATCH($D1186,'Productos de barra'!$A$2:$A$151,0))),1))+N($K1186)),2))</f>
        <v/>
      </c>
      <c r="M1186" s="24" t="n"/>
      <c r="N1186" s="25">
        <f>IF(OR($L1186="",$M1186=""),"",ROUND($M1186-$L1186,2))</f>
        <v/>
      </c>
      <c r="O1186" s="23">
        <f>IF($N1186="","",IF(ABS($N1186)&lt;=IFERROR(IF(INDEX('Productos de barra'!$G$2:$G$151,MATCH($D1186,'Productos de barra'!$A$2:$A$151,0))="",Configuración!$C$3,INDEX('Productos de barra'!$G$2:$G$151,MATCH($D1186,'Productos de barra'!$A$2:$A$151,0))),Configuración!$C$3)*((N($I1186)+N($J1186))/MAX(0.0001,IFERROR(IF(INDEX('Productos de barra'!$F$2:$F$151,MATCH($D1186,'Productos de barra'!$A$2:$A$151,0))="",1,INDEX('Productos de barra'!$F$2:$F$151,MATCH($D1186,'Productos de barra'!$A$2:$A$151,0))),1))+N($K1186))+0.001,"OK",IF($N1186&lt;0,"Falta: investigar","Sobra: revisar carga")))</f>
        <v/>
      </c>
      <c r="P1186" s="26">
        <f>IF($N1186="","",IFERROR(IF(INDEX('Productos de barra'!$H$2:$H$151,MATCH($D1186,'Productos de barra'!$A$2:$A$151,0))="","",$N1186*INDEX('Productos de barra'!$H$2:$H$151,MATCH($D1186,'Productos de barra'!$A$2:$A$151,0))),""))</f>
        <v/>
      </c>
      <c r="Q1186" s="18" t="n"/>
      <c r="R1186" s="23">
        <f>IF(OR($A1186="",$A1186&lt;&gt;'Resumen del turno'!$C$3,$B1186&lt;&gt;'Resumen del turno'!$C$4,$O1186="",$O1186="OK"),"",COUNTIFS($A$2:$A1186,$A1186,$B$2:$B1186,$B1186,$O$2:$O1186,"Falta*")+COUNTIFS($A$2:$A1186,$A1186,$B$2:$B1186,$B1186,$O$2:$O1186,"Sobra*"))</f>
        <v/>
      </c>
    </row>
    <row r="1187">
      <c r="A1187" s="22" t="n"/>
      <c r="B1187" s="18" t="n"/>
      <c r="C1187" s="18" t="n"/>
      <c r="D1187" s="18" t="n"/>
      <c r="E1187" s="23">
        <f>IF($D1187="","",IFERROR(INDEX('Productos de barra'!$B$2:$B$151,MATCH($D1187,'Productos de barra'!$A$2:$A$151,0)),"Código no cargado"))</f>
        <v/>
      </c>
      <c r="F1187" s="23">
        <f>IF($D1187="","",IFERROR(INDEX('Productos de barra'!$D$2:$D$151,MATCH($D1187,'Productos de barra'!$A$2:$A$151,0)),""))</f>
        <v/>
      </c>
      <c r="G1187" s="24" t="n"/>
      <c r="H1187" s="24" t="n"/>
      <c r="I1187" s="24" t="n"/>
      <c r="J1187" s="24" t="n"/>
      <c r="K1187" s="24" t="n"/>
      <c r="L1187" s="25">
        <f>IF(OR($D1187="",$G1187=""),"",ROUND($G1187+N($H1187)-((N($I1187)+N($J1187))/MAX(0.0001,IFERROR(IF(INDEX('Productos de barra'!$F$2:$F$151,MATCH($D1187,'Productos de barra'!$A$2:$A$151,0))="",1,INDEX('Productos de barra'!$F$2:$F$151,MATCH($D1187,'Productos de barra'!$A$2:$A$151,0))),1))+N($K1187)),2))</f>
        <v/>
      </c>
      <c r="M1187" s="24" t="n"/>
      <c r="N1187" s="25">
        <f>IF(OR($L1187="",$M1187=""),"",ROUND($M1187-$L1187,2))</f>
        <v/>
      </c>
      <c r="O1187" s="23">
        <f>IF($N1187="","",IF(ABS($N1187)&lt;=IFERROR(IF(INDEX('Productos de barra'!$G$2:$G$151,MATCH($D1187,'Productos de barra'!$A$2:$A$151,0))="",Configuración!$C$3,INDEX('Productos de barra'!$G$2:$G$151,MATCH($D1187,'Productos de barra'!$A$2:$A$151,0))),Configuración!$C$3)*((N($I1187)+N($J1187))/MAX(0.0001,IFERROR(IF(INDEX('Productos de barra'!$F$2:$F$151,MATCH($D1187,'Productos de barra'!$A$2:$A$151,0))="",1,INDEX('Productos de barra'!$F$2:$F$151,MATCH($D1187,'Productos de barra'!$A$2:$A$151,0))),1))+N($K1187))+0.001,"OK",IF($N1187&lt;0,"Falta: investigar","Sobra: revisar carga")))</f>
        <v/>
      </c>
      <c r="P1187" s="26">
        <f>IF($N1187="","",IFERROR(IF(INDEX('Productos de barra'!$H$2:$H$151,MATCH($D1187,'Productos de barra'!$A$2:$A$151,0))="","",$N1187*INDEX('Productos de barra'!$H$2:$H$151,MATCH($D1187,'Productos de barra'!$A$2:$A$151,0))),""))</f>
        <v/>
      </c>
      <c r="Q1187" s="18" t="n"/>
      <c r="R1187" s="23">
        <f>IF(OR($A1187="",$A1187&lt;&gt;'Resumen del turno'!$C$3,$B1187&lt;&gt;'Resumen del turno'!$C$4,$O1187="",$O1187="OK"),"",COUNTIFS($A$2:$A1187,$A1187,$B$2:$B1187,$B1187,$O$2:$O1187,"Falta*")+COUNTIFS($A$2:$A1187,$A1187,$B$2:$B1187,$B1187,$O$2:$O1187,"Sobra*"))</f>
        <v/>
      </c>
    </row>
    <row r="1188">
      <c r="A1188" s="22" t="n"/>
      <c r="B1188" s="18" t="n"/>
      <c r="C1188" s="18" t="n"/>
      <c r="D1188" s="18" t="n"/>
      <c r="E1188" s="23">
        <f>IF($D1188="","",IFERROR(INDEX('Productos de barra'!$B$2:$B$151,MATCH($D1188,'Productos de barra'!$A$2:$A$151,0)),"Código no cargado"))</f>
        <v/>
      </c>
      <c r="F1188" s="23">
        <f>IF($D1188="","",IFERROR(INDEX('Productos de barra'!$D$2:$D$151,MATCH($D1188,'Productos de barra'!$A$2:$A$151,0)),""))</f>
        <v/>
      </c>
      <c r="G1188" s="24" t="n"/>
      <c r="H1188" s="24" t="n"/>
      <c r="I1188" s="24" t="n"/>
      <c r="J1188" s="24" t="n"/>
      <c r="K1188" s="24" t="n"/>
      <c r="L1188" s="25">
        <f>IF(OR($D1188="",$G1188=""),"",ROUND($G1188+N($H1188)-((N($I1188)+N($J1188))/MAX(0.0001,IFERROR(IF(INDEX('Productos de barra'!$F$2:$F$151,MATCH($D1188,'Productos de barra'!$A$2:$A$151,0))="",1,INDEX('Productos de barra'!$F$2:$F$151,MATCH($D1188,'Productos de barra'!$A$2:$A$151,0))),1))+N($K1188)),2))</f>
        <v/>
      </c>
      <c r="M1188" s="24" t="n"/>
      <c r="N1188" s="25">
        <f>IF(OR($L1188="",$M1188=""),"",ROUND($M1188-$L1188,2))</f>
        <v/>
      </c>
      <c r="O1188" s="23">
        <f>IF($N1188="","",IF(ABS($N1188)&lt;=IFERROR(IF(INDEX('Productos de barra'!$G$2:$G$151,MATCH($D1188,'Productos de barra'!$A$2:$A$151,0))="",Configuración!$C$3,INDEX('Productos de barra'!$G$2:$G$151,MATCH($D1188,'Productos de barra'!$A$2:$A$151,0))),Configuración!$C$3)*((N($I1188)+N($J1188))/MAX(0.0001,IFERROR(IF(INDEX('Productos de barra'!$F$2:$F$151,MATCH($D1188,'Productos de barra'!$A$2:$A$151,0))="",1,INDEX('Productos de barra'!$F$2:$F$151,MATCH($D1188,'Productos de barra'!$A$2:$A$151,0))),1))+N($K1188))+0.001,"OK",IF($N1188&lt;0,"Falta: investigar","Sobra: revisar carga")))</f>
        <v/>
      </c>
      <c r="P1188" s="26">
        <f>IF($N1188="","",IFERROR(IF(INDEX('Productos de barra'!$H$2:$H$151,MATCH($D1188,'Productos de barra'!$A$2:$A$151,0))="","",$N1188*INDEX('Productos de barra'!$H$2:$H$151,MATCH($D1188,'Productos de barra'!$A$2:$A$151,0))),""))</f>
        <v/>
      </c>
      <c r="Q1188" s="18" t="n"/>
      <c r="R1188" s="23">
        <f>IF(OR($A1188="",$A1188&lt;&gt;'Resumen del turno'!$C$3,$B1188&lt;&gt;'Resumen del turno'!$C$4,$O1188="",$O1188="OK"),"",COUNTIFS($A$2:$A1188,$A1188,$B$2:$B1188,$B1188,$O$2:$O1188,"Falta*")+COUNTIFS($A$2:$A1188,$A1188,$B$2:$B1188,$B1188,$O$2:$O1188,"Sobra*"))</f>
        <v/>
      </c>
    </row>
    <row r="1189">
      <c r="A1189" s="22" t="n"/>
      <c r="B1189" s="18" t="n"/>
      <c r="C1189" s="18" t="n"/>
      <c r="D1189" s="18" t="n"/>
      <c r="E1189" s="23">
        <f>IF($D1189="","",IFERROR(INDEX('Productos de barra'!$B$2:$B$151,MATCH($D1189,'Productos de barra'!$A$2:$A$151,0)),"Código no cargado"))</f>
        <v/>
      </c>
      <c r="F1189" s="23">
        <f>IF($D1189="","",IFERROR(INDEX('Productos de barra'!$D$2:$D$151,MATCH($D1189,'Productos de barra'!$A$2:$A$151,0)),""))</f>
        <v/>
      </c>
      <c r="G1189" s="24" t="n"/>
      <c r="H1189" s="24" t="n"/>
      <c r="I1189" s="24" t="n"/>
      <c r="J1189" s="24" t="n"/>
      <c r="K1189" s="24" t="n"/>
      <c r="L1189" s="25">
        <f>IF(OR($D1189="",$G1189=""),"",ROUND($G1189+N($H1189)-((N($I1189)+N($J1189))/MAX(0.0001,IFERROR(IF(INDEX('Productos de barra'!$F$2:$F$151,MATCH($D1189,'Productos de barra'!$A$2:$A$151,0))="",1,INDEX('Productos de barra'!$F$2:$F$151,MATCH($D1189,'Productos de barra'!$A$2:$A$151,0))),1))+N($K1189)),2))</f>
        <v/>
      </c>
      <c r="M1189" s="24" t="n"/>
      <c r="N1189" s="25">
        <f>IF(OR($L1189="",$M1189=""),"",ROUND($M1189-$L1189,2))</f>
        <v/>
      </c>
      <c r="O1189" s="23">
        <f>IF($N1189="","",IF(ABS($N1189)&lt;=IFERROR(IF(INDEX('Productos de barra'!$G$2:$G$151,MATCH($D1189,'Productos de barra'!$A$2:$A$151,0))="",Configuración!$C$3,INDEX('Productos de barra'!$G$2:$G$151,MATCH($D1189,'Productos de barra'!$A$2:$A$151,0))),Configuración!$C$3)*((N($I1189)+N($J1189))/MAX(0.0001,IFERROR(IF(INDEX('Productos de barra'!$F$2:$F$151,MATCH($D1189,'Productos de barra'!$A$2:$A$151,0))="",1,INDEX('Productos de barra'!$F$2:$F$151,MATCH($D1189,'Productos de barra'!$A$2:$A$151,0))),1))+N($K1189))+0.001,"OK",IF($N1189&lt;0,"Falta: investigar","Sobra: revisar carga")))</f>
        <v/>
      </c>
      <c r="P1189" s="26">
        <f>IF($N1189="","",IFERROR(IF(INDEX('Productos de barra'!$H$2:$H$151,MATCH($D1189,'Productos de barra'!$A$2:$A$151,0))="","",$N1189*INDEX('Productos de barra'!$H$2:$H$151,MATCH($D1189,'Productos de barra'!$A$2:$A$151,0))),""))</f>
        <v/>
      </c>
      <c r="Q1189" s="18" t="n"/>
      <c r="R1189" s="23">
        <f>IF(OR($A1189="",$A1189&lt;&gt;'Resumen del turno'!$C$3,$B1189&lt;&gt;'Resumen del turno'!$C$4,$O1189="",$O1189="OK"),"",COUNTIFS($A$2:$A1189,$A1189,$B$2:$B1189,$B1189,$O$2:$O1189,"Falta*")+COUNTIFS($A$2:$A1189,$A1189,$B$2:$B1189,$B1189,$O$2:$O1189,"Sobra*"))</f>
        <v/>
      </c>
    </row>
    <row r="1190">
      <c r="A1190" s="22" t="n"/>
      <c r="B1190" s="18" t="n"/>
      <c r="C1190" s="18" t="n"/>
      <c r="D1190" s="18" t="n"/>
      <c r="E1190" s="23">
        <f>IF($D1190="","",IFERROR(INDEX('Productos de barra'!$B$2:$B$151,MATCH($D1190,'Productos de barra'!$A$2:$A$151,0)),"Código no cargado"))</f>
        <v/>
      </c>
      <c r="F1190" s="23">
        <f>IF($D1190="","",IFERROR(INDEX('Productos de barra'!$D$2:$D$151,MATCH($D1190,'Productos de barra'!$A$2:$A$151,0)),""))</f>
        <v/>
      </c>
      <c r="G1190" s="24" t="n"/>
      <c r="H1190" s="24" t="n"/>
      <c r="I1190" s="24" t="n"/>
      <c r="J1190" s="24" t="n"/>
      <c r="K1190" s="24" t="n"/>
      <c r="L1190" s="25">
        <f>IF(OR($D1190="",$G1190=""),"",ROUND($G1190+N($H1190)-((N($I1190)+N($J1190))/MAX(0.0001,IFERROR(IF(INDEX('Productos de barra'!$F$2:$F$151,MATCH($D1190,'Productos de barra'!$A$2:$A$151,0))="",1,INDEX('Productos de barra'!$F$2:$F$151,MATCH($D1190,'Productos de barra'!$A$2:$A$151,0))),1))+N($K1190)),2))</f>
        <v/>
      </c>
      <c r="M1190" s="24" t="n"/>
      <c r="N1190" s="25">
        <f>IF(OR($L1190="",$M1190=""),"",ROUND($M1190-$L1190,2))</f>
        <v/>
      </c>
      <c r="O1190" s="23">
        <f>IF($N1190="","",IF(ABS($N1190)&lt;=IFERROR(IF(INDEX('Productos de barra'!$G$2:$G$151,MATCH($D1190,'Productos de barra'!$A$2:$A$151,0))="",Configuración!$C$3,INDEX('Productos de barra'!$G$2:$G$151,MATCH($D1190,'Productos de barra'!$A$2:$A$151,0))),Configuración!$C$3)*((N($I1190)+N($J1190))/MAX(0.0001,IFERROR(IF(INDEX('Productos de barra'!$F$2:$F$151,MATCH($D1190,'Productos de barra'!$A$2:$A$151,0))="",1,INDEX('Productos de barra'!$F$2:$F$151,MATCH($D1190,'Productos de barra'!$A$2:$A$151,0))),1))+N($K1190))+0.001,"OK",IF($N1190&lt;0,"Falta: investigar","Sobra: revisar carga")))</f>
        <v/>
      </c>
      <c r="P1190" s="26">
        <f>IF($N1190="","",IFERROR(IF(INDEX('Productos de barra'!$H$2:$H$151,MATCH($D1190,'Productos de barra'!$A$2:$A$151,0))="","",$N1190*INDEX('Productos de barra'!$H$2:$H$151,MATCH($D1190,'Productos de barra'!$A$2:$A$151,0))),""))</f>
        <v/>
      </c>
      <c r="Q1190" s="18" t="n"/>
      <c r="R1190" s="23">
        <f>IF(OR($A1190="",$A1190&lt;&gt;'Resumen del turno'!$C$3,$B1190&lt;&gt;'Resumen del turno'!$C$4,$O1190="",$O1190="OK"),"",COUNTIFS($A$2:$A1190,$A1190,$B$2:$B1190,$B1190,$O$2:$O1190,"Falta*")+COUNTIFS($A$2:$A1190,$A1190,$B$2:$B1190,$B1190,$O$2:$O1190,"Sobra*"))</f>
        <v/>
      </c>
    </row>
    <row r="1191">
      <c r="A1191" s="22" t="n"/>
      <c r="B1191" s="18" t="n"/>
      <c r="C1191" s="18" t="n"/>
      <c r="D1191" s="18" t="n"/>
      <c r="E1191" s="23">
        <f>IF($D1191="","",IFERROR(INDEX('Productos de barra'!$B$2:$B$151,MATCH($D1191,'Productos de barra'!$A$2:$A$151,0)),"Código no cargado"))</f>
        <v/>
      </c>
      <c r="F1191" s="23">
        <f>IF($D1191="","",IFERROR(INDEX('Productos de barra'!$D$2:$D$151,MATCH($D1191,'Productos de barra'!$A$2:$A$151,0)),""))</f>
        <v/>
      </c>
      <c r="G1191" s="24" t="n"/>
      <c r="H1191" s="24" t="n"/>
      <c r="I1191" s="24" t="n"/>
      <c r="J1191" s="24" t="n"/>
      <c r="K1191" s="24" t="n"/>
      <c r="L1191" s="25">
        <f>IF(OR($D1191="",$G1191=""),"",ROUND($G1191+N($H1191)-((N($I1191)+N($J1191))/MAX(0.0001,IFERROR(IF(INDEX('Productos de barra'!$F$2:$F$151,MATCH($D1191,'Productos de barra'!$A$2:$A$151,0))="",1,INDEX('Productos de barra'!$F$2:$F$151,MATCH($D1191,'Productos de barra'!$A$2:$A$151,0))),1))+N($K1191)),2))</f>
        <v/>
      </c>
      <c r="M1191" s="24" t="n"/>
      <c r="N1191" s="25">
        <f>IF(OR($L1191="",$M1191=""),"",ROUND($M1191-$L1191,2))</f>
        <v/>
      </c>
      <c r="O1191" s="23">
        <f>IF($N1191="","",IF(ABS($N1191)&lt;=IFERROR(IF(INDEX('Productos de barra'!$G$2:$G$151,MATCH($D1191,'Productos de barra'!$A$2:$A$151,0))="",Configuración!$C$3,INDEX('Productos de barra'!$G$2:$G$151,MATCH($D1191,'Productos de barra'!$A$2:$A$151,0))),Configuración!$C$3)*((N($I1191)+N($J1191))/MAX(0.0001,IFERROR(IF(INDEX('Productos de barra'!$F$2:$F$151,MATCH($D1191,'Productos de barra'!$A$2:$A$151,0))="",1,INDEX('Productos de barra'!$F$2:$F$151,MATCH($D1191,'Productos de barra'!$A$2:$A$151,0))),1))+N($K1191))+0.001,"OK",IF($N1191&lt;0,"Falta: investigar","Sobra: revisar carga")))</f>
        <v/>
      </c>
      <c r="P1191" s="26">
        <f>IF($N1191="","",IFERROR(IF(INDEX('Productos de barra'!$H$2:$H$151,MATCH($D1191,'Productos de barra'!$A$2:$A$151,0))="","",$N1191*INDEX('Productos de barra'!$H$2:$H$151,MATCH($D1191,'Productos de barra'!$A$2:$A$151,0))),""))</f>
        <v/>
      </c>
      <c r="Q1191" s="18" t="n"/>
      <c r="R1191" s="23">
        <f>IF(OR($A1191="",$A1191&lt;&gt;'Resumen del turno'!$C$3,$B1191&lt;&gt;'Resumen del turno'!$C$4,$O1191="",$O1191="OK"),"",COUNTIFS($A$2:$A1191,$A1191,$B$2:$B1191,$B1191,$O$2:$O1191,"Falta*")+COUNTIFS($A$2:$A1191,$A1191,$B$2:$B1191,$B1191,$O$2:$O1191,"Sobra*"))</f>
        <v/>
      </c>
    </row>
    <row r="1192">
      <c r="A1192" s="22" t="n"/>
      <c r="B1192" s="18" t="n"/>
      <c r="C1192" s="18" t="n"/>
      <c r="D1192" s="18" t="n"/>
      <c r="E1192" s="23">
        <f>IF($D1192="","",IFERROR(INDEX('Productos de barra'!$B$2:$B$151,MATCH($D1192,'Productos de barra'!$A$2:$A$151,0)),"Código no cargado"))</f>
        <v/>
      </c>
      <c r="F1192" s="23">
        <f>IF($D1192="","",IFERROR(INDEX('Productos de barra'!$D$2:$D$151,MATCH($D1192,'Productos de barra'!$A$2:$A$151,0)),""))</f>
        <v/>
      </c>
      <c r="G1192" s="24" t="n"/>
      <c r="H1192" s="24" t="n"/>
      <c r="I1192" s="24" t="n"/>
      <c r="J1192" s="24" t="n"/>
      <c r="K1192" s="24" t="n"/>
      <c r="L1192" s="25">
        <f>IF(OR($D1192="",$G1192=""),"",ROUND($G1192+N($H1192)-((N($I1192)+N($J1192))/MAX(0.0001,IFERROR(IF(INDEX('Productos de barra'!$F$2:$F$151,MATCH($D1192,'Productos de barra'!$A$2:$A$151,0))="",1,INDEX('Productos de barra'!$F$2:$F$151,MATCH($D1192,'Productos de barra'!$A$2:$A$151,0))),1))+N($K1192)),2))</f>
        <v/>
      </c>
      <c r="M1192" s="24" t="n"/>
      <c r="N1192" s="25">
        <f>IF(OR($L1192="",$M1192=""),"",ROUND($M1192-$L1192,2))</f>
        <v/>
      </c>
      <c r="O1192" s="23">
        <f>IF($N1192="","",IF(ABS($N1192)&lt;=IFERROR(IF(INDEX('Productos de barra'!$G$2:$G$151,MATCH($D1192,'Productos de barra'!$A$2:$A$151,0))="",Configuración!$C$3,INDEX('Productos de barra'!$G$2:$G$151,MATCH($D1192,'Productos de barra'!$A$2:$A$151,0))),Configuración!$C$3)*((N($I1192)+N($J1192))/MAX(0.0001,IFERROR(IF(INDEX('Productos de barra'!$F$2:$F$151,MATCH($D1192,'Productos de barra'!$A$2:$A$151,0))="",1,INDEX('Productos de barra'!$F$2:$F$151,MATCH($D1192,'Productos de barra'!$A$2:$A$151,0))),1))+N($K1192))+0.001,"OK",IF($N1192&lt;0,"Falta: investigar","Sobra: revisar carga")))</f>
        <v/>
      </c>
      <c r="P1192" s="26">
        <f>IF($N1192="","",IFERROR(IF(INDEX('Productos de barra'!$H$2:$H$151,MATCH($D1192,'Productos de barra'!$A$2:$A$151,0))="","",$N1192*INDEX('Productos de barra'!$H$2:$H$151,MATCH($D1192,'Productos de barra'!$A$2:$A$151,0))),""))</f>
        <v/>
      </c>
      <c r="Q1192" s="18" t="n"/>
      <c r="R1192" s="23">
        <f>IF(OR($A1192="",$A1192&lt;&gt;'Resumen del turno'!$C$3,$B1192&lt;&gt;'Resumen del turno'!$C$4,$O1192="",$O1192="OK"),"",COUNTIFS($A$2:$A1192,$A1192,$B$2:$B1192,$B1192,$O$2:$O1192,"Falta*")+COUNTIFS($A$2:$A1192,$A1192,$B$2:$B1192,$B1192,$O$2:$O1192,"Sobra*"))</f>
        <v/>
      </c>
    </row>
    <row r="1193">
      <c r="A1193" s="22" t="n"/>
      <c r="B1193" s="18" t="n"/>
      <c r="C1193" s="18" t="n"/>
      <c r="D1193" s="18" t="n"/>
      <c r="E1193" s="23">
        <f>IF($D1193="","",IFERROR(INDEX('Productos de barra'!$B$2:$B$151,MATCH($D1193,'Productos de barra'!$A$2:$A$151,0)),"Código no cargado"))</f>
        <v/>
      </c>
      <c r="F1193" s="23">
        <f>IF($D1193="","",IFERROR(INDEX('Productos de barra'!$D$2:$D$151,MATCH($D1193,'Productos de barra'!$A$2:$A$151,0)),""))</f>
        <v/>
      </c>
      <c r="G1193" s="24" t="n"/>
      <c r="H1193" s="24" t="n"/>
      <c r="I1193" s="24" t="n"/>
      <c r="J1193" s="24" t="n"/>
      <c r="K1193" s="24" t="n"/>
      <c r="L1193" s="25">
        <f>IF(OR($D1193="",$G1193=""),"",ROUND($G1193+N($H1193)-((N($I1193)+N($J1193))/MAX(0.0001,IFERROR(IF(INDEX('Productos de barra'!$F$2:$F$151,MATCH($D1193,'Productos de barra'!$A$2:$A$151,0))="",1,INDEX('Productos de barra'!$F$2:$F$151,MATCH($D1193,'Productos de barra'!$A$2:$A$151,0))),1))+N($K1193)),2))</f>
        <v/>
      </c>
      <c r="M1193" s="24" t="n"/>
      <c r="N1193" s="25">
        <f>IF(OR($L1193="",$M1193=""),"",ROUND($M1193-$L1193,2))</f>
        <v/>
      </c>
      <c r="O1193" s="23">
        <f>IF($N1193="","",IF(ABS($N1193)&lt;=IFERROR(IF(INDEX('Productos de barra'!$G$2:$G$151,MATCH($D1193,'Productos de barra'!$A$2:$A$151,0))="",Configuración!$C$3,INDEX('Productos de barra'!$G$2:$G$151,MATCH($D1193,'Productos de barra'!$A$2:$A$151,0))),Configuración!$C$3)*((N($I1193)+N($J1193))/MAX(0.0001,IFERROR(IF(INDEX('Productos de barra'!$F$2:$F$151,MATCH($D1193,'Productos de barra'!$A$2:$A$151,0))="",1,INDEX('Productos de barra'!$F$2:$F$151,MATCH($D1193,'Productos de barra'!$A$2:$A$151,0))),1))+N($K1193))+0.001,"OK",IF($N1193&lt;0,"Falta: investigar","Sobra: revisar carga")))</f>
        <v/>
      </c>
      <c r="P1193" s="26">
        <f>IF($N1193="","",IFERROR(IF(INDEX('Productos de barra'!$H$2:$H$151,MATCH($D1193,'Productos de barra'!$A$2:$A$151,0))="","",$N1193*INDEX('Productos de barra'!$H$2:$H$151,MATCH($D1193,'Productos de barra'!$A$2:$A$151,0))),""))</f>
        <v/>
      </c>
      <c r="Q1193" s="18" t="n"/>
      <c r="R1193" s="23">
        <f>IF(OR($A1193="",$A1193&lt;&gt;'Resumen del turno'!$C$3,$B1193&lt;&gt;'Resumen del turno'!$C$4,$O1193="",$O1193="OK"),"",COUNTIFS($A$2:$A1193,$A1193,$B$2:$B1193,$B1193,$O$2:$O1193,"Falta*")+COUNTIFS($A$2:$A1193,$A1193,$B$2:$B1193,$B1193,$O$2:$O1193,"Sobra*"))</f>
        <v/>
      </c>
    </row>
    <row r="1194">
      <c r="A1194" s="22" t="n"/>
      <c r="B1194" s="18" t="n"/>
      <c r="C1194" s="18" t="n"/>
      <c r="D1194" s="18" t="n"/>
      <c r="E1194" s="23">
        <f>IF($D1194="","",IFERROR(INDEX('Productos de barra'!$B$2:$B$151,MATCH($D1194,'Productos de barra'!$A$2:$A$151,0)),"Código no cargado"))</f>
        <v/>
      </c>
      <c r="F1194" s="23">
        <f>IF($D1194="","",IFERROR(INDEX('Productos de barra'!$D$2:$D$151,MATCH($D1194,'Productos de barra'!$A$2:$A$151,0)),""))</f>
        <v/>
      </c>
      <c r="G1194" s="24" t="n"/>
      <c r="H1194" s="24" t="n"/>
      <c r="I1194" s="24" t="n"/>
      <c r="J1194" s="24" t="n"/>
      <c r="K1194" s="24" t="n"/>
      <c r="L1194" s="25">
        <f>IF(OR($D1194="",$G1194=""),"",ROUND($G1194+N($H1194)-((N($I1194)+N($J1194))/MAX(0.0001,IFERROR(IF(INDEX('Productos de barra'!$F$2:$F$151,MATCH($D1194,'Productos de barra'!$A$2:$A$151,0))="",1,INDEX('Productos de barra'!$F$2:$F$151,MATCH($D1194,'Productos de barra'!$A$2:$A$151,0))),1))+N($K1194)),2))</f>
        <v/>
      </c>
      <c r="M1194" s="24" t="n"/>
      <c r="N1194" s="25">
        <f>IF(OR($L1194="",$M1194=""),"",ROUND($M1194-$L1194,2))</f>
        <v/>
      </c>
      <c r="O1194" s="23">
        <f>IF($N1194="","",IF(ABS($N1194)&lt;=IFERROR(IF(INDEX('Productos de barra'!$G$2:$G$151,MATCH($D1194,'Productos de barra'!$A$2:$A$151,0))="",Configuración!$C$3,INDEX('Productos de barra'!$G$2:$G$151,MATCH($D1194,'Productos de barra'!$A$2:$A$151,0))),Configuración!$C$3)*((N($I1194)+N($J1194))/MAX(0.0001,IFERROR(IF(INDEX('Productos de barra'!$F$2:$F$151,MATCH($D1194,'Productos de barra'!$A$2:$A$151,0))="",1,INDEX('Productos de barra'!$F$2:$F$151,MATCH($D1194,'Productos de barra'!$A$2:$A$151,0))),1))+N($K1194))+0.001,"OK",IF($N1194&lt;0,"Falta: investigar","Sobra: revisar carga")))</f>
        <v/>
      </c>
      <c r="P1194" s="26">
        <f>IF($N1194="","",IFERROR(IF(INDEX('Productos de barra'!$H$2:$H$151,MATCH($D1194,'Productos de barra'!$A$2:$A$151,0))="","",$N1194*INDEX('Productos de barra'!$H$2:$H$151,MATCH($D1194,'Productos de barra'!$A$2:$A$151,0))),""))</f>
        <v/>
      </c>
      <c r="Q1194" s="18" t="n"/>
      <c r="R1194" s="23">
        <f>IF(OR($A1194="",$A1194&lt;&gt;'Resumen del turno'!$C$3,$B1194&lt;&gt;'Resumen del turno'!$C$4,$O1194="",$O1194="OK"),"",COUNTIFS($A$2:$A1194,$A1194,$B$2:$B1194,$B1194,$O$2:$O1194,"Falta*")+COUNTIFS($A$2:$A1194,$A1194,$B$2:$B1194,$B1194,$O$2:$O1194,"Sobra*"))</f>
        <v/>
      </c>
    </row>
    <row r="1195">
      <c r="A1195" s="22" t="n"/>
      <c r="B1195" s="18" t="n"/>
      <c r="C1195" s="18" t="n"/>
      <c r="D1195" s="18" t="n"/>
      <c r="E1195" s="23">
        <f>IF($D1195="","",IFERROR(INDEX('Productos de barra'!$B$2:$B$151,MATCH($D1195,'Productos de barra'!$A$2:$A$151,0)),"Código no cargado"))</f>
        <v/>
      </c>
      <c r="F1195" s="23">
        <f>IF($D1195="","",IFERROR(INDEX('Productos de barra'!$D$2:$D$151,MATCH($D1195,'Productos de barra'!$A$2:$A$151,0)),""))</f>
        <v/>
      </c>
      <c r="G1195" s="24" t="n"/>
      <c r="H1195" s="24" t="n"/>
      <c r="I1195" s="24" t="n"/>
      <c r="J1195" s="24" t="n"/>
      <c r="K1195" s="24" t="n"/>
      <c r="L1195" s="25">
        <f>IF(OR($D1195="",$G1195=""),"",ROUND($G1195+N($H1195)-((N($I1195)+N($J1195))/MAX(0.0001,IFERROR(IF(INDEX('Productos de barra'!$F$2:$F$151,MATCH($D1195,'Productos de barra'!$A$2:$A$151,0))="",1,INDEX('Productos de barra'!$F$2:$F$151,MATCH($D1195,'Productos de barra'!$A$2:$A$151,0))),1))+N($K1195)),2))</f>
        <v/>
      </c>
      <c r="M1195" s="24" t="n"/>
      <c r="N1195" s="25">
        <f>IF(OR($L1195="",$M1195=""),"",ROUND($M1195-$L1195,2))</f>
        <v/>
      </c>
      <c r="O1195" s="23">
        <f>IF($N1195="","",IF(ABS($N1195)&lt;=IFERROR(IF(INDEX('Productos de barra'!$G$2:$G$151,MATCH($D1195,'Productos de barra'!$A$2:$A$151,0))="",Configuración!$C$3,INDEX('Productos de barra'!$G$2:$G$151,MATCH($D1195,'Productos de barra'!$A$2:$A$151,0))),Configuración!$C$3)*((N($I1195)+N($J1195))/MAX(0.0001,IFERROR(IF(INDEX('Productos de barra'!$F$2:$F$151,MATCH($D1195,'Productos de barra'!$A$2:$A$151,0))="",1,INDEX('Productos de barra'!$F$2:$F$151,MATCH($D1195,'Productos de barra'!$A$2:$A$151,0))),1))+N($K1195))+0.001,"OK",IF($N1195&lt;0,"Falta: investigar","Sobra: revisar carga")))</f>
        <v/>
      </c>
      <c r="P1195" s="26">
        <f>IF($N1195="","",IFERROR(IF(INDEX('Productos de barra'!$H$2:$H$151,MATCH($D1195,'Productos de barra'!$A$2:$A$151,0))="","",$N1195*INDEX('Productos de barra'!$H$2:$H$151,MATCH($D1195,'Productos de barra'!$A$2:$A$151,0))),""))</f>
        <v/>
      </c>
      <c r="Q1195" s="18" t="n"/>
      <c r="R1195" s="23">
        <f>IF(OR($A1195="",$A1195&lt;&gt;'Resumen del turno'!$C$3,$B1195&lt;&gt;'Resumen del turno'!$C$4,$O1195="",$O1195="OK"),"",COUNTIFS($A$2:$A1195,$A1195,$B$2:$B1195,$B1195,$O$2:$O1195,"Falta*")+COUNTIFS($A$2:$A1195,$A1195,$B$2:$B1195,$B1195,$O$2:$O1195,"Sobra*"))</f>
        <v/>
      </c>
    </row>
    <row r="1196">
      <c r="A1196" s="22" t="n"/>
      <c r="B1196" s="18" t="n"/>
      <c r="C1196" s="18" t="n"/>
      <c r="D1196" s="18" t="n"/>
      <c r="E1196" s="23">
        <f>IF($D1196="","",IFERROR(INDEX('Productos de barra'!$B$2:$B$151,MATCH($D1196,'Productos de barra'!$A$2:$A$151,0)),"Código no cargado"))</f>
        <v/>
      </c>
      <c r="F1196" s="23">
        <f>IF($D1196="","",IFERROR(INDEX('Productos de barra'!$D$2:$D$151,MATCH($D1196,'Productos de barra'!$A$2:$A$151,0)),""))</f>
        <v/>
      </c>
      <c r="G1196" s="24" t="n"/>
      <c r="H1196" s="24" t="n"/>
      <c r="I1196" s="24" t="n"/>
      <c r="J1196" s="24" t="n"/>
      <c r="K1196" s="24" t="n"/>
      <c r="L1196" s="25">
        <f>IF(OR($D1196="",$G1196=""),"",ROUND($G1196+N($H1196)-((N($I1196)+N($J1196))/MAX(0.0001,IFERROR(IF(INDEX('Productos de barra'!$F$2:$F$151,MATCH($D1196,'Productos de barra'!$A$2:$A$151,0))="",1,INDEX('Productos de barra'!$F$2:$F$151,MATCH($D1196,'Productos de barra'!$A$2:$A$151,0))),1))+N($K1196)),2))</f>
        <v/>
      </c>
      <c r="M1196" s="24" t="n"/>
      <c r="N1196" s="25">
        <f>IF(OR($L1196="",$M1196=""),"",ROUND($M1196-$L1196,2))</f>
        <v/>
      </c>
      <c r="O1196" s="23">
        <f>IF($N1196="","",IF(ABS($N1196)&lt;=IFERROR(IF(INDEX('Productos de barra'!$G$2:$G$151,MATCH($D1196,'Productos de barra'!$A$2:$A$151,0))="",Configuración!$C$3,INDEX('Productos de barra'!$G$2:$G$151,MATCH($D1196,'Productos de barra'!$A$2:$A$151,0))),Configuración!$C$3)*((N($I1196)+N($J1196))/MAX(0.0001,IFERROR(IF(INDEX('Productos de barra'!$F$2:$F$151,MATCH($D1196,'Productos de barra'!$A$2:$A$151,0))="",1,INDEX('Productos de barra'!$F$2:$F$151,MATCH($D1196,'Productos de barra'!$A$2:$A$151,0))),1))+N($K1196))+0.001,"OK",IF($N1196&lt;0,"Falta: investigar","Sobra: revisar carga")))</f>
        <v/>
      </c>
      <c r="P1196" s="26">
        <f>IF($N1196="","",IFERROR(IF(INDEX('Productos de barra'!$H$2:$H$151,MATCH($D1196,'Productos de barra'!$A$2:$A$151,0))="","",$N1196*INDEX('Productos de barra'!$H$2:$H$151,MATCH($D1196,'Productos de barra'!$A$2:$A$151,0))),""))</f>
        <v/>
      </c>
      <c r="Q1196" s="18" t="n"/>
      <c r="R1196" s="23">
        <f>IF(OR($A1196="",$A1196&lt;&gt;'Resumen del turno'!$C$3,$B1196&lt;&gt;'Resumen del turno'!$C$4,$O1196="",$O1196="OK"),"",COUNTIFS($A$2:$A1196,$A1196,$B$2:$B1196,$B1196,$O$2:$O1196,"Falta*")+COUNTIFS($A$2:$A1196,$A1196,$B$2:$B1196,$B1196,$O$2:$O1196,"Sobra*"))</f>
        <v/>
      </c>
    </row>
    <row r="1197">
      <c r="A1197" s="22" t="n"/>
      <c r="B1197" s="18" t="n"/>
      <c r="C1197" s="18" t="n"/>
      <c r="D1197" s="18" t="n"/>
      <c r="E1197" s="23">
        <f>IF($D1197="","",IFERROR(INDEX('Productos de barra'!$B$2:$B$151,MATCH($D1197,'Productos de barra'!$A$2:$A$151,0)),"Código no cargado"))</f>
        <v/>
      </c>
      <c r="F1197" s="23">
        <f>IF($D1197="","",IFERROR(INDEX('Productos de barra'!$D$2:$D$151,MATCH($D1197,'Productos de barra'!$A$2:$A$151,0)),""))</f>
        <v/>
      </c>
      <c r="G1197" s="24" t="n"/>
      <c r="H1197" s="24" t="n"/>
      <c r="I1197" s="24" t="n"/>
      <c r="J1197" s="24" t="n"/>
      <c r="K1197" s="24" t="n"/>
      <c r="L1197" s="25">
        <f>IF(OR($D1197="",$G1197=""),"",ROUND($G1197+N($H1197)-((N($I1197)+N($J1197))/MAX(0.0001,IFERROR(IF(INDEX('Productos de barra'!$F$2:$F$151,MATCH($D1197,'Productos de barra'!$A$2:$A$151,0))="",1,INDEX('Productos de barra'!$F$2:$F$151,MATCH($D1197,'Productos de barra'!$A$2:$A$151,0))),1))+N($K1197)),2))</f>
        <v/>
      </c>
      <c r="M1197" s="24" t="n"/>
      <c r="N1197" s="25">
        <f>IF(OR($L1197="",$M1197=""),"",ROUND($M1197-$L1197,2))</f>
        <v/>
      </c>
      <c r="O1197" s="23">
        <f>IF($N1197="","",IF(ABS($N1197)&lt;=IFERROR(IF(INDEX('Productos de barra'!$G$2:$G$151,MATCH($D1197,'Productos de barra'!$A$2:$A$151,0))="",Configuración!$C$3,INDEX('Productos de barra'!$G$2:$G$151,MATCH($D1197,'Productos de barra'!$A$2:$A$151,0))),Configuración!$C$3)*((N($I1197)+N($J1197))/MAX(0.0001,IFERROR(IF(INDEX('Productos de barra'!$F$2:$F$151,MATCH($D1197,'Productos de barra'!$A$2:$A$151,0))="",1,INDEX('Productos de barra'!$F$2:$F$151,MATCH($D1197,'Productos de barra'!$A$2:$A$151,0))),1))+N($K1197))+0.001,"OK",IF($N1197&lt;0,"Falta: investigar","Sobra: revisar carga")))</f>
        <v/>
      </c>
      <c r="P1197" s="26">
        <f>IF($N1197="","",IFERROR(IF(INDEX('Productos de barra'!$H$2:$H$151,MATCH($D1197,'Productos de barra'!$A$2:$A$151,0))="","",$N1197*INDEX('Productos de barra'!$H$2:$H$151,MATCH($D1197,'Productos de barra'!$A$2:$A$151,0))),""))</f>
        <v/>
      </c>
      <c r="Q1197" s="18" t="n"/>
      <c r="R1197" s="23">
        <f>IF(OR($A1197="",$A1197&lt;&gt;'Resumen del turno'!$C$3,$B1197&lt;&gt;'Resumen del turno'!$C$4,$O1197="",$O1197="OK"),"",COUNTIFS($A$2:$A1197,$A1197,$B$2:$B1197,$B1197,$O$2:$O1197,"Falta*")+COUNTIFS($A$2:$A1197,$A1197,$B$2:$B1197,$B1197,$O$2:$O1197,"Sobra*"))</f>
        <v/>
      </c>
    </row>
    <row r="1198">
      <c r="A1198" s="22" t="n"/>
      <c r="B1198" s="18" t="n"/>
      <c r="C1198" s="18" t="n"/>
      <c r="D1198" s="18" t="n"/>
      <c r="E1198" s="23">
        <f>IF($D1198="","",IFERROR(INDEX('Productos de barra'!$B$2:$B$151,MATCH($D1198,'Productos de barra'!$A$2:$A$151,0)),"Código no cargado"))</f>
        <v/>
      </c>
      <c r="F1198" s="23">
        <f>IF($D1198="","",IFERROR(INDEX('Productos de barra'!$D$2:$D$151,MATCH($D1198,'Productos de barra'!$A$2:$A$151,0)),""))</f>
        <v/>
      </c>
      <c r="G1198" s="24" t="n"/>
      <c r="H1198" s="24" t="n"/>
      <c r="I1198" s="24" t="n"/>
      <c r="J1198" s="24" t="n"/>
      <c r="K1198" s="24" t="n"/>
      <c r="L1198" s="25">
        <f>IF(OR($D1198="",$G1198=""),"",ROUND($G1198+N($H1198)-((N($I1198)+N($J1198))/MAX(0.0001,IFERROR(IF(INDEX('Productos de barra'!$F$2:$F$151,MATCH($D1198,'Productos de barra'!$A$2:$A$151,0))="",1,INDEX('Productos de barra'!$F$2:$F$151,MATCH($D1198,'Productos de barra'!$A$2:$A$151,0))),1))+N($K1198)),2))</f>
        <v/>
      </c>
      <c r="M1198" s="24" t="n"/>
      <c r="N1198" s="25">
        <f>IF(OR($L1198="",$M1198=""),"",ROUND($M1198-$L1198,2))</f>
        <v/>
      </c>
      <c r="O1198" s="23">
        <f>IF($N1198="","",IF(ABS($N1198)&lt;=IFERROR(IF(INDEX('Productos de barra'!$G$2:$G$151,MATCH($D1198,'Productos de barra'!$A$2:$A$151,0))="",Configuración!$C$3,INDEX('Productos de barra'!$G$2:$G$151,MATCH($D1198,'Productos de barra'!$A$2:$A$151,0))),Configuración!$C$3)*((N($I1198)+N($J1198))/MAX(0.0001,IFERROR(IF(INDEX('Productos de barra'!$F$2:$F$151,MATCH($D1198,'Productos de barra'!$A$2:$A$151,0))="",1,INDEX('Productos de barra'!$F$2:$F$151,MATCH($D1198,'Productos de barra'!$A$2:$A$151,0))),1))+N($K1198))+0.001,"OK",IF($N1198&lt;0,"Falta: investigar","Sobra: revisar carga")))</f>
        <v/>
      </c>
      <c r="P1198" s="26">
        <f>IF($N1198="","",IFERROR(IF(INDEX('Productos de barra'!$H$2:$H$151,MATCH($D1198,'Productos de barra'!$A$2:$A$151,0))="","",$N1198*INDEX('Productos de barra'!$H$2:$H$151,MATCH($D1198,'Productos de barra'!$A$2:$A$151,0))),""))</f>
        <v/>
      </c>
      <c r="Q1198" s="18" t="n"/>
      <c r="R1198" s="23">
        <f>IF(OR($A1198="",$A1198&lt;&gt;'Resumen del turno'!$C$3,$B1198&lt;&gt;'Resumen del turno'!$C$4,$O1198="",$O1198="OK"),"",COUNTIFS($A$2:$A1198,$A1198,$B$2:$B1198,$B1198,$O$2:$O1198,"Falta*")+COUNTIFS($A$2:$A1198,$A1198,$B$2:$B1198,$B1198,$O$2:$O1198,"Sobra*"))</f>
        <v/>
      </c>
    </row>
    <row r="1199">
      <c r="A1199" s="22" t="n"/>
      <c r="B1199" s="18" t="n"/>
      <c r="C1199" s="18" t="n"/>
      <c r="D1199" s="18" t="n"/>
      <c r="E1199" s="23">
        <f>IF($D1199="","",IFERROR(INDEX('Productos de barra'!$B$2:$B$151,MATCH($D1199,'Productos de barra'!$A$2:$A$151,0)),"Código no cargado"))</f>
        <v/>
      </c>
      <c r="F1199" s="23">
        <f>IF($D1199="","",IFERROR(INDEX('Productos de barra'!$D$2:$D$151,MATCH($D1199,'Productos de barra'!$A$2:$A$151,0)),""))</f>
        <v/>
      </c>
      <c r="G1199" s="24" t="n"/>
      <c r="H1199" s="24" t="n"/>
      <c r="I1199" s="24" t="n"/>
      <c r="J1199" s="24" t="n"/>
      <c r="K1199" s="24" t="n"/>
      <c r="L1199" s="25">
        <f>IF(OR($D1199="",$G1199=""),"",ROUND($G1199+N($H1199)-((N($I1199)+N($J1199))/MAX(0.0001,IFERROR(IF(INDEX('Productos de barra'!$F$2:$F$151,MATCH($D1199,'Productos de barra'!$A$2:$A$151,0))="",1,INDEX('Productos de barra'!$F$2:$F$151,MATCH($D1199,'Productos de barra'!$A$2:$A$151,0))),1))+N($K1199)),2))</f>
        <v/>
      </c>
      <c r="M1199" s="24" t="n"/>
      <c r="N1199" s="25">
        <f>IF(OR($L1199="",$M1199=""),"",ROUND($M1199-$L1199,2))</f>
        <v/>
      </c>
      <c r="O1199" s="23">
        <f>IF($N1199="","",IF(ABS($N1199)&lt;=IFERROR(IF(INDEX('Productos de barra'!$G$2:$G$151,MATCH($D1199,'Productos de barra'!$A$2:$A$151,0))="",Configuración!$C$3,INDEX('Productos de barra'!$G$2:$G$151,MATCH($D1199,'Productos de barra'!$A$2:$A$151,0))),Configuración!$C$3)*((N($I1199)+N($J1199))/MAX(0.0001,IFERROR(IF(INDEX('Productos de barra'!$F$2:$F$151,MATCH($D1199,'Productos de barra'!$A$2:$A$151,0))="",1,INDEX('Productos de barra'!$F$2:$F$151,MATCH($D1199,'Productos de barra'!$A$2:$A$151,0))),1))+N($K1199))+0.001,"OK",IF($N1199&lt;0,"Falta: investigar","Sobra: revisar carga")))</f>
        <v/>
      </c>
      <c r="P1199" s="26">
        <f>IF($N1199="","",IFERROR(IF(INDEX('Productos de barra'!$H$2:$H$151,MATCH($D1199,'Productos de barra'!$A$2:$A$151,0))="","",$N1199*INDEX('Productos de barra'!$H$2:$H$151,MATCH($D1199,'Productos de barra'!$A$2:$A$151,0))),""))</f>
        <v/>
      </c>
      <c r="Q1199" s="18" t="n"/>
      <c r="R1199" s="23">
        <f>IF(OR($A1199="",$A1199&lt;&gt;'Resumen del turno'!$C$3,$B1199&lt;&gt;'Resumen del turno'!$C$4,$O1199="",$O1199="OK"),"",COUNTIFS($A$2:$A1199,$A1199,$B$2:$B1199,$B1199,$O$2:$O1199,"Falta*")+COUNTIFS($A$2:$A1199,$A1199,$B$2:$B1199,$B1199,$O$2:$O1199,"Sobra*"))</f>
        <v/>
      </c>
    </row>
    <row r="1200">
      <c r="A1200" s="22" t="n"/>
      <c r="B1200" s="18" t="n"/>
      <c r="C1200" s="18" t="n"/>
      <c r="D1200" s="18" t="n"/>
      <c r="E1200" s="23">
        <f>IF($D1200="","",IFERROR(INDEX('Productos de barra'!$B$2:$B$151,MATCH($D1200,'Productos de barra'!$A$2:$A$151,0)),"Código no cargado"))</f>
        <v/>
      </c>
      <c r="F1200" s="23">
        <f>IF($D1200="","",IFERROR(INDEX('Productos de barra'!$D$2:$D$151,MATCH($D1200,'Productos de barra'!$A$2:$A$151,0)),""))</f>
        <v/>
      </c>
      <c r="G1200" s="24" t="n"/>
      <c r="H1200" s="24" t="n"/>
      <c r="I1200" s="24" t="n"/>
      <c r="J1200" s="24" t="n"/>
      <c r="K1200" s="24" t="n"/>
      <c r="L1200" s="25">
        <f>IF(OR($D1200="",$G1200=""),"",ROUND($G1200+N($H1200)-((N($I1200)+N($J1200))/MAX(0.0001,IFERROR(IF(INDEX('Productos de barra'!$F$2:$F$151,MATCH($D1200,'Productos de barra'!$A$2:$A$151,0))="",1,INDEX('Productos de barra'!$F$2:$F$151,MATCH($D1200,'Productos de barra'!$A$2:$A$151,0))),1))+N($K1200)),2))</f>
        <v/>
      </c>
      <c r="M1200" s="24" t="n"/>
      <c r="N1200" s="25">
        <f>IF(OR($L1200="",$M1200=""),"",ROUND($M1200-$L1200,2))</f>
        <v/>
      </c>
      <c r="O1200" s="23">
        <f>IF($N1200="","",IF(ABS($N1200)&lt;=IFERROR(IF(INDEX('Productos de barra'!$G$2:$G$151,MATCH($D1200,'Productos de barra'!$A$2:$A$151,0))="",Configuración!$C$3,INDEX('Productos de barra'!$G$2:$G$151,MATCH($D1200,'Productos de barra'!$A$2:$A$151,0))),Configuración!$C$3)*((N($I1200)+N($J1200))/MAX(0.0001,IFERROR(IF(INDEX('Productos de barra'!$F$2:$F$151,MATCH($D1200,'Productos de barra'!$A$2:$A$151,0))="",1,INDEX('Productos de barra'!$F$2:$F$151,MATCH($D1200,'Productos de barra'!$A$2:$A$151,0))),1))+N($K1200))+0.001,"OK",IF($N1200&lt;0,"Falta: investigar","Sobra: revisar carga")))</f>
        <v/>
      </c>
      <c r="P1200" s="26">
        <f>IF($N1200="","",IFERROR(IF(INDEX('Productos de barra'!$H$2:$H$151,MATCH($D1200,'Productos de barra'!$A$2:$A$151,0))="","",$N1200*INDEX('Productos de barra'!$H$2:$H$151,MATCH($D1200,'Productos de barra'!$A$2:$A$151,0))),""))</f>
        <v/>
      </c>
      <c r="Q1200" s="18" t="n"/>
      <c r="R1200" s="23">
        <f>IF(OR($A1200="",$A1200&lt;&gt;'Resumen del turno'!$C$3,$B1200&lt;&gt;'Resumen del turno'!$C$4,$O1200="",$O1200="OK"),"",COUNTIFS($A$2:$A1200,$A1200,$B$2:$B1200,$B1200,$O$2:$O1200,"Falta*")+COUNTIFS($A$2:$A1200,$A1200,$B$2:$B1200,$B1200,$O$2:$O1200,"Sobra*"))</f>
        <v/>
      </c>
    </row>
    <row r="1201">
      <c r="A1201" s="22" t="n"/>
      <c r="B1201" s="18" t="n"/>
      <c r="C1201" s="18" t="n"/>
      <c r="D1201" s="18" t="n"/>
      <c r="E1201" s="23">
        <f>IF($D1201="","",IFERROR(INDEX('Productos de barra'!$B$2:$B$151,MATCH($D1201,'Productos de barra'!$A$2:$A$151,0)),"Código no cargado"))</f>
        <v/>
      </c>
      <c r="F1201" s="23">
        <f>IF($D1201="","",IFERROR(INDEX('Productos de barra'!$D$2:$D$151,MATCH($D1201,'Productos de barra'!$A$2:$A$151,0)),""))</f>
        <v/>
      </c>
      <c r="G1201" s="24" t="n"/>
      <c r="H1201" s="24" t="n"/>
      <c r="I1201" s="24" t="n"/>
      <c r="J1201" s="24" t="n"/>
      <c r="K1201" s="24" t="n"/>
      <c r="L1201" s="25">
        <f>IF(OR($D1201="",$G1201=""),"",ROUND($G1201+N($H1201)-((N($I1201)+N($J1201))/MAX(0.0001,IFERROR(IF(INDEX('Productos de barra'!$F$2:$F$151,MATCH($D1201,'Productos de barra'!$A$2:$A$151,0))="",1,INDEX('Productos de barra'!$F$2:$F$151,MATCH($D1201,'Productos de barra'!$A$2:$A$151,0))),1))+N($K1201)),2))</f>
        <v/>
      </c>
      <c r="M1201" s="24" t="n"/>
      <c r="N1201" s="25">
        <f>IF(OR($L1201="",$M1201=""),"",ROUND($M1201-$L1201,2))</f>
        <v/>
      </c>
      <c r="O1201" s="23">
        <f>IF($N1201="","",IF(ABS($N1201)&lt;=IFERROR(IF(INDEX('Productos de barra'!$G$2:$G$151,MATCH($D1201,'Productos de barra'!$A$2:$A$151,0))="",Configuración!$C$3,INDEX('Productos de barra'!$G$2:$G$151,MATCH($D1201,'Productos de barra'!$A$2:$A$151,0))),Configuración!$C$3)*((N($I1201)+N($J1201))/MAX(0.0001,IFERROR(IF(INDEX('Productos de barra'!$F$2:$F$151,MATCH($D1201,'Productos de barra'!$A$2:$A$151,0))="",1,INDEX('Productos de barra'!$F$2:$F$151,MATCH($D1201,'Productos de barra'!$A$2:$A$151,0))),1))+N($K1201))+0.001,"OK",IF($N1201&lt;0,"Falta: investigar","Sobra: revisar carga")))</f>
        <v/>
      </c>
      <c r="P1201" s="26">
        <f>IF($N1201="","",IFERROR(IF(INDEX('Productos de barra'!$H$2:$H$151,MATCH($D1201,'Productos de barra'!$A$2:$A$151,0))="","",$N1201*INDEX('Productos de barra'!$H$2:$H$151,MATCH($D1201,'Productos de barra'!$A$2:$A$151,0))),""))</f>
        <v/>
      </c>
      <c r="Q1201" s="18" t="n"/>
      <c r="R1201" s="23">
        <f>IF(OR($A1201="",$A1201&lt;&gt;'Resumen del turno'!$C$3,$B1201&lt;&gt;'Resumen del turno'!$C$4,$O1201="",$O1201="OK"),"",COUNTIFS($A$2:$A1201,$A1201,$B$2:$B1201,$B1201,$O$2:$O1201,"Falta*")+COUNTIFS($A$2:$A1201,$A1201,$B$2:$B1201,$B1201,$O$2:$O1201,"Sobra*"))</f>
        <v/>
      </c>
    </row>
    <row r="1202">
      <c r="A1202" s="22" t="n"/>
      <c r="B1202" s="18" t="n"/>
      <c r="C1202" s="18" t="n"/>
      <c r="D1202" s="18" t="n"/>
      <c r="E1202" s="23">
        <f>IF($D1202="","",IFERROR(INDEX('Productos de barra'!$B$2:$B$151,MATCH($D1202,'Productos de barra'!$A$2:$A$151,0)),"Código no cargado"))</f>
        <v/>
      </c>
      <c r="F1202" s="23">
        <f>IF($D1202="","",IFERROR(INDEX('Productos de barra'!$D$2:$D$151,MATCH($D1202,'Productos de barra'!$A$2:$A$151,0)),""))</f>
        <v/>
      </c>
      <c r="G1202" s="24" t="n"/>
      <c r="H1202" s="24" t="n"/>
      <c r="I1202" s="24" t="n"/>
      <c r="J1202" s="24" t="n"/>
      <c r="K1202" s="24" t="n"/>
      <c r="L1202" s="25">
        <f>IF(OR($D1202="",$G1202=""),"",ROUND($G1202+N($H1202)-((N($I1202)+N($J1202))/MAX(0.0001,IFERROR(IF(INDEX('Productos de barra'!$F$2:$F$151,MATCH($D1202,'Productos de barra'!$A$2:$A$151,0))="",1,INDEX('Productos de barra'!$F$2:$F$151,MATCH($D1202,'Productos de barra'!$A$2:$A$151,0))),1))+N($K1202)),2))</f>
        <v/>
      </c>
      <c r="M1202" s="24" t="n"/>
      <c r="N1202" s="25">
        <f>IF(OR($L1202="",$M1202=""),"",ROUND($M1202-$L1202,2))</f>
        <v/>
      </c>
      <c r="O1202" s="23">
        <f>IF($N1202="","",IF(ABS($N1202)&lt;=IFERROR(IF(INDEX('Productos de barra'!$G$2:$G$151,MATCH($D1202,'Productos de barra'!$A$2:$A$151,0))="",Configuración!$C$3,INDEX('Productos de barra'!$G$2:$G$151,MATCH($D1202,'Productos de barra'!$A$2:$A$151,0))),Configuración!$C$3)*((N($I1202)+N($J1202))/MAX(0.0001,IFERROR(IF(INDEX('Productos de barra'!$F$2:$F$151,MATCH($D1202,'Productos de barra'!$A$2:$A$151,0))="",1,INDEX('Productos de barra'!$F$2:$F$151,MATCH($D1202,'Productos de barra'!$A$2:$A$151,0))),1))+N($K1202))+0.001,"OK",IF($N1202&lt;0,"Falta: investigar","Sobra: revisar carga")))</f>
        <v/>
      </c>
      <c r="P1202" s="26">
        <f>IF($N1202="","",IFERROR(IF(INDEX('Productos de barra'!$H$2:$H$151,MATCH($D1202,'Productos de barra'!$A$2:$A$151,0))="","",$N1202*INDEX('Productos de barra'!$H$2:$H$151,MATCH($D1202,'Productos de barra'!$A$2:$A$151,0))),""))</f>
        <v/>
      </c>
      <c r="Q1202" s="18" t="n"/>
      <c r="R1202" s="23">
        <f>IF(OR($A1202="",$A1202&lt;&gt;'Resumen del turno'!$C$3,$B1202&lt;&gt;'Resumen del turno'!$C$4,$O1202="",$O1202="OK"),"",COUNTIFS($A$2:$A1202,$A1202,$B$2:$B1202,$B1202,$O$2:$O1202,"Falta*")+COUNTIFS($A$2:$A1202,$A1202,$B$2:$B1202,$B1202,$O$2:$O1202,"Sobra*"))</f>
        <v/>
      </c>
    </row>
    <row r="1203">
      <c r="A1203" s="22" t="n"/>
      <c r="B1203" s="18" t="n"/>
      <c r="C1203" s="18" t="n"/>
      <c r="D1203" s="18" t="n"/>
      <c r="E1203" s="23">
        <f>IF($D1203="","",IFERROR(INDEX('Productos de barra'!$B$2:$B$151,MATCH($D1203,'Productos de barra'!$A$2:$A$151,0)),"Código no cargado"))</f>
        <v/>
      </c>
      <c r="F1203" s="23">
        <f>IF($D1203="","",IFERROR(INDEX('Productos de barra'!$D$2:$D$151,MATCH($D1203,'Productos de barra'!$A$2:$A$151,0)),""))</f>
        <v/>
      </c>
      <c r="G1203" s="24" t="n"/>
      <c r="H1203" s="24" t="n"/>
      <c r="I1203" s="24" t="n"/>
      <c r="J1203" s="24" t="n"/>
      <c r="K1203" s="24" t="n"/>
      <c r="L1203" s="25">
        <f>IF(OR($D1203="",$G1203=""),"",ROUND($G1203+N($H1203)-((N($I1203)+N($J1203))/MAX(0.0001,IFERROR(IF(INDEX('Productos de barra'!$F$2:$F$151,MATCH($D1203,'Productos de barra'!$A$2:$A$151,0))="",1,INDEX('Productos de barra'!$F$2:$F$151,MATCH($D1203,'Productos de barra'!$A$2:$A$151,0))),1))+N($K1203)),2))</f>
        <v/>
      </c>
      <c r="M1203" s="24" t="n"/>
      <c r="N1203" s="25">
        <f>IF(OR($L1203="",$M1203=""),"",ROUND($M1203-$L1203,2))</f>
        <v/>
      </c>
      <c r="O1203" s="23">
        <f>IF($N1203="","",IF(ABS($N1203)&lt;=IFERROR(IF(INDEX('Productos de barra'!$G$2:$G$151,MATCH($D1203,'Productos de barra'!$A$2:$A$151,0))="",Configuración!$C$3,INDEX('Productos de barra'!$G$2:$G$151,MATCH($D1203,'Productos de barra'!$A$2:$A$151,0))),Configuración!$C$3)*((N($I1203)+N($J1203))/MAX(0.0001,IFERROR(IF(INDEX('Productos de barra'!$F$2:$F$151,MATCH($D1203,'Productos de barra'!$A$2:$A$151,0))="",1,INDEX('Productos de barra'!$F$2:$F$151,MATCH($D1203,'Productos de barra'!$A$2:$A$151,0))),1))+N($K1203))+0.001,"OK",IF($N1203&lt;0,"Falta: investigar","Sobra: revisar carga")))</f>
        <v/>
      </c>
      <c r="P1203" s="26">
        <f>IF($N1203="","",IFERROR(IF(INDEX('Productos de barra'!$H$2:$H$151,MATCH($D1203,'Productos de barra'!$A$2:$A$151,0))="","",$N1203*INDEX('Productos de barra'!$H$2:$H$151,MATCH($D1203,'Productos de barra'!$A$2:$A$151,0))),""))</f>
        <v/>
      </c>
      <c r="Q1203" s="18" t="n"/>
      <c r="R1203" s="23">
        <f>IF(OR($A1203="",$A1203&lt;&gt;'Resumen del turno'!$C$3,$B1203&lt;&gt;'Resumen del turno'!$C$4,$O1203="",$O1203="OK"),"",COUNTIFS($A$2:$A1203,$A1203,$B$2:$B1203,$B1203,$O$2:$O1203,"Falta*")+COUNTIFS($A$2:$A1203,$A1203,$B$2:$B1203,$B1203,$O$2:$O1203,"Sobra*"))</f>
        <v/>
      </c>
    </row>
    <row r="1204">
      <c r="A1204" s="22" t="n"/>
      <c r="B1204" s="18" t="n"/>
      <c r="C1204" s="18" t="n"/>
      <c r="D1204" s="18" t="n"/>
      <c r="E1204" s="23">
        <f>IF($D1204="","",IFERROR(INDEX('Productos de barra'!$B$2:$B$151,MATCH($D1204,'Productos de barra'!$A$2:$A$151,0)),"Código no cargado"))</f>
        <v/>
      </c>
      <c r="F1204" s="23">
        <f>IF($D1204="","",IFERROR(INDEX('Productos de barra'!$D$2:$D$151,MATCH($D1204,'Productos de barra'!$A$2:$A$151,0)),""))</f>
        <v/>
      </c>
      <c r="G1204" s="24" t="n"/>
      <c r="H1204" s="24" t="n"/>
      <c r="I1204" s="24" t="n"/>
      <c r="J1204" s="24" t="n"/>
      <c r="K1204" s="24" t="n"/>
      <c r="L1204" s="25">
        <f>IF(OR($D1204="",$G1204=""),"",ROUND($G1204+N($H1204)-((N($I1204)+N($J1204))/MAX(0.0001,IFERROR(IF(INDEX('Productos de barra'!$F$2:$F$151,MATCH($D1204,'Productos de barra'!$A$2:$A$151,0))="",1,INDEX('Productos de barra'!$F$2:$F$151,MATCH($D1204,'Productos de barra'!$A$2:$A$151,0))),1))+N($K1204)),2))</f>
        <v/>
      </c>
      <c r="M1204" s="24" t="n"/>
      <c r="N1204" s="25">
        <f>IF(OR($L1204="",$M1204=""),"",ROUND($M1204-$L1204,2))</f>
        <v/>
      </c>
      <c r="O1204" s="23">
        <f>IF($N1204="","",IF(ABS($N1204)&lt;=IFERROR(IF(INDEX('Productos de barra'!$G$2:$G$151,MATCH($D1204,'Productos de barra'!$A$2:$A$151,0))="",Configuración!$C$3,INDEX('Productos de barra'!$G$2:$G$151,MATCH($D1204,'Productos de barra'!$A$2:$A$151,0))),Configuración!$C$3)*((N($I1204)+N($J1204))/MAX(0.0001,IFERROR(IF(INDEX('Productos de barra'!$F$2:$F$151,MATCH($D1204,'Productos de barra'!$A$2:$A$151,0))="",1,INDEX('Productos de barra'!$F$2:$F$151,MATCH($D1204,'Productos de barra'!$A$2:$A$151,0))),1))+N($K1204))+0.001,"OK",IF($N1204&lt;0,"Falta: investigar","Sobra: revisar carga")))</f>
        <v/>
      </c>
      <c r="P1204" s="26">
        <f>IF($N1204="","",IFERROR(IF(INDEX('Productos de barra'!$H$2:$H$151,MATCH($D1204,'Productos de barra'!$A$2:$A$151,0))="","",$N1204*INDEX('Productos de barra'!$H$2:$H$151,MATCH($D1204,'Productos de barra'!$A$2:$A$151,0))),""))</f>
        <v/>
      </c>
      <c r="Q1204" s="18" t="n"/>
      <c r="R1204" s="23">
        <f>IF(OR($A1204="",$A1204&lt;&gt;'Resumen del turno'!$C$3,$B1204&lt;&gt;'Resumen del turno'!$C$4,$O1204="",$O1204="OK"),"",COUNTIFS($A$2:$A1204,$A1204,$B$2:$B1204,$B1204,$O$2:$O1204,"Falta*")+COUNTIFS($A$2:$A1204,$A1204,$B$2:$B1204,$B1204,$O$2:$O1204,"Sobra*"))</f>
        <v/>
      </c>
    </row>
    <row r="1205">
      <c r="A1205" s="22" t="n"/>
      <c r="B1205" s="18" t="n"/>
      <c r="C1205" s="18" t="n"/>
      <c r="D1205" s="18" t="n"/>
      <c r="E1205" s="23">
        <f>IF($D1205="","",IFERROR(INDEX('Productos de barra'!$B$2:$B$151,MATCH($D1205,'Productos de barra'!$A$2:$A$151,0)),"Código no cargado"))</f>
        <v/>
      </c>
      <c r="F1205" s="23">
        <f>IF($D1205="","",IFERROR(INDEX('Productos de barra'!$D$2:$D$151,MATCH($D1205,'Productos de barra'!$A$2:$A$151,0)),""))</f>
        <v/>
      </c>
      <c r="G1205" s="24" t="n"/>
      <c r="H1205" s="24" t="n"/>
      <c r="I1205" s="24" t="n"/>
      <c r="J1205" s="24" t="n"/>
      <c r="K1205" s="24" t="n"/>
      <c r="L1205" s="25">
        <f>IF(OR($D1205="",$G1205=""),"",ROUND($G1205+N($H1205)-((N($I1205)+N($J1205))/MAX(0.0001,IFERROR(IF(INDEX('Productos de barra'!$F$2:$F$151,MATCH($D1205,'Productos de barra'!$A$2:$A$151,0))="",1,INDEX('Productos de barra'!$F$2:$F$151,MATCH($D1205,'Productos de barra'!$A$2:$A$151,0))),1))+N($K1205)),2))</f>
        <v/>
      </c>
      <c r="M1205" s="24" t="n"/>
      <c r="N1205" s="25">
        <f>IF(OR($L1205="",$M1205=""),"",ROUND($M1205-$L1205,2))</f>
        <v/>
      </c>
      <c r="O1205" s="23">
        <f>IF($N1205="","",IF(ABS($N1205)&lt;=IFERROR(IF(INDEX('Productos de barra'!$G$2:$G$151,MATCH($D1205,'Productos de barra'!$A$2:$A$151,0))="",Configuración!$C$3,INDEX('Productos de barra'!$G$2:$G$151,MATCH($D1205,'Productos de barra'!$A$2:$A$151,0))),Configuración!$C$3)*((N($I1205)+N($J1205))/MAX(0.0001,IFERROR(IF(INDEX('Productos de barra'!$F$2:$F$151,MATCH($D1205,'Productos de barra'!$A$2:$A$151,0))="",1,INDEX('Productos de barra'!$F$2:$F$151,MATCH($D1205,'Productos de barra'!$A$2:$A$151,0))),1))+N($K1205))+0.001,"OK",IF($N1205&lt;0,"Falta: investigar","Sobra: revisar carga")))</f>
        <v/>
      </c>
      <c r="P1205" s="26">
        <f>IF($N1205="","",IFERROR(IF(INDEX('Productos de barra'!$H$2:$H$151,MATCH($D1205,'Productos de barra'!$A$2:$A$151,0))="","",$N1205*INDEX('Productos de barra'!$H$2:$H$151,MATCH($D1205,'Productos de barra'!$A$2:$A$151,0))),""))</f>
        <v/>
      </c>
      <c r="Q1205" s="18" t="n"/>
      <c r="R1205" s="23">
        <f>IF(OR($A1205="",$A1205&lt;&gt;'Resumen del turno'!$C$3,$B1205&lt;&gt;'Resumen del turno'!$C$4,$O1205="",$O1205="OK"),"",COUNTIFS($A$2:$A1205,$A1205,$B$2:$B1205,$B1205,$O$2:$O1205,"Falta*")+COUNTIFS($A$2:$A1205,$A1205,$B$2:$B1205,$B1205,$O$2:$O1205,"Sobra*"))</f>
        <v/>
      </c>
    </row>
    <row r="1206">
      <c r="A1206" s="22" t="n"/>
      <c r="B1206" s="18" t="n"/>
      <c r="C1206" s="18" t="n"/>
      <c r="D1206" s="18" t="n"/>
      <c r="E1206" s="23">
        <f>IF($D1206="","",IFERROR(INDEX('Productos de barra'!$B$2:$B$151,MATCH($D1206,'Productos de barra'!$A$2:$A$151,0)),"Código no cargado"))</f>
        <v/>
      </c>
      <c r="F1206" s="23">
        <f>IF($D1206="","",IFERROR(INDEX('Productos de barra'!$D$2:$D$151,MATCH($D1206,'Productos de barra'!$A$2:$A$151,0)),""))</f>
        <v/>
      </c>
      <c r="G1206" s="24" t="n"/>
      <c r="H1206" s="24" t="n"/>
      <c r="I1206" s="24" t="n"/>
      <c r="J1206" s="24" t="n"/>
      <c r="K1206" s="24" t="n"/>
      <c r="L1206" s="25">
        <f>IF(OR($D1206="",$G1206=""),"",ROUND($G1206+N($H1206)-((N($I1206)+N($J1206))/MAX(0.0001,IFERROR(IF(INDEX('Productos de barra'!$F$2:$F$151,MATCH($D1206,'Productos de barra'!$A$2:$A$151,0))="",1,INDEX('Productos de barra'!$F$2:$F$151,MATCH($D1206,'Productos de barra'!$A$2:$A$151,0))),1))+N($K1206)),2))</f>
        <v/>
      </c>
      <c r="M1206" s="24" t="n"/>
      <c r="N1206" s="25">
        <f>IF(OR($L1206="",$M1206=""),"",ROUND($M1206-$L1206,2))</f>
        <v/>
      </c>
      <c r="O1206" s="23">
        <f>IF($N1206="","",IF(ABS($N1206)&lt;=IFERROR(IF(INDEX('Productos de barra'!$G$2:$G$151,MATCH($D1206,'Productos de barra'!$A$2:$A$151,0))="",Configuración!$C$3,INDEX('Productos de barra'!$G$2:$G$151,MATCH($D1206,'Productos de barra'!$A$2:$A$151,0))),Configuración!$C$3)*((N($I1206)+N($J1206))/MAX(0.0001,IFERROR(IF(INDEX('Productos de barra'!$F$2:$F$151,MATCH($D1206,'Productos de barra'!$A$2:$A$151,0))="",1,INDEX('Productos de barra'!$F$2:$F$151,MATCH($D1206,'Productos de barra'!$A$2:$A$151,0))),1))+N($K1206))+0.001,"OK",IF($N1206&lt;0,"Falta: investigar","Sobra: revisar carga")))</f>
        <v/>
      </c>
      <c r="P1206" s="26">
        <f>IF($N1206="","",IFERROR(IF(INDEX('Productos de barra'!$H$2:$H$151,MATCH($D1206,'Productos de barra'!$A$2:$A$151,0))="","",$N1206*INDEX('Productos de barra'!$H$2:$H$151,MATCH($D1206,'Productos de barra'!$A$2:$A$151,0))),""))</f>
        <v/>
      </c>
      <c r="Q1206" s="18" t="n"/>
      <c r="R1206" s="23">
        <f>IF(OR($A1206="",$A1206&lt;&gt;'Resumen del turno'!$C$3,$B1206&lt;&gt;'Resumen del turno'!$C$4,$O1206="",$O1206="OK"),"",COUNTIFS($A$2:$A1206,$A1206,$B$2:$B1206,$B1206,$O$2:$O1206,"Falta*")+COUNTIFS($A$2:$A1206,$A1206,$B$2:$B1206,$B1206,$O$2:$O1206,"Sobra*"))</f>
        <v/>
      </c>
    </row>
    <row r="1207">
      <c r="A1207" s="22" t="n"/>
      <c r="B1207" s="18" t="n"/>
      <c r="C1207" s="18" t="n"/>
      <c r="D1207" s="18" t="n"/>
      <c r="E1207" s="23">
        <f>IF($D1207="","",IFERROR(INDEX('Productos de barra'!$B$2:$B$151,MATCH($D1207,'Productos de barra'!$A$2:$A$151,0)),"Código no cargado"))</f>
        <v/>
      </c>
      <c r="F1207" s="23">
        <f>IF($D1207="","",IFERROR(INDEX('Productos de barra'!$D$2:$D$151,MATCH($D1207,'Productos de barra'!$A$2:$A$151,0)),""))</f>
        <v/>
      </c>
      <c r="G1207" s="24" t="n"/>
      <c r="H1207" s="24" t="n"/>
      <c r="I1207" s="24" t="n"/>
      <c r="J1207" s="24" t="n"/>
      <c r="K1207" s="24" t="n"/>
      <c r="L1207" s="25">
        <f>IF(OR($D1207="",$G1207=""),"",ROUND($G1207+N($H1207)-((N($I1207)+N($J1207))/MAX(0.0001,IFERROR(IF(INDEX('Productos de barra'!$F$2:$F$151,MATCH($D1207,'Productos de barra'!$A$2:$A$151,0))="",1,INDEX('Productos de barra'!$F$2:$F$151,MATCH($D1207,'Productos de barra'!$A$2:$A$151,0))),1))+N($K1207)),2))</f>
        <v/>
      </c>
      <c r="M1207" s="24" t="n"/>
      <c r="N1207" s="25">
        <f>IF(OR($L1207="",$M1207=""),"",ROUND($M1207-$L1207,2))</f>
        <v/>
      </c>
      <c r="O1207" s="23">
        <f>IF($N1207="","",IF(ABS($N1207)&lt;=IFERROR(IF(INDEX('Productos de barra'!$G$2:$G$151,MATCH($D1207,'Productos de barra'!$A$2:$A$151,0))="",Configuración!$C$3,INDEX('Productos de barra'!$G$2:$G$151,MATCH($D1207,'Productos de barra'!$A$2:$A$151,0))),Configuración!$C$3)*((N($I1207)+N($J1207))/MAX(0.0001,IFERROR(IF(INDEX('Productos de barra'!$F$2:$F$151,MATCH($D1207,'Productos de barra'!$A$2:$A$151,0))="",1,INDEX('Productos de barra'!$F$2:$F$151,MATCH($D1207,'Productos de barra'!$A$2:$A$151,0))),1))+N($K1207))+0.001,"OK",IF($N1207&lt;0,"Falta: investigar","Sobra: revisar carga")))</f>
        <v/>
      </c>
      <c r="P1207" s="26">
        <f>IF($N1207="","",IFERROR(IF(INDEX('Productos de barra'!$H$2:$H$151,MATCH($D1207,'Productos de barra'!$A$2:$A$151,0))="","",$N1207*INDEX('Productos de barra'!$H$2:$H$151,MATCH($D1207,'Productos de barra'!$A$2:$A$151,0))),""))</f>
        <v/>
      </c>
      <c r="Q1207" s="18" t="n"/>
      <c r="R1207" s="23">
        <f>IF(OR($A1207="",$A1207&lt;&gt;'Resumen del turno'!$C$3,$B1207&lt;&gt;'Resumen del turno'!$C$4,$O1207="",$O1207="OK"),"",COUNTIFS($A$2:$A1207,$A1207,$B$2:$B1207,$B1207,$O$2:$O1207,"Falta*")+COUNTIFS($A$2:$A1207,$A1207,$B$2:$B1207,$B1207,$O$2:$O1207,"Sobra*"))</f>
        <v/>
      </c>
    </row>
    <row r="1208">
      <c r="A1208" s="22" t="n"/>
      <c r="B1208" s="18" t="n"/>
      <c r="C1208" s="18" t="n"/>
      <c r="D1208" s="18" t="n"/>
      <c r="E1208" s="23">
        <f>IF($D1208="","",IFERROR(INDEX('Productos de barra'!$B$2:$B$151,MATCH($D1208,'Productos de barra'!$A$2:$A$151,0)),"Código no cargado"))</f>
        <v/>
      </c>
      <c r="F1208" s="23">
        <f>IF($D1208="","",IFERROR(INDEX('Productos de barra'!$D$2:$D$151,MATCH($D1208,'Productos de barra'!$A$2:$A$151,0)),""))</f>
        <v/>
      </c>
      <c r="G1208" s="24" t="n"/>
      <c r="H1208" s="24" t="n"/>
      <c r="I1208" s="24" t="n"/>
      <c r="J1208" s="24" t="n"/>
      <c r="K1208" s="24" t="n"/>
      <c r="L1208" s="25">
        <f>IF(OR($D1208="",$G1208=""),"",ROUND($G1208+N($H1208)-((N($I1208)+N($J1208))/MAX(0.0001,IFERROR(IF(INDEX('Productos de barra'!$F$2:$F$151,MATCH($D1208,'Productos de barra'!$A$2:$A$151,0))="",1,INDEX('Productos de barra'!$F$2:$F$151,MATCH($D1208,'Productos de barra'!$A$2:$A$151,0))),1))+N($K1208)),2))</f>
        <v/>
      </c>
      <c r="M1208" s="24" t="n"/>
      <c r="N1208" s="25">
        <f>IF(OR($L1208="",$M1208=""),"",ROUND($M1208-$L1208,2))</f>
        <v/>
      </c>
      <c r="O1208" s="23">
        <f>IF($N1208="","",IF(ABS($N1208)&lt;=IFERROR(IF(INDEX('Productos de barra'!$G$2:$G$151,MATCH($D1208,'Productos de barra'!$A$2:$A$151,0))="",Configuración!$C$3,INDEX('Productos de barra'!$G$2:$G$151,MATCH($D1208,'Productos de barra'!$A$2:$A$151,0))),Configuración!$C$3)*((N($I1208)+N($J1208))/MAX(0.0001,IFERROR(IF(INDEX('Productos de barra'!$F$2:$F$151,MATCH($D1208,'Productos de barra'!$A$2:$A$151,0))="",1,INDEX('Productos de barra'!$F$2:$F$151,MATCH($D1208,'Productos de barra'!$A$2:$A$151,0))),1))+N($K1208))+0.001,"OK",IF($N1208&lt;0,"Falta: investigar","Sobra: revisar carga")))</f>
        <v/>
      </c>
      <c r="P1208" s="26">
        <f>IF($N1208="","",IFERROR(IF(INDEX('Productos de barra'!$H$2:$H$151,MATCH($D1208,'Productos de barra'!$A$2:$A$151,0))="","",$N1208*INDEX('Productos de barra'!$H$2:$H$151,MATCH($D1208,'Productos de barra'!$A$2:$A$151,0))),""))</f>
        <v/>
      </c>
      <c r="Q1208" s="18" t="n"/>
      <c r="R1208" s="23">
        <f>IF(OR($A1208="",$A1208&lt;&gt;'Resumen del turno'!$C$3,$B1208&lt;&gt;'Resumen del turno'!$C$4,$O1208="",$O1208="OK"),"",COUNTIFS($A$2:$A1208,$A1208,$B$2:$B1208,$B1208,$O$2:$O1208,"Falta*")+COUNTIFS($A$2:$A1208,$A1208,$B$2:$B1208,$B1208,$O$2:$O1208,"Sobra*"))</f>
        <v/>
      </c>
    </row>
    <row r="1209">
      <c r="A1209" s="22" t="n"/>
      <c r="B1209" s="18" t="n"/>
      <c r="C1209" s="18" t="n"/>
      <c r="D1209" s="18" t="n"/>
      <c r="E1209" s="23">
        <f>IF($D1209="","",IFERROR(INDEX('Productos de barra'!$B$2:$B$151,MATCH($D1209,'Productos de barra'!$A$2:$A$151,0)),"Código no cargado"))</f>
        <v/>
      </c>
      <c r="F1209" s="23">
        <f>IF($D1209="","",IFERROR(INDEX('Productos de barra'!$D$2:$D$151,MATCH($D1209,'Productos de barra'!$A$2:$A$151,0)),""))</f>
        <v/>
      </c>
      <c r="G1209" s="24" t="n"/>
      <c r="H1209" s="24" t="n"/>
      <c r="I1209" s="24" t="n"/>
      <c r="J1209" s="24" t="n"/>
      <c r="K1209" s="24" t="n"/>
      <c r="L1209" s="25">
        <f>IF(OR($D1209="",$G1209=""),"",ROUND($G1209+N($H1209)-((N($I1209)+N($J1209))/MAX(0.0001,IFERROR(IF(INDEX('Productos de barra'!$F$2:$F$151,MATCH($D1209,'Productos de barra'!$A$2:$A$151,0))="",1,INDEX('Productos de barra'!$F$2:$F$151,MATCH($D1209,'Productos de barra'!$A$2:$A$151,0))),1))+N($K1209)),2))</f>
        <v/>
      </c>
      <c r="M1209" s="24" t="n"/>
      <c r="N1209" s="25">
        <f>IF(OR($L1209="",$M1209=""),"",ROUND($M1209-$L1209,2))</f>
        <v/>
      </c>
      <c r="O1209" s="23">
        <f>IF($N1209="","",IF(ABS($N1209)&lt;=IFERROR(IF(INDEX('Productos de barra'!$G$2:$G$151,MATCH($D1209,'Productos de barra'!$A$2:$A$151,0))="",Configuración!$C$3,INDEX('Productos de barra'!$G$2:$G$151,MATCH($D1209,'Productos de barra'!$A$2:$A$151,0))),Configuración!$C$3)*((N($I1209)+N($J1209))/MAX(0.0001,IFERROR(IF(INDEX('Productos de barra'!$F$2:$F$151,MATCH($D1209,'Productos de barra'!$A$2:$A$151,0))="",1,INDEX('Productos de barra'!$F$2:$F$151,MATCH($D1209,'Productos de barra'!$A$2:$A$151,0))),1))+N($K1209))+0.001,"OK",IF($N1209&lt;0,"Falta: investigar","Sobra: revisar carga")))</f>
        <v/>
      </c>
      <c r="P1209" s="26">
        <f>IF($N1209="","",IFERROR(IF(INDEX('Productos de barra'!$H$2:$H$151,MATCH($D1209,'Productos de barra'!$A$2:$A$151,0))="","",$N1209*INDEX('Productos de barra'!$H$2:$H$151,MATCH($D1209,'Productos de barra'!$A$2:$A$151,0))),""))</f>
        <v/>
      </c>
      <c r="Q1209" s="18" t="n"/>
      <c r="R1209" s="23">
        <f>IF(OR($A1209="",$A1209&lt;&gt;'Resumen del turno'!$C$3,$B1209&lt;&gt;'Resumen del turno'!$C$4,$O1209="",$O1209="OK"),"",COUNTIFS($A$2:$A1209,$A1209,$B$2:$B1209,$B1209,$O$2:$O1209,"Falta*")+COUNTIFS($A$2:$A1209,$A1209,$B$2:$B1209,$B1209,$O$2:$O1209,"Sobra*"))</f>
        <v/>
      </c>
    </row>
    <row r="1210">
      <c r="A1210" s="22" t="n"/>
      <c r="B1210" s="18" t="n"/>
      <c r="C1210" s="18" t="n"/>
      <c r="D1210" s="18" t="n"/>
      <c r="E1210" s="23">
        <f>IF($D1210="","",IFERROR(INDEX('Productos de barra'!$B$2:$B$151,MATCH($D1210,'Productos de barra'!$A$2:$A$151,0)),"Código no cargado"))</f>
        <v/>
      </c>
      <c r="F1210" s="23">
        <f>IF($D1210="","",IFERROR(INDEX('Productos de barra'!$D$2:$D$151,MATCH($D1210,'Productos de barra'!$A$2:$A$151,0)),""))</f>
        <v/>
      </c>
      <c r="G1210" s="24" t="n"/>
      <c r="H1210" s="24" t="n"/>
      <c r="I1210" s="24" t="n"/>
      <c r="J1210" s="24" t="n"/>
      <c r="K1210" s="24" t="n"/>
      <c r="L1210" s="25">
        <f>IF(OR($D1210="",$G1210=""),"",ROUND($G1210+N($H1210)-((N($I1210)+N($J1210))/MAX(0.0001,IFERROR(IF(INDEX('Productos de barra'!$F$2:$F$151,MATCH($D1210,'Productos de barra'!$A$2:$A$151,0))="",1,INDEX('Productos de barra'!$F$2:$F$151,MATCH($D1210,'Productos de barra'!$A$2:$A$151,0))),1))+N($K1210)),2))</f>
        <v/>
      </c>
      <c r="M1210" s="24" t="n"/>
      <c r="N1210" s="25">
        <f>IF(OR($L1210="",$M1210=""),"",ROUND($M1210-$L1210,2))</f>
        <v/>
      </c>
      <c r="O1210" s="23">
        <f>IF($N1210="","",IF(ABS($N1210)&lt;=IFERROR(IF(INDEX('Productos de barra'!$G$2:$G$151,MATCH($D1210,'Productos de barra'!$A$2:$A$151,0))="",Configuración!$C$3,INDEX('Productos de barra'!$G$2:$G$151,MATCH($D1210,'Productos de barra'!$A$2:$A$151,0))),Configuración!$C$3)*((N($I1210)+N($J1210))/MAX(0.0001,IFERROR(IF(INDEX('Productos de barra'!$F$2:$F$151,MATCH($D1210,'Productos de barra'!$A$2:$A$151,0))="",1,INDEX('Productos de barra'!$F$2:$F$151,MATCH($D1210,'Productos de barra'!$A$2:$A$151,0))),1))+N($K1210))+0.001,"OK",IF($N1210&lt;0,"Falta: investigar","Sobra: revisar carga")))</f>
        <v/>
      </c>
      <c r="P1210" s="26">
        <f>IF($N1210="","",IFERROR(IF(INDEX('Productos de barra'!$H$2:$H$151,MATCH($D1210,'Productos de barra'!$A$2:$A$151,0))="","",$N1210*INDEX('Productos de barra'!$H$2:$H$151,MATCH($D1210,'Productos de barra'!$A$2:$A$151,0))),""))</f>
        <v/>
      </c>
      <c r="Q1210" s="18" t="n"/>
      <c r="R1210" s="23">
        <f>IF(OR($A1210="",$A1210&lt;&gt;'Resumen del turno'!$C$3,$B1210&lt;&gt;'Resumen del turno'!$C$4,$O1210="",$O1210="OK"),"",COUNTIFS($A$2:$A1210,$A1210,$B$2:$B1210,$B1210,$O$2:$O1210,"Falta*")+COUNTIFS($A$2:$A1210,$A1210,$B$2:$B1210,$B1210,$O$2:$O1210,"Sobra*"))</f>
        <v/>
      </c>
    </row>
    <row r="1211">
      <c r="A1211" s="22" t="n"/>
      <c r="B1211" s="18" t="n"/>
      <c r="C1211" s="18" t="n"/>
      <c r="D1211" s="18" t="n"/>
      <c r="E1211" s="23">
        <f>IF($D1211="","",IFERROR(INDEX('Productos de barra'!$B$2:$B$151,MATCH($D1211,'Productos de barra'!$A$2:$A$151,0)),"Código no cargado"))</f>
        <v/>
      </c>
      <c r="F1211" s="23">
        <f>IF($D1211="","",IFERROR(INDEX('Productos de barra'!$D$2:$D$151,MATCH($D1211,'Productos de barra'!$A$2:$A$151,0)),""))</f>
        <v/>
      </c>
      <c r="G1211" s="24" t="n"/>
      <c r="H1211" s="24" t="n"/>
      <c r="I1211" s="24" t="n"/>
      <c r="J1211" s="24" t="n"/>
      <c r="K1211" s="24" t="n"/>
      <c r="L1211" s="25">
        <f>IF(OR($D1211="",$G1211=""),"",ROUND($G1211+N($H1211)-((N($I1211)+N($J1211))/MAX(0.0001,IFERROR(IF(INDEX('Productos de barra'!$F$2:$F$151,MATCH($D1211,'Productos de barra'!$A$2:$A$151,0))="",1,INDEX('Productos de barra'!$F$2:$F$151,MATCH($D1211,'Productos de barra'!$A$2:$A$151,0))),1))+N($K1211)),2))</f>
        <v/>
      </c>
      <c r="M1211" s="24" t="n"/>
      <c r="N1211" s="25">
        <f>IF(OR($L1211="",$M1211=""),"",ROUND($M1211-$L1211,2))</f>
        <v/>
      </c>
      <c r="O1211" s="23">
        <f>IF($N1211="","",IF(ABS($N1211)&lt;=IFERROR(IF(INDEX('Productos de barra'!$G$2:$G$151,MATCH($D1211,'Productos de barra'!$A$2:$A$151,0))="",Configuración!$C$3,INDEX('Productos de barra'!$G$2:$G$151,MATCH($D1211,'Productos de barra'!$A$2:$A$151,0))),Configuración!$C$3)*((N($I1211)+N($J1211))/MAX(0.0001,IFERROR(IF(INDEX('Productos de barra'!$F$2:$F$151,MATCH($D1211,'Productos de barra'!$A$2:$A$151,0))="",1,INDEX('Productos de barra'!$F$2:$F$151,MATCH($D1211,'Productos de barra'!$A$2:$A$151,0))),1))+N($K1211))+0.001,"OK",IF($N1211&lt;0,"Falta: investigar","Sobra: revisar carga")))</f>
        <v/>
      </c>
      <c r="P1211" s="26">
        <f>IF($N1211="","",IFERROR(IF(INDEX('Productos de barra'!$H$2:$H$151,MATCH($D1211,'Productos de barra'!$A$2:$A$151,0))="","",$N1211*INDEX('Productos de barra'!$H$2:$H$151,MATCH($D1211,'Productos de barra'!$A$2:$A$151,0))),""))</f>
        <v/>
      </c>
      <c r="Q1211" s="18" t="n"/>
      <c r="R1211" s="23">
        <f>IF(OR($A1211="",$A1211&lt;&gt;'Resumen del turno'!$C$3,$B1211&lt;&gt;'Resumen del turno'!$C$4,$O1211="",$O1211="OK"),"",COUNTIFS($A$2:$A1211,$A1211,$B$2:$B1211,$B1211,$O$2:$O1211,"Falta*")+COUNTIFS($A$2:$A1211,$A1211,$B$2:$B1211,$B1211,$O$2:$O1211,"Sobra*"))</f>
        <v/>
      </c>
    </row>
    <row r="1212">
      <c r="A1212" s="22" t="n"/>
      <c r="B1212" s="18" t="n"/>
      <c r="C1212" s="18" t="n"/>
      <c r="D1212" s="18" t="n"/>
      <c r="E1212" s="23">
        <f>IF($D1212="","",IFERROR(INDEX('Productos de barra'!$B$2:$B$151,MATCH($D1212,'Productos de barra'!$A$2:$A$151,0)),"Código no cargado"))</f>
        <v/>
      </c>
      <c r="F1212" s="23">
        <f>IF($D1212="","",IFERROR(INDEX('Productos de barra'!$D$2:$D$151,MATCH($D1212,'Productos de barra'!$A$2:$A$151,0)),""))</f>
        <v/>
      </c>
      <c r="G1212" s="24" t="n"/>
      <c r="H1212" s="24" t="n"/>
      <c r="I1212" s="24" t="n"/>
      <c r="J1212" s="24" t="n"/>
      <c r="K1212" s="24" t="n"/>
      <c r="L1212" s="25">
        <f>IF(OR($D1212="",$G1212=""),"",ROUND($G1212+N($H1212)-((N($I1212)+N($J1212))/MAX(0.0001,IFERROR(IF(INDEX('Productos de barra'!$F$2:$F$151,MATCH($D1212,'Productos de barra'!$A$2:$A$151,0))="",1,INDEX('Productos de barra'!$F$2:$F$151,MATCH($D1212,'Productos de barra'!$A$2:$A$151,0))),1))+N($K1212)),2))</f>
        <v/>
      </c>
      <c r="M1212" s="24" t="n"/>
      <c r="N1212" s="25">
        <f>IF(OR($L1212="",$M1212=""),"",ROUND($M1212-$L1212,2))</f>
        <v/>
      </c>
      <c r="O1212" s="23">
        <f>IF($N1212="","",IF(ABS($N1212)&lt;=IFERROR(IF(INDEX('Productos de barra'!$G$2:$G$151,MATCH($D1212,'Productos de barra'!$A$2:$A$151,0))="",Configuración!$C$3,INDEX('Productos de barra'!$G$2:$G$151,MATCH($D1212,'Productos de barra'!$A$2:$A$151,0))),Configuración!$C$3)*((N($I1212)+N($J1212))/MAX(0.0001,IFERROR(IF(INDEX('Productos de barra'!$F$2:$F$151,MATCH($D1212,'Productos de barra'!$A$2:$A$151,0))="",1,INDEX('Productos de barra'!$F$2:$F$151,MATCH($D1212,'Productos de barra'!$A$2:$A$151,0))),1))+N($K1212))+0.001,"OK",IF($N1212&lt;0,"Falta: investigar","Sobra: revisar carga")))</f>
        <v/>
      </c>
      <c r="P1212" s="26">
        <f>IF($N1212="","",IFERROR(IF(INDEX('Productos de barra'!$H$2:$H$151,MATCH($D1212,'Productos de barra'!$A$2:$A$151,0))="","",$N1212*INDEX('Productos de barra'!$H$2:$H$151,MATCH($D1212,'Productos de barra'!$A$2:$A$151,0))),""))</f>
        <v/>
      </c>
      <c r="Q1212" s="18" t="n"/>
      <c r="R1212" s="23">
        <f>IF(OR($A1212="",$A1212&lt;&gt;'Resumen del turno'!$C$3,$B1212&lt;&gt;'Resumen del turno'!$C$4,$O1212="",$O1212="OK"),"",COUNTIFS($A$2:$A1212,$A1212,$B$2:$B1212,$B1212,$O$2:$O1212,"Falta*")+COUNTIFS($A$2:$A1212,$A1212,$B$2:$B1212,$B1212,$O$2:$O1212,"Sobra*"))</f>
        <v/>
      </c>
    </row>
    <row r="1213">
      <c r="A1213" s="22" t="n"/>
      <c r="B1213" s="18" t="n"/>
      <c r="C1213" s="18" t="n"/>
      <c r="D1213" s="18" t="n"/>
      <c r="E1213" s="23">
        <f>IF($D1213="","",IFERROR(INDEX('Productos de barra'!$B$2:$B$151,MATCH($D1213,'Productos de barra'!$A$2:$A$151,0)),"Código no cargado"))</f>
        <v/>
      </c>
      <c r="F1213" s="23">
        <f>IF($D1213="","",IFERROR(INDEX('Productos de barra'!$D$2:$D$151,MATCH($D1213,'Productos de barra'!$A$2:$A$151,0)),""))</f>
        <v/>
      </c>
      <c r="G1213" s="24" t="n"/>
      <c r="H1213" s="24" t="n"/>
      <c r="I1213" s="24" t="n"/>
      <c r="J1213" s="24" t="n"/>
      <c r="K1213" s="24" t="n"/>
      <c r="L1213" s="25">
        <f>IF(OR($D1213="",$G1213=""),"",ROUND($G1213+N($H1213)-((N($I1213)+N($J1213))/MAX(0.0001,IFERROR(IF(INDEX('Productos de barra'!$F$2:$F$151,MATCH($D1213,'Productos de barra'!$A$2:$A$151,0))="",1,INDEX('Productos de barra'!$F$2:$F$151,MATCH($D1213,'Productos de barra'!$A$2:$A$151,0))),1))+N($K1213)),2))</f>
        <v/>
      </c>
      <c r="M1213" s="24" t="n"/>
      <c r="N1213" s="25">
        <f>IF(OR($L1213="",$M1213=""),"",ROUND($M1213-$L1213,2))</f>
        <v/>
      </c>
      <c r="O1213" s="23">
        <f>IF($N1213="","",IF(ABS($N1213)&lt;=IFERROR(IF(INDEX('Productos de barra'!$G$2:$G$151,MATCH($D1213,'Productos de barra'!$A$2:$A$151,0))="",Configuración!$C$3,INDEX('Productos de barra'!$G$2:$G$151,MATCH($D1213,'Productos de barra'!$A$2:$A$151,0))),Configuración!$C$3)*((N($I1213)+N($J1213))/MAX(0.0001,IFERROR(IF(INDEX('Productos de barra'!$F$2:$F$151,MATCH($D1213,'Productos de barra'!$A$2:$A$151,0))="",1,INDEX('Productos de barra'!$F$2:$F$151,MATCH($D1213,'Productos de barra'!$A$2:$A$151,0))),1))+N($K1213))+0.001,"OK",IF($N1213&lt;0,"Falta: investigar","Sobra: revisar carga")))</f>
        <v/>
      </c>
      <c r="P1213" s="26">
        <f>IF($N1213="","",IFERROR(IF(INDEX('Productos de barra'!$H$2:$H$151,MATCH($D1213,'Productos de barra'!$A$2:$A$151,0))="","",$N1213*INDEX('Productos de barra'!$H$2:$H$151,MATCH($D1213,'Productos de barra'!$A$2:$A$151,0))),""))</f>
        <v/>
      </c>
      <c r="Q1213" s="18" t="n"/>
      <c r="R1213" s="23">
        <f>IF(OR($A1213="",$A1213&lt;&gt;'Resumen del turno'!$C$3,$B1213&lt;&gt;'Resumen del turno'!$C$4,$O1213="",$O1213="OK"),"",COUNTIFS($A$2:$A1213,$A1213,$B$2:$B1213,$B1213,$O$2:$O1213,"Falta*")+COUNTIFS($A$2:$A1213,$A1213,$B$2:$B1213,$B1213,$O$2:$O1213,"Sobra*"))</f>
        <v/>
      </c>
    </row>
    <row r="1214">
      <c r="A1214" s="22" t="n"/>
      <c r="B1214" s="18" t="n"/>
      <c r="C1214" s="18" t="n"/>
      <c r="D1214" s="18" t="n"/>
      <c r="E1214" s="23">
        <f>IF($D1214="","",IFERROR(INDEX('Productos de barra'!$B$2:$B$151,MATCH($D1214,'Productos de barra'!$A$2:$A$151,0)),"Código no cargado"))</f>
        <v/>
      </c>
      <c r="F1214" s="23">
        <f>IF($D1214="","",IFERROR(INDEX('Productos de barra'!$D$2:$D$151,MATCH($D1214,'Productos de barra'!$A$2:$A$151,0)),""))</f>
        <v/>
      </c>
      <c r="G1214" s="24" t="n"/>
      <c r="H1214" s="24" t="n"/>
      <c r="I1214" s="24" t="n"/>
      <c r="J1214" s="24" t="n"/>
      <c r="K1214" s="24" t="n"/>
      <c r="L1214" s="25">
        <f>IF(OR($D1214="",$G1214=""),"",ROUND($G1214+N($H1214)-((N($I1214)+N($J1214))/MAX(0.0001,IFERROR(IF(INDEX('Productos de barra'!$F$2:$F$151,MATCH($D1214,'Productos de barra'!$A$2:$A$151,0))="",1,INDEX('Productos de barra'!$F$2:$F$151,MATCH($D1214,'Productos de barra'!$A$2:$A$151,0))),1))+N($K1214)),2))</f>
        <v/>
      </c>
      <c r="M1214" s="24" t="n"/>
      <c r="N1214" s="25">
        <f>IF(OR($L1214="",$M1214=""),"",ROUND($M1214-$L1214,2))</f>
        <v/>
      </c>
      <c r="O1214" s="23">
        <f>IF($N1214="","",IF(ABS($N1214)&lt;=IFERROR(IF(INDEX('Productos de barra'!$G$2:$G$151,MATCH($D1214,'Productos de barra'!$A$2:$A$151,0))="",Configuración!$C$3,INDEX('Productos de barra'!$G$2:$G$151,MATCH($D1214,'Productos de barra'!$A$2:$A$151,0))),Configuración!$C$3)*((N($I1214)+N($J1214))/MAX(0.0001,IFERROR(IF(INDEX('Productos de barra'!$F$2:$F$151,MATCH($D1214,'Productos de barra'!$A$2:$A$151,0))="",1,INDEX('Productos de barra'!$F$2:$F$151,MATCH($D1214,'Productos de barra'!$A$2:$A$151,0))),1))+N($K1214))+0.001,"OK",IF($N1214&lt;0,"Falta: investigar","Sobra: revisar carga")))</f>
        <v/>
      </c>
      <c r="P1214" s="26">
        <f>IF($N1214="","",IFERROR(IF(INDEX('Productos de barra'!$H$2:$H$151,MATCH($D1214,'Productos de barra'!$A$2:$A$151,0))="","",$N1214*INDEX('Productos de barra'!$H$2:$H$151,MATCH($D1214,'Productos de barra'!$A$2:$A$151,0))),""))</f>
        <v/>
      </c>
      <c r="Q1214" s="18" t="n"/>
      <c r="R1214" s="23">
        <f>IF(OR($A1214="",$A1214&lt;&gt;'Resumen del turno'!$C$3,$B1214&lt;&gt;'Resumen del turno'!$C$4,$O1214="",$O1214="OK"),"",COUNTIFS($A$2:$A1214,$A1214,$B$2:$B1214,$B1214,$O$2:$O1214,"Falta*")+COUNTIFS($A$2:$A1214,$A1214,$B$2:$B1214,$B1214,$O$2:$O1214,"Sobra*"))</f>
        <v/>
      </c>
    </row>
    <row r="1215">
      <c r="A1215" s="22" t="n"/>
      <c r="B1215" s="18" t="n"/>
      <c r="C1215" s="18" t="n"/>
      <c r="D1215" s="18" t="n"/>
      <c r="E1215" s="23">
        <f>IF($D1215="","",IFERROR(INDEX('Productos de barra'!$B$2:$B$151,MATCH($D1215,'Productos de barra'!$A$2:$A$151,0)),"Código no cargado"))</f>
        <v/>
      </c>
      <c r="F1215" s="23">
        <f>IF($D1215="","",IFERROR(INDEX('Productos de barra'!$D$2:$D$151,MATCH($D1215,'Productos de barra'!$A$2:$A$151,0)),""))</f>
        <v/>
      </c>
      <c r="G1215" s="24" t="n"/>
      <c r="H1215" s="24" t="n"/>
      <c r="I1215" s="24" t="n"/>
      <c r="J1215" s="24" t="n"/>
      <c r="K1215" s="24" t="n"/>
      <c r="L1215" s="25">
        <f>IF(OR($D1215="",$G1215=""),"",ROUND($G1215+N($H1215)-((N($I1215)+N($J1215))/MAX(0.0001,IFERROR(IF(INDEX('Productos de barra'!$F$2:$F$151,MATCH($D1215,'Productos de barra'!$A$2:$A$151,0))="",1,INDEX('Productos de barra'!$F$2:$F$151,MATCH($D1215,'Productos de barra'!$A$2:$A$151,0))),1))+N($K1215)),2))</f>
        <v/>
      </c>
      <c r="M1215" s="24" t="n"/>
      <c r="N1215" s="25">
        <f>IF(OR($L1215="",$M1215=""),"",ROUND($M1215-$L1215,2))</f>
        <v/>
      </c>
      <c r="O1215" s="23">
        <f>IF($N1215="","",IF(ABS($N1215)&lt;=IFERROR(IF(INDEX('Productos de barra'!$G$2:$G$151,MATCH($D1215,'Productos de barra'!$A$2:$A$151,0))="",Configuración!$C$3,INDEX('Productos de barra'!$G$2:$G$151,MATCH($D1215,'Productos de barra'!$A$2:$A$151,0))),Configuración!$C$3)*((N($I1215)+N($J1215))/MAX(0.0001,IFERROR(IF(INDEX('Productos de barra'!$F$2:$F$151,MATCH($D1215,'Productos de barra'!$A$2:$A$151,0))="",1,INDEX('Productos de barra'!$F$2:$F$151,MATCH($D1215,'Productos de barra'!$A$2:$A$151,0))),1))+N($K1215))+0.001,"OK",IF($N1215&lt;0,"Falta: investigar","Sobra: revisar carga")))</f>
        <v/>
      </c>
      <c r="P1215" s="26">
        <f>IF($N1215="","",IFERROR(IF(INDEX('Productos de barra'!$H$2:$H$151,MATCH($D1215,'Productos de barra'!$A$2:$A$151,0))="","",$N1215*INDEX('Productos de barra'!$H$2:$H$151,MATCH($D1215,'Productos de barra'!$A$2:$A$151,0))),""))</f>
        <v/>
      </c>
      <c r="Q1215" s="18" t="n"/>
      <c r="R1215" s="23">
        <f>IF(OR($A1215="",$A1215&lt;&gt;'Resumen del turno'!$C$3,$B1215&lt;&gt;'Resumen del turno'!$C$4,$O1215="",$O1215="OK"),"",COUNTIFS($A$2:$A1215,$A1215,$B$2:$B1215,$B1215,$O$2:$O1215,"Falta*")+COUNTIFS($A$2:$A1215,$A1215,$B$2:$B1215,$B1215,$O$2:$O1215,"Sobra*"))</f>
        <v/>
      </c>
    </row>
    <row r="1216">
      <c r="A1216" s="22" t="n"/>
      <c r="B1216" s="18" t="n"/>
      <c r="C1216" s="18" t="n"/>
      <c r="D1216" s="18" t="n"/>
      <c r="E1216" s="23">
        <f>IF($D1216="","",IFERROR(INDEX('Productos de barra'!$B$2:$B$151,MATCH($D1216,'Productos de barra'!$A$2:$A$151,0)),"Código no cargado"))</f>
        <v/>
      </c>
      <c r="F1216" s="23">
        <f>IF($D1216="","",IFERROR(INDEX('Productos de barra'!$D$2:$D$151,MATCH($D1216,'Productos de barra'!$A$2:$A$151,0)),""))</f>
        <v/>
      </c>
      <c r="G1216" s="24" t="n"/>
      <c r="H1216" s="24" t="n"/>
      <c r="I1216" s="24" t="n"/>
      <c r="J1216" s="24" t="n"/>
      <c r="K1216" s="24" t="n"/>
      <c r="L1216" s="25">
        <f>IF(OR($D1216="",$G1216=""),"",ROUND($G1216+N($H1216)-((N($I1216)+N($J1216))/MAX(0.0001,IFERROR(IF(INDEX('Productos de barra'!$F$2:$F$151,MATCH($D1216,'Productos de barra'!$A$2:$A$151,0))="",1,INDEX('Productos de barra'!$F$2:$F$151,MATCH($D1216,'Productos de barra'!$A$2:$A$151,0))),1))+N($K1216)),2))</f>
        <v/>
      </c>
      <c r="M1216" s="24" t="n"/>
      <c r="N1216" s="25">
        <f>IF(OR($L1216="",$M1216=""),"",ROUND($M1216-$L1216,2))</f>
        <v/>
      </c>
      <c r="O1216" s="23">
        <f>IF($N1216="","",IF(ABS($N1216)&lt;=IFERROR(IF(INDEX('Productos de barra'!$G$2:$G$151,MATCH($D1216,'Productos de barra'!$A$2:$A$151,0))="",Configuración!$C$3,INDEX('Productos de barra'!$G$2:$G$151,MATCH($D1216,'Productos de barra'!$A$2:$A$151,0))),Configuración!$C$3)*((N($I1216)+N($J1216))/MAX(0.0001,IFERROR(IF(INDEX('Productos de barra'!$F$2:$F$151,MATCH($D1216,'Productos de barra'!$A$2:$A$151,0))="",1,INDEX('Productos de barra'!$F$2:$F$151,MATCH($D1216,'Productos de barra'!$A$2:$A$151,0))),1))+N($K1216))+0.001,"OK",IF($N1216&lt;0,"Falta: investigar","Sobra: revisar carga")))</f>
        <v/>
      </c>
      <c r="P1216" s="26">
        <f>IF($N1216="","",IFERROR(IF(INDEX('Productos de barra'!$H$2:$H$151,MATCH($D1216,'Productos de barra'!$A$2:$A$151,0))="","",$N1216*INDEX('Productos de barra'!$H$2:$H$151,MATCH($D1216,'Productos de barra'!$A$2:$A$151,0))),""))</f>
        <v/>
      </c>
      <c r="Q1216" s="18" t="n"/>
      <c r="R1216" s="23">
        <f>IF(OR($A1216="",$A1216&lt;&gt;'Resumen del turno'!$C$3,$B1216&lt;&gt;'Resumen del turno'!$C$4,$O1216="",$O1216="OK"),"",COUNTIFS($A$2:$A1216,$A1216,$B$2:$B1216,$B1216,$O$2:$O1216,"Falta*")+COUNTIFS($A$2:$A1216,$A1216,$B$2:$B1216,$B1216,$O$2:$O1216,"Sobra*"))</f>
        <v/>
      </c>
    </row>
    <row r="1217">
      <c r="A1217" s="22" t="n"/>
      <c r="B1217" s="18" t="n"/>
      <c r="C1217" s="18" t="n"/>
      <c r="D1217" s="18" t="n"/>
      <c r="E1217" s="23">
        <f>IF($D1217="","",IFERROR(INDEX('Productos de barra'!$B$2:$B$151,MATCH($D1217,'Productos de barra'!$A$2:$A$151,0)),"Código no cargado"))</f>
        <v/>
      </c>
      <c r="F1217" s="23">
        <f>IF($D1217="","",IFERROR(INDEX('Productos de barra'!$D$2:$D$151,MATCH($D1217,'Productos de barra'!$A$2:$A$151,0)),""))</f>
        <v/>
      </c>
      <c r="G1217" s="24" t="n"/>
      <c r="H1217" s="24" t="n"/>
      <c r="I1217" s="24" t="n"/>
      <c r="J1217" s="24" t="n"/>
      <c r="K1217" s="24" t="n"/>
      <c r="L1217" s="25">
        <f>IF(OR($D1217="",$G1217=""),"",ROUND($G1217+N($H1217)-((N($I1217)+N($J1217))/MAX(0.0001,IFERROR(IF(INDEX('Productos de barra'!$F$2:$F$151,MATCH($D1217,'Productos de barra'!$A$2:$A$151,0))="",1,INDEX('Productos de barra'!$F$2:$F$151,MATCH($D1217,'Productos de barra'!$A$2:$A$151,0))),1))+N($K1217)),2))</f>
        <v/>
      </c>
      <c r="M1217" s="24" t="n"/>
      <c r="N1217" s="25">
        <f>IF(OR($L1217="",$M1217=""),"",ROUND($M1217-$L1217,2))</f>
        <v/>
      </c>
      <c r="O1217" s="23">
        <f>IF($N1217="","",IF(ABS($N1217)&lt;=IFERROR(IF(INDEX('Productos de barra'!$G$2:$G$151,MATCH($D1217,'Productos de barra'!$A$2:$A$151,0))="",Configuración!$C$3,INDEX('Productos de barra'!$G$2:$G$151,MATCH($D1217,'Productos de barra'!$A$2:$A$151,0))),Configuración!$C$3)*((N($I1217)+N($J1217))/MAX(0.0001,IFERROR(IF(INDEX('Productos de barra'!$F$2:$F$151,MATCH($D1217,'Productos de barra'!$A$2:$A$151,0))="",1,INDEX('Productos de barra'!$F$2:$F$151,MATCH($D1217,'Productos de barra'!$A$2:$A$151,0))),1))+N($K1217))+0.001,"OK",IF($N1217&lt;0,"Falta: investigar","Sobra: revisar carga")))</f>
        <v/>
      </c>
      <c r="P1217" s="26">
        <f>IF($N1217="","",IFERROR(IF(INDEX('Productos de barra'!$H$2:$H$151,MATCH($D1217,'Productos de barra'!$A$2:$A$151,0))="","",$N1217*INDEX('Productos de barra'!$H$2:$H$151,MATCH($D1217,'Productos de barra'!$A$2:$A$151,0))),""))</f>
        <v/>
      </c>
      <c r="Q1217" s="18" t="n"/>
      <c r="R1217" s="23">
        <f>IF(OR($A1217="",$A1217&lt;&gt;'Resumen del turno'!$C$3,$B1217&lt;&gt;'Resumen del turno'!$C$4,$O1217="",$O1217="OK"),"",COUNTIFS($A$2:$A1217,$A1217,$B$2:$B1217,$B1217,$O$2:$O1217,"Falta*")+COUNTIFS($A$2:$A1217,$A1217,$B$2:$B1217,$B1217,$O$2:$O1217,"Sobra*"))</f>
        <v/>
      </c>
    </row>
    <row r="1218">
      <c r="A1218" s="22" t="n"/>
      <c r="B1218" s="18" t="n"/>
      <c r="C1218" s="18" t="n"/>
      <c r="D1218" s="18" t="n"/>
      <c r="E1218" s="23">
        <f>IF($D1218="","",IFERROR(INDEX('Productos de barra'!$B$2:$B$151,MATCH($D1218,'Productos de barra'!$A$2:$A$151,0)),"Código no cargado"))</f>
        <v/>
      </c>
      <c r="F1218" s="23">
        <f>IF($D1218="","",IFERROR(INDEX('Productos de barra'!$D$2:$D$151,MATCH($D1218,'Productos de barra'!$A$2:$A$151,0)),""))</f>
        <v/>
      </c>
      <c r="G1218" s="24" t="n"/>
      <c r="H1218" s="24" t="n"/>
      <c r="I1218" s="24" t="n"/>
      <c r="J1218" s="24" t="n"/>
      <c r="K1218" s="24" t="n"/>
      <c r="L1218" s="25">
        <f>IF(OR($D1218="",$G1218=""),"",ROUND($G1218+N($H1218)-((N($I1218)+N($J1218))/MAX(0.0001,IFERROR(IF(INDEX('Productos de barra'!$F$2:$F$151,MATCH($D1218,'Productos de barra'!$A$2:$A$151,0))="",1,INDEX('Productos de barra'!$F$2:$F$151,MATCH($D1218,'Productos de barra'!$A$2:$A$151,0))),1))+N($K1218)),2))</f>
        <v/>
      </c>
      <c r="M1218" s="24" t="n"/>
      <c r="N1218" s="25">
        <f>IF(OR($L1218="",$M1218=""),"",ROUND($M1218-$L1218,2))</f>
        <v/>
      </c>
      <c r="O1218" s="23">
        <f>IF($N1218="","",IF(ABS($N1218)&lt;=IFERROR(IF(INDEX('Productos de barra'!$G$2:$G$151,MATCH($D1218,'Productos de barra'!$A$2:$A$151,0))="",Configuración!$C$3,INDEX('Productos de barra'!$G$2:$G$151,MATCH($D1218,'Productos de barra'!$A$2:$A$151,0))),Configuración!$C$3)*((N($I1218)+N($J1218))/MAX(0.0001,IFERROR(IF(INDEX('Productos de barra'!$F$2:$F$151,MATCH($D1218,'Productos de barra'!$A$2:$A$151,0))="",1,INDEX('Productos de barra'!$F$2:$F$151,MATCH($D1218,'Productos de barra'!$A$2:$A$151,0))),1))+N($K1218))+0.001,"OK",IF($N1218&lt;0,"Falta: investigar","Sobra: revisar carga")))</f>
        <v/>
      </c>
      <c r="P1218" s="26">
        <f>IF($N1218="","",IFERROR(IF(INDEX('Productos de barra'!$H$2:$H$151,MATCH($D1218,'Productos de barra'!$A$2:$A$151,0))="","",$N1218*INDEX('Productos de barra'!$H$2:$H$151,MATCH($D1218,'Productos de barra'!$A$2:$A$151,0))),""))</f>
        <v/>
      </c>
      <c r="Q1218" s="18" t="n"/>
      <c r="R1218" s="23">
        <f>IF(OR($A1218="",$A1218&lt;&gt;'Resumen del turno'!$C$3,$B1218&lt;&gt;'Resumen del turno'!$C$4,$O1218="",$O1218="OK"),"",COUNTIFS($A$2:$A1218,$A1218,$B$2:$B1218,$B1218,$O$2:$O1218,"Falta*")+COUNTIFS($A$2:$A1218,$A1218,$B$2:$B1218,$B1218,$O$2:$O1218,"Sobra*"))</f>
        <v/>
      </c>
    </row>
    <row r="1219">
      <c r="A1219" s="22" t="n"/>
      <c r="B1219" s="18" t="n"/>
      <c r="C1219" s="18" t="n"/>
      <c r="D1219" s="18" t="n"/>
      <c r="E1219" s="23">
        <f>IF($D1219="","",IFERROR(INDEX('Productos de barra'!$B$2:$B$151,MATCH($D1219,'Productos de barra'!$A$2:$A$151,0)),"Código no cargado"))</f>
        <v/>
      </c>
      <c r="F1219" s="23">
        <f>IF($D1219="","",IFERROR(INDEX('Productos de barra'!$D$2:$D$151,MATCH($D1219,'Productos de barra'!$A$2:$A$151,0)),""))</f>
        <v/>
      </c>
      <c r="G1219" s="24" t="n"/>
      <c r="H1219" s="24" t="n"/>
      <c r="I1219" s="24" t="n"/>
      <c r="J1219" s="24" t="n"/>
      <c r="K1219" s="24" t="n"/>
      <c r="L1219" s="25">
        <f>IF(OR($D1219="",$G1219=""),"",ROUND($G1219+N($H1219)-((N($I1219)+N($J1219))/MAX(0.0001,IFERROR(IF(INDEX('Productos de barra'!$F$2:$F$151,MATCH($D1219,'Productos de barra'!$A$2:$A$151,0))="",1,INDEX('Productos de barra'!$F$2:$F$151,MATCH($D1219,'Productos de barra'!$A$2:$A$151,0))),1))+N($K1219)),2))</f>
        <v/>
      </c>
      <c r="M1219" s="24" t="n"/>
      <c r="N1219" s="25">
        <f>IF(OR($L1219="",$M1219=""),"",ROUND($M1219-$L1219,2))</f>
        <v/>
      </c>
      <c r="O1219" s="23">
        <f>IF($N1219="","",IF(ABS($N1219)&lt;=IFERROR(IF(INDEX('Productos de barra'!$G$2:$G$151,MATCH($D1219,'Productos de barra'!$A$2:$A$151,0))="",Configuración!$C$3,INDEX('Productos de barra'!$G$2:$G$151,MATCH($D1219,'Productos de barra'!$A$2:$A$151,0))),Configuración!$C$3)*((N($I1219)+N($J1219))/MAX(0.0001,IFERROR(IF(INDEX('Productos de barra'!$F$2:$F$151,MATCH($D1219,'Productos de barra'!$A$2:$A$151,0))="",1,INDEX('Productos de barra'!$F$2:$F$151,MATCH($D1219,'Productos de barra'!$A$2:$A$151,0))),1))+N($K1219))+0.001,"OK",IF($N1219&lt;0,"Falta: investigar","Sobra: revisar carga")))</f>
        <v/>
      </c>
      <c r="P1219" s="26">
        <f>IF($N1219="","",IFERROR(IF(INDEX('Productos de barra'!$H$2:$H$151,MATCH($D1219,'Productos de barra'!$A$2:$A$151,0))="","",$N1219*INDEX('Productos de barra'!$H$2:$H$151,MATCH($D1219,'Productos de barra'!$A$2:$A$151,0))),""))</f>
        <v/>
      </c>
      <c r="Q1219" s="18" t="n"/>
      <c r="R1219" s="23">
        <f>IF(OR($A1219="",$A1219&lt;&gt;'Resumen del turno'!$C$3,$B1219&lt;&gt;'Resumen del turno'!$C$4,$O1219="",$O1219="OK"),"",COUNTIFS($A$2:$A1219,$A1219,$B$2:$B1219,$B1219,$O$2:$O1219,"Falta*")+COUNTIFS($A$2:$A1219,$A1219,$B$2:$B1219,$B1219,$O$2:$O1219,"Sobra*"))</f>
        <v/>
      </c>
    </row>
    <row r="1220">
      <c r="A1220" s="22" t="n"/>
      <c r="B1220" s="18" t="n"/>
      <c r="C1220" s="18" t="n"/>
      <c r="D1220" s="18" t="n"/>
      <c r="E1220" s="23">
        <f>IF($D1220="","",IFERROR(INDEX('Productos de barra'!$B$2:$B$151,MATCH($D1220,'Productos de barra'!$A$2:$A$151,0)),"Código no cargado"))</f>
        <v/>
      </c>
      <c r="F1220" s="23">
        <f>IF($D1220="","",IFERROR(INDEX('Productos de barra'!$D$2:$D$151,MATCH($D1220,'Productos de barra'!$A$2:$A$151,0)),""))</f>
        <v/>
      </c>
      <c r="G1220" s="24" t="n"/>
      <c r="H1220" s="24" t="n"/>
      <c r="I1220" s="24" t="n"/>
      <c r="J1220" s="24" t="n"/>
      <c r="K1220" s="24" t="n"/>
      <c r="L1220" s="25">
        <f>IF(OR($D1220="",$G1220=""),"",ROUND($G1220+N($H1220)-((N($I1220)+N($J1220))/MAX(0.0001,IFERROR(IF(INDEX('Productos de barra'!$F$2:$F$151,MATCH($D1220,'Productos de barra'!$A$2:$A$151,0))="",1,INDEX('Productos de barra'!$F$2:$F$151,MATCH($D1220,'Productos de barra'!$A$2:$A$151,0))),1))+N($K1220)),2))</f>
        <v/>
      </c>
      <c r="M1220" s="24" t="n"/>
      <c r="N1220" s="25">
        <f>IF(OR($L1220="",$M1220=""),"",ROUND($M1220-$L1220,2))</f>
        <v/>
      </c>
      <c r="O1220" s="23">
        <f>IF($N1220="","",IF(ABS($N1220)&lt;=IFERROR(IF(INDEX('Productos de barra'!$G$2:$G$151,MATCH($D1220,'Productos de barra'!$A$2:$A$151,0))="",Configuración!$C$3,INDEX('Productos de barra'!$G$2:$G$151,MATCH($D1220,'Productos de barra'!$A$2:$A$151,0))),Configuración!$C$3)*((N($I1220)+N($J1220))/MAX(0.0001,IFERROR(IF(INDEX('Productos de barra'!$F$2:$F$151,MATCH($D1220,'Productos de barra'!$A$2:$A$151,0))="",1,INDEX('Productos de barra'!$F$2:$F$151,MATCH($D1220,'Productos de barra'!$A$2:$A$151,0))),1))+N($K1220))+0.001,"OK",IF($N1220&lt;0,"Falta: investigar","Sobra: revisar carga")))</f>
        <v/>
      </c>
      <c r="P1220" s="26">
        <f>IF($N1220="","",IFERROR(IF(INDEX('Productos de barra'!$H$2:$H$151,MATCH($D1220,'Productos de barra'!$A$2:$A$151,0))="","",$N1220*INDEX('Productos de barra'!$H$2:$H$151,MATCH($D1220,'Productos de barra'!$A$2:$A$151,0))),""))</f>
        <v/>
      </c>
      <c r="Q1220" s="18" t="n"/>
      <c r="R1220" s="23">
        <f>IF(OR($A1220="",$A1220&lt;&gt;'Resumen del turno'!$C$3,$B1220&lt;&gt;'Resumen del turno'!$C$4,$O1220="",$O1220="OK"),"",COUNTIFS($A$2:$A1220,$A1220,$B$2:$B1220,$B1220,$O$2:$O1220,"Falta*")+COUNTIFS($A$2:$A1220,$A1220,$B$2:$B1220,$B1220,$O$2:$O1220,"Sobra*"))</f>
        <v/>
      </c>
    </row>
    <row r="1221">
      <c r="A1221" s="22" t="n"/>
      <c r="B1221" s="18" t="n"/>
      <c r="C1221" s="18" t="n"/>
      <c r="D1221" s="18" t="n"/>
      <c r="E1221" s="23">
        <f>IF($D1221="","",IFERROR(INDEX('Productos de barra'!$B$2:$B$151,MATCH($D1221,'Productos de barra'!$A$2:$A$151,0)),"Código no cargado"))</f>
        <v/>
      </c>
      <c r="F1221" s="23">
        <f>IF($D1221="","",IFERROR(INDEX('Productos de barra'!$D$2:$D$151,MATCH($D1221,'Productos de barra'!$A$2:$A$151,0)),""))</f>
        <v/>
      </c>
      <c r="G1221" s="24" t="n"/>
      <c r="H1221" s="24" t="n"/>
      <c r="I1221" s="24" t="n"/>
      <c r="J1221" s="24" t="n"/>
      <c r="K1221" s="24" t="n"/>
      <c r="L1221" s="25">
        <f>IF(OR($D1221="",$G1221=""),"",ROUND($G1221+N($H1221)-((N($I1221)+N($J1221))/MAX(0.0001,IFERROR(IF(INDEX('Productos de barra'!$F$2:$F$151,MATCH($D1221,'Productos de barra'!$A$2:$A$151,0))="",1,INDEX('Productos de barra'!$F$2:$F$151,MATCH($D1221,'Productos de barra'!$A$2:$A$151,0))),1))+N($K1221)),2))</f>
        <v/>
      </c>
      <c r="M1221" s="24" t="n"/>
      <c r="N1221" s="25">
        <f>IF(OR($L1221="",$M1221=""),"",ROUND($M1221-$L1221,2))</f>
        <v/>
      </c>
      <c r="O1221" s="23">
        <f>IF($N1221="","",IF(ABS($N1221)&lt;=IFERROR(IF(INDEX('Productos de barra'!$G$2:$G$151,MATCH($D1221,'Productos de barra'!$A$2:$A$151,0))="",Configuración!$C$3,INDEX('Productos de barra'!$G$2:$G$151,MATCH($D1221,'Productos de barra'!$A$2:$A$151,0))),Configuración!$C$3)*((N($I1221)+N($J1221))/MAX(0.0001,IFERROR(IF(INDEX('Productos de barra'!$F$2:$F$151,MATCH($D1221,'Productos de barra'!$A$2:$A$151,0))="",1,INDEX('Productos de barra'!$F$2:$F$151,MATCH($D1221,'Productos de barra'!$A$2:$A$151,0))),1))+N($K1221))+0.001,"OK",IF($N1221&lt;0,"Falta: investigar","Sobra: revisar carga")))</f>
        <v/>
      </c>
      <c r="P1221" s="26">
        <f>IF($N1221="","",IFERROR(IF(INDEX('Productos de barra'!$H$2:$H$151,MATCH($D1221,'Productos de barra'!$A$2:$A$151,0))="","",$N1221*INDEX('Productos de barra'!$H$2:$H$151,MATCH($D1221,'Productos de barra'!$A$2:$A$151,0))),""))</f>
        <v/>
      </c>
      <c r="Q1221" s="18" t="n"/>
      <c r="R1221" s="23">
        <f>IF(OR($A1221="",$A1221&lt;&gt;'Resumen del turno'!$C$3,$B1221&lt;&gt;'Resumen del turno'!$C$4,$O1221="",$O1221="OK"),"",COUNTIFS($A$2:$A1221,$A1221,$B$2:$B1221,$B1221,$O$2:$O1221,"Falta*")+COUNTIFS($A$2:$A1221,$A1221,$B$2:$B1221,$B1221,$O$2:$O1221,"Sobra*"))</f>
        <v/>
      </c>
    </row>
    <row r="1222">
      <c r="A1222" s="22" t="n"/>
      <c r="B1222" s="18" t="n"/>
      <c r="C1222" s="18" t="n"/>
      <c r="D1222" s="18" t="n"/>
      <c r="E1222" s="23">
        <f>IF($D1222="","",IFERROR(INDEX('Productos de barra'!$B$2:$B$151,MATCH($D1222,'Productos de barra'!$A$2:$A$151,0)),"Código no cargado"))</f>
        <v/>
      </c>
      <c r="F1222" s="23">
        <f>IF($D1222="","",IFERROR(INDEX('Productos de barra'!$D$2:$D$151,MATCH($D1222,'Productos de barra'!$A$2:$A$151,0)),""))</f>
        <v/>
      </c>
      <c r="G1222" s="24" t="n"/>
      <c r="H1222" s="24" t="n"/>
      <c r="I1222" s="24" t="n"/>
      <c r="J1222" s="24" t="n"/>
      <c r="K1222" s="24" t="n"/>
      <c r="L1222" s="25">
        <f>IF(OR($D1222="",$G1222=""),"",ROUND($G1222+N($H1222)-((N($I1222)+N($J1222))/MAX(0.0001,IFERROR(IF(INDEX('Productos de barra'!$F$2:$F$151,MATCH($D1222,'Productos de barra'!$A$2:$A$151,0))="",1,INDEX('Productos de barra'!$F$2:$F$151,MATCH($D1222,'Productos de barra'!$A$2:$A$151,0))),1))+N($K1222)),2))</f>
        <v/>
      </c>
      <c r="M1222" s="24" t="n"/>
      <c r="N1222" s="25">
        <f>IF(OR($L1222="",$M1222=""),"",ROUND($M1222-$L1222,2))</f>
        <v/>
      </c>
      <c r="O1222" s="23">
        <f>IF($N1222="","",IF(ABS($N1222)&lt;=IFERROR(IF(INDEX('Productos de barra'!$G$2:$G$151,MATCH($D1222,'Productos de barra'!$A$2:$A$151,0))="",Configuración!$C$3,INDEX('Productos de barra'!$G$2:$G$151,MATCH($D1222,'Productos de barra'!$A$2:$A$151,0))),Configuración!$C$3)*((N($I1222)+N($J1222))/MAX(0.0001,IFERROR(IF(INDEX('Productos de barra'!$F$2:$F$151,MATCH($D1222,'Productos de barra'!$A$2:$A$151,0))="",1,INDEX('Productos de barra'!$F$2:$F$151,MATCH($D1222,'Productos de barra'!$A$2:$A$151,0))),1))+N($K1222))+0.001,"OK",IF($N1222&lt;0,"Falta: investigar","Sobra: revisar carga")))</f>
        <v/>
      </c>
      <c r="P1222" s="26">
        <f>IF($N1222="","",IFERROR(IF(INDEX('Productos de barra'!$H$2:$H$151,MATCH($D1222,'Productos de barra'!$A$2:$A$151,0))="","",$N1222*INDEX('Productos de barra'!$H$2:$H$151,MATCH($D1222,'Productos de barra'!$A$2:$A$151,0))),""))</f>
        <v/>
      </c>
      <c r="Q1222" s="18" t="n"/>
      <c r="R1222" s="23">
        <f>IF(OR($A1222="",$A1222&lt;&gt;'Resumen del turno'!$C$3,$B1222&lt;&gt;'Resumen del turno'!$C$4,$O1222="",$O1222="OK"),"",COUNTIFS($A$2:$A1222,$A1222,$B$2:$B1222,$B1222,$O$2:$O1222,"Falta*")+COUNTIFS($A$2:$A1222,$A1222,$B$2:$B1222,$B1222,$O$2:$O1222,"Sobra*"))</f>
        <v/>
      </c>
    </row>
    <row r="1223">
      <c r="A1223" s="22" t="n"/>
      <c r="B1223" s="18" t="n"/>
      <c r="C1223" s="18" t="n"/>
      <c r="D1223" s="18" t="n"/>
      <c r="E1223" s="23">
        <f>IF($D1223="","",IFERROR(INDEX('Productos de barra'!$B$2:$B$151,MATCH($D1223,'Productos de barra'!$A$2:$A$151,0)),"Código no cargado"))</f>
        <v/>
      </c>
      <c r="F1223" s="23">
        <f>IF($D1223="","",IFERROR(INDEX('Productos de barra'!$D$2:$D$151,MATCH($D1223,'Productos de barra'!$A$2:$A$151,0)),""))</f>
        <v/>
      </c>
      <c r="G1223" s="24" t="n"/>
      <c r="H1223" s="24" t="n"/>
      <c r="I1223" s="24" t="n"/>
      <c r="J1223" s="24" t="n"/>
      <c r="K1223" s="24" t="n"/>
      <c r="L1223" s="25">
        <f>IF(OR($D1223="",$G1223=""),"",ROUND($G1223+N($H1223)-((N($I1223)+N($J1223))/MAX(0.0001,IFERROR(IF(INDEX('Productos de barra'!$F$2:$F$151,MATCH($D1223,'Productos de barra'!$A$2:$A$151,0))="",1,INDEX('Productos de barra'!$F$2:$F$151,MATCH($D1223,'Productos de barra'!$A$2:$A$151,0))),1))+N($K1223)),2))</f>
        <v/>
      </c>
      <c r="M1223" s="24" t="n"/>
      <c r="N1223" s="25">
        <f>IF(OR($L1223="",$M1223=""),"",ROUND($M1223-$L1223,2))</f>
        <v/>
      </c>
      <c r="O1223" s="23">
        <f>IF($N1223="","",IF(ABS($N1223)&lt;=IFERROR(IF(INDEX('Productos de barra'!$G$2:$G$151,MATCH($D1223,'Productos de barra'!$A$2:$A$151,0))="",Configuración!$C$3,INDEX('Productos de barra'!$G$2:$G$151,MATCH($D1223,'Productos de barra'!$A$2:$A$151,0))),Configuración!$C$3)*((N($I1223)+N($J1223))/MAX(0.0001,IFERROR(IF(INDEX('Productos de barra'!$F$2:$F$151,MATCH($D1223,'Productos de barra'!$A$2:$A$151,0))="",1,INDEX('Productos de barra'!$F$2:$F$151,MATCH($D1223,'Productos de barra'!$A$2:$A$151,0))),1))+N($K1223))+0.001,"OK",IF($N1223&lt;0,"Falta: investigar","Sobra: revisar carga")))</f>
        <v/>
      </c>
      <c r="P1223" s="26">
        <f>IF($N1223="","",IFERROR(IF(INDEX('Productos de barra'!$H$2:$H$151,MATCH($D1223,'Productos de barra'!$A$2:$A$151,0))="","",$N1223*INDEX('Productos de barra'!$H$2:$H$151,MATCH($D1223,'Productos de barra'!$A$2:$A$151,0))),""))</f>
        <v/>
      </c>
      <c r="Q1223" s="18" t="n"/>
      <c r="R1223" s="23">
        <f>IF(OR($A1223="",$A1223&lt;&gt;'Resumen del turno'!$C$3,$B1223&lt;&gt;'Resumen del turno'!$C$4,$O1223="",$O1223="OK"),"",COUNTIFS($A$2:$A1223,$A1223,$B$2:$B1223,$B1223,$O$2:$O1223,"Falta*")+COUNTIFS($A$2:$A1223,$A1223,$B$2:$B1223,$B1223,$O$2:$O1223,"Sobra*"))</f>
        <v/>
      </c>
    </row>
    <row r="1224">
      <c r="A1224" s="22" t="n"/>
      <c r="B1224" s="18" t="n"/>
      <c r="C1224" s="18" t="n"/>
      <c r="D1224" s="18" t="n"/>
      <c r="E1224" s="23">
        <f>IF($D1224="","",IFERROR(INDEX('Productos de barra'!$B$2:$B$151,MATCH($D1224,'Productos de barra'!$A$2:$A$151,0)),"Código no cargado"))</f>
        <v/>
      </c>
      <c r="F1224" s="23">
        <f>IF($D1224="","",IFERROR(INDEX('Productos de barra'!$D$2:$D$151,MATCH($D1224,'Productos de barra'!$A$2:$A$151,0)),""))</f>
        <v/>
      </c>
      <c r="G1224" s="24" t="n"/>
      <c r="H1224" s="24" t="n"/>
      <c r="I1224" s="24" t="n"/>
      <c r="J1224" s="24" t="n"/>
      <c r="K1224" s="24" t="n"/>
      <c r="L1224" s="25">
        <f>IF(OR($D1224="",$G1224=""),"",ROUND($G1224+N($H1224)-((N($I1224)+N($J1224))/MAX(0.0001,IFERROR(IF(INDEX('Productos de barra'!$F$2:$F$151,MATCH($D1224,'Productos de barra'!$A$2:$A$151,0))="",1,INDEX('Productos de barra'!$F$2:$F$151,MATCH($D1224,'Productos de barra'!$A$2:$A$151,0))),1))+N($K1224)),2))</f>
        <v/>
      </c>
      <c r="M1224" s="24" t="n"/>
      <c r="N1224" s="25">
        <f>IF(OR($L1224="",$M1224=""),"",ROUND($M1224-$L1224,2))</f>
        <v/>
      </c>
      <c r="O1224" s="23">
        <f>IF($N1224="","",IF(ABS($N1224)&lt;=IFERROR(IF(INDEX('Productos de barra'!$G$2:$G$151,MATCH($D1224,'Productos de barra'!$A$2:$A$151,0))="",Configuración!$C$3,INDEX('Productos de barra'!$G$2:$G$151,MATCH($D1224,'Productos de barra'!$A$2:$A$151,0))),Configuración!$C$3)*((N($I1224)+N($J1224))/MAX(0.0001,IFERROR(IF(INDEX('Productos de barra'!$F$2:$F$151,MATCH($D1224,'Productos de barra'!$A$2:$A$151,0))="",1,INDEX('Productos de barra'!$F$2:$F$151,MATCH($D1224,'Productos de barra'!$A$2:$A$151,0))),1))+N($K1224))+0.001,"OK",IF($N1224&lt;0,"Falta: investigar","Sobra: revisar carga")))</f>
        <v/>
      </c>
      <c r="P1224" s="26">
        <f>IF($N1224="","",IFERROR(IF(INDEX('Productos de barra'!$H$2:$H$151,MATCH($D1224,'Productos de barra'!$A$2:$A$151,0))="","",$N1224*INDEX('Productos de barra'!$H$2:$H$151,MATCH($D1224,'Productos de barra'!$A$2:$A$151,0))),""))</f>
        <v/>
      </c>
      <c r="Q1224" s="18" t="n"/>
      <c r="R1224" s="23">
        <f>IF(OR($A1224="",$A1224&lt;&gt;'Resumen del turno'!$C$3,$B1224&lt;&gt;'Resumen del turno'!$C$4,$O1224="",$O1224="OK"),"",COUNTIFS($A$2:$A1224,$A1224,$B$2:$B1224,$B1224,$O$2:$O1224,"Falta*")+COUNTIFS($A$2:$A1224,$A1224,$B$2:$B1224,$B1224,$O$2:$O1224,"Sobra*"))</f>
        <v/>
      </c>
    </row>
    <row r="1225">
      <c r="A1225" s="22" t="n"/>
      <c r="B1225" s="18" t="n"/>
      <c r="C1225" s="18" t="n"/>
      <c r="D1225" s="18" t="n"/>
      <c r="E1225" s="23">
        <f>IF($D1225="","",IFERROR(INDEX('Productos de barra'!$B$2:$B$151,MATCH($D1225,'Productos de barra'!$A$2:$A$151,0)),"Código no cargado"))</f>
        <v/>
      </c>
      <c r="F1225" s="23">
        <f>IF($D1225="","",IFERROR(INDEX('Productos de barra'!$D$2:$D$151,MATCH($D1225,'Productos de barra'!$A$2:$A$151,0)),""))</f>
        <v/>
      </c>
      <c r="G1225" s="24" t="n"/>
      <c r="H1225" s="24" t="n"/>
      <c r="I1225" s="24" t="n"/>
      <c r="J1225" s="24" t="n"/>
      <c r="K1225" s="24" t="n"/>
      <c r="L1225" s="25">
        <f>IF(OR($D1225="",$G1225=""),"",ROUND($G1225+N($H1225)-((N($I1225)+N($J1225))/MAX(0.0001,IFERROR(IF(INDEX('Productos de barra'!$F$2:$F$151,MATCH($D1225,'Productos de barra'!$A$2:$A$151,0))="",1,INDEX('Productos de barra'!$F$2:$F$151,MATCH($D1225,'Productos de barra'!$A$2:$A$151,0))),1))+N($K1225)),2))</f>
        <v/>
      </c>
      <c r="M1225" s="24" t="n"/>
      <c r="N1225" s="25">
        <f>IF(OR($L1225="",$M1225=""),"",ROUND($M1225-$L1225,2))</f>
        <v/>
      </c>
      <c r="O1225" s="23">
        <f>IF($N1225="","",IF(ABS($N1225)&lt;=IFERROR(IF(INDEX('Productos de barra'!$G$2:$G$151,MATCH($D1225,'Productos de barra'!$A$2:$A$151,0))="",Configuración!$C$3,INDEX('Productos de barra'!$G$2:$G$151,MATCH($D1225,'Productos de barra'!$A$2:$A$151,0))),Configuración!$C$3)*((N($I1225)+N($J1225))/MAX(0.0001,IFERROR(IF(INDEX('Productos de barra'!$F$2:$F$151,MATCH($D1225,'Productos de barra'!$A$2:$A$151,0))="",1,INDEX('Productos de barra'!$F$2:$F$151,MATCH($D1225,'Productos de barra'!$A$2:$A$151,0))),1))+N($K1225))+0.001,"OK",IF($N1225&lt;0,"Falta: investigar","Sobra: revisar carga")))</f>
        <v/>
      </c>
      <c r="P1225" s="26">
        <f>IF($N1225="","",IFERROR(IF(INDEX('Productos de barra'!$H$2:$H$151,MATCH($D1225,'Productos de barra'!$A$2:$A$151,0))="","",$N1225*INDEX('Productos de barra'!$H$2:$H$151,MATCH($D1225,'Productos de barra'!$A$2:$A$151,0))),""))</f>
        <v/>
      </c>
      <c r="Q1225" s="18" t="n"/>
      <c r="R1225" s="23">
        <f>IF(OR($A1225="",$A1225&lt;&gt;'Resumen del turno'!$C$3,$B1225&lt;&gt;'Resumen del turno'!$C$4,$O1225="",$O1225="OK"),"",COUNTIFS($A$2:$A1225,$A1225,$B$2:$B1225,$B1225,$O$2:$O1225,"Falta*")+COUNTIFS($A$2:$A1225,$A1225,$B$2:$B1225,$B1225,$O$2:$O1225,"Sobra*"))</f>
        <v/>
      </c>
    </row>
    <row r="1226">
      <c r="A1226" s="22" t="n"/>
      <c r="B1226" s="18" t="n"/>
      <c r="C1226" s="18" t="n"/>
      <c r="D1226" s="18" t="n"/>
      <c r="E1226" s="23">
        <f>IF($D1226="","",IFERROR(INDEX('Productos de barra'!$B$2:$B$151,MATCH($D1226,'Productos de barra'!$A$2:$A$151,0)),"Código no cargado"))</f>
        <v/>
      </c>
      <c r="F1226" s="23">
        <f>IF($D1226="","",IFERROR(INDEX('Productos de barra'!$D$2:$D$151,MATCH($D1226,'Productos de barra'!$A$2:$A$151,0)),""))</f>
        <v/>
      </c>
      <c r="G1226" s="24" t="n"/>
      <c r="H1226" s="24" t="n"/>
      <c r="I1226" s="24" t="n"/>
      <c r="J1226" s="24" t="n"/>
      <c r="K1226" s="24" t="n"/>
      <c r="L1226" s="25">
        <f>IF(OR($D1226="",$G1226=""),"",ROUND($G1226+N($H1226)-((N($I1226)+N($J1226))/MAX(0.0001,IFERROR(IF(INDEX('Productos de barra'!$F$2:$F$151,MATCH($D1226,'Productos de barra'!$A$2:$A$151,0))="",1,INDEX('Productos de barra'!$F$2:$F$151,MATCH($D1226,'Productos de barra'!$A$2:$A$151,0))),1))+N($K1226)),2))</f>
        <v/>
      </c>
      <c r="M1226" s="24" t="n"/>
      <c r="N1226" s="25">
        <f>IF(OR($L1226="",$M1226=""),"",ROUND($M1226-$L1226,2))</f>
        <v/>
      </c>
      <c r="O1226" s="23">
        <f>IF($N1226="","",IF(ABS($N1226)&lt;=IFERROR(IF(INDEX('Productos de barra'!$G$2:$G$151,MATCH($D1226,'Productos de barra'!$A$2:$A$151,0))="",Configuración!$C$3,INDEX('Productos de barra'!$G$2:$G$151,MATCH($D1226,'Productos de barra'!$A$2:$A$151,0))),Configuración!$C$3)*((N($I1226)+N($J1226))/MAX(0.0001,IFERROR(IF(INDEX('Productos de barra'!$F$2:$F$151,MATCH($D1226,'Productos de barra'!$A$2:$A$151,0))="",1,INDEX('Productos de barra'!$F$2:$F$151,MATCH($D1226,'Productos de barra'!$A$2:$A$151,0))),1))+N($K1226))+0.001,"OK",IF($N1226&lt;0,"Falta: investigar","Sobra: revisar carga")))</f>
        <v/>
      </c>
      <c r="P1226" s="26">
        <f>IF($N1226="","",IFERROR(IF(INDEX('Productos de barra'!$H$2:$H$151,MATCH($D1226,'Productos de barra'!$A$2:$A$151,0))="","",$N1226*INDEX('Productos de barra'!$H$2:$H$151,MATCH($D1226,'Productos de barra'!$A$2:$A$151,0))),""))</f>
        <v/>
      </c>
      <c r="Q1226" s="18" t="n"/>
      <c r="R1226" s="23">
        <f>IF(OR($A1226="",$A1226&lt;&gt;'Resumen del turno'!$C$3,$B1226&lt;&gt;'Resumen del turno'!$C$4,$O1226="",$O1226="OK"),"",COUNTIFS($A$2:$A1226,$A1226,$B$2:$B1226,$B1226,$O$2:$O1226,"Falta*")+COUNTIFS($A$2:$A1226,$A1226,$B$2:$B1226,$B1226,$O$2:$O1226,"Sobra*"))</f>
        <v/>
      </c>
    </row>
    <row r="1227">
      <c r="A1227" s="22" t="n"/>
      <c r="B1227" s="18" t="n"/>
      <c r="C1227" s="18" t="n"/>
      <c r="D1227" s="18" t="n"/>
      <c r="E1227" s="23">
        <f>IF($D1227="","",IFERROR(INDEX('Productos de barra'!$B$2:$B$151,MATCH($D1227,'Productos de barra'!$A$2:$A$151,0)),"Código no cargado"))</f>
        <v/>
      </c>
      <c r="F1227" s="23">
        <f>IF($D1227="","",IFERROR(INDEX('Productos de barra'!$D$2:$D$151,MATCH($D1227,'Productos de barra'!$A$2:$A$151,0)),""))</f>
        <v/>
      </c>
      <c r="G1227" s="24" t="n"/>
      <c r="H1227" s="24" t="n"/>
      <c r="I1227" s="24" t="n"/>
      <c r="J1227" s="24" t="n"/>
      <c r="K1227" s="24" t="n"/>
      <c r="L1227" s="25">
        <f>IF(OR($D1227="",$G1227=""),"",ROUND($G1227+N($H1227)-((N($I1227)+N($J1227))/MAX(0.0001,IFERROR(IF(INDEX('Productos de barra'!$F$2:$F$151,MATCH($D1227,'Productos de barra'!$A$2:$A$151,0))="",1,INDEX('Productos de barra'!$F$2:$F$151,MATCH($D1227,'Productos de barra'!$A$2:$A$151,0))),1))+N($K1227)),2))</f>
        <v/>
      </c>
      <c r="M1227" s="24" t="n"/>
      <c r="N1227" s="25">
        <f>IF(OR($L1227="",$M1227=""),"",ROUND($M1227-$L1227,2))</f>
        <v/>
      </c>
      <c r="O1227" s="23">
        <f>IF($N1227="","",IF(ABS($N1227)&lt;=IFERROR(IF(INDEX('Productos de barra'!$G$2:$G$151,MATCH($D1227,'Productos de barra'!$A$2:$A$151,0))="",Configuración!$C$3,INDEX('Productos de barra'!$G$2:$G$151,MATCH($D1227,'Productos de barra'!$A$2:$A$151,0))),Configuración!$C$3)*((N($I1227)+N($J1227))/MAX(0.0001,IFERROR(IF(INDEX('Productos de barra'!$F$2:$F$151,MATCH($D1227,'Productos de barra'!$A$2:$A$151,0))="",1,INDEX('Productos de barra'!$F$2:$F$151,MATCH($D1227,'Productos de barra'!$A$2:$A$151,0))),1))+N($K1227))+0.001,"OK",IF($N1227&lt;0,"Falta: investigar","Sobra: revisar carga")))</f>
        <v/>
      </c>
      <c r="P1227" s="26">
        <f>IF($N1227="","",IFERROR(IF(INDEX('Productos de barra'!$H$2:$H$151,MATCH($D1227,'Productos de barra'!$A$2:$A$151,0))="","",$N1227*INDEX('Productos de barra'!$H$2:$H$151,MATCH($D1227,'Productos de barra'!$A$2:$A$151,0))),""))</f>
        <v/>
      </c>
      <c r="Q1227" s="18" t="n"/>
      <c r="R1227" s="23">
        <f>IF(OR($A1227="",$A1227&lt;&gt;'Resumen del turno'!$C$3,$B1227&lt;&gt;'Resumen del turno'!$C$4,$O1227="",$O1227="OK"),"",COUNTIFS($A$2:$A1227,$A1227,$B$2:$B1227,$B1227,$O$2:$O1227,"Falta*")+COUNTIFS($A$2:$A1227,$A1227,$B$2:$B1227,$B1227,$O$2:$O1227,"Sobra*"))</f>
        <v/>
      </c>
    </row>
    <row r="1228">
      <c r="A1228" s="22" t="n"/>
      <c r="B1228" s="18" t="n"/>
      <c r="C1228" s="18" t="n"/>
      <c r="D1228" s="18" t="n"/>
      <c r="E1228" s="23">
        <f>IF($D1228="","",IFERROR(INDEX('Productos de barra'!$B$2:$B$151,MATCH($D1228,'Productos de barra'!$A$2:$A$151,0)),"Código no cargado"))</f>
        <v/>
      </c>
      <c r="F1228" s="23">
        <f>IF($D1228="","",IFERROR(INDEX('Productos de barra'!$D$2:$D$151,MATCH($D1228,'Productos de barra'!$A$2:$A$151,0)),""))</f>
        <v/>
      </c>
      <c r="G1228" s="24" t="n"/>
      <c r="H1228" s="24" t="n"/>
      <c r="I1228" s="24" t="n"/>
      <c r="J1228" s="24" t="n"/>
      <c r="K1228" s="24" t="n"/>
      <c r="L1228" s="25">
        <f>IF(OR($D1228="",$G1228=""),"",ROUND($G1228+N($H1228)-((N($I1228)+N($J1228))/MAX(0.0001,IFERROR(IF(INDEX('Productos de barra'!$F$2:$F$151,MATCH($D1228,'Productos de barra'!$A$2:$A$151,0))="",1,INDEX('Productos de barra'!$F$2:$F$151,MATCH($D1228,'Productos de barra'!$A$2:$A$151,0))),1))+N($K1228)),2))</f>
        <v/>
      </c>
      <c r="M1228" s="24" t="n"/>
      <c r="N1228" s="25">
        <f>IF(OR($L1228="",$M1228=""),"",ROUND($M1228-$L1228,2))</f>
        <v/>
      </c>
      <c r="O1228" s="23">
        <f>IF($N1228="","",IF(ABS($N1228)&lt;=IFERROR(IF(INDEX('Productos de barra'!$G$2:$G$151,MATCH($D1228,'Productos de barra'!$A$2:$A$151,0))="",Configuración!$C$3,INDEX('Productos de barra'!$G$2:$G$151,MATCH($D1228,'Productos de barra'!$A$2:$A$151,0))),Configuración!$C$3)*((N($I1228)+N($J1228))/MAX(0.0001,IFERROR(IF(INDEX('Productos de barra'!$F$2:$F$151,MATCH($D1228,'Productos de barra'!$A$2:$A$151,0))="",1,INDEX('Productos de barra'!$F$2:$F$151,MATCH($D1228,'Productos de barra'!$A$2:$A$151,0))),1))+N($K1228))+0.001,"OK",IF($N1228&lt;0,"Falta: investigar","Sobra: revisar carga")))</f>
        <v/>
      </c>
      <c r="P1228" s="26">
        <f>IF($N1228="","",IFERROR(IF(INDEX('Productos de barra'!$H$2:$H$151,MATCH($D1228,'Productos de barra'!$A$2:$A$151,0))="","",$N1228*INDEX('Productos de barra'!$H$2:$H$151,MATCH($D1228,'Productos de barra'!$A$2:$A$151,0))),""))</f>
        <v/>
      </c>
      <c r="Q1228" s="18" t="n"/>
      <c r="R1228" s="23">
        <f>IF(OR($A1228="",$A1228&lt;&gt;'Resumen del turno'!$C$3,$B1228&lt;&gt;'Resumen del turno'!$C$4,$O1228="",$O1228="OK"),"",COUNTIFS($A$2:$A1228,$A1228,$B$2:$B1228,$B1228,$O$2:$O1228,"Falta*")+COUNTIFS($A$2:$A1228,$A1228,$B$2:$B1228,$B1228,$O$2:$O1228,"Sobra*"))</f>
        <v/>
      </c>
    </row>
    <row r="1229">
      <c r="A1229" s="22" t="n"/>
      <c r="B1229" s="18" t="n"/>
      <c r="C1229" s="18" t="n"/>
      <c r="D1229" s="18" t="n"/>
      <c r="E1229" s="23">
        <f>IF($D1229="","",IFERROR(INDEX('Productos de barra'!$B$2:$B$151,MATCH($D1229,'Productos de barra'!$A$2:$A$151,0)),"Código no cargado"))</f>
        <v/>
      </c>
      <c r="F1229" s="23">
        <f>IF($D1229="","",IFERROR(INDEX('Productos de barra'!$D$2:$D$151,MATCH($D1229,'Productos de barra'!$A$2:$A$151,0)),""))</f>
        <v/>
      </c>
      <c r="G1229" s="24" t="n"/>
      <c r="H1229" s="24" t="n"/>
      <c r="I1229" s="24" t="n"/>
      <c r="J1229" s="24" t="n"/>
      <c r="K1229" s="24" t="n"/>
      <c r="L1229" s="25">
        <f>IF(OR($D1229="",$G1229=""),"",ROUND($G1229+N($H1229)-((N($I1229)+N($J1229))/MAX(0.0001,IFERROR(IF(INDEX('Productos de barra'!$F$2:$F$151,MATCH($D1229,'Productos de barra'!$A$2:$A$151,0))="",1,INDEX('Productos de barra'!$F$2:$F$151,MATCH($D1229,'Productos de barra'!$A$2:$A$151,0))),1))+N($K1229)),2))</f>
        <v/>
      </c>
      <c r="M1229" s="24" t="n"/>
      <c r="N1229" s="25">
        <f>IF(OR($L1229="",$M1229=""),"",ROUND($M1229-$L1229,2))</f>
        <v/>
      </c>
      <c r="O1229" s="23">
        <f>IF($N1229="","",IF(ABS($N1229)&lt;=IFERROR(IF(INDEX('Productos de barra'!$G$2:$G$151,MATCH($D1229,'Productos de barra'!$A$2:$A$151,0))="",Configuración!$C$3,INDEX('Productos de barra'!$G$2:$G$151,MATCH($D1229,'Productos de barra'!$A$2:$A$151,0))),Configuración!$C$3)*((N($I1229)+N($J1229))/MAX(0.0001,IFERROR(IF(INDEX('Productos de barra'!$F$2:$F$151,MATCH($D1229,'Productos de barra'!$A$2:$A$151,0))="",1,INDEX('Productos de barra'!$F$2:$F$151,MATCH($D1229,'Productos de barra'!$A$2:$A$151,0))),1))+N($K1229))+0.001,"OK",IF($N1229&lt;0,"Falta: investigar","Sobra: revisar carga")))</f>
        <v/>
      </c>
      <c r="P1229" s="26">
        <f>IF($N1229="","",IFERROR(IF(INDEX('Productos de barra'!$H$2:$H$151,MATCH($D1229,'Productos de barra'!$A$2:$A$151,0))="","",$N1229*INDEX('Productos de barra'!$H$2:$H$151,MATCH($D1229,'Productos de barra'!$A$2:$A$151,0))),""))</f>
        <v/>
      </c>
      <c r="Q1229" s="18" t="n"/>
      <c r="R1229" s="23">
        <f>IF(OR($A1229="",$A1229&lt;&gt;'Resumen del turno'!$C$3,$B1229&lt;&gt;'Resumen del turno'!$C$4,$O1229="",$O1229="OK"),"",COUNTIFS($A$2:$A1229,$A1229,$B$2:$B1229,$B1229,$O$2:$O1229,"Falta*")+COUNTIFS($A$2:$A1229,$A1229,$B$2:$B1229,$B1229,$O$2:$O1229,"Sobra*"))</f>
        <v/>
      </c>
    </row>
    <row r="1230">
      <c r="A1230" s="22" t="n"/>
      <c r="B1230" s="18" t="n"/>
      <c r="C1230" s="18" t="n"/>
      <c r="D1230" s="18" t="n"/>
      <c r="E1230" s="23">
        <f>IF($D1230="","",IFERROR(INDEX('Productos de barra'!$B$2:$B$151,MATCH($D1230,'Productos de barra'!$A$2:$A$151,0)),"Código no cargado"))</f>
        <v/>
      </c>
      <c r="F1230" s="23">
        <f>IF($D1230="","",IFERROR(INDEX('Productos de barra'!$D$2:$D$151,MATCH($D1230,'Productos de barra'!$A$2:$A$151,0)),""))</f>
        <v/>
      </c>
      <c r="G1230" s="24" t="n"/>
      <c r="H1230" s="24" t="n"/>
      <c r="I1230" s="24" t="n"/>
      <c r="J1230" s="24" t="n"/>
      <c r="K1230" s="24" t="n"/>
      <c r="L1230" s="25">
        <f>IF(OR($D1230="",$G1230=""),"",ROUND($G1230+N($H1230)-((N($I1230)+N($J1230))/MAX(0.0001,IFERROR(IF(INDEX('Productos de barra'!$F$2:$F$151,MATCH($D1230,'Productos de barra'!$A$2:$A$151,0))="",1,INDEX('Productos de barra'!$F$2:$F$151,MATCH($D1230,'Productos de barra'!$A$2:$A$151,0))),1))+N($K1230)),2))</f>
        <v/>
      </c>
      <c r="M1230" s="24" t="n"/>
      <c r="N1230" s="25">
        <f>IF(OR($L1230="",$M1230=""),"",ROUND($M1230-$L1230,2))</f>
        <v/>
      </c>
      <c r="O1230" s="23">
        <f>IF($N1230="","",IF(ABS($N1230)&lt;=IFERROR(IF(INDEX('Productos de barra'!$G$2:$G$151,MATCH($D1230,'Productos de barra'!$A$2:$A$151,0))="",Configuración!$C$3,INDEX('Productos de barra'!$G$2:$G$151,MATCH($D1230,'Productos de barra'!$A$2:$A$151,0))),Configuración!$C$3)*((N($I1230)+N($J1230))/MAX(0.0001,IFERROR(IF(INDEX('Productos de barra'!$F$2:$F$151,MATCH($D1230,'Productos de barra'!$A$2:$A$151,0))="",1,INDEX('Productos de barra'!$F$2:$F$151,MATCH($D1230,'Productos de barra'!$A$2:$A$151,0))),1))+N($K1230))+0.001,"OK",IF($N1230&lt;0,"Falta: investigar","Sobra: revisar carga")))</f>
        <v/>
      </c>
      <c r="P1230" s="26">
        <f>IF($N1230="","",IFERROR(IF(INDEX('Productos de barra'!$H$2:$H$151,MATCH($D1230,'Productos de barra'!$A$2:$A$151,0))="","",$N1230*INDEX('Productos de barra'!$H$2:$H$151,MATCH($D1230,'Productos de barra'!$A$2:$A$151,0))),""))</f>
        <v/>
      </c>
      <c r="Q1230" s="18" t="n"/>
      <c r="R1230" s="23">
        <f>IF(OR($A1230="",$A1230&lt;&gt;'Resumen del turno'!$C$3,$B1230&lt;&gt;'Resumen del turno'!$C$4,$O1230="",$O1230="OK"),"",COUNTIFS($A$2:$A1230,$A1230,$B$2:$B1230,$B1230,$O$2:$O1230,"Falta*")+COUNTIFS($A$2:$A1230,$A1230,$B$2:$B1230,$B1230,$O$2:$O1230,"Sobra*"))</f>
        <v/>
      </c>
    </row>
    <row r="1231">
      <c r="A1231" s="22" t="n"/>
      <c r="B1231" s="18" t="n"/>
      <c r="C1231" s="18" t="n"/>
      <c r="D1231" s="18" t="n"/>
      <c r="E1231" s="23">
        <f>IF($D1231="","",IFERROR(INDEX('Productos de barra'!$B$2:$B$151,MATCH($D1231,'Productos de barra'!$A$2:$A$151,0)),"Código no cargado"))</f>
        <v/>
      </c>
      <c r="F1231" s="23">
        <f>IF($D1231="","",IFERROR(INDEX('Productos de barra'!$D$2:$D$151,MATCH($D1231,'Productos de barra'!$A$2:$A$151,0)),""))</f>
        <v/>
      </c>
      <c r="G1231" s="24" t="n"/>
      <c r="H1231" s="24" t="n"/>
      <c r="I1231" s="24" t="n"/>
      <c r="J1231" s="24" t="n"/>
      <c r="K1231" s="24" t="n"/>
      <c r="L1231" s="25">
        <f>IF(OR($D1231="",$G1231=""),"",ROUND($G1231+N($H1231)-((N($I1231)+N($J1231))/MAX(0.0001,IFERROR(IF(INDEX('Productos de barra'!$F$2:$F$151,MATCH($D1231,'Productos de barra'!$A$2:$A$151,0))="",1,INDEX('Productos de barra'!$F$2:$F$151,MATCH($D1231,'Productos de barra'!$A$2:$A$151,0))),1))+N($K1231)),2))</f>
        <v/>
      </c>
      <c r="M1231" s="24" t="n"/>
      <c r="N1231" s="25">
        <f>IF(OR($L1231="",$M1231=""),"",ROUND($M1231-$L1231,2))</f>
        <v/>
      </c>
      <c r="O1231" s="23">
        <f>IF($N1231="","",IF(ABS($N1231)&lt;=IFERROR(IF(INDEX('Productos de barra'!$G$2:$G$151,MATCH($D1231,'Productos de barra'!$A$2:$A$151,0))="",Configuración!$C$3,INDEX('Productos de barra'!$G$2:$G$151,MATCH($D1231,'Productos de barra'!$A$2:$A$151,0))),Configuración!$C$3)*((N($I1231)+N($J1231))/MAX(0.0001,IFERROR(IF(INDEX('Productos de barra'!$F$2:$F$151,MATCH($D1231,'Productos de barra'!$A$2:$A$151,0))="",1,INDEX('Productos de barra'!$F$2:$F$151,MATCH($D1231,'Productos de barra'!$A$2:$A$151,0))),1))+N($K1231))+0.001,"OK",IF($N1231&lt;0,"Falta: investigar","Sobra: revisar carga")))</f>
        <v/>
      </c>
      <c r="P1231" s="26">
        <f>IF($N1231="","",IFERROR(IF(INDEX('Productos de barra'!$H$2:$H$151,MATCH($D1231,'Productos de barra'!$A$2:$A$151,0))="","",$N1231*INDEX('Productos de barra'!$H$2:$H$151,MATCH($D1231,'Productos de barra'!$A$2:$A$151,0))),""))</f>
        <v/>
      </c>
      <c r="Q1231" s="18" t="n"/>
      <c r="R1231" s="23">
        <f>IF(OR($A1231="",$A1231&lt;&gt;'Resumen del turno'!$C$3,$B1231&lt;&gt;'Resumen del turno'!$C$4,$O1231="",$O1231="OK"),"",COUNTIFS($A$2:$A1231,$A1231,$B$2:$B1231,$B1231,$O$2:$O1231,"Falta*")+COUNTIFS($A$2:$A1231,$A1231,$B$2:$B1231,$B1231,$O$2:$O1231,"Sobra*"))</f>
        <v/>
      </c>
    </row>
    <row r="1232">
      <c r="A1232" s="22" t="n"/>
      <c r="B1232" s="18" t="n"/>
      <c r="C1232" s="18" t="n"/>
      <c r="D1232" s="18" t="n"/>
      <c r="E1232" s="23">
        <f>IF($D1232="","",IFERROR(INDEX('Productos de barra'!$B$2:$B$151,MATCH($D1232,'Productos de barra'!$A$2:$A$151,0)),"Código no cargado"))</f>
        <v/>
      </c>
      <c r="F1232" s="23">
        <f>IF($D1232="","",IFERROR(INDEX('Productos de barra'!$D$2:$D$151,MATCH($D1232,'Productos de barra'!$A$2:$A$151,0)),""))</f>
        <v/>
      </c>
      <c r="G1232" s="24" t="n"/>
      <c r="H1232" s="24" t="n"/>
      <c r="I1232" s="24" t="n"/>
      <c r="J1232" s="24" t="n"/>
      <c r="K1232" s="24" t="n"/>
      <c r="L1232" s="25">
        <f>IF(OR($D1232="",$G1232=""),"",ROUND($G1232+N($H1232)-((N($I1232)+N($J1232))/MAX(0.0001,IFERROR(IF(INDEX('Productos de barra'!$F$2:$F$151,MATCH($D1232,'Productos de barra'!$A$2:$A$151,0))="",1,INDEX('Productos de barra'!$F$2:$F$151,MATCH($D1232,'Productos de barra'!$A$2:$A$151,0))),1))+N($K1232)),2))</f>
        <v/>
      </c>
      <c r="M1232" s="24" t="n"/>
      <c r="N1232" s="25">
        <f>IF(OR($L1232="",$M1232=""),"",ROUND($M1232-$L1232,2))</f>
        <v/>
      </c>
      <c r="O1232" s="23">
        <f>IF($N1232="","",IF(ABS($N1232)&lt;=IFERROR(IF(INDEX('Productos de barra'!$G$2:$G$151,MATCH($D1232,'Productos de barra'!$A$2:$A$151,0))="",Configuración!$C$3,INDEX('Productos de barra'!$G$2:$G$151,MATCH($D1232,'Productos de barra'!$A$2:$A$151,0))),Configuración!$C$3)*((N($I1232)+N($J1232))/MAX(0.0001,IFERROR(IF(INDEX('Productos de barra'!$F$2:$F$151,MATCH($D1232,'Productos de barra'!$A$2:$A$151,0))="",1,INDEX('Productos de barra'!$F$2:$F$151,MATCH($D1232,'Productos de barra'!$A$2:$A$151,0))),1))+N($K1232))+0.001,"OK",IF($N1232&lt;0,"Falta: investigar","Sobra: revisar carga")))</f>
        <v/>
      </c>
      <c r="P1232" s="26">
        <f>IF($N1232="","",IFERROR(IF(INDEX('Productos de barra'!$H$2:$H$151,MATCH($D1232,'Productos de barra'!$A$2:$A$151,0))="","",$N1232*INDEX('Productos de barra'!$H$2:$H$151,MATCH($D1232,'Productos de barra'!$A$2:$A$151,0))),""))</f>
        <v/>
      </c>
      <c r="Q1232" s="18" t="n"/>
      <c r="R1232" s="23">
        <f>IF(OR($A1232="",$A1232&lt;&gt;'Resumen del turno'!$C$3,$B1232&lt;&gt;'Resumen del turno'!$C$4,$O1232="",$O1232="OK"),"",COUNTIFS($A$2:$A1232,$A1232,$B$2:$B1232,$B1232,$O$2:$O1232,"Falta*")+COUNTIFS($A$2:$A1232,$A1232,$B$2:$B1232,$B1232,$O$2:$O1232,"Sobra*"))</f>
        <v/>
      </c>
    </row>
    <row r="1233">
      <c r="A1233" s="22" t="n"/>
      <c r="B1233" s="18" t="n"/>
      <c r="C1233" s="18" t="n"/>
      <c r="D1233" s="18" t="n"/>
      <c r="E1233" s="23">
        <f>IF($D1233="","",IFERROR(INDEX('Productos de barra'!$B$2:$B$151,MATCH($D1233,'Productos de barra'!$A$2:$A$151,0)),"Código no cargado"))</f>
        <v/>
      </c>
      <c r="F1233" s="23">
        <f>IF($D1233="","",IFERROR(INDEX('Productos de barra'!$D$2:$D$151,MATCH($D1233,'Productos de barra'!$A$2:$A$151,0)),""))</f>
        <v/>
      </c>
      <c r="G1233" s="24" t="n"/>
      <c r="H1233" s="24" t="n"/>
      <c r="I1233" s="24" t="n"/>
      <c r="J1233" s="24" t="n"/>
      <c r="K1233" s="24" t="n"/>
      <c r="L1233" s="25">
        <f>IF(OR($D1233="",$G1233=""),"",ROUND($G1233+N($H1233)-((N($I1233)+N($J1233))/MAX(0.0001,IFERROR(IF(INDEX('Productos de barra'!$F$2:$F$151,MATCH($D1233,'Productos de barra'!$A$2:$A$151,0))="",1,INDEX('Productos de barra'!$F$2:$F$151,MATCH($D1233,'Productos de barra'!$A$2:$A$151,0))),1))+N($K1233)),2))</f>
        <v/>
      </c>
      <c r="M1233" s="24" t="n"/>
      <c r="N1233" s="25">
        <f>IF(OR($L1233="",$M1233=""),"",ROUND($M1233-$L1233,2))</f>
        <v/>
      </c>
      <c r="O1233" s="23">
        <f>IF($N1233="","",IF(ABS($N1233)&lt;=IFERROR(IF(INDEX('Productos de barra'!$G$2:$G$151,MATCH($D1233,'Productos de barra'!$A$2:$A$151,0))="",Configuración!$C$3,INDEX('Productos de barra'!$G$2:$G$151,MATCH($D1233,'Productos de barra'!$A$2:$A$151,0))),Configuración!$C$3)*((N($I1233)+N($J1233))/MAX(0.0001,IFERROR(IF(INDEX('Productos de barra'!$F$2:$F$151,MATCH($D1233,'Productos de barra'!$A$2:$A$151,0))="",1,INDEX('Productos de barra'!$F$2:$F$151,MATCH($D1233,'Productos de barra'!$A$2:$A$151,0))),1))+N($K1233))+0.001,"OK",IF($N1233&lt;0,"Falta: investigar","Sobra: revisar carga")))</f>
        <v/>
      </c>
      <c r="P1233" s="26">
        <f>IF($N1233="","",IFERROR(IF(INDEX('Productos de barra'!$H$2:$H$151,MATCH($D1233,'Productos de barra'!$A$2:$A$151,0))="","",$N1233*INDEX('Productos de barra'!$H$2:$H$151,MATCH($D1233,'Productos de barra'!$A$2:$A$151,0))),""))</f>
        <v/>
      </c>
      <c r="Q1233" s="18" t="n"/>
      <c r="R1233" s="23">
        <f>IF(OR($A1233="",$A1233&lt;&gt;'Resumen del turno'!$C$3,$B1233&lt;&gt;'Resumen del turno'!$C$4,$O1233="",$O1233="OK"),"",COUNTIFS($A$2:$A1233,$A1233,$B$2:$B1233,$B1233,$O$2:$O1233,"Falta*")+COUNTIFS($A$2:$A1233,$A1233,$B$2:$B1233,$B1233,$O$2:$O1233,"Sobra*"))</f>
        <v/>
      </c>
    </row>
    <row r="1234">
      <c r="A1234" s="22" t="n"/>
      <c r="B1234" s="18" t="n"/>
      <c r="C1234" s="18" t="n"/>
      <c r="D1234" s="18" t="n"/>
      <c r="E1234" s="23">
        <f>IF($D1234="","",IFERROR(INDEX('Productos de barra'!$B$2:$B$151,MATCH($D1234,'Productos de barra'!$A$2:$A$151,0)),"Código no cargado"))</f>
        <v/>
      </c>
      <c r="F1234" s="23">
        <f>IF($D1234="","",IFERROR(INDEX('Productos de barra'!$D$2:$D$151,MATCH($D1234,'Productos de barra'!$A$2:$A$151,0)),""))</f>
        <v/>
      </c>
      <c r="G1234" s="24" t="n"/>
      <c r="H1234" s="24" t="n"/>
      <c r="I1234" s="24" t="n"/>
      <c r="J1234" s="24" t="n"/>
      <c r="K1234" s="24" t="n"/>
      <c r="L1234" s="25">
        <f>IF(OR($D1234="",$G1234=""),"",ROUND($G1234+N($H1234)-((N($I1234)+N($J1234))/MAX(0.0001,IFERROR(IF(INDEX('Productos de barra'!$F$2:$F$151,MATCH($D1234,'Productos de barra'!$A$2:$A$151,0))="",1,INDEX('Productos de barra'!$F$2:$F$151,MATCH($D1234,'Productos de barra'!$A$2:$A$151,0))),1))+N($K1234)),2))</f>
        <v/>
      </c>
      <c r="M1234" s="24" t="n"/>
      <c r="N1234" s="25">
        <f>IF(OR($L1234="",$M1234=""),"",ROUND($M1234-$L1234,2))</f>
        <v/>
      </c>
      <c r="O1234" s="23">
        <f>IF($N1234="","",IF(ABS($N1234)&lt;=IFERROR(IF(INDEX('Productos de barra'!$G$2:$G$151,MATCH($D1234,'Productos de barra'!$A$2:$A$151,0))="",Configuración!$C$3,INDEX('Productos de barra'!$G$2:$G$151,MATCH($D1234,'Productos de barra'!$A$2:$A$151,0))),Configuración!$C$3)*((N($I1234)+N($J1234))/MAX(0.0001,IFERROR(IF(INDEX('Productos de barra'!$F$2:$F$151,MATCH($D1234,'Productos de barra'!$A$2:$A$151,0))="",1,INDEX('Productos de barra'!$F$2:$F$151,MATCH($D1234,'Productos de barra'!$A$2:$A$151,0))),1))+N($K1234))+0.001,"OK",IF($N1234&lt;0,"Falta: investigar","Sobra: revisar carga")))</f>
        <v/>
      </c>
      <c r="P1234" s="26">
        <f>IF($N1234="","",IFERROR(IF(INDEX('Productos de barra'!$H$2:$H$151,MATCH($D1234,'Productos de barra'!$A$2:$A$151,0))="","",$N1234*INDEX('Productos de barra'!$H$2:$H$151,MATCH($D1234,'Productos de barra'!$A$2:$A$151,0))),""))</f>
        <v/>
      </c>
      <c r="Q1234" s="18" t="n"/>
      <c r="R1234" s="23">
        <f>IF(OR($A1234="",$A1234&lt;&gt;'Resumen del turno'!$C$3,$B1234&lt;&gt;'Resumen del turno'!$C$4,$O1234="",$O1234="OK"),"",COUNTIFS($A$2:$A1234,$A1234,$B$2:$B1234,$B1234,$O$2:$O1234,"Falta*")+COUNTIFS($A$2:$A1234,$A1234,$B$2:$B1234,$B1234,$O$2:$O1234,"Sobra*"))</f>
        <v/>
      </c>
    </row>
    <row r="1235">
      <c r="A1235" s="22" t="n"/>
      <c r="B1235" s="18" t="n"/>
      <c r="C1235" s="18" t="n"/>
      <c r="D1235" s="18" t="n"/>
      <c r="E1235" s="23">
        <f>IF($D1235="","",IFERROR(INDEX('Productos de barra'!$B$2:$B$151,MATCH($D1235,'Productos de barra'!$A$2:$A$151,0)),"Código no cargado"))</f>
        <v/>
      </c>
      <c r="F1235" s="23">
        <f>IF($D1235="","",IFERROR(INDEX('Productos de barra'!$D$2:$D$151,MATCH($D1235,'Productos de barra'!$A$2:$A$151,0)),""))</f>
        <v/>
      </c>
      <c r="G1235" s="24" t="n"/>
      <c r="H1235" s="24" t="n"/>
      <c r="I1235" s="24" t="n"/>
      <c r="J1235" s="24" t="n"/>
      <c r="K1235" s="24" t="n"/>
      <c r="L1235" s="25">
        <f>IF(OR($D1235="",$G1235=""),"",ROUND($G1235+N($H1235)-((N($I1235)+N($J1235))/MAX(0.0001,IFERROR(IF(INDEX('Productos de barra'!$F$2:$F$151,MATCH($D1235,'Productos de barra'!$A$2:$A$151,0))="",1,INDEX('Productos de barra'!$F$2:$F$151,MATCH($D1235,'Productos de barra'!$A$2:$A$151,0))),1))+N($K1235)),2))</f>
        <v/>
      </c>
      <c r="M1235" s="24" t="n"/>
      <c r="N1235" s="25">
        <f>IF(OR($L1235="",$M1235=""),"",ROUND($M1235-$L1235,2))</f>
        <v/>
      </c>
      <c r="O1235" s="23">
        <f>IF($N1235="","",IF(ABS($N1235)&lt;=IFERROR(IF(INDEX('Productos de barra'!$G$2:$G$151,MATCH($D1235,'Productos de barra'!$A$2:$A$151,0))="",Configuración!$C$3,INDEX('Productos de barra'!$G$2:$G$151,MATCH($D1235,'Productos de barra'!$A$2:$A$151,0))),Configuración!$C$3)*((N($I1235)+N($J1235))/MAX(0.0001,IFERROR(IF(INDEX('Productos de barra'!$F$2:$F$151,MATCH($D1235,'Productos de barra'!$A$2:$A$151,0))="",1,INDEX('Productos de barra'!$F$2:$F$151,MATCH($D1235,'Productos de barra'!$A$2:$A$151,0))),1))+N($K1235))+0.001,"OK",IF($N1235&lt;0,"Falta: investigar","Sobra: revisar carga")))</f>
        <v/>
      </c>
      <c r="P1235" s="26">
        <f>IF($N1235="","",IFERROR(IF(INDEX('Productos de barra'!$H$2:$H$151,MATCH($D1235,'Productos de barra'!$A$2:$A$151,0))="","",$N1235*INDEX('Productos de barra'!$H$2:$H$151,MATCH($D1235,'Productos de barra'!$A$2:$A$151,0))),""))</f>
        <v/>
      </c>
      <c r="Q1235" s="18" t="n"/>
      <c r="R1235" s="23">
        <f>IF(OR($A1235="",$A1235&lt;&gt;'Resumen del turno'!$C$3,$B1235&lt;&gt;'Resumen del turno'!$C$4,$O1235="",$O1235="OK"),"",COUNTIFS($A$2:$A1235,$A1235,$B$2:$B1235,$B1235,$O$2:$O1235,"Falta*")+COUNTIFS($A$2:$A1235,$A1235,$B$2:$B1235,$B1235,$O$2:$O1235,"Sobra*"))</f>
        <v/>
      </c>
    </row>
    <row r="1236">
      <c r="A1236" s="22" t="n"/>
      <c r="B1236" s="18" t="n"/>
      <c r="C1236" s="18" t="n"/>
      <c r="D1236" s="18" t="n"/>
      <c r="E1236" s="23">
        <f>IF($D1236="","",IFERROR(INDEX('Productos de barra'!$B$2:$B$151,MATCH($D1236,'Productos de barra'!$A$2:$A$151,0)),"Código no cargado"))</f>
        <v/>
      </c>
      <c r="F1236" s="23">
        <f>IF($D1236="","",IFERROR(INDEX('Productos de barra'!$D$2:$D$151,MATCH($D1236,'Productos de barra'!$A$2:$A$151,0)),""))</f>
        <v/>
      </c>
      <c r="G1236" s="24" t="n"/>
      <c r="H1236" s="24" t="n"/>
      <c r="I1236" s="24" t="n"/>
      <c r="J1236" s="24" t="n"/>
      <c r="K1236" s="24" t="n"/>
      <c r="L1236" s="25">
        <f>IF(OR($D1236="",$G1236=""),"",ROUND($G1236+N($H1236)-((N($I1236)+N($J1236))/MAX(0.0001,IFERROR(IF(INDEX('Productos de barra'!$F$2:$F$151,MATCH($D1236,'Productos de barra'!$A$2:$A$151,0))="",1,INDEX('Productos de barra'!$F$2:$F$151,MATCH($D1236,'Productos de barra'!$A$2:$A$151,0))),1))+N($K1236)),2))</f>
        <v/>
      </c>
      <c r="M1236" s="24" t="n"/>
      <c r="N1236" s="25">
        <f>IF(OR($L1236="",$M1236=""),"",ROUND($M1236-$L1236,2))</f>
        <v/>
      </c>
      <c r="O1236" s="23">
        <f>IF($N1236="","",IF(ABS($N1236)&lt;=IFERROR(IF(INDEX('Productos de barra'!$G$2:$G$151,MATCH($D1236,'Productos de barra'!$A$2:$A$151,0))="",Configuración!$C$3,INDEX('Productos de barra'!$G$2:$G$151,MATCH($D1236,'Productos de barra'!$A$2:$A$151,0))),Configuración!$C$3)*((N($I1236)+N($J1236))/MAX(0.0001,IFERROR(IF(INDEX('Productos de barra'!$F$2:$F$151,MATCH($D1236,'Productos de barra'!$A$2:$A$151,0))="",1,INDEX('Productos de barra'!$F$2:$F$151,MATCH($D1236,'Productos de barra'!$A$2:$A$151,0))),1))+N($K1236))+0.001,"OK",IF($N1236&lt;0,"Falta: investigar","Sobra: revisar carga")))</f>
        <v/>
      </c>
      <c r="P1236" s="26">
        <f>IF($N1236="","",IFERROR(IF(INDEX('Productos de barra'!$H$2:$H$151,MATCH($D1236,'Productos de barra'!$A$2:$A$151,0))="","",$N1236*INDEX('Productos de barra'!$H$2:$H$151,MATCH($D1236,'Productos de barra'!$A$2:$A$151,0))),""))</f>
        <v/>
      </c>
      <c r="Q1236" s="18" t="n"/>
      <c r="R1236" s="23">
        <f>IF(OR($A1236="",$A1236&lt;&gt;'Resumen del turno'!$C$3,$B1236&lt;&gt;'Resumen del turno'!$C$4,$O1236="",$O1236="OK"),"",COUNTIFS($A$2:$A1236,$A1236,$B$2:$B1236,$B1236,$O$2:$O1236,"Falta*")+COUNTIFS($A$2:$A1236,$A1236,$B$2:$B1236,$B1236,$O$2:$O1236,"Sobra*"))</f>
        <v/>
      </c>
    </row>
    <row r="1237">
      <c r="A1237" s="22" t="n"/>
      <c r="B1237" s="18" t="n"/>
      <c r="C1237" s="18" t="n"/>
      <c r="D1237" s="18" t="n"/>
      <c r="E1237" s="23">
        <f>IF($D1237="","",IFERROR(INDEX('Productos de barra'!$B$2:$B$151,MATCH($D1237,'Productos de barra'!$A$2:$A$151,0)),"Código no cargado"))</f>
        <v/>
      </c>
      <c r="F1237" s="23">
        <f>IF($D1237="","",IFERROR(INDEX('Productos de barra'!$D$2:$D$151,MATCH($D1237,'Productos de barra'!$A$2:$A$151,0)),""))</f>
        <v/>
      </c>
      <c r="G1237" s="24" t="n"/>
      <c r="H1237" s="24" t="n"/>
      <c r="I1237" s="24" t="n"/>
      <c r="J1237" s="24" t="n"/>
      <c r="K1237" s="24" t="n"/>
      <c r="L1237" s="25">
        <f>IF(OR($D1237="",$G1237=""),"",ROUND($G1237+N($H1237)-((N($I1237)+N($J1237))/MAX(0.0001,IFERROR(IF(INDEX('Productos de barra'!$F$2:$F$151,MATCH($D1237,'Productos de barra'!$A$2:$A$151,0))="",1,INDEX('Productos de barra'!$F$2:$F$151,MATCH($D1237,'Productos de barra'!$A$2:$A$151,0))),1))+N($K1237)),2))</f>
        <v/>
      </c>
      <c r="M1237" s="24" t="n"/>
      <c r="N1237" s="25">
        <f>IF(OR($L1237="",$M1237=""),"",ROUND($M1237-$L1237,2))</f>
        <v/>
      </c>
      <c r="O1237" s="23">
        <f>IF($N1237="","",IF(ABS($N1237)&lt;=IFERROR(IF(INDEX('Productos de barra'!$G$2:$G$151,MATCH($D1237,'Productos de barra'!$A$2:$A$151,0))="",Configuración!$C$3,INDEX('Productos de barra'!$G$2:$G$151,MATCH($D1237,'Productos de barra'!$A$2:$A$151,0))),Configuración!$C$3)*((N($I1237)+N($J1237))/MAX(0.0001,IFERROR(IF(INDEX('Productos de barra'!$F$2:$F$151,MATCH($D1237,'Productos de barra'!$A$2:$A$151,0))="",1,INDEX('Productos de barra'!$F$2:$F$151,MATCH($D1237,'Productos de barra'!$A$2:$A$151,0))),1))+N($K1237))+0.001,"OK",IF($N1237&lt;0,"Falta: investigar","Sobra: revisar carga")))</f>
        <v/>
      </c>
      <c r="P1237" s="26">
        <f>IF($N1237="","",IFERROR(IF(INDEX('Productos de barra'!$H$2:$H$151,MATCH($D1237,'Productos de barra'!$A$2:$A$151,0))="","",$N1237*INDEX('Productos de barra'!$H$2:$H$151,MATCH($D1237,'Productos de barra'!$A$2:$A$151,0))),""))</f>
        <v/>
      </c>
      <c r="Q1237" s="18" t="n"/>
      <c r="R1237" s="23">
        <f>IF(OR($A1237="",$A1237&lt;&gt;'Resumen del turno'!$C$3,$B1237&lt;&gt;'Resumen del turno'!$C$4,$O1237="",$O1237="OK"),"",COUNTIFS($A$2:$A1237,$A1237,$B$2:$B1237,$B1237,$O$2:$O1237,"Falta*")+COUNTIFS($A$2:$A1237,$A1237,$B$2:$B1237,$B1237,$O$2:$O1237,"Sobra*"))</f>
        <v/>
      </c>
    </row>
    <row r="1238">
      <c r="A1238" s="22" t="n"/>
      <c r="B1238" s="18" t="n"/>
      <c r="C1238" s="18" t="n"/>
      <c r="D1238" s="18" t="n"/>
      <c r="E1238" s="23">
        <f>IF($D1238="","",IFERROR(INDEX('Productos de barra'!$B$2:$B$151,MATCH($D1238,'Productos de barra'!$A$2:$A$151,0)),"Código no cargado"))</f>
        <v/>
      </c>
      <c r="F1238" s="23">
        <f>IF($D1238="","",IFERROR(INDEX('Productos de barra'!$D$2:$D$151,MATCH($D1238,'Productos de barra'!$A$2:$A$151,0)),""))</f>
        <v/>
      </c>
      <c r="G1238" s="24" t="n"/>
      <c r="H1238" s="24" t="n"/>
      <c r="I1238" s="24" t="n"/>
      <c r="J1238" s="24" t="n"/>
      <c r="K1238" s="24" t="n"/>
      <c r="L1238" s="25">
        <f>IF(OR($D1238="",$G1238=""),"",ROUND($G1238+N($H1238)-((N($I1238)+N($J1238))/MAX(0.0001,IFERROR(IF(INDEX('Productos de barra'!$F$2:$F$151,MATCH($D1238,'Productos de barra'!$A$2:$A$151,0))="",1,INDEX('Productos de barra'!$F$2:$F$151,MATCH($D1238,'Productos de barra'!$A$2:$A$151,0))),1))+N($K1238)),2))</f>
        <v/>
      </c>
      <c r="M1238" s="24" t="n"/>
      <c r="N1238" s="25">
        <f>IF(OR($L1238="",$M1238=""),"",ROUND($M1238-$L1238,2))</f>
        <v/>
      </c>
      <c r="O1238" s="23">
        <f>IF($N1238="","",IF(ABS($N1238)&lt;=IFERROR(IF(INDEX('Productos de barra'!$G$2:$G$151,MATCH($D1238,'Productos de barra'!$A$2:$A$151,0))="",Configuración!$C$3,INDEX('Productos de barra'!$G$2:$G$151,MATCH($D1238,'Productos de barra'!$A$2:$A$151,0))),Configuración!$C$3)*((N($I1238)+N($J1238))/MAX(0.0001,IFERROR(IF(INDEX('Productos de barra'!$F$2:$F$151,MATCH($D1238,'Productos de barra'!$A$2:$A$151,0))="",1,INDEX('Productos de barra'!$F$2:$F$151,MATCH($D1238,'Productos de barra'!$A$2:$A$151,0))),1))+N($K1238))+0.001,"OK",IF($N1238&lt;0,"Falta: investigar","Sobra: revisar carga")))</f>
        <v/>
      </c>
      <c r="P1238" s="26">
        <f>IF($N1238="","",IFERROR(IF(INDEX('Productos de barra'!$H$2:$H$151,MATCH($D1238,'Productos de barra'!$A$2:$A$151,0))="","",$N1238*INDEX('Productos de barra'!$H$2:$H$151,MATCH($D1238,'Productos de barra'!$A$2:$A$151,0))),""))</f>
        <v/>
      </c>
      <c r="Q1238" s="18" t="n"/>
      <c r="R1238" s="23">
        <f>IF(OR($A1238="",$A1238&lt;&gt;'Resumen del turno'!$C$3,$B1238&lt;&gt;'Resumen del turno'!$C$4,$O1238="",$O1238="OK"),"",COUNTIFS($A$2:$A1238,$A1238,$B$2:$B1238,$B1238,$O$2:$O1238,"Falta*")+COUNTIFS($A$2:$A1238,$A1238,$B$2:$B1238,$B1238,$O$2:$O1238,"Sobra*"))</f>
        <v/>
      </c>
    </row>
    <row r="1239">
      <c r="A1239" s="22" t="n"/>
      <c r="B1239" s="18" t="n"/>
      <c r="C1239" s="18" t="n"/>
      <c r="D1239" s="18" t="n"/>
      <c r="E1239" s="23">
        <f>IF($D1239="","",IFERROR(INDEX('Productos de barra'!$B$2:$B$151,MATCH($D1239,'Productos de barra'!$A$2:$A$151,0)),"Código no cargado"))</f>
        <v/>
      </c>
      <c r="F1239" s="23">
        <f>IF($D1239="","",IFERROR(INDEX('Productos de barra'!$D$2:$D$151,MATCH($D1239,'Productos de barra'!$A$2:$A$151,0)),""))</f>
        <v/>
      </c>
      <c r="G1239" s="24" t="n"/>
      <c r="H1239" s="24" t="n"/>
      <c r="I1239" s="24" t="n"/>
      <c r="J1239" s="24" t="n"/>
      <c r="K1239" s="24" t="n"/>
      <c r="L1239" s="25">
        <f>IF(OR($D1239="",$G1239=""),"",ROUND($G1239+N($H1239)-((N($I1239)+N($J1239))/MAX(0.0001,IFERROR(IF(INDEX('Productos de barra'!$F$2:$F$151,MATCH($D1239,'Productos de barra'!$A$2:$A$151,0))="",1,INDEX('Productos de barra'!$F$2:$F$151,MATCH($D1239,'Productos de barra'!$A$2:$A$151,0))),1))+N($K1239)),2))</f>
        <v/>
      </c>
      <c r="M1239" s="24" t="n"/>
      <c r="N1239" s="25">
        <f>IF(OR($L1239="",$M1239=""),"",ROUND($M1239-$L1239,2))</f>
        <v/>
      </c>
      <c r="O1239" s="23">
        <f>IF($N1239="","",IF(ABS($N1239)&lt;=IFERROR(IF(INDEX('Productos de barra'!$G$2:$G$151,MATCH($D1239,'Productos de barra'!$A$2:$A$151,0))="",Configuración!$C$3,INDEX('Productos de barra'!$G$2:$G$151,MATCH($D1239,'Productos de barra'!$A$2:$A$151,0))),Configuración!$C$3)*((N($I1239)+N($J1239))/MAX(0.0001,IFERROR(IF(INDEX('Productos de barra'!$F$2:$F$151,MATCH($D1239,'Productos de barra'!$A$2:$A$151,0))="",1,INDEX('Productos de barra'!$F$2:$F$151,MATCH($D1239,'Productos de barra'!$A$2:$A$151,0))),1))+N($K1239))+0.001,"OK",IF($N1239&lt;0,"Falta: investigar","Sobra: revisar carga")))</f>
        <v/>
      </c>
      <c r="P1239" s="26">
        <f>IF($N1239="","",IFERROR(IF(INDEX('Productos de barra'!$H$2:$H$151,MATCH($D1239,'Productos de barra'!$A$2:$A$151,0))="","",$N1239*INDEX('Productos de barra'!$H$2:$H$151,MATCH($D1239,'Productos de barra'!$A$2:$A$151,0))),""))</f>
        <v/>
      </c>
      <c r="Q1239" s="18" t="n"/>
      <c r="R1239" s="23">
        <f>IF(OR($A1239="",$A1239&lt;&gt;'Resumen del turno'!$C$3,$B1239&lt;&gt;'Resumen del turno'!$C$4,$O1239="",$O1239="OK"),"",COUNTIFS($A$2:$A1239,$A1239,$B$2:$B1239,$B1239,$O$2:$O1239,"Falta*")+COUNTIFS($A$2:$A1239,$A1239,$B$2:$B1239,$B1239,$O$2:$O1239,"Sobra*"))</f>
        <v/>
      </c>
    </row>
    <row r="1240">
      <c r="A1240" s="22" t="n"/>
      <c r="B1240" s="18" t="n"/>
      <c r="C1240" s="18" t="n"/>
      <c r="D1240" s="18" t="n"/>
      <c r="E1240" s="23">
        <f>IF($D1240="","",IFERROR(INDEX('Productos de barra'!$B$2:$B$151,MATCH($D1240,'Productos de barra'!$A$2:$A$151,0)),"Código no cargado"))</f>
        <v/>
      </c>
      <c r="F1240" s="23">
        <f>IF($D1240="","",IFERROR(INDEX('Productos de barra'!$D$2:$D$151,MATCH($D1240,'Productos de barra'!$A$2:$A$151,0)),""))</f>
        <v/>
      </c>
      <c r="G1240" s="24" t="n"/>
      <c r="H1240" s="24" t="n"/>
      <c r="I1240" s="24" t="n"/>
      <c r="J1240" s="24" t="n"/>
      <c r="K1240" s="24" t="n"/>
      <c r="L1240" s="25">
        <f>IF(OR($D1240="",$G1240=""),"",ROUND($G1240+N($H1240)-((N($I1240)+N($J1240))/MAX(0.0001,IFERROR(IF(INDEX('Productos de barra'!$F$2:$F$151,MATCH($D1240,'Productos de barra'!$A$2:$A$151,0))="",1,INDEX('Productos de barra'!$F$2:$F$151,MATCH($D1240,'Productos de barra'!$A$2:$A$151,0))),1))+N($K1240)),2))</f>
        <v/>
      </c>
      <c r="M1240" s="24" t="n"/>
      <c r="N1240" s="25">
        <f>IF(OR($L1240="",$M1240=""),"",ROUND($M1240-$L1240,2))</f>
        <v/>
      </c>
      <c r="O1240" s="23">
        <f>IF($N1240="","",IF(ABS($N1240)&lt;=IFERROR(IF(INDEX('Productos de barra'!$G$2:$G$151,MATCH($D1240,'Productos de barra'!$A$2:$A$151,0))="",Configuración!$C$3,INDEX('Productos de barra'!$G$2:$G$151,MATCH($D1240,'Productos de barra'!$A$2:$A$151,0))),Configuración!$C$3)*((N($I1240)+N($J1240))/MAX(0.0001,IFERROR(IF(INDEX('Productos de barra'!$F$2:$F$151,MATCH($D1240,'Productos de barra'!$A$2:$A$151,0))="",1,INDEX('Productos de barra'!$F$2:$F$151,MATCH($D1240,'Productos de barra'!$A$2:$A$151,0))),1))+N($K1240))+0.001,"OK",IF($N1240&lt;0,"Falta: investigar","Sobra: revisar carga")))</f>
        <v/>
      </c>
      <c r="P1240" s="26">
        <f>IF($N1240="","",IFERROR(IF(INDEX('Productos de barra'!$H$2:$H$151,MATCH($D1240,'Productos de barra'!$A$2:$A$151,0))="","",$N1240*INDEX('Productos de barra'!$H$2:$H$151,MATCH($D1240,'Productos de barra'!$A$2:$A$151,0))),""))</f>
        <v/>
      </c>
      <c r="Q1240" s="18" t="n"/>
      <c r="R1240" s="23">
        <f>IF(OR($A1240="",$A1240&lt;&gt;'Resumen del turno'!$C$3,$B1240&lt;&gt;'Resumen del turno'!$C$4,$O1240="",$O1240="OK"),"",COUNTIFS($A$2:$A1240,$A1240,$B$2:$B1240,$B1240,$O$2:$O1240,"Falta*")+COUNTIFS($A$2:$A1240,$A1240,$B$2:$B1240,$B1240,$O$2:$O1240,"Sobra*"))</f>
        <v/>
      </c>
    </row>
    <row r="1241">
      <c r="A1241" s="22" t="n"/>
      <c r="B1241" s="18" t="n"/>
      <c r="C1241" s="18" t="n"/>
      <c r="D1241" s="18" t="n"/>
      <c r="E1241" s="23">
        <f>IF($D1241="","",IFERROR(INDEX('Productos de barra'!$B$2:$B$151,MATCH($D1241,'Productos de barra'!$A$2:$A$151,0)),"Código no cargado"))</f>
        <v/>
      </c>
      <c r="F1241" s="23">
        <f>IF($D1241="","",IFERROR(INDEX('Productos de barra'!$D$2:$D$151,MATCH($D1241,'Productos de barra'!$A$2:$A$151,0)),""))</f>
        <v/>
      </c>
      <c r="G1241" s="24" t="n"/>
      <c r="H1241" s="24" t="n"/>
      <c r="I1241" s="24" t="n"/>
      <c r="J1241" s="24" t="n"/>
      <c r="K1241" s="24" t="n"/>
      <c r="L1241" s="25">
        <f>IF(OR($D1241="",$G1241=""),"",ROUND($G1241+N($H1241)-((N($I1241)+N($J1241))/MAX(0.0001,IFERROR(IF(INDEX('Productos de barra'!$F$2:$F$151,MATCH($D1241,'Productos de barra'!$A$2:$A$151,0))="",1,INDEX('Productos de barra'!$F$2:$F$151,MATCH($D1241,'Productos de barra'!$A$2:$A$151,0))),1))+N($K1241)),2))</f>
        <v/>
      </c>
      <c r="M1241" s="24" t="n"/>
      <c r="N1241" s="25">
        <f>IF(OR($L1241="",$M1241=""),"",ROUND($M1241-$L1241,2))</f>
        <v/>
      </c>
      <c r="O1241" s="23">
        <f>IF($N1241="","",IF(ABS($N1241)&lt;=IFERROR(IF(INDEX('Productos de barra'!$G$2:$G$151,MATCH($D1241,'Productos de barra'!$A$2:$A$151,0))="",Configuración!$C$3,INDEX('Productos de barra'!$G$2:$G$151,MATCH($D1241,'Productos de barra'!$A$2:$A$151,0))),Configuración!$C$3)*((N($I1241)+N($J1241))/MAX(0.0001,IFERROR(IF(INDEX('Productos de barra'!$F$2:$F$151,MATCH($D1241,'Productos de barra'!$A$2:$A$151,0))="",1,INDEX('Productos de barra'!$F$2:$F$151,MATCH($D1241,'Productos de barra'!$A$2:$A$151,0))),1))+N($K1241))+0.001,"OK",IF($N1241&lt;0,"Falta: investigar","Sobra: revisar carga")))</f>
        <v/>
      </c>
      <c r="P1241" s="26">
        <f>IF($N1241="","",IFERROR(IF(INDEX('Productos de barra'!$H$2:$H$151,MATCH($D1241,'Productos de barra'!$A$2:$A$151,0))="","",$N1241*INDEX('Productos de barra'!$H$2:$H$151,MATCH($D1241,'Productos de barra'!$A$2:$A$151,0))),""))</f>
        <v/>
      </c>
      <c r="Q1241" s="18" t="n"/>
      <c r="R1241" s="23">
        <f>IF(OR($A1241="",$A1241&lt;&gt;'Resumen del turno'!$C$3,$B1241&lt;&gt;'Resumen del turno'!$C$4,$O1241="",$O1241="OK"),"",COUNTIFS($A$2:$A1241,$A1241,$B$2:$B1241,$B1241,$O$2:$O1241,"Falta*")+COUNTIFS($A$2:$A1241,$A1241,$B$2:$B1241,$B1241,$O$2:$O1241,"Sobra*"))</f>
        <v/>
      </c>
    </row>
    <row r="1242">
      <c r="A1242" s="22" t="n"/>
      <c r="B1242" s="18" t="n"/>
      <c r="C1242" s="18" t="n"/>
      <c r="D1242" s="18" t="n"/>
      <c r="E1242" s="23">
        <f>IF($D1242="","",IFERROR(INDEX('Productos de barra'!$B$2:$B$151,MATCH($D1242,'Productos de barra'!$A$2:$A$151,0)),"Código no cargado"))</f>
        <v/>
      </c>
      <c r="F1242" s="23">
        <f>IF($D1242="","",IFERROR(INDEX('Productos de barra'!$D$2:$D$151,MATCH($D1242,'Productos de barra'!$A$2:$A$151,0)),""))</f>
        <v/>
      </c>
      <c r="G1242" s="24" t="n"/>
      <c r="H1242" s="24" t="n"/>
      <c r="I1242" s="24" t="n"/>
      <c r="J1242" s="24" t="n"/>
      <c r="K1242" s="24" t="n"/>
      <c r="L1242" s="25">
        <f>IF(OR($D1242="",$G1242=""),"",ROUND($G1242+N($H1242)-((N($I1242)+N($J1242))/MAX(0.0001,IFERROR(IF(INDEX('Productos de barra'!$F$2:$F$151,MATCH($D1242,'Productos de barra'!$A$2:$A$151,0))="",1,INDEX('Productos de barra'!$F$2:$F$151,MATCH($D1242,'Productos de barra'!$A$2:$A$151,0))),1))+N($K1242)),2))</f>
        <v/>
      </c>
      <c r="M1242" s="24" t="n"/>
      <c r="N1242" s="25">
        <f>IF(OR($L1242="",$M1242=""),"",ROUND($M1242-$L1242,2))</f>
        <v/>
      </c>
      <c r="O1242" s="23">
        <f>IF($N1242="","",IF(ABS($N1242)&lt;=IFERROR(IF(INDEX('Productos de barra'!$G$2:$G$151,MATCH($D1242,'Productos de barra'!$A$2:$A$151,0))="",Configuración!$C$3,INDEX('Productos de barra'!$G$2:$G$151,MATCH($D1242,'Productos de barra'!$A$2:$A$151,0))),Configuración!$C$3)*((N($I1242)+N($J1242))/MAX(0.0001,IFERROR(IF(INDEX('Productos de barra'!$F$2:$F$151,MATCH($D1242,'Productos de barra'!$A$2:$A$151,0))="",1,INDEX('Productos de barra'!$F$2:$F$151,MATCH($D1242,'Productos de barra'!$A$2:$A$151,0))),1))+N($K1242))+0.001,"OK",IF($N1242&lt;0,"Falta: investigar","Sobra: revisar carga")))</f>
        <v/>
      </c>
      <c r="P1242" s="26">
        <f>IF($N1242="","",IFERROR(IF(INDEX('Productos de barra'!$H$2:$H$151,MATCH($D1242,'Productos de barra'!$A$2:$A$151,0))="","",$N1242*INDEX('Productos de barra'!$H$2:$H$151,MATCH($D1242,'Productos de barra'!$A$2:$A$151,0))),""))</f>
        <v/>
      </c>
      <c r="Q1242" s="18" t="n"/>
      <c r="R1242" s="23">
        <f>IF(OR($A1242="",$A1242&lt;&gt;'Resumen del turno'!$C$3,$B1242&lt;&gt;'Resumen del turno'!$C$4,$O1242="",$O1242="OK"),"",COUNTIFS($A$2:$A1242,$A1242,$B$2:$B1242,$B1242,$O$2:$O1242,"Falta*")+COUNTIFS($A$2:$A1242,$A1242,$B$2:$B1242,$B1242,$O$2:$O1242,"Sobra*"))</f>
        <v/>
      </c>
    </row>
    <row r="1243">
      <c r="A1243" s="22" t="n"/>
      <c r="B1243" s="18" t="n"/>
      <c r="C1243" s="18" t="n"/>
      <c r="D1243" s="18" t="n"/>
      <c r="E1243" s="23">
        <f>IF($D1243="","",IFERROR(INDEX('Productos de barra'!$B$2:$B$151,MATCH($D1243,'Productos de barra'!$A$2:$A$151,0)),"Código no cargado"))</f>
        <v/>
      </c>
      <c r="F1243" s="23">
        <f>IF($D1243="","",IFERROR(INDEX('Productos de barra'!$D$2:$D$151,MATCH($D1243,'Productos de barra'!$A$2:$A$151,0)),""))</f>
        <v/>
      </c>
      <c r="G1243" s="24" t="n"/>
      <c r="H1243" s="24" t="n"/>
      <c r="I1243" s="24" t="n"/>
      <c r="J1243" s="24" t="n"/>
      <c r="K1243" s="24" t="n"/>
      <c r="L1243" s="25">
        <f>IF(OR($D1243="",$G1243=""),"",ROUND($G1243+N($H1243)-((N($I1243)+N($J1243))/MAX(0.0001,IFERROR(IF(INDEX('Productos de barra'!$F$2:$F$151,MATCH($D1243,'Productos de barra'!$A$2:$A$151,0))="",1,INDEX('Productos de barra'!$F$2:$F$151,MATCH($D1243,'Productos de barra'!$A$2:$A$151,0))),1))+N($K1243)),2))</f>
        <v/>
      </c>
      <c r="M1243" s="24" t="n"/>
      <c r="N1243" s="25">
        <f>IF(OR($L1243="",$M1243=""),"",ROUND($M1243-$L1243,2))</f>
        <v/>
      </c>
      <c r="O1243" s="23">
        <f>IF($N1243="","",IF(ABS($N1243)&lt;=IFERROR(IF(INDEX('Productos de barra'!$G$2:$G$151,MATCH($D1243,'Productos de barra'!$A$2:$A$151,0))="",Configuración!$C$3,INDEX('Productos de barra'!$G$2:$G$151,MATCH($D1243,'Productos de barra'!$A$2:$A$151,0))),Configuración!$C$3)*((N($I1243)+N($J1243))/MAX(0.0001,IFERROR(IF(INDEX('Productos de barra'!$F$2:$F$151,MATCH($D1243,'Productos de barra'!$A$2:$A$151,0))="",1,INDEX('Productos de barra'!$F$2:$F$151,MATCH($D1243,'Productos de barra'!$A$2:$A$151,0))),1))+N($K1243))+0.001,"OK",IF($N1243&lt;0,"Falta: investigar","Sobra: revisar carga")))</f>
        <v/>
      </c>
      <c r="P1243" s="26">
        <f>IF($N1243="","",IFERROR(IF(INDEX('Productos de barra'!$H$2:$H$151,MATCH($D1243,'Productos de barra'!$A$2:$A$151,0))="","",$N1243*INDEX('Productos de barra'!$H$2:$H$151,MATCH($D1243,'Productos de barra'!$A$2:$A$151,0))),""))</f>
        <v/>
      </c>
      <c r="Q1243" s="18" t="n"/>
      <c r="R1243" s="23">
        <f>IF(OR($A1243="",$A1243&lt;&gt;'Resumen del turno'!$C$3,$B1243&lt;&gt;'Resumen del turno'!$C$4,$O1243="",$O1243="OK"),"",COUNTIFS($A$2:$A1243,$A1243,$B$2:$B1243,$B1243,$O$2:$O1243,"Falta*")+COUNTIFS($A$2:$A1243,$A1243,$B$2:$B1243,$B1243,$O$2:$O1243,"Sobra*"))</f>
        <v/>
      </c>
    </row>
    <row r="1244">
      <c r="A1244" s="22" t="n"/>
      <c r="B1244" s="18" t="n"/>
      <c r="C1244" s="18" t="n"/>
      <c r="D1244" s="18" t="n"/>
      <c r="E1244" s="23">
        <f>IF($D1244="","",IFERROR(INDEX('Productos de barra'!$B$2:$B$151,MATCH($D1244,'Productos de barra'!$A$2:$A$151,0)),"Código no cargado"))</f>
        <v/>
      </c>
      <c r="F1244" s="23">
        <f>IF($D1244="","",IFERROR(INDEX('Productos de barra'!$D$2:$D$151,MATCH($D1244,'Productos de barra'!$A$2:$A$151,0)),""))</f>
        <v/>
      </c>
      <c r="G1244" s="24" t="n"/>
      <c r="H1244" s="24" t="n"/>
      <c r="I1244" s="24" t="n"/>
      <c r="J1244" s="24" t="n"/>
      <c r="K1244" s="24" t="n"/>
      <c r="L1244" s="25">
        <f>IF(OR($D1244="",$G1244=""),"",ROUND($G1244+N($H1244)-((N($I1244)+N($J1244))/MAX(0.0001,IFERROR(IF(INDEX('Productos de barra'!$F$2:$F$151,MATCH($D1244,'Productos de barra'!$A$2:$A$151,0))="",1,INDEX('Productos de barra'!$F$2:$F$151,MATCH($D1244,'Productos de barra'!$A$2:$A$151,0))),1))+N($K1244)),2))</f>
        <v/>
      </c>
      <c r="M1244" s="24" t="n"/>
      <c r="N1244" s="25">
        <f>IF(OR($L1244="",$M1244=""),"",ROUND($M1244-$L1244,2))</f>
        <v/>
      </c>
      <c r="O1244" s="23">
        <f>IF($N1244="","",IF(ABS($N1244)&lt;=IFERROR(IF(INDEX('Productos de barra'!$G$2:$G$151,MATCH($D1244,'Productos de barra'!$A$2:$A$151,0))="",Configuración!$C$3,INDEX('Productos de barra'!$G$2:$G$151,MATCH($D1244,'Productos de barra'!$A$2:$A$151,0))),Configuración!$C$3)*((N($I1244)+N($J1244))/MAX(0.0001,IFERROR(IF(INDEX('Productos de barra'!$F$2:$F$151,MATCH($D1244,'Productos de barra'!$A$2:$A$151,0))="",1,INDEX('Productos de barra'!$F$2:$F$151,MATCH($D1244,'Productos de barra'!$A$2:$A$151,0))),1))+N($K1244))+0.001,"OK",IF($N1244&lt;0,"Falta: investigar","Sobra: revisar carga")))</f>
        <v/>
      </c>
      <c r="P1244" s="26">
        <f>IF($N1244="","",IFERROR(IF(INDEX('Productos de barra'!$H$2:$H$151,MATCH($D1244,'Productos de barra'!$A$2:$A$151,0))="","",$N1244*INDEX('Productos de barra'!$H$2:$H$151,MATCH($D1244,'Productos de barra'!$A$2:$A$151,0))),""))</f>
        <v/>
      </c>
      <c r="Q1244" s="18" t="n"/>
      <c r="R1244" s="23">
        <f>IF(OR($A1244="",$A1244&lt;&gt;'Resumen del turno'!$C$3,$B1244&lt;&gt;'Resumen del turno'!$C$4,$O1244="",$O1244="OK"),"",COUNTIFS($A$2:$A1244,$A1244,$B$2:$B1244,$B1244,$O$2:$O1244,"Falta*")+COUNTIFS($A$2:$A1244,$A1244,$B$2:$B1244,$B1244,$O$2:$O1244,"Sobra*"))</f>
        <v/>
      </c>
    </row>
    <row r="1245">
      <c r="A1245" s="22" t="n"/>
      <c r="B1245" s="18" t="n"/>
      <c r="C1245" s="18" t="n"/>
      <c r="D1245" s="18" t="n"/>
      <c r="E1245" s="23">
        <f>IF($D1245="","",IFERROR(INDEX('Productos de barra'!$B$2:$B$151,MATCH($D1245,'Productos de barra'!$A$2:$A$151,0)),"Código no cargado"))</f>
        <v/>
      </c>
      <c r="F1245" s="23">
        <f>IF($D1245="","",IFERROR(INDEX('Productos de barra'!$D$2:$D$151,MATCH($D1245,'Productos de barra'!$A$2:$A$151,0)),""))</f>
        <v/>
      </c>
      <c r="G1245" s="24" t="n"/>
      <c r="H1245" s="24" t="n"/>
      <c r="I1245" s="24" t="n"/>
      <c r="J1245" s="24" t="n"/>
      <c r="K1245" s="24" t="n"/>
      <c r="L1245" s="25">
        <f>IF(OR($D1245="",$G1245=""),"",ROUND($G1245+N($H1245)-((N($I1245)+N($J1245))/MAX(0.0001,IFERROR(IF(INDEX('Productos de barra'!$F$2:$F$151,MATCH($D1245,'Productos de barra'!$A$2:$A$151,0))="",1,INDEX('Productos de barra'!$F$2:$F$151,MATCH($D1245,'Productos de barra'!$A$2:$A$151,0))),1))+N($K1245)),2))</f>
        <v/>
      </c>
      <c r="M1245" s="24" t="n"/>
      <c r="N1245" s="25">
        <f>IF(OR($L1245="",$M1245=""),"",ROUND($M1245-$L1245,2))</f>
        <v/>
      </c>
      <c r="O1245" s="23">
        <f>IF($N1245="","",IF(ABS($N1245)&lt;=IFERROR(IF(INDEX('Productos de barra'!$G$2:$G$151,MATCH($D1245,'Productos de barra'!$A$2:$A$151,0))="",Configuración!$C$3,INDEX('Productos de barra'!$G$2:$G$151,MATCH($D1245,'Productos de barra'!$A$2:$A$151,0))),Configuración!$C$3)*((N($I1245)+N($J1245))/MAX(0.0001,IFERROR(IF(INDEX('Productos de barra'!$F$2:$F$151,MATCH($D1245,'Productos de barra'!$A$2:$A$151,0))="",1,INDEX('Productos de barra'!$F$2:$F$151,MATCH($D1245,'Productos de barra'!$A$2:$A$151,0))),1))+N($K1245))+0.001,"OK",IF($N1245&lt;0,"Falta: investigar","Sobra: revisar carga")))</f>
        <v/>
      </c>
      <c r="P1245" s="26">
        <f>IF($N1245="","",IFERROR(IF(INDEX('Productos de barra'!$H$2:$H$151,MATCH($D1245,'Productos de barra'!$A$2:$A$151,0))="","",$N1245*INDEX('Productos de barra'!$H$2:$H$151,MATCH($D1245,'Productos de barra'!$A$2:$A$151,0))),""))</f>
        <v/>
      </c>
      <c r="Q1245" s="18" t="n"/>
      <c r="R1245" s="23">
        <f>IF(OR($A1245="",$A1245&lt;&gt;'Resumen del turno'!$C$3,$B1245&lt;&gt;'Resumen del turno'!$C$4,$O1245="",$O1245="OK"),"",COUNTIFS($A$2:$A1245,$A1245,$B$2:$B1245,$B1245,$O$2:$O1245,"Falta*")+COUNTIFS($A$2:$A1245,$A1245,$B$2:$B1245,$B1245,$O$2:$O1245,"Sobra*"))</f>
        <v/>
      </c>
    </row>
    <row r="1246">
      <c r="A1246" s="22" t="n"/>
      <c r="B1246" s="18" t="n"/>
      <c r="C1246" s="18" t="n"/>
      <c r="D1246" s="18" t="n"/>
      <c r="E1246" s="23">
        <f>IF($D1246="","",IFERROR(INDEX('Productos de barra'!$B$2:$B$151,MATCH($D1246,'Productos de barra'!$A$2:$A$151,0)),"Código no cargado"))</f>
        <v/>
      </c>
      <c r="F1246" s="23">
        <f>IF($D1246="","",IFERROR(INDEX('Productos de barra'!$D$2:$D$151,MATCH($D1246,'Productos de barra'!$A$2:$A$151,0)),""))</f>
        <v/>
      </c>
      <c r="G1246" s="24" t="n"/>
      <c r="H1246" s="24" t="n"/>
      <c r="I1246" s="24" t="n"/>
      <c r="J1246" s="24" t="n"/>
      <c r="K1246" s="24" t="n"/>
      <c r="L1246" s="25">
        <f>IF(OR($D1246="",$G1246=""),"",ROUND($G1246+N($H1246)-((N($I1246)+N($J1246))/MAX(0.0001,IFERROR(IF(INDEX('Productos de barra'!$F$2:$F$151,MATCH($D1246,'Productos de barra'!$A$2:$A$151,0))="",1,INDEX('Productos de barra'!$F$2:$F$151,MATCH($D1246,'Productos de barra'!$A$2:$A$151,0))),1))+N($K1246)),2))</f>
        <v/>
      </c>
      <c r="M1246" s="24" t="n"/>
      <c r="N1246" s="25">
        <f>IF(OR($L1246="",$M1246=""),"",ROUND($M1246-$L1246,2))</f>
        <v/>
      </c>
      <c r="O1246" s="23">
        <f>IF($N1246="","",IF(ABS($N1246)&lt;=IFERROR(IF(INDEX('Productos de barra'!$G$2:$G$151,MATCH($D1246,'Productos de barra'!$A$2:$A$151,0))="",Configuración!$C$3,INDEX('Productos de barra'!$G$2:$G$151,MATCH($D1246,'Productos de barra'!$A$2:$A$151,0))),Configuración!$C$3)*((N($I1246)+N($J1246))/MAX(0.0001,IFERROR(IF(INDEX('Productos de barra'!$F$2:$F$151,MATCH($D1246,'Productos de barra'!$A$2:$A$151,0))="",1,INDEX('Productos de barra'!$F$2:$F$151,MATCH($D1246,'Productos de barra'!$A$2:$A$151,0))),1))+N($K1246))+0.001,"OK",IF($N1246&lt;0,"Falta: investigar","Sobra: revisar carga")))</f>
        <v/>
      </c>
      <c r="P1246" s="26">
        <f>IF($N1246="","",IFERROR(IF(INDEX('Productos de barra'!$H$2:$H$151,MATCH($D1246,'Productos de barra'!$A$2:$A$151,0))="","",$N1246*INDEX('Productos de barra'!$H$2:$H$151,MATCH($D1246,'Productos de barra'!$A$2:$A$151,0))),""))</f>
        <v/>
      </c>
      <c r="Q1246" s="18" t="n"/>
      <c r="R1246" s="23">
        <f>IF(OR($A1246="",$A1246&lt;&gt;'Resumen del turno'!$C$3,$B1246&lt;&gt;'Resumen del turno'!$C$4,$O1246="",$O1246="OK"),"",COUNTIFS($A$2:$A1246,$A1246,$B$2:$B1246,$B1246,$O$2:$O1246,"Falta*")+COUNTIFS($A$2:$A1246,$A1246,$B$2:$B1246,$B1246,$O$2:$O1246,"Sobra*"))</f>
        <v/>
      </c>
    </row>
    <row r="1247">
      <c r="A1247" s="22" t="n"/>
      <c r="B1247" s="18" t="n"/>
      <c r="C1247" s="18" t="n"/>
      <c r="D1247" s="18" t="n"/>
      <c r="E1247" s="23">
        <f>IF($D1247="","",IFERROR(INDEX('Productos de barra'!$B$2:$B$151,MATCH($D1247,'Productos de barra'!$A$2:$A$151,0)),"Código no cargado"))</f>
        <v/>
      </c>
      <c r="F1247" s="23">
        <f>IF($D1247="","",IFERROR(INDEX('Productos de barra'!$D$2:$D$151,MATCH($D1247,'Productos de barra'!$A$2:$A$151,0)),""))</f>
        <v/>
      </c>
      <c r="G1247" s="24" t="n"/>
      <c r="H1247" s="24" t="n"/>
      <c r="I1247" s="24" t="n"/>
      <c r="J1247" s="24" t="n"/>
      <c r="K1247" s="24" t="n"/>
      <c r="L1247" s="25">
        <f>IF(OR($D1247="",$G1247=""),"",ROUND($G1247+N($H1247)-((N($I1247)+N($J1247))/MAX(0.0001,IFERROR(IF(INDEX('Productos de barra'!$F$2:$F$151,MATCH($D1247,'Productos de barra'!$A$2:$A$151,0))="",1,INDEX('Productos de barra'!$F$2:$F$151,MATCH($D1247,'Productos de barra'!$A$2:$A$151,0))),1))+N($K1247)),2))</f>
        <v/>
      </c>
      <c r="M1247" s="24" t="n"/>
      <c r="N1247" s="25">
        <f>IF(OR($L1247="",$M1247=""),"",ROUND($M1247-$L1247,2))</f>
        <v/>
      </c>
      <c r="O1247" s="23">
        <f>IF($N1247="","",IF(ABS($N1247)&lt;=IFERROR(IF(INDEX('Productos de barra'!$G$2:$G$151,MATCH($D1247,'Productos de barra'!$A$2:$A$151,0))="",Configuración!$C$3,INDEX('Productos de barra'!$G$2:$G$151,MATCH($D1247,'Productos de barra'!$A$2:$A$151,0))),Configuración!$C$3)*((N($I1247)+N($J1247))/MAX(0.0001,IFERROR(IF(INDEX('Productos de barra'!$F$2:$F$151,MATCH($D1247,'Productos de barra'!$A$2:$A$151,0))="",1,INDEX('Productos de barra'!$F$2:$F$151,MATCH($D1247,'Productos de barra'!$A$2:$A$151,0))),1))+N($K1247))+0.001,"OK",IF($N1247&lt;0,"Falta: investigar","Sobra: revisar carga")))</f>
        <v/>
      </c>
      <c r="P1247" s="26">
        <f>IF($N1247="","",IFERROR(IF(INDEX('Productos de barra'!$H$2:$H$151,MATCH($D1247,'Productos de barra'!$A$2:$A$151,0))="","",$N1247*INDEX('Productos de barra'!$H$2:$H$151,MATCH($D1247,'Productos de barra'!$A$2:$A$151,0))),""))</f>
        <v/>
      </c>
      <c r="Q1247" s="18" t="n"/>
      <c r="R1247" s="23">
        <f>IF(OR($A1247="",$A1247&lt;&gt;'Resumen del turno'!$C$3,$B1247&lt;&gt;'Resumen del turno'!$C$4,$O1247="",$O1247="OK"),"",COUNTIFS($A$2:$A1247,$A1247,$B$2:$B1247,$B1247,$O$2:$O1247,"Falta*")+COUNTIFS($A$2:$A1247,$A1247,$B$2:$B1247,$B1247,$O$2:$O1247,"Sobra*"))</f>
        <v/>
      </c>
    </row>
    <row r="1248">
      <c r="A1248" s="22" t="n"/>
      <c r="B1248" s="18" t="n"/>
      <c r="C1248" s="18" t="n"/>
      <c r="D1248" s="18" t="n"/>
      <c r="E1248" s="23">
        <f>IF($D1248="","",IFERROR(INDEX('Productos de barra'!$B$2:$B$151,MATCH($D1248,'Productos de barra'!$A$2:$A$151,0)),"Código no cargado"))</f>
        <v/>
      </c>
      <c r="F1248" s="23">
        <f>IF($D1248="","",IFERROR(INDEX('Productos de barra'!$D$2:$D$151,MATCH($D1248,'Productos de barra'!$A$2:$A$151,0)),""))</f>
        <v/>
      </c>
      <c r="G1248" s="24" t="n"/>
      <c r="H1248" s="24" t="n"/>
      <c r="I1248" s="24" t="n"/>
      <c r="J1248" s="24" t="n"/>
      <c r="K1248" s="24" t="n"/>
      <c r="L1248" s="25">
        <f>IF(OR($D1248="",$G1248=""),"",ROUND($G1248+N($H1248)-((N($I1248)+N($J1248))/MAX(0.0001,IFERROR(IF(INDEX('Productos de barra'!$F$2:$F$151,MATCH($D1248,'Productos de barra'!$A$2:$A$151,0))="",1,INDEX('Productos de barra'!$F$2:$F$151,MATCH($D1248,'Productos de barra'!$A$2:$A$151,0))),1))+N($K1248)),2))</f>
        <v/>
      </c>
      <c r="M1248" s="24" t="n"/>
      <c r="N1248" s="25">
        <f>IF(OR($L1248="",$M1248=""),"",ROUND($M1248-$L1248,2))</f>
        <v/>
      </c>
      <c r="O1248" s="23">
        <f>IF($N1248="","",IF(ABS($N1248)&lt;=IFERROR(IF(INDEX('Productos de barra'!$G$2:$G$151,MATCH($D1248,'Productos de barra'!$A$2:$A$151,0))="",Configuración!$C$3,INDEX('Productos de barra'!$G$2:$G$151,MATCH($D1248,'Productos de barra'!$A$2:$A$151,0))),Configuración!$C$3)*((N($I1248)+N($J1248))/MAX(0.0001,IFERROR(IF(INDEX('Productos de barra'!$F$2:$F$151,MATCH($D1248,'Productos de barra'!$A$2:$A$151,0))="",1,INDEX('Productos de barra'!$F$2:$F$151,MATCH($D1248,'Productos de barra'!$A$2:$A$151,0))),1))+N($K1248))+0.001,"OK",IF($N1248&lt;0,"Falta: investigar","Sobra: revisar carga")))</f>
        <v/>
      </c>
      <c r="P1248" s="26">
        <f>IF($N1248="","",IFERROR(IF(INDEX('Productos de barra'!$H$2:$H$151,MATCH($D1248,'Productos de barra'!$A$2:$A$151,0))="","",$N1248*INDEX('Productos de barra'!$H$2:$H$151,MATCH($D1248,'Productos de barra'!$A$2:$A$151,0))),""))</f>
        <v/>
      </c>
      <c r="Q1248" s="18" t="n"/>
      <c r="R1248" s="23">
        <f>IF(OR($A1248="",$A1248&lt;&gt;'Resumen del turno'!$C$3,$B1248&lt;&gt;'Resumen del turno'!$C$4,$O1248="",$O1248="OK"),"",COUNTIFS($A$2:$A1248,$A1248,$B$2:$B1248,$B1248,$O$2:$O1248,"Falta*")+COUNTIFS($A$2:$A1248,$A1248,$B$2:$B1248,$B1248,$O$2:$O1248,"Sobra*"))</f>
        <v/>
      </c>
    </row>
    <row r="1249">
      <c r="A1249" s="22" t="n"/>
      <c r="B1249" s="18" t="n"/>
      <c r="C1249" s="18" t="n"/>
      <c r="D1249" s="18" t="n"/>
      <c r="E1249" s="23">
        <f>IF($D1249="","",IFERROR(INDEX('Productos de barra'!$B$2:$B$151,MATCH($D1249,'Productos de barra'!$A$2:$A$151,0)),"Código no cargado"))</f>
        <v/>
      </c>
      <c r="F1249" s="23">
        <f>IF($D1249="","",IFERROR(INDEX('Productos de barra'!$D$2:$D$151,MATCH($D1249,'Productos de barra'!$A$2:$A$151,0)),""))</f>
        <v/>
      </c>
      <c r="G1249" s="24" t="n"/>
      <c r="H1249" s="24" t="n"/>
      <c r="I1249" s="24" t="n"/>
      <c r="J1249" s="24" t="n"/>
      <c r="K1249" s="24" t="n"/>
      <c r="L1249" s="25">
        <f>IF(OR($D1249="",$G1249=""),"",ROUND($G1249+N($H1249)-((N($I1249)+N($J1249))/MAX(0.0001,IFERROR(IF(INDEX('Productos de barra'!$F$2:$F$151,MATCH($D1249,'Productos de barra'!$A$2:$A$151,0))="",1,INDEX('Productos de barra'!$F$2:$F$151,MATCH($D1249,'Productos de barra'!$A$2:$A$151,0))),1))+N($K1249)),2))</f>
        <v/>
      </c>
      <c r="M1249" s="24" t="n"/>
      <c r="N1249" s="25">
        <f>IF(OR($L1249="",$M1249=""),"",ROUND($M1249-$L1249,2))</f>
        <v/>
      </c>
      <c r="O1249" s="23">
        <f>IF($N1249="","",IF(ABS($N1249)&lt;=IFERROR(IF(INDEX('Productos de barra'!$G$2:$G$151,MATCH($D1249,'Productos de barra'!$A$2:$A$151,0))="",Configuración!$C$3,INDEX('Productos de barra'!$G$2:$G$151,MATCH($D1249,'Productos de barra'!$A$2:$A$151,0))),Configuración!$C$3)*((N($I1249)+N($J1249))/MAX(0.0001,IFERROR(IF(INDEX('Productos de barra'!$F$2:$F$151,MATCH($D1249,'Productos de barra'!$A$2:$A$151,0))="",1,INDEX('Productos de barra'!$F$2:$F$151,MATCH($D1249,'Productos de barra'!$A$2:$A$151,0))),1))+N($K1249))+0.001,"OK",IF($N1249&lt;0,"Falta: investigar","Sobra: revisar carga")))</f>
        <v/>
      </c>
      <c r="P1249" s="26">
        <f>IF($N1249="","",IFERROR(IF(INDEX('Productos de barra'!$H$2:$H$151,MATCH($D1249,'Productos de barra'!$A$2:$A$151,0))="","",$N1249*INDEX('Productos de barra'!$H$2:$H$151,MATCH($D1249,'Productos de barra'!$A$2:$A$151,0))),""))</f>
        <v/>
      </c>
      <c r="Q1249" s="18" t="n"/>
      <c r="R1249" s="23">
        <f>IF(OR($A1249="",$A1249&lt;&gt;'Resumen del turno'!$C$3,$B1249&lt;&gt;'Resumen del turno'!$C$4,$O1249="",$O1249="OK"),"",COUNTIFS($A$2:$A1249,$A1249,$B$2:$B1249,$B1249,$O$2:$O1249,"Falta*")+COUNTIFS($A$2:$A1249,$A1249,$B$2:$B1249,$B1249,$O$2:$O1249,"Sobra*"))</f>
        <v/>
      </c>
    </row>
    <row r="1250">
      <c r="A1250" s="22" t="n"/>
      <c r="B1250" s="18" t="n"/>
      <c r="C1250" s="18" t="n"/>
      <c r="D1250" s="18" t="n"/>
      <c r="E1250" s="23">
        <f>IF($D1250="","",IFERROR(INDEX('Productos de barra'!$B$2:$B$151,MATCH($D1250,'Productos de barra'!$A$2:$A$151,0)),"Código no cargado"))</f>
        <v/>
      </c>
      <c r="F1250" s="23">
        <f>IF($D1250="","",IFERROR(INDEX('Productos de barra'!$D$2:$D$151,MATCH($D1250,'Productos de barra'!$A$2:$A$151,0)),""))</f>
        <v/>
      </c>
      <c r="G1250" s="24" t="n"/>
      <c r="H1250" s="24" t="n"/>
      <c r="I1250" s="24" t="n"/>
      <c r="J1250" s="24" t="n"/>
      <c r="K1250" s="24" t="n"/>
      <c r="L1250" s="25">
        <f>IF(OR($D1250="",$G1250=""),"",ROUND($G1250+N($H1250)-((N($I1250)+N($J1250))/MAX(0.0001,IFERROR(IF(INDEX('Productos de barra'!$F$2:$F$151,MATCH($D1250,'Productos de barra'!$A$2:$A$151,0))="",1,INDEX('Productos de barra'!$F$2:$F$151,MATCH($D1250,'Productos de barra'!$A$2:$A$151,0))),1))+N($K1250)),2))</f>
        <v/>
      </c>
      <c r="M1250" s="24" t="n"/>
      <c r="N1250" s="25">
        <f>IF(OR($L1250="",$M1250=""),"",ROUND($M1250-$L1250,2))</f>
        <v/>
      </c>
      <c r="O1250" s="23">
        <f>IF($N1250="","",IF(ABS($N1250)&lt;=IFERROR(IF(INDEX('Productos de barra'!$G$2:$G$151,MATCH($D1250,'Productos de barra'!$A$2:$A$151,0))="",Configuración!$C$3,INDEX('Productos de barra'!$G$2:$G$151,MATCH($D1250,'Productos de barra'!$A$2:$A$151,0))),Configuración!$C$3)*((N($I1250)+N($J1250))/MAX(0.0001,IFERROR(IF(INDEX('Productos de barra'!$F$2:$F$151,MATCH($D1250,'Productos de barra'!$A$2:$A$151,0))="",1,INDEX('Productos de barra'!$F$2:$F$151,MATCH($D1250,'Productos de barra'!$A$2:$A$151,0))),1))+N($K1250))+0.001,"OK",IF($N1250&lt;0,"Falta: investigar","Sobra: revisar carga")))</f>
        <v/>
      </c>
      <c r="P1250" s="26">
        <f>IF($N1250="","",IFERROR(IF(INDEX('Productos de barra'!$H$2:$H$151,MATCH($D1250,'Productos de barra'!$A$2:$A$151,0))="","",$N1250*INDEX('Productos de barra'!$H$2:$H$151,MATCH($D1250,'Productos de barra'!$A$2:$A$151,0))),""))</f>
        <v/>
      </c>
      <c r="Q1250" s="18" t="n"/>
      <c r="R1250" s="23">
        <f>IF(OR($A1250="",$A1250&lt;&gt;'Resumen del turno'!$C$3,$B1250&lt;&gt;'Resumen del turno'!$C$4,$O1250="",$O1250="OK"),"",COUNTIFS($A$2:$A1250,$A1250,$B$2:$B1250,$B1250,$O$2:$O1250,"Falta*")+COUNTIFS($A$2:$A1250,$A1250,$B$2:$B1250,$B1250,$O$2:$O1250,"Sobra*"))</f>
        <v/>
      </c>
    </row>
    <row r="1251">
      <c r="A1251" s="22" t="n"/>
      <c r="B1251" s="18" t="n"/>
      <c r="C1251" s="18" t="n"/>
      <c r="D1251" s="18" t="n"/>
      <c r="E1251" s="23">
        <f>IF($D1251="","",IFERROR(INDEX('Productos de barra'!$B$2:$B$151,MATCH($D1251,'Productos de barra'!$A$2:$A$151,0)),"Código no cargado"))</f>
        <v/>
      </c>
      <c r="F1251" s="23">
        <f>IF($D1251="","",IFERROR(INDEX('Productos de barra'!$D$2:$D$151,MATCH($D1251,'Productos de barra'!$A$2:$A$151,0)),""))</f>
        <v/>
      </c>
      <c r="G1251" s="24" t="n"/>
      <c r="H1251" s="24" t="n"/>
      <c r="I1251" s="24" t="n"/>
      <c r="J1251" s="24" t="n"/>
      <c r="K1251" s="24" t="n"/>
      <c r="L1251" s="25">
        <f>IF(OR($D1251="",$G1251=""),"",ROUND($G1251+N($H1251)-((N($I1251)+N($J1251))/MAX(0.0001,IFERROR(IF(INDEX('Productos de barra'!$F$2:$F$151,MATCH($D1251,'Productos de barra'!$A$2:$A$151,0))="",1,INDEX('Productos de barra'!$F$2:$F$151,MATCH($D1251,'Productos de barra'!$A$2:$A$151,0))),1))+N($K1251)),2))</f>
        <v/>
      </c>
      <c r="M1251" s="24" t="n"/>
      <c r="N1251" s="25">
        <f>IF(OR($L1251="",$M1251=""),"",ROUND($M1251-$L1251,2))</f>
        <v/>
      </c>
      <c r="O1251" s="23">
        <f>IF($N1251="","",IF(ABS($N1251)&lt;=IFERROR(IF(INDEX('Productos de barra'!$G$2:$G$151,MATCH($D1251,'Productos de barra'!$A$2:$A$151,0))="",Configuración!$C$3,INDEX('Productos de barra'!$G$2:$G$151,MATCH($D1251,'Productos de barra'!$A$2:$A$151,0))),Configuración!$C$3)*((N($I1251)+N($J1251))/MAX(0.0001,IFERROR(IF(INDEX('Productos de barra'!$F$2:$F$151,MATCH($D1251,'Productos de barra'!$A$2:$A$151,0))="",1,INDEX('Productos de barra'!$F$2:$F$151,MATCH($D1251,'Productos de barra'!$A$2:$A$151,0))),1))+N($K1251))+0.001,"OK",IF($N1251&lt;0,"Falta: investigar","Sobra: revisar carga")))</f>
        <v/>
      </c>
      <c r="P1251" s="26">
        <f>IF($N1251="","",IFERROR(IF(INDEX('Productos de barra'!$H$2:$H$151,MATCH($D1251,'Productos de barra'!$A$2:$A$151,0))="","",$N1251*INDEX('Productos de barra'!$H$2:$H$151,MATCH($D1251,'Productos de barra'!$A$2:$A$151,0))),""))</f>
        <v/>
      </c>
      <c r="Q1251" s="18" t="n"/>
      <c r="R1251" s="23">
        <f>IF(OR($A1251="",$A1251&lt;&gt;'Resumen del turno'!$C$3,$B1251&lt;&gt;'Resumen del turno'!$C$4,$O1251="",$O1251="OK"),"",COUNTIFS($A$2:$A1251,$A1251,$B$2:$B1251,$B1251,$O$2:$O1251,"Falta*")+COUNTIFS($A$2:$A1251,$A1251,$B$2:$B1251,$B1251,$O$2:$O1251,"Sobra*"))</f>
        <v/>
      </c>
    </row>
    <row r="1252">
      <c r="A1252" s="22" t="n"/>
      <c r="B1252" s="18" t="n"/>
      <c r="C1252" s="18" t="n"/>
      <c r="D1252" s="18" t="n"/>
      <c r="E1252" s="23">
        <f>IF($D1252="","",IFERROR(INDEX('Productos de barra'!$B$2:$B$151,MATCH($D1252,'Productos de barra'!$A$2:$A$151,0)),"Código no cargado"))</f>
        <v/>
      </c>
      <c r="F1252" s="23">
        <f>IF($D1252="","",IFERROR(INDEX('Productos de barra'!$D$2:$D$151,MATCH($D1252,'Productos de barra'!$A$2:$A$151,0)),""))</f>
        <v/>
      </c>
      <c r="G1252" s="24" t="n"/>
      <c r="H1252" s="24" t="n"/>
      <c r="I1252" s="24" t="n"/>
      <c r="J1252" s="24" t="n"/>
      <c r="K1252" s="24" t="n"/>
      <c r="L1252" s="25">
        <f>IF(OR($D1252="",$G1252=""),"",ROUND($G1252+N($H1252)-((N($I1252)+N($J1252))/MAX(0.0001,IFERROR(IF(INDEX('Productos de barra'!$F$2:$F$151,MATCH($D1252,'Productos de barra'!$A$2:$A$151,0))="",1,INDEX('Productos de barra'!$F$2:$F$151,MATCH($D1252,'Productos de barra'!$A$2:$A$151,0))),1))+N($K1252)),2))</f>
        <v/>
      </c>
      <c r="M1252" s="24" t="n"/>
      <c r="N1252" s="25">
        <f>IF(OR($L1252="",$M1252=""),"",ROUND($M1252-$L1252,2))</f>
        <v/>
      </c>
      <c r="O1252" s="23">
        <f>IF($N1252="","",IF(ABS($N1252)&lt;=IFERROR(IF(INDEX('Productos de barra'!$G$2:$G$151,MATCH($D1252,'Productos de barra'!$A$2:$A$151,0))="",Configuración!$C$3,INDEX('Productos de barra'!$G$2:$G$151,MATCH($D1252,'Productos de barra'!$A$2:$A$151,0))),Configuración!$C$3)*((N($I1252)+N($J1252))/MAX(0.0001,IFERROR(IF(INDEX('Productos de barra'!$F$2:$F$151,MATCH($D1252,'Productos de barra'!$A$2:$A$151,0))="",1,INDEX('Productos de barra'!$F$2:$F$151,MATCH($D1252,'Productos de barra'!$A$2:$A$151,0))),1))+N($K1252))+0.001,"OK",IF($N1252&lt;0,"Falta: investigar","Sobra: revisar carga")))</f>
        <v/>
      </c>
      <c r="P1252" s="26">
        <f>IF($N1252="","",IFERROR(IF(INDEX('Productos de barra'!$H$2:$H$151,MATCH($D1252,'Productos de barra'!$A$2:$A$151,0))="","",$N1252*INDEX('Productos de barra'!$H$2:$H$151,MATCH($D1252,'Productos de barra'!$A$2:$A$151,0))),""))</f>
        <v/>
      </c>
      <c r="Q1252" s="18" t="n"/>
      <c r="R1252" s="23">
        <f>IF(OR($A1252="",$A1252&lt;&gt;'Resumen del turno'!$C$3,$B1252&lt;&gt;'Resumen del turno'!$C$4,$O1252="",$O1252="OK"),"",COUNTIFS($A$2:$A1252,$A1252,$B$2:$B1252,$B1252,$O$2:$O1252,"Falta*")+COUNTIFS($A$2:$A1252,$A1252,$B$2:$B1252,$B1252,$O$2:$O1252,"Sobra*"))</f>
        <v/>
      </c>
    </row>
    <row r="1253">
      <c r="A1253" s="22" t="n"/>
      <c r="B1253" s="18" t="n"/>
      <c r="C1253" s="18" t="n"/>
      <c r="D1253" s="18" t="n"/>
      <c r="E1253" s="23">
        <f>IF($D1253="","",IFERROR(INDEX('Productos de barra'!$B$2:$B$151,MATCH($D1253,'Productos de barra'!$A$2:$A$151,0)),"Código no cargado"))</f>
        <v/>
      </c>
      <c r="F1253" s="23">
        <f>IF($D1253="","",IFERROR(INDEX('Productos de barra'!$D$2:$D$151,MATCH($D1253,'Productos de barra'!$A$2:$A$151,0)),""))</f>
        <v/>
      </c>
      <c r="G1253" s="24" t="n"/>
      <c r="H1253" s="24" t="n"/>
      <c r="I1253" s="24" t="n"/>
      <c r="J1253" s="24" t="n"/>
      <c r="K1253" s="24" t="n"/>
      <c r="L1253" s="25">
        <f>IF(OR($D1253="",$G1253=""),"",ROUND($G1253+N($H1253)-((N($I1253)+N($J1253))/MAX(0.0001,IFERROR(IF(INDEX('Productos de barra'!$F$2:$F$151,MATCH($D1253,'Productos de barra'!$A$2:$A$151,0))="",1,INDEX('Productos de barra'!$F$2:$F$151,MATCH($D1253,'Productos de barra'!$A$2:$A$151,0))),1))+N($K1253)),2))</f>
        <v/>
      </c>
      <c r="M1253" s="24" t="n"/>
      <c r="N1253" s="25">
        <f>IF(OR($L1253="",$M1253=""),"",ROUND($M1253-$L1253,2))</f>
        <v/>
      </c>
      <c r="O1253" s="23">
        <f>IF($N1253="","",IF(ABS($N1253)&lt;=IFERROR(IF(INDEX('Productos de barra'!$G$2:$G$151,MATCH($D1253,'Productos de barra'!$A$2:$A$151,0))="",Configuración!$C$3,INDEX('Productos de barra'!$G$2:$G$151,MATCH($D1253,'Productos de barra'!$A$2:$A$151,0))),Configuración!$C$3)*((N($I1253)+N($J1253))/MAX(0.0001,IFERROR(IF(INDEX('Productos de barra'!$F$2:$F$151,MATCH($D1253,'Productos de barra'!$A$2:$A$151,0))="",1,INDEX('Productos de barra'!$F$2:$F$151,MATCH($D1253,'Productos de barra'!$A$2:$A$151,0))),1))+N($K1253))+0.001,"OK",IF($N1253&lt;0,"Falta: investigar","Sobra: revisar carga")))</f>
        <v/>
      </c>
      <c r="P1253" s="26">
        <f>IF($N1253="","",IFERROR(IF(INDEX('Productos de barra'!$H$2:$H$151,MATCH($D1253,'Productos de barra'!$A$2:$A$151,0))="","",$N1253*INDEX('Productos de barra'!$H$2:$H$151,MATCH($D1253,'Productos de barra'!$A$2:$A$151,0))),""))</f>
        <v/>
      </c>
      <c r="Q1253" s="18" t="n"/>
      <c r="R1253" s="23">
        <f>IF(OR($A1253="",$A1253&lt;&gt;'Resumen del turno'!$C$3,$B1253&lt;&gt;'Resumen del turno'!$C$4,$O1253="",$O1253="OK"),"",COUNTIFS($A$2:$A1253,$A1253,$B$2:$B1253,$B1253,$O$2:$O1253,"Falta*")+COUNTIFS($A$2:$A1253,$A1253,$B$2:$B1253,$B1253,$O$2:$O1253,"Sobra*"))</f>
        <v/>
      </c>
    </row>
    <row r="1254">
      <c r="A1254" s="22" t="n"/>
      <c r="B1254" s="18" t="n"/>
      <c r="C1254" s="18" t="n"/>
      <c r="D1254" s="18" t="n"/>
      <c r="E1254" s="23">
        <f>IF($D1254="","",IFERROR(INDEX('Productos de barra'!$B$2:$B$151,MATCH($D1254,'Productos de barra'!$A$2:$A$151,0)),"Código no cargado"))</f>
        <v/>
      </c>
      <c r="F1254" s="23">
        <f>IF($D1254="","",IFERROR(INDEX('Productos de barra'!$D$2:$D$151,MATCH($D1254,'Productos de barra'!$A$2:$A$151,0)),""))</f>
        <v/>
      </c>
      <c r="G1254" s="24" t="n"/>
      <c r="H1254" s="24" t="n"/>
      <c r="I1254" s="24" t="n"/>
      <c r="J1254" s="24" t="n"/>
      <c r="K1254" s="24" t="n"/>
      <c r="L1254" s="25">
        <f>IF(OR($D1254="",$G1254=""),"",ROUND($G1254+N($H1254)-((N($I1254)+N($J1254))/MAX(0.0001,IFERROR(IF(INDEX('Productos de barra'!$F$2:$F$151,MATCH($D1254,'Productos de barra'!$A$2:$A$151,0))="",1,INDEX('Productos de barra'!$F$2:$F$151,MATCH($D1254,'Productos de barra'!$A$2:$A$151,0))),1))+N($K1254)),2))</f>
        <v/>
      </c>
      <c r="M1254" s="24" t="n"/>
      <c r="N1254" s="25">
        <f>IF(OR($L1254="",$M1254=""),"",ROUND($M1254-$L1254,2))</f>
        <v/>
      </c>
      <c r="O1254" s="23">
        <f>IF($N1254="","",IF(ABS($N1254)&lt;=IFERROR(IF(INDEX('Productos de barra'!$G$2:$G$151,MATCH($D1254,'Productos de barra'!$A$2:$A$151,0))="",Configuración!$C$3,INDEX('Productos de barra'!$G$2:$G$151,MATCH($D1254,'Productos de barra'!$A$2:$A$151,0))),Configuración!$C$3)*((N($I1254)+N($J1254))/MAX(0.0001,IFERROR(IF(INDEX('Productos de barra'!$F$2:$F$151,MATCH($D1254,'Productos de barra'!$A$2:$A$151,0))="",1,INDEX('Productos de barra'!$F$2:$F$151,MATCH($D1254,'Productos de barra'!$A$2:$A$151,0))),1))+N($K1254))+0.001,"OK",IF($N1254&lt;0,"Falta: investigar","Sobra: revisar carga")))</f>
        <v/>
      </c>
      <c r="P1254" s="26">
        <f>IF($N1254="","",IFERROR(IF(INDEX('Productos de barra'!$H$2:$H$151,MATCH($D1254,'Productos de barra'!$A$2:$A$151,0))="","",$N1254*INDEX('Productos de barra'!$H$2:$H$151,MATCH($D1254,'Productos de barra'!$A$2:$A$151,0))),""))</f>
        <v/>
      </c>
      <c r="Q1254" s="18" t="n"/>
      <c r="R1254" s="23">
        <f>IF(OR($A1254="",$A1254&lt;&gt;'Resumen del turno'!$C$3,$B1254&lt;&gt;'Resumen del turno'!$C$4,$O1254="",$O1254="OK"),"",COUNTIFS($A$2:$A1254,$A1254,$B$2:$B1254,$B1254,$O$2:$O1254,"Falta*")+COUNTIFS($A$2:$A1254,$A1254,$B$2:$B1254,$B1254,$O$2:$O1254,"Sobra*"))</f>
        <v/>
      </c>
    </row>
    <row r="1255">
      <c r="A1255" s="22" t="n"/>
      <c r="B1255" s="18" t="n"/>
      <c r="C1255" s="18" t="n"/>
      <c r="D1255" s="18" t="n"/>
      <c r="E1255" s="23">
        <f>IF($D1255="","",IFERROR(INDEX('Productos de barra'!$B$2:$B$151,MATCH($D1255,'Productos de barra'!$A$2:$A$151,0)),"Código no cargado"))</f>
        <v/>
      </c>
      <c r="F1255" s="23">
        <f>IF($D1255="","",IFERROR(INDEX('Productos de barra'!$D$2:$D$151,MATCH($D1255,'Productos de barra'!$A$2:$A$151,0)),""))</f>
        <v/>
      </c>
      <c r="G1255" s="24" t="n"/>
      <c r="H1255" s="24" t="n"/>
      <c r="I1255" s="24" t="n"/>
      <c r="J1255" s="24" t="n"/>
      <c r="K1255" s="24" t="n"/>
      <c r="L1255" s="25">
        <f>IF(OR($D1255="",$G1255=""),"",ROUND($G1255+N($H1255)-((N($I1255)+N($J1255))/MAX(0.0001,IFERROR(IF(INDEX('Productos de barra'!$F$2:$F$151,MATCH($D1255,'Productos de barra'!$A$2:$A$151,0))="",1,INDEX('Productos de barra'!$F$2:$F$151,MATCH($D1255,'Productos de barra'!$A$2:$A$151,0))),1))+N($K1255)),2))</f>
        <v/>
      </c>
      <c r="M1255" s="24" t="n"/>
      <c r="N1255" s="25">
        <f>IF(OR($L1255="",$M1255=""),"",ROUND($M1255-$L1255,2))</f>
        <v/>
      </c>
      <c r="O1255" s="23">
        <f>IF($N1255="","",IF(ABS($N1255)&lt;=IFERROR(IF(INDEX('Productos de barra'!$G$2:$G$151,MATCH($D1255,'Productos de barra'!$A$2:$A$151,0))="",Configuración!$C$3,INDEX('Productos de barra'!$G$2:$G$151,MATCH($D1255,'Productos de barra'!$A$2:$A$151,0))),Configuración!$C$3)*((N($I1255)+N($J1255))/MAX(0.0001,IFERROR(IF(INDEX('Productos de barra'!$F$2:$F$151,MATCH($D1255,'Productos de barra'!$A$2:$A$151,0))="",1,INDEX('Productos de barra'!$F$2:$F$151,MATCH($D1255,'Productos de barra'!$A$2:$A$151,0))),1))+N($K1255))+0.001,"OK",IF($N1255&lt;0,"Falta: investigar","Sobra: revisar carga")))</f>
        <v/>
      </c>
      <c r="P1255" s="26">
        <f>IF($N1255="","",IFERROR(IF(INDEX('Productos de barra'!$H$2:$H$151,MATCH($D1255,'Productos de barra'!$A$2:$A$151,0))="","",$N1255*INDEX('Productos de barra'!$H$2:$H$151,MATCH($D1255,'Productos de barra'!$A$2:$A$151,0))),""))</f>
        <v/>
      </c>
      <c r="Q1255" s="18" t="n"/>
      <c r="R1255" s="23">
        <f>IF(OR($A1255="",$A1255&lt;&gt;'Resumen del turno'!$C$3,$B1255&lt;&gt;'Resumen del turno'!$C$4,$O1255="",$O1255="OK"),"",COUNTIFS($A$2:$A1255,$A1255,$B$2:$B1255,$B1255,$O$2:$O1255,"Falta*")+COUNTIFS($A$2:$A1255,$A1255,$B$2:$B1255,$B1255,$O$2:$O1255,"Sobra*"))</f>
        <v/>
      </c>
    </row>
    <row r="1256">
      <c r="A1256" s="22" t="n"/>
      <c r="B1256" s="18" t="n"/>
      <c r="C1256" s="18" t="n"/>
      <c r="D1256" s="18" t="n"/>
      <c r="E1256" s="23">
        <f>IF($D1256="","",IFERROR(INDEX('Productos de barra'!$B$2:$B$151,MATCH($D1256,'Productos de barra'!$A$2:$A$151,0)),"Código no cargado"))</f>
        <v/>
      </c>
      <c r="F1256" s="23">
        <f>IF($D1256="","",IFERROR(INDEX('Productos de barra'!$D$2:$D$151,MATCH($D1256,'Productos de barra'!$A$2:$A$151,0)),""))</f>
        <v/>
      </c>
      <c r="G1256" s="24" t="n"/>
      <c r="H1256" s="24" t="n"/>
      <c r="I1256" s="24" t="n"/>
      <c r="J1256" s="24" t="n"/>
      <c r="K1256" s="24" t="n"/>
      <c r="L1256" s="25">
        <f>IF(OR($D1256="",$G1256=""),"",ROUND($G1256+N($H1256)-((N($I1256)+N($J1256))/MAX(0.0001,IFERROR(IF(INDEX('Productos de barra'!$F$2:$F$151,MATCH($D1256,'Productos de barra'!$A$2:$A$151,0))="",1,INDEX('Productos de barra'!$F$2:$F$151,MATCH($D1256,'Productos de barra'!$A$2:$A$151,0))),1))+N($K1256)),2))</f>
        <v/>
      </c>
      <c r="M1256" s="24" t="n"/>
      <c r="N1256" s="25">
        <f>IF(OR($L1256="",$M1256=""),"",ROUND($M1256-$L1256,2))</f>
        <v/>
      </c>
      <c r="O1256" s="23">
        <f>IF($N1256="","",IF(ABS($N1256)&lt;=IFERROR(IF(INDEX('Productos de barra'!$G$2:$G$151,MATCH($D1256,'Productos de barra'!$A$2:$A$151,0))="",Configuración!$C$3,INDEX('Productos de barra'!$G$2:$G$151,MATCH($D1256,'Productos de barra'!$A$2:$A$151,0))),Configuración!$C$3)*((N($I1256)+N($J1256))/MAX(0.0001,IFERROR(IF(INDEX('Productos de barra'!$F$2:$F$151,MATCH($D1256,'Productos de barra'!$A$2:$A$151,0))="",1,INDEX('Productos de barra'!$F$2:$F$151,MATCH($D1256,'Productos de barra'!$A$2:$A$151,0))),1))+N($K1256))+0.001,"OK",IF($N1256&lt;0,"Falta: investigar","Sobra: revisar carga")))</f>
        <v/>
      </c>
      <c r="P1256" s="26">
        <f>IF($N1256="","",IFERROR(IF(INDEX('Productos de barra'!$H$2:$H$151,MATCH($D1256,'Productos de barra'!$A$2:$A$151,0))="","",$N1256*INDEX('Productos de barra'!$H$2:$H$151,MATCH($D1256,'Productos de barra'!$A$2:$A$151,0))),""))</f>
        <v/>
      </c>
      <c r="Q1256" s="18" t="n"/>
      <c r="R1256" s="23">
        <f>IF(OR($A1256="",$A1256&lt;&gt;'Resumen del turno'!$C$3,$B1256&lt;&gt;'Resumen del turno'!$C$4,$O1256="",$O1256="OK"),"",COUNTIFS($A$2:$A1256,$A1256,$B$2:$B1256,$B1256,$O$2:$O1256,"Falta*")+COUNTIFS($A$2:$A1256,$A1256,$B$2:$B1256,$B1256,$O$2:$O1256,"Sobra*"))</f>
        <v/>
      </c>
    </row>
    <row r="1257">
      <c r="A1257" s="22" t="n"/>
      <c r="B1257" s="18" t="n"/>
      <c r="C1257" s="18" t="n"/>
      <c r="D1257" s="18" t="n"/>
      <c r="E1257" s="23">
        <f>IF($D1257="","",IFERROR(INDEX('Productos de barra'!$B$2:$B$151,MATCH($D1257,'Productos de barra'!$A$2:$A$151,0)),"Código no cargado"))</f>
        <v/>
      </c>
      <c r="F1257" s="23">
        <f>IF($D1257="","",IFERROR(INDEX('Productos de barra'!$D$2:$D$151,MATCH($D1257,'Productos de barra'!$A$2:$A$151,0)),""))</f>
        <v/>
      </c>
      <c r="G1257" s="24" t="n"/>
      <c r="H1257" s="24" t="n"/>
      <c r="I1257" s="24" t="n"/>
      <c r="J1257" s="24" t="n"/>
      <c r="K1257" s="24" t="n"/>
      <c r="L1257" s="25">
        <f>IF(OR($D1257="",$G1257=""),"",ROUND($G1257+N($H1257)-((N($I1257)+N($J1257))/MAX(0.0001,IFERROR(IF(INDEX('Productos de barra'!$F$2:$F$151,MATCH($D1257,'Productos de barra'!$A$2:$A$151,0))="",1,INDEX('Productos de barra'!$F$2:$F$151,MATCH($D1257,'Productos de barra'!$A$2:$A$151,0))),1))+N($K1257)),2))</f>
        <v/>
      </c>
      <c r="M1257" s="24" t="n"/>
      <c r="N1257" s="25">
        <f>IF(OR($L1257="",$M1257=""),"",ROUND($M1257-$L1257,2))</f>
        <v/>
      </c>
      <c r="O1257" s="23">
        <f>IF($N1257="","",IF(ABS($N1257)&lt;=IFERROR(IF(INDEX('Productos de barra'!$G$2:$G$151,MATCH($D1257,'Productos de barra'!$A$2:$A$151,0))="",Configuración!$C$3,INDEX('Productos de barra'!$G$2:$G$151,MATCH($D1257,'Productos de barra'!$A$2:$A$151,0))),Configuración!$C$3)*((N($I1257)+N($J1257))/MAX(0.0001,IFERROR(IF(INDEX('Productos de barra'!$F$2:$F$151,MATCH($D1257,'Productos de barra'!$A$2:$A$151,0))="",1,INDEX('Productos de barra'!$F$2:$F$151,MATCH($D1257,'Productos de barra'!$A$2:$A$151,0))),1))+N($K1257))+0.001,"OK",IF($N1257&lt;0,"Falta: investigar","Sobra: revisar carga")))</f>
        <v/>
      </c>
      <c r="P1257" s="26">
        <f>IF($N1257="","",IFERROR(IF(INDEX('Productos de barra'!$H$2:$H$151,MATCH($D1257,'Productos de barra'!$A$2:$A$151,0))="","",$N1257*INDEX('Productos de barra'!$H$2:$H$151,MATCH($D1257,'Productos de barra'!$A$2:$A$151,0))),""))</f>
        <v/>
      </c>
      <c r="Q1257" s="18" t="n"/>
      <c r="R1257" s="23">
        <f>IF(OR($A1257="",$A1257&lt;&gt;'Resumen del turno'!$C$3,$B1257&lt;&gt;'Resumen del turno'!$C$4,$O1257="",$O1257="OK"),"",COUNTIFS($A$2:$A1257,$A1257,$B$2:$B1257,$B1257,$O$2:$O1257,"Falta*")+COUNTIFS($A$2:$A1257,$A1257,$B$2:$B1257,$B1257,$O$2:$O1257,"Sobra*"))</f>
        <v/>
      </c>
    </row>
    <row r="1258">
      <c r="A1258" s="22" t="n"/>
      <c r="B1258" s="18" t="n"/>
      <c r="C1258" s="18" t="n"/>
      <c r="D1258" s="18" t="n"/>
      <c r="E1258" s="23">
        <f>IF($D1258="","",IFERROR(INDEX('Productos de barra'!$B$2:$B$151,MATCH($D1258,'Productos de barra'!$A$2:$A$151,0)),"Código no cargado"))</f>
        <v/>
      </c>
      <c r="F1258" s="23">
        <f>IF($D1258="","",IFERROR(INDEX('Productos de barra'!$D$2:$D$151,MATCH($D1258,'Productos de barra'!$A$2:$A$151,0)),""))</f>
        <v/>
      </c>
      <c r="G1258" s="24" t="n"/>
      <c r="H1258" s="24" t="n"/>
      <c r="I1258" s="24" t="n"/>
      <c r="J1258" s="24" t="n"/>
      <c r="K1258" s="24" t="n"/>
      <c r="L1258" s="25">
        <f>IF(OR($D1258="",$G1258=""),"",ROUND($G1258+N($H1258)-((N($I1258)+N($J1258))/MAX(0.0001,IFERROR(IF(INDEX('Productos de barra'!$F$2:$F$151,MATCH($D1258,'Productos de barra'!$A$2:$A$151,0))="",1,INDEX('Productos de barra'!$F$2:$F$151,MATCH($D1258,'Productos de barra'!$A$2:$A$151,0))),1))+N($K1258)),2))</f>
        <v/>
      </c>
      <c r="M1258" s="24" t="n"/>
      <c r="N1258" s="25">
        <f>IF(OR($L1258="",$M1258=""),"",ROUND($M1258-$L1258,2))</f>
        <v/>
      </c>
      <c r="O1258" s="23">
        <f>IF($N1258="","",IF(ABS($N1258)&lt;=IFERROR(IF(INDEX('Productos de barra'!$G$2:$G$151,MATCH($D1258,'Productos de barra'!$A$2:$A$151,0))="",Configuración!$C$3,INDEX('Productos de barra'!$G$2:$G$151,MATCH($D1258,'Productos de barra'!$A$2:$A$151,0))),Configuración!$C$3)*((N($I1258)+N($J1258))/MAX(0.0001,IFERROR(IF(INDEX('Productos de barra'!$F$2:$F$151,MATCH($D1258,'Productos de barra'!$A$2:$A$151,0))="",1,INDEX('Productos de barra'!$F$2:$F$151,MATCH($D1258,'Productos de barra'!$A$2:$A$151,0))),1))+N($K1258))+0.001,"OK",IF($N1258&lt;0,"Falta: investigar","Sobra: revisar carga")))</f>
        <v/>
      </c>
      <c r="P1258" s="26">
        <f>IF($N1258="","",IFERROR(IF(INDEX('Productos de barra'!$H$2:$H$151,MATCH($D1258,'Productos de barra'!$A$2:$A$151,0))="","",$N1258*INDEX('Productos de barra'!$H$2:$H$151,MATCH($D1258,'Productos de barra'!$A$2:$A$151,0))),""))</f>
        <v/>
      </c>
      <c r="Q1258" s="18" t="n"/>
      <c r="R1258" s="23">
        <f>IF(OR($A1258="",$A1258&lt;&gt;'Resumen del turno'!$C$3,$B1258&lt;&gt;'Resumen del turno'!$C$4,$O1258="",$O1258="OK"),"",COUNTIFS($A$2:$A1258,$A1258,$B$2:$B1258,$B1258,$O$2:$O1258,"Falta*")+COUNTIFS($A$2:$A1258,$A1258,$B$2:$B1258,$B1258,$O$2:$O1258,"Sobra*"))</f>
        <v/>
      </c>
    </row>
    <row r="1259">
      <c r="A1259" s="22" t="n"/>
      <c r="B1259" s="18" t="n"/>
      <c r="C1259" s="18" t="n"/>
      <c r="D1259" s="18" t="n"/>
      <c r="E1259" s="23">
        <f>IF($D1259="","",IFERROR(INDEX('Productos de barra'!$B$2:$B$151,MATCH($D1259,'Productos de barra'!$A$2:$A$151,0)),"Código no cargado"))</f>
        <v/>
      </c>
      <c r="F1259" s="23">
        <f>IF($D1259="","",IFERROR(INDEX('Productos de barra'!$D$2:$D$151,MATCH($D1259,'Productos de barra'!$A$2:$A$151,0)),""))</f>
        <v/>
      </c>
      <c r="G1259" s="24" t="n"/>
      <c r="H1259" s="24" t="n"/>
      <c r="I1259" s="24" t="n"/>
      <c r="J1259" s="24" t="n"/>
      <c r="K1259" s="24" t="n"/>
      <c r="L1259" s="25">
        <f>IF(OR($D1259="",$G1259=""),"",ROUND($G1259+N($H1259)-((N($I1259)+N($J1259))/MAX(0.0001,IFERROR(IF(INDEX('Productos de barra'!$F$2:$F$151,MATCH($D1259,'Productos de barra'!$A$2:$A$151,0))="",1,INDEX('Productos de barra'!$F$2:$F$151,MATCH($D1259,'Productos de barra'!$A$2:$A$151,0))),1))+N($K1259)),2))</f>
        <v/>
      </c>
      <c r="M1259" s="24" t="n"/>
      <c r="N1259" s="25">
        <f>IF(OR($L1259="",$M1259=""),"",ROUND($M1259-$L1259,2))</f>
        <v/>
      </c>
      <c r="O1259" s="23">
        <f>IF($N1259="","",IF(ABS($N1259)&lt;=IFERROR(IF(INDEX('Productos de barra'!$G$2:$G$151,MATCH($D1259,'Productos de barra'!$A$2:$A$151,0))="",Configuración!$C$3,INDEX('Productos de barra'!$G$2:$G$151,MATCH($D1259,'Productos de barra'!$A$2:$A$151,0))),Configuración!$C$3)*((N($I1259)+N($J1259))/MAX(0.0001,IFERROR(IF(INDEX('Productos de barra'!$F$2:$F$151,MATCH($D1259,'Productos de barra'!$A$2:$A$151,0))="",1,INDEX('Productos de barra'!$F$2:$F$151,MATCH($D1259,'Productos de barra'!$A$2:$A$151,0))),1))+N($K1259))+0.001,"OK",IF($N1259&lt;0,"Falta: investigar","Sobra: revisar carga")))</f>
        <v/>
      </c>
      <c r="P1259" s="26">
        <f>IF($N1259="","",IFERROR(IF(INDEX('Productos de barra'!$H$2:$H$151,MATCH($D1259,'Productos de barra'!$A$2:$A$151,0))="","",$N1259*INDEX('Productos de barra'!$H$2:$H$151,MATCH($D1259,'Productos de barra'!$A$2:$A$151,0))),""))</f>
        <v/>
      </c>
      <c r="Q1259" s="18" t="n"/>
      <c r="R1259" s="23">
        <f>IF(OR($A1259="",$A1259&lt;&gt;'Resumen del turno'!$C$3,$B1259&lt;&gt;'Resumen del turno'!$C$4,$O1259="",$O1259="OK"),"",COUNTIFS($A$2:$A1259,$A1259,$B$2:$B1259,$B1259,$O$2:$O1259,"Falta*")+COUNTIFS($A$2:$A1259,$A1259,$B$2:$B1259,$B1259,$O$2:$O1259,"Sobra*"))</f>
        <v/>
      </c>
    </row>
    <row r="1260">
      <c r="A1260" s="22" t="n"/>
      <c r="B1260" s="18" t="n"/>
      <c r="C1260" s="18" t="n"/>
      <c r="D1260" s="18" t="n"/>
      <c r="E1260" s="23">
        <f>IF($D1260="","",IFERROR(INDEX('Productos de barra'!$B$2:$B$151,MATCH($D1260,'Productos de barra'!$A$2:$A$151,0)),"Código no cargado"))</f>
        <v/>
      </c>
      <c r="F1260" s="23">
        <f>IF($D1260="","",IFERROR(INDEX('Productos de barra'!$D$2:$D$151,MATCH($D1260,'Productos de barra'!$A$2:$A$151,0)),""))</f>
        <v/>
      </c>
      <c r="G1260" s="24" t="n"/>
      <c r="H1260" s="24" t="n"/>
      <c r="I1260" s="24" t="n"/>
      <c r="J1260" s="24" t="n"/>
      <c r="K1260" s="24" t="n"/>
      <c r="L1260" s="25">
        <f>IF(OR($D1260="",$G1260=""),"",ROUND($G1260+N($H1260)-((N($I1260)+N($J1260))/MAX(0.0001,IFERROR(IF(INDEX('Productos de barra'!$F$2:$F$151,MATCH($D1260,'Productos de barra'!$A$2:$A$151,0))="",1,INDEX('Productos de barra'!$F$2:$F$151,MATCH($D1260,'Productos de barra'!$A$2:$A$151,0))),1))+N($K1260)),2))</f>
        <v/>
      </c>
      <c r="M1260" s="24" t="n"/>
      <c r="N1260" s="25">
        <f>IF(OR($L1260="",$M1260=""),"",ROUND($M1260-$L1260,2))</f>
        <v/>
      </c>
      <c r="O1260" s="23">
        <f>IF($N1260="","",IF(ABS($N1260)&lt;=IFERROR(IF(INDEX('Productos de barra'!$G$2:$G$151,MATCH($D1260,'Productos de barra'!$A$2:$A$151,0))="",Configuración!$C$3,INDEX('Productos de barra'!$G$2:$G$151,MATCH($D1260,'Productos de barra'!$A$2:$A$151,0))),Configuración!$C$3)*((N($I1260)+N($J1260))/MAX(0.0001,IFERROR(IF(INDEX('Productos de barra'!$F$2:$F$151,MATCH($D1260,'Productos de barra'!$A$2:$A$151,0))="",1,INDEX('Productos de barra'!$F$2:$F$151,MATCH($D1260,'Productos de barra'!$A$2:$A$151,0))),1))+N($K1260))+0.001,"OK",IF($N1260&lt;0,"Falta: investigar","Sobra: revisar carga")))</f>
        <v/>
      </c>
      <c r="P1260" s="26">
        <f>IF($N1260="","",IFERROR(IF(INDEX('Productos de barra'!$H$2:$H$151,MATCH($D1260,'Productos de barra'!$A$2:$A$151,0))="","",$N1260*INDEX('Productos de barra'!$H$2:$H$151,MATCH($D1260,'Productos de barra'!$A$2:$A$151,0))),""))</f>
        <v/>
      </c>
      <c r="Q1260" s="18" t="n"/>
      <c r="R1260" s="23">
        <f>IF(OR($A1260="",$A1260&lt;&gt;'Resumen del turno'!$C$3,$B1260&lt;&gt;'Resumen del turno'!$C$4,$O1260="",$O1260="OK"),"",COUNTIFS($A$2:$A1260,$A1260,$B$2:$B1260,$B1260,$O$2:$O1260,"Falta*")+COUNTIFS($A$2:$A1260,$A1260,$B$2:$B1260,$B1260,$O$2:$O1260,"Sobra*"))</f>
        <v/>
      </c>
    </row>
    <row r="1261">
      <c r="A1261" s="22" t="n"/>
      <c r="B1261" s="18" t="n"/>
      <c r="C1261" s="18" t="n"/>
      <c r="D1261" s="18" t="n"/>
      <c r="E1261" s="23">
        <f>IF($D1261="","",IFERROR(INDEX('Productos de barra'!$B$2:$B$151,MATCH($D1261,'Productos de barra'!$A$2:$A$151,0)),"Código no cargado"))</f>
        <v/>
      </c>
      <c r="F1261" s="23">
        <f>IF($D1261="","",IFERROR(INDEX('Productos de barra'!$D$2:$D$151,MATCH($D1261,'Productos de barra'!$A$2:$A$151,0)),""))</f>
        <v/>
      </c>
      <c r="G1261" s="24" t="n"/>
      <c r="H1261" s="24" t="n"/>
      <c r="I1261" s="24" t="n"/>
      <c r="J1261" s="24" t="n"/>
      <c r="K1261" s="24" t="n"/>
      <c r="L1261" s="25">
        <f>IF(OR($D1261="",$G1261=""),"",ROUND($G1261+N($H1261)-((N($I1261)+N($J1261))/MAX(0.0001,IFERROR(IF(INDEX('Productos de barra'!$F$2:$F$151,MATCH($D1261,'Productos de barra'!$A$2:$A$151,0))="",1,INDEX('Productos de barra'!$F$2:$F$151,MATCH($D1261,'Productos de barra'!$A$2:$A$151,0))),1))+N($K1261)),2))</f>
        <v/>
      </c>
      <c r="M1261" s="24" t="n"/>
      <c r="N1261" s="25">
        <f>IF(OR($L1261="",$M1261=""),"",ROUND($M1261-$L1261,2))</f>
        <v/>
      </c>
      <c r="O1261" s="23">
        <f>IF($N1261="","",IF(ABS($N1261)&lt;=IFERROR(IF(INDEX('Productos de barra'!$G$2:$G$151,MATCH($D1261,'Productos de barra'!$A$2:$A$151,0))="",Configuración!$C$3,INDEX('Productos de barra'!$G$2:$G$151,MATCH($D1261,'Productos de barra'!$A$2:$A$151,0))),Configuración!$C$3)*((N($I1261)+N($J1261))/MAX(0.0001,IFERROR(IF(INDEX('Productos de barra'!$F$2:$F$151,MATCH($D1261,'Productos de barra'!$A$2:$A$151,0))="",1,INDEX('Productos de barra'!$F$2:$F$151,MATCH($D1261,'Productos de barra'!$A$2:$A$151,0))),1))+N($K1261))+0.001,"OK",IF($N1261&lt;0,"Falta: investigar","Sobra: revisar carga")))</f>
        <v/>
      </c>
      <c r="P1261" s="26">
        <f>IF($N1261="","",IFERROR(IF(INDEX('Productos de barra'!$H$2:$H$151,MATCH($D1261,'Productos de barra'!$A$2:$A$151,0))="","",$N1261*INDEX('Productos de barra'!$H$2:$H$151,MATCH($D1261,'Productos de barra'!$A$2:$A$151,0))),""))</f>
        <v/>
      </c>
      <c r="Q1261" s="18" t="n"/>
      <c r="R1261" s="23">
        <f>IF(OR($A1261="",$A1261&lt;&gt;'Resumen del turno'!$C$3,$B1261&lt;&gt;'Resumen del turno'!$C$4,$O1261="",$O1261="OK"),"",COUNTIFS($A$2:$A1261,$A1261,$B$2:$B1261,$B1261,$O$2:$O1261,"Falta*")+COUNTIFS($A$2:$A1261,$A1261,$B$2:$B1261,$B1261,$O$2:$O1261,"Sobra*"))</f>
        <v/>
      </c>
    </row>
    <row r="1262">
      <c r="A1262" s="22" t="n"/>
      <c r="B1262" s="18" t="n"/>
      <c r="C1262" s="18" t="n"/>
      <c r="D1262" s="18" t="n"/>
      <c r="E1262" s="23">
        <f>IF($D1262="","",IFERROR(INDEX('Productos de barra'!$B$2:$B$151,MATCH($D1262,'Productos de barra'!$A$2:$A$151,0)),"Código no cargado"))</f>
        <v/>
      </c>
      <c r="F1262" s="23">
        <f>IF($D1262="","",IFERROR(INDEX('Productos de barra'!$D$2:$D$151,MATCH($D1262,'Productos de barra'!$A$2:$A$151,0)),""))</f>
        <v/>
      </c>
      <c r="G1262" s="24" t="n"/>
      <c r="H1262" s="24" t="n"/>
      <c r="I1262" s="24" t="n"/>
      <c r="J1262" s="24" t="n"/>
      <c r="K1262" s="24" t="n"/>
      <c r="L1262" s="25">
        <f>IF(OR($D1262="",$G1262=""),"",ROUND($G1262+N($H1262)-((N($I1262)+N($J1262))/MAX(0.0001,IFERROR(IF(INDEX('Productos de barra'!$F$2:$F$151,MATCH($D1262,'Productos de barra'!$A$2:$A$151,0))="",1,INDEX('Productos de barra'!$F$2:$F$151,MATCH($D1262,'Productos de barra'!$A$2:$A$151,0))),1))+N($K1262)),2))</f>
        <v/>
      </c>
      <c r="M1262" s="24" t="n"/>
      <c r="N1262" s="25">
        <f>IF(OR($L1262="",$M1262=""),"",ROUND($M1262-$L1262,2))</f>
        <v/>
      </c>
      <c r="O1262" s="23">
        <f>IF($N1262="","",IF(ABS($N1262)&lt;=IFERROR(IF(INDEX('Productos de barra'!$G$2:$G$151,MATCH($D1262,'Productos de barra'!$A$2:$A$151,0))="",Configuración!$C$3,INDEX('Productos de barra'!$G$2:$G$151,MATCH($D1262,'Productos de barra'!$A$2:$A$151,0))),Configuración!$C$3)*((N($I1262)+N($J1262))/MAX(0.0001,IFERROR(IF(INDEX('Productos de barra'!$F$2:$F$151,MATCH($D1262,'Productos de barra'!$A$2:$A$151,0))="",1,INDEX('Productos de barra'!$F$2:$F$151,MATCH($D1262,'Productos de barra'!$A$2:$A$151,0))),1))+N($K1262))+0.001,"OK",IF($N1262&lt;0,"Falta: investigar","Sobra: revisar carga")))</f>
        <v/>
      </c>
      <c r="P1262" s="26">
        <f>IF($N1262="","",IFERROR(IF(INDEX('Productos de barra'!$H$2:$H$151,MATCH($D1262,'Productos de barra'!$A$2:$A$151,0))="","",$N1262*INDEX('Productos de barra'!$H$2:$H$151,MATCH($D1262,'Productos de barra'!$A$2:$A$151,0))),""))</f>
        <v/>
      </c>
      <c r="Q1262" s="18" t="n"/>
      <c r="R1262" s="23">
        <f>IF(OR($A1262="",$A1262&lt;&gt;'Resumen del turno'!$C$3,$B1262&lt;&gt;'Resumen del turno'!$C$4,$O1262="",$O1262="OK"),"",COUNTIFS($A$2:$A1262,$A1262,$B$2:$B1262,$B1262,$O$2:$O1262,"Falta*")+COUNTIFS($A$2:$A1262,$A1262,$B$2:$B1262,$B1262,$O$2:$O1262,"Sobra*"))</f>
        <v/>
      </c>
    </row>
    <row r="1263">
      <c r="A1263" s="22" t="n"/>
      <c r="B1263" s="18" t="n"/>
      <c r="C1263" s="18" t="n"/>
      <c r="D1263" s="18" t="n"/>
      <c r="E1263" s="23">
        <f>IF($D1263="","",IFERROR(INDEX('Productos de barra'!$B$2:$B$151,MATCH($D1263,'Productos de barra'!$A$2:$A$151,0)),"Código no cargado"))</f>
        <v/>
      </c>
      <c r="F1263" s="23">
        <f>IF($D1263="","",IFERROR(INDEX('Productos de barra'!$D$2:$D$151,MATCH($D1263,'Productos de barra'!$A$2:$A$151,0)),""))</f>
        <v/>
      </c>
      <c r="G1263" s="24" t="n"/>
      <c r="H1263" s="24" t="n"/>
      <c r="I1263" s="24" t="n"/>
      <c r="J1263" s="24" t="n"/>
      <c r="K1263" s="24" t="n"/>
      <c r="L1263" s="25">
        <f>IF(OR($D1263="",$G1263=""),"",ROUND($G1263+N($H1263)-((N($I1263)+N($J1263))/MAX(0.0001,IFERROR(IF(INDEX('Productos de barra'!$F$2:$F$151,MATCH($D1263,'Productos de barra'!$A$2:$A$151,0))="",1,INDEX('Productos de barra'!$F$2:$F$151,MATCH($D1263,'Productos de barra'!$A$2:$A$151,0))),1))+N($K1263)),2))</f>
        <v/>
      </c>
      <c r="M1263" s="24" t="n"/>
      <c r="N1263" s="25">
        <f>IF(OR($L1263="",$M1263=""),"",ROUND($M1263-$L1263,2))</f>
        <v/>
      </c>
      <c r="O1263" s="23">
        <f>IF($N1263="","",IF(ABS($N1263)&lt;=IFERROR(IF(INDEX('Productos de barra'!$G$2:$G$151,MATCH($D1263,'Productos de barra'!$A$2:$A$151,0))="",Configuración!$C$3,INDEX('Productos de barra'!$G$2:$G$151,MATCH($D1263,'Productos de barra'!$A$2:$A$151,0))),Configuración!$C$3)*((N($I1263)+N($J1263))/MAX(0.0001,IFERROR(IF(INDEX('Productos de barra'!$F$2:$F$151,MATCH($D1263,'Productos de barra'!$A$2:$A$151,0))="",1,INDEX('Productos de barra'!$F$2:$F$151,MATCH($D1263,'Productos de barra'!$A$2:$A$151,0))),1))+N($K1263))+0.001,"OK",IF($N1263&lt;0,"Falta: investigar","Sobra: revisar carga")))</f>
        <v/>
      </c>
      <c r="P1263" s="26">
        <f>IF($N1263="","",IFERROR(IF(INDEX('Productos de barra'!$H$2:$H$151,MATCH($D1263,'Productos de barra'!$A$2:$A$151,0))="","",$N1263*INDEX('Productos de barra'!$H$2:$H$151,MATCH($D1263,'Productos de barra'!$A$2:$A$151,0))),""))</f>
        <v/>
      </c>
      <c r="Q1263" s="18" t="n"/>
      <c r="R1263" s="23">
        <f>IF(OR($A1263="",$A1263&lt;&gt;'Resumen del turno'!$C$3,$B1263&lt;&gt;'Resumen del turno'!$C$4,$O1263="",$O1263="OK"),"",COUNTIFS($A$2:$A1263,$A1263,$B$2:$B1263,$B1263,$O$2:$O1263,"Falta*")+COUNTIFS($A$2:$A1263,$A1263,$B$2:$B1263,$B1263,$O$2:$O1263,"Sobra*"))</f>
        <v/>
      </c>
    </row>
    <row r="1264">
      <c r="A1264" s="22" t="n"/>
      <c r="B1264" s="18" t="n"/>
      <c r="C1264" s="18" t="n"/>
      <c r="D1264" s="18" t="n"/>
      <c r="E1264" s="23">
        <f>IF($D1264="","",IFERROR(INDEX('Productos de barra'!$B$2:$B$151,MATCH($D1264,'Productos de barra'!$A$2:$A$151,0)),"Código no cargado"))</f>
        <v/>
      </c>
      <c r="F1264" s="23">
        <f>IF($D1264="","",IFERROR(INDEX('Productos de barra'!$D$2:$D$151,MATCH($D1264,'Productos de barra'!$A$2:$A$151,0)),""))</f>
        <v/>
      </c>
      <c r="G1264" s="24" t="n"/>
      <c r="H1264" s="24" t="n"/>
      <c r="I1264" s="24" t="n"/>
      <c r="J1264" s="24" t="n"/>
      <c r="K1264" s="24" t="n"/>
      <c r="L1264" s="25">
        <f>IF(OR($D1264="",$G1264=""),"",ROUND($G1264+N($H1264)-((N($I1264)+N($J1264))/MAX(0.0001,IFERROR(IF(INDEX('Productos de barra'!$F$2:$F$151,MATCH($D1264,'Productos de barra'!$A$2:$A$151,0))="",1,INDEX('Productos de barra'!$F$2:$F$151,MATCH($D1264,'Productos de barra'!$A$2:$A$151,0))),1))+N($K1264)),2))</f>
        <v/>
      </c>
      <c r="M1264" s="24" t="n"/>
      <c r="N1264" s="25">
        <f>IF(OR($L1264="",$M1264=""),"",ROUND($M1264-$L1264,2))</f>
        <v/>
      </c>
      <c r="O1264" s="23">
        <f>IF($N1264="","",IF(ABS($N1264)&lt;=IFERROR(IF(INDEX('Productos de barra'!$G$2:$G$151,MATCH($D1264,'Productos de barra'!$A$2:$A$151,0))="",Configuración!$C$3,INDEX('Productos de barra'!$G$2:$G$151,MATCH($D1264,'Productos de barra'!$A$2:$A$151,0))),Configuración!$C$3)*((N($I1264)+N($J1264))/MAX(0.0001,IFERROR(IF(INDEX('Productos de barra'!$F$2:$F$151,MATCH($D1264,'Productos de barra'!$A$2:$A$151,0))="",1,INDEX('Productos de barra'!$F$2:$F$151,MATCH($D1264,'Productos de barra'!$A$2:$A$151,0))),1))+N($K1264))+0.001,"OK",IF($N1264&lt;0,"Falta: investigar","Sobra: revisar carga")))</f>
        <v/>
      </c>
      <c r="P1264" s="26">
        <f>IF($N1264="","",IFERROR(IF(INDEX('Productos de barra'!$H$2:$H$151,MATCH($D1264,'Productos de barra'!$A$2:$A$151,0))="","",$N1264*INDEX('Productos de barra'!$H$2:$H$151,MATCH($D1264,'Productos de barra'!$A$2:$A$151,0))),""))</f>
        <v/>
      </c>
      <c r="Q1264" s="18" t="n"/>
      <c r="R1264" s="23">
        <f>IF(OR($A1264="",$A1264&lt;&gt;'Resumen del turno'!$C$3,$B1264&lt;&gt;'Resumen del turno'!$C$4,$O1264="",$O1264="OK"),"",COUNTIFS($A$2:$A1264,$A1264,$B$2:$B1264,$B1264,$O$2:$O1264,"Falta*")+COUNTIFS($A$2:$A1264,$A1264,$B$2:$B1264,$B1264,$O$2:$O1264,"Sobra*"))</f>
        <v/>
      </c>
    </row>
    <row r="1265">
      <c r="A1265" s="22" t="n"/>
      <c r="B1265" s="18" t="n"/>
      <c r="C1265" s="18" t="n"/>
      <c r="D1265" s="18" t="n"/>
      <c r="E1265" s="23">
        <f>IF($D1265="","",IFERROR(INDEX('Productos de barra'!$B$2:$B$151,MATCH($D1265,'Productos de barra'!$A$2:$A$151,0)),"Código no cargado"))</f>
        <v/>
      </c>
      <c r="F1265" s="23">
        <f>IF($D1265="","",IFERROR(INDEX('Productos de barra'!$D$2:$D$151,MATCH($D1265,'Productos de barra'!$A$2:$A$151,0)),""))</f>
        <v/>
      </c>
      <c r="G1265" s="24" t="n"/>
      <c r="H1265" s="24" t="n"/>
      <c r="I1265" s="24" t="n"/>
      <c r="J1265" s="24" t="n"/>
      <c r="K1265" s="24" t="n"/>
      <c r="L1265" s="25">
        <f>IF(OR($D1265="",$G1265=""),"",ROUND($G1265+N($H1265)-((N($I1265)+N($J1265))/MAX(0.0001,IFERROR(IF(INDEX('Productos de barra'!$F$2:$F$151,MATCH($D1265,'Productos de barra'!$A$2:$A$151,0))="",1,INDEX('Productos de barra'!$F$2:$F$151,MATCH($D1265,'Productos de barra'!$A$2:$A$151,0))),1))+N($K1265)),2))</f>
        <v/>
      </c>
      <c r="M1265" s="24" t="n"/>
      <c r="N1265" s="25">
        <f>IF(OR($L1265="",$M1265=""),"",ROUND($M1265-$L1265,2))</f>
        <v/>
      </c>
      <c r="O1265" s="23">
        <f>IF($N1265="","",IF(ABS($N1265)&lt;=IFERROR(IF(INDEX('Productos de barra'!$G$2:$G$151,MATCH($D1265,'Productos de barra'!$A$2:$A$151,0))="",Configuración!$C$3,INDEX('Productos de barra'!$G$2:$G$151,MATCH($D1265,'Productos de barra'!$A$2:$A$151,0))),Configuración!$C$3)*((N($I1265)+N($J1265))/MAX(0.0001,IFERROR(IF(INDEX('Productos de barra'!$F$2:$F$151,MATCH($D1265,'Productos de barra'!$A$2:$A$151,0))="",1,INDEX('Productos de barra'!$F$2:$F$151,MATCH($D1265,'Productos de barra'!$A$2:$A$151,0))),1))+N($K1265))+0.001,"OK",IF($N1265&lt;0,"Falta: investigar","Sobra: revisar carga")))</f>
        <v/>
      </c>
      <c r="P1265" s="26">
        <f>IF($N1265="","",IFERROR(IF(INDEX('Productos de barra'!$H$2:$H$151,MATCH($D1265,'Productos de barra'!$A$2:$A$151,0))="","",$N1265*INDEX('Productos de barra'!$H$2:$H$151,MATCH($D1265,'Productos de barra'!$A$2:$A$151,0))),""))</f>
        <v/>
      </c>
      <c r="Q1265" s="18" t="n"/>
      <c r="R1265" s="23">
        <f>IF(OR($A1265="",$A1265&lt;&gt;'Resumen del turno'!$C$3,$B1265&lt;&gt;'Resumen del turno'!$C$4,$O1265="",$O1265="OK"),"",COUNTIFS($A$2:$A1265,$A1265,$B$2:$B1265,$B1265,$O$2:$O1265,"Falta*")+COUNTIFS($A$2:$A1265,$A1265,$B$2:$B1265,$B1265,$O$2:$O1265,"Sobra*"))</f>
        <v/>
      </c>
    </row>
    <row r="1266">
      <c r="A1266" s="22" t="n"/>
      <c r="B1266" s="18" t="n"/>
      <c r="C1266" s="18" t="n"/>
      <c r="D1266" s="18" t="n"/>
      <c r="E1266" s="23">
        <f>IF($D1266="","",IFERROR(INDEX('Productos de barra'!$B$2:$B$151,MATCH($D1266,'Productos de barra'!$A$2:$A$151,0)),"Código no cargado"))</f>
        <v/>
      </c>
      <c r="F1266" s="23">
        <f>IF($D1266="","",IFERROR(INDEX('Productos de barra'!$D$2:$D$151,MATCH($D1266,'Productos de barra'!$A$2:$A$151,0)),""))</f>
        <v/>
      </c>
      <c r="G1266" s="24" t="n"/>
      <c r="H1266" s="24" t="n"/>
      <c r="I1266" s="24" t="n"/>
      <c r="J1266" s="24" t="n"/>
      <c r="K1266" s="24" t="n"/>
      <c r="L1266" s="25">
        <f>IF(OR($D1266="",$G1266=""),"",ROUND($G1266+N($H1266)-((N($I1266)+N($J1266))/MAX(0.0001,IFERROR(IF(INDEX('Productos de barra'!$F$2:$F$151,MATCH($D1266,'Productos de barra'!$A$2:$A$151,0))="",1,INDEX('Productos de barra'!$F$2:$F$151,MATCH($D1266,'Productos de barra'!$A$2:$A$151,0))),1))+N($K1266)),2))</f>
        <v/>
      </c>
      <c r="M1266" s="24" t="n"/>
      <c r="N1266" s="25">
        <f>IF(OR($L1266="",$M1266=""),"",ROUND($M1266-$L1266,2))</f>
        <v/>
      </c>
      <c r="O1266" s="23">
        <f>IF($N1266="","",IF(ABS($N1266)&lt;=IFERROR(IF(INDEX('Productos de barra'!$G$2:$G$151,MATCH($D1266,'Productos de barra'!$A$2:$A$151,0))="",Configuración!$C$3,INDEX('Productos de barra'!$G$2:$G$151,MATCH($D1266,'Productos de barra'!$A$2:$A$151,0))),Configuración!$C$3)*((N($I1266)+N($J1266))/MAX(0.0001,IFERROR(IF(INDEX('Productos de barra'!$F$2:$F$151,MATCH($D1266,'Productos de barra'!$A$2:$A$151,0))="",1,INDEX('Productos de barra'!$F$2:$F$151,MATCH($D1266,'Productos de barra'!$A$2:$A$151,0))),1))+N($K1266))+0.001,"OK",IF($N1266&lt;0,"Falta: investigar","Sobra: revisar carga")))</f>
        <v/>
      </c>
      <c r="P1266" s="26">
        <f>IF($N1266="","",IFERROR(IF(INDEX('Productos de barra'!$H$2:$H$151,MATCH($D1266,'Productos de barra'!$A$2:$A$151,0))="","",$N1266*INDEX('Productos de barra'!$H$2:$H$151,MATCH($D1266,'Productos de barra'!$A$2:$A$151,0))),""))</f>
        <v/>
      </c>
      <c r="Q1266" s="18" t="n"/>
      <c r="R1266" s="23">
        <f>IF(OR($A1266="",$A1266&lt;&gt;'Resumen del turno'!$C$3,$B1266&lt;&gt;'Resumen del turno'!$C$4,$O1266="",$O1266="OK"),"",COUNTIFS($A$2:$A1266,$A1266,$B$2:$B1266,$B1266,$O$2:$O1266,"Falta*")+COUNTIFS($A$2:$A1266,$A1266,$B$2:$B1266,$B1266,$O$2:$O1266,"Sobra*"))</f>
        <v/>
      </c>
    </row>
    <row r="1267">
      <c r="A1267" s="22" t="n"/>
      <c r="B1267" s="18" t="n"/>
      <c r="C1267" s="18" t="n"/>
      <c r="D1267" s="18" t="n"/>
      <c r="E1267" s="23">
        <f>IF($D1267="","",IFERROR(INDEX('Productos de barra'!$B$2:$B$151,MATCH($D1267,'Productos de barra'!$A$2:$A$151,0)),"Código no cargado"))</f>
        <v/>
      </c>
      <c r="F1267" s="23">
        <f>IF($D1267="","",IFERROR(INDEX('Productos de barra'!$D$2:$D$151,MATCH($D1267,'Productos de barra'!$A$2:$A$151,0)),""))</f>
        <v/>
      </c>
      <c r="G1267" s="24" t="n"/>
      <c r="H1267" s="24" t="n"/>
      <c r="I1267" s="24" t="n"/>
      <c r="J1267" s="24" t="n"/>
      <c r="K1267" s="24" t="n"/>
      <c r="L1267" s="25">
        <f>IF(OR($D1267="",$G1267=""),"",ROUND($G1267+N($H1267)-((N($I1267)+N($J1267))/MAX(0.0001,IFERROR(IF(INDEX('Productos de barra'!$F$2:$F$151,MATCH($D1267,'Productos de barra'!$A$2:$A$151,0))="",1,INDEX('Productos de barra'!$F$2:$F$151,MATCH($D1267,'Productos de barra'!$A$2:$A$151,0))),1))+N($K1267)),2))</f>
        <v/>
      </c>
      <c r="M1267" s="24" t="n"/>
      <c r="N1267" s="25">
        <f>IF(OR($L1267="",$M1267=""),"",ROUND($M1267-$L1267,2))</f>
        <v/>
      </c>
      <c r="O1267" s="23">
        <f>IF($N1267="","",IF(ABS($N1267)&lt;=IFERROR(IF(INDEX('Productos de barra'!$G$2:$G$151,MATCH($D1267,'Productos de barra'!$A$2:$A$151,0))="",Configuración!$C$3,INDEX('Productos de barra'!$G$2:$G$151,MATCH($D1267,'Productos de barra'!$A$2:$A$151,0))),Configuración!$C$3)*((N($I1267)+N($J1267))/MAX(0.0001,IFERROR(IF(INDEX('Productos de barra'!$F$2:$F$151,MATCH($D1267,'Productos de barra'!$A$2:$A$151,0))="",1,INDEX('Productos de barra'!$F$2:$F$151,MATCH($D1267,'Productos de barra'!$A$2:$A$151,0))),1))+N($K1267))+0.001,"OK",IF($N1267&lt;0,"Falta: investigar","Sobra: revisar carga")))</f>
        <v/>
      </c>
      <c r="P1267" s="26">
        <f>IF($N1267="","",IFERROR(IF(INDEX('Productos de barra'!$H$2:$H$151,MATCH($D1267,'Productos de barra'!$A$2:$A$151,0))="","",$N1267*INDEX('Productos de barra'!$H$2:$H$151,MATCH($D1267,'Productos de barra'!$A$2:$A$151,0))),""))</f>
        <v/>
      </c>
      <c r="Q1267" s="18" t="n"/>
      <c r="R1267" s="23">
        <f>IF(OR($A1267="",$A1267&lt;&gt;'Resumen del turno'!$C$3,$B1267&lt;&gt;'Resumen del turno'!$C$4,$O1267="",$O1267="OK"),"",COUNTIFS($A$2:$A1267,$A1267,$B$2:$B1267,$B1267,$O$2:$O1267,"Falta*")+COUNTIFS($A$2:$A1267,$A1267,$B$2:$B1267,$B1267,$O$2:$O1267,"Sobra*"))</f>
        <v/>
      </c>
    </row>
    <row r="1268">
      <c r="A1268" s="22" t="n"/>
      <c r="B1268" s="18" t="n"/>
      <c r="C1268" s="18" t="n"/>
      <c r="D1268" s="18" t="n"/>
      <c r="E1268" s="23">
        <f>IF($D1268="","",IFERROR(INDEX('Productos de barra'!$B$2:$B$151,MATCH($D1268,'Productos de barra'!$A$2:$A$151,0)),"Código no cargado"))</f>
        <v/>
      </c>
      <c r="F1268" s="23">
        <f>IF($D1268="","",IFERROR(INDEX('Productos de barra'!$D$2:$D$151,MATCH($D1268,'Productos de barra'!$A$2:$A$151,0)),""))</f>
        <v/>
      </c>
      <c r="G1268" s="24" t="n"/>
      <c r="H1268" s="24" t="n"/>
      <c r="I1268" s="24" t="n"/>
      <c r="J1268" s="24" t="n"/>
      <c r="K1268" s="24" t="n"/>
      <c r="L1268" s="25">
        <f>IF(OR($D1268="",$G1268=""),"",ROUND($G1268+N($H1268)-((N($I1268)+N($J1268))/MAX(0.0001,IFERROR(IF(INDEX('Productos de barra'!$F$2:$F$151,MATCH($D1268,'Productos de barra'!$A$2:$A$151,0))="",1,INDEX('Productos de barra'!$F$2:$F$151,MATCH($D1268,'Productos de barra'!$A$2:$A$151,0))),1))+N($K1268)),2))</f>
        <v/>
      </c>
      <c r="M1268" s="24" t="n"/>
      <c r="N1268" s="25">
        <f>IF(OR($L1268="",$M1268=""),"",ROUND($M1268-$L1268,2))</f>
        <v/>
      </c>
      <c r="O1268" s="23">
        <f>IF($N1268="","",IF(ABS($N1268)&lt;=IFERROR(IF(INDEX('Productos de barra'!$G$2:$G$151,MATCH($D1268,'Productos de barra'!$A$2:$A$151,0))="",Configuración!$C$3,INDEX('Productos de barra'!$G$2:$G$151,MATCH($D1268,'Productos de barra'!$A$2:$A$151,0))),Configuración!$C$3)*((N($I1268)+N($J1268))/MAX(0.0001,IFERROR(IF(INDEX('Productos de barra'!$F$2:$F$151,MATCH($D1268,'Productos de barra'!$A$2:$A$151,0))="",1,INDEX('Productos de barra'!$F$2:$F$151,MATCH($D1268,'Productos de barra'!$A$2:$A$151,0))),1))+N($K1268))+0.001,"OK",IF($N1268&lt;0,"Falta: investigar","Sobra: revisar carga")))</f>
        <v/>
      </c>
      <c r="P1268" s="26">
        <f>IF($N1268="","",IFERROR(IF(INDEX('Productos de barra'!$H$2:$H$151,MATCH($D1268,'Productos de barra'!$A$2:$A$151,0))="","",$N1268*INDEX('Productos de barra'!$H$2:$H$151,MATCH($D1268,'Productos de barra'!$A$2:$A$151,0))),""))</f>
        <v/>
      </c>
      <c r="Q1268" s="18" t="n"/>
      <c r="R1268" s="23">
        <f>IF(OR($A1268="",$A1268&lt;&gt;'Resumen del turno'!$C$3,$B1268&lt;&gt;'Resumen del turno'!$C$4,$O1268="",$O1268="OK"),"",COUNTIFS($A$2:$A1268,$A1268,$B$2:$B1268,$B1268,$O$2:$O1268,"Falta*")+COUNTIFS($A$2:$A1268,$A1268,$B$2:$B1268,$B1268,$O$2:$O1268,"Sobra*"))</f>
        <v/>
      </c>
    </row>
    <row r="1269">
      <c r="A1269" s="22" t="n"/>
      <c r="B1269" s="18" t="n"/>
      <c r="C1269" s="18" t="n"/>
      <c r="D1269" s="18" t="n"/>
      <c r="E1269" s="23">
        <f>IF($D1269="","",IFERROR(INDEX('Productos de barra'!$B$2:$B$151,MATCH($D1269,'Productos de barra'!$A$2:$A$151,0)),"Código no cargado"))</f>
        <v/>
      </c>
      <c r="F1269" s="23">
        <f>IF($D1269="","",IFERROR(INDEX('Productos de barra'!$D$2:$D$151,MATCH($D1269,'Productos de barra'!$A$2:$A$151,0)),""))</f>
        <v/>
      </c>
      <c r="G1269" s="24" t="n"/>
      <c r="H1269" s="24" t="n"/>
      <c r="I1269" s="24" t="n"/>
      <c r="J1269" s="24" t="n"/>
      <c r="K1269" s="24" t="n"/>
      <c r="L1269" s="25">
        <f>IF(OR($D1269="",$G1269=""),"",ROUND($G1269+N($H1269)-((N($I1269)+N($J1269))/MAX(0.0001,IFERROR(IF(INDEX('Productos de barra'!$F$2:$F$151,MATCH($D1269,'Productos de barra'!$A$2:$A$151,0))="",1,INDEX('Productos de barra'!$F$2:$F$151,MATCH($D1269,'Productos de barra'!$A$2:$A$151,0))),1))+N($K1269)),2))</f>
        <v/>
      </c>
      <c r="M1269" s="24" t="n"/>
      <c r="N1269" s="25">
        <f>IF(OR($L1269="",$M1269=""),"",ROUND($M1269-$L1269,2))</f>
        <v/>
      </c>
      <c r="O1269" s="23">
        <f>IF($N1269="","",IF(ABS($N1269)&lt;=IFERROR(IF(INDEX('Productos de barra'!$G$2:$G$151,MATCH($D1269,'Productos de barra'!$A$2:$A$151,0))="",Configuración!$C$3,INDEX('Productos de barra'!$G$2:$G$151,MATCH($D1269,'Productos de barra'!$A$2:$A$151,0))),Configuración!$C$3)*((N($I1269)+N($J1269))/MAX(0.0001,IFERROR(IF(INDEX('Productos de barra'!$F$2:$F$151,MATCH($D1269,'Productos de barra'!$A$2:$A$151,0))="",1,INDEX('Productos de barra'!$F$2:$F$151,MATCH($D1269,'Productos de barra'!$A$2:$A$151,0))),1))+N($K1269))+0.001,"OK",IF($N1269&lt;0,"Falta: investigar","Sobra: revisar carga")))</f>
        <v/>
      </c>
      <c r="P1269" s="26">
        <f>IF($N1269="","",IFERROR(IF(INDEX('Productos de barra'!$H$2:$H$151,MATCH($D1269,'Productos de barra'!$A$2:$A$151,0))="","",$N1269*INDEX('Productos de barra'!$H$2:$H$151,MATCH($D1269,'Productos de barra'!$A$2:$A$151,0))),""))</f>
        <v/>
      </c>
      <c r="Q1269" s="18" t="n"/>
      <c r="R1269" s="23">
        <f>IF(OR($A1269="",$A1269&lt;&gt;'Resumen del turno'!$C$3,$B1269&lt;&gt;'Resumen del turno'!$C$4,$O1269="",$O1269="OK"),"",COUNTIFS($A$2:$A1269,$A1269,$B$2:$B1269,$B1269,$O$2:$O1269,"Falta*")+COUNTIFS($A$2:$A1269,$A1269,$B$2:$B1269,$B1269,$O$2:$O1269,"Sobra*"))</f>
        <v/>
      </c>
    </row>
    <row r="1270">
      <c r="A1270" s="22" t="n"/>
      <c r="B1270" s="18" t="n"/>
      <c r="C1270" s="18" t="n"/>
      <c r="D1270" s="18" t="n"/>
      <c r="E1270" s="23">
        <f>IF($D1270="","",IFERROR(INDEX('Productos de barra'!$B$2:$B$151,MATCH($D1270,'Productos de barra'!$A$2:$A$151,0)),"Código no cargado"))</f>
        <v/>
      </c>
      <c r="F1270" s="23">
        <f>IF($D1270="","",IFERROR(INDEX('Productos de barra'!$D$2:$D$151,MATCH($D1270,'Productos de barra'!$A$2:$A$151,0)),""))</f>
        <v/>
      </c>
      <c r="G1270" s="24" t="n"/>
      <c r="H1270" s="24" t="n"/>
      <c r="I1270" s="24" t="n"/>
      <c r="J1270" s="24" t="n"/>
      <c r="K1270" s="24" t="n"/>
      <c r="L1270" s="25">
        <f>IF(OR($D1270="",$G1270=""),"",ROUND($G1270+N($H1270)-((N($I1270)+N($J1270))/MAX(0.0001,IFERROR(IF(INDEX('Productos de barra'!$F$2:$F$151,MATCH($D1270,'Productos de barra'!$A$2:$A$151,0))="",1,INDEX('Productos de barra'!$F$2:$F$151,MATCH($D1270,'Productos de barra'!$A$2:$A$151,0))),1))+N($K1270)),2))</f>
        <v/>
      </c>
      <c r="M1270" s="24" t="n"/>
      <c r="N1270" s="25">
        <f>IF(OR($L1270="",$M1270=""),"",ROUND($M1270-$L1270,2))</f>
        <v/>
      </c>
      <c r="O1270" s="23">
        <f>IF($N1270="","",IF(ABS($N1270)&lt;=IFERROR(IF(INDEX('Productos de barra'!$G$2:$G$151,MATCH($D1270,'Productos de barra'!$A$2:$A$151,0))="",Configuración!$C$3,INDEX('Productos de barra'!$G$2:$G$151,MATCH($D1270,'Productos de barra'!$A$2:$A$151,0))),Configuración!$C$3)*((N($I1270)+N($J1270))/MAX(0.0001,IFERROR(IF(INDEX('Productos de barra'!$F$2:$F$151,MATCH($D1270,'Productos de barra'!$A$2:$A$151,0))="",1,INDEX('Productos de barra'!$F$2:$F$151,MATCH($D1270,'Productos de barra'!$A$2:$A$151,0))),1))+N($K1270))+0.001,"OK",IF($N1270&lt;0,"Falta: investigar","Sobra: revisar carga")))</f>
        <v/>
      </c>
      <c r="P1270" s="26">
        <f>IF($N1270="","",IFERROR(IF(INDEX('Productos de barra'!$H$2:$H$151,MATCH($D1270,'Productos de barra'!$A$2:$A$151,0))="","",$N1270*INDEX('Productos de barra'!$H$2:$H$151,MATCH($D1270,'Productos de barra'!$A$2:$A$151,0))),""))</f>
        <v/>
      </c>
      <c r="Q1270" s="18" t="n"/>
      <c r="R1270" s="23">
        <f>IF(OR($A1270="",$A1270&lt;&gt;'Resumen del turno'!$C$3,$B1270&lt;&gt;'Resumen del turno'!$C$4,$O1270="",$O1270="OK"),"",COUNTIFS($A$2:$A1270,$A1270,$B$2:$B1270,$B1270,$O$2:$O1270,"Falta*")+COUNTIFS($A$2:$A1270,$A1270,$B$2:$B1270,$B1270,$O$2:$O1270,"Sobra*"))</f>
        <v/>
      </c>
    </row>
    <row r="1271">
      <c r="A1271" s="22" t="n"/>
      <c r="B1271" s="18" t="n"/>
      <c r="C1271" s="18" t="n"/>
      <c r="D1271" s="18" t="n"/>
      <c r="E1271" s="23">
        <f>IF($D1271="","",IFERROR(INDEX('Productos de barra'!$B$2:$B$151,MATCH($D1271,'Productos de barra'!$A$2:$A$151,0)),"Código no cargado"))</f>
        <v/>
      </c>
      <c r="F1271" s="23">
        <f>IF($D1271="","",IFERROR(INDEX('Productos de barra'!$D$2:$D$151,MATCH($D1271,'Productos de barra'!$A$2:$A$151,0)),""))</f>
        <v/>
      </c>
      <c r="G1271" s="24" t="n"/>
      <c r="H1271" s="24" t="n"/>
      <c r="I1271" s="24" t="n"/>
      <c r="J1271" s="24" t="n"/>
      <c r="K1271" s="24" t="n"/>
      <c r="L1271" s="25">
        <f>IF(OR($D1271="",$G1271=""),"",ROUND($G1271+N($H1271)-((N($I1271)+N($J1271))/MAX(0.0001,IFERROR(IF(INDEX('Productos de barra'!$F$2:$F$151,MATCH($D1271,'Productos de barra'!$A$2:$A$151,0))="",1,INDEX('Productos de barra'!$F$2:$F$151,MATCH($D1271,'Productos de barra'!$A$2:$A$151,0))),1))+N($K1271)),2))</f>
        <v/>
      </c>
      <c r="M1271" s="24" t="n"/>
      <c r="N1271" s="25">
        <f>IF(OR($L1271="",$M1271=""),"",ROUND($M1271-$L1271,2))</f>
        <v/>
      </c>
      <c r="O1271" s="23">
        <f>IF($N1271="","",IF(ABS($N1271)&lt;=IFERROR(IF(INDEX('Productos de barra'!$G$2:$G$151,MATCH($D1271,'Productos de barra'!$A$2:$A$151,0))="",Configuración!$C$3,INDEX('Productos de barra'!$G$2:$G$151,MATCH($D1271,'Productos de barra'!$A$2:$A$151,0))),Configuración!$C$3)*((N($I1271)+N($J1271))/MAX(0.0001,IFERROR(IF(INDEX('Productos de barra'!$F$2:$F$151,MATCH($D1271,'Productos de barra'!$A$2:$A$151,0))="",1,INDEX('Productos de barra'!$F$2:$F$151,MATCH($D1271,'Productos de barra'!$A$2:$A$151,0))),1))+N($K1271))+0.001,"OK",IF($N1271&lt;0,"Falta: investigar","Sobra: revisar carga")))</f>
        <v/>
      </c>
      <c r="P1271" s="26">
        <f>IF($N1271="","",IFERROR(IF(INDEX('Productos de barra'!$H$2:$H$151,MATCH($D1271,'Productos de barra'!$A$2:$A$151,0))="","",$N1271*INDEX('Productos de barra'!$H$2:$H$151,MATCH($D1271,'Productos de barra'!$A$2:$A$151,0))),""))</f>
        <v/>
      </c>
      <c r="Q1271" s="18" t="n"/>
      <c r="R1271" s="23">
        <f>IF(OR($A1271="",$A1271&lt;&gt;'Resumen del turno'!$C$3,$B1271&lt;&gt;'Resumen del turno'!$C$4,$O1271="",$O1271="OK"),"",COUNTIFS($A$2:$A1271,$A1271,$B$2:$B1271,$B1271,$O$2:$O1271,"Falta*")+COUNTIFS($A$2:$A1271,$A1271,$B$2:$B1271,$B1271,$O$2:$O1271,"Sobra*"))</f>
        <v/>
      </c>
    </row>
    <row r="1272">
      <c r="A1272" s="22" t="n"/>
      <c r="B1272" s="18" t="n"/>
      <c r="C1272" s="18" t="n"/>
      <c r="D1272" s="18" t="n"/>
      <c r="E1272" s="23">
        <f>IF($D1272="","",IFERROR(INDEX('Productos de barra'!$B$2:$B$151,MATCH($D1272,'Productos de barra'!$A$2:$A$151,0)),"Código no cargado"))</f>
        <v/>
      </c>
      <c r="F1272" s="23">
        <f>IF($D1272="","",IFERROR(INDEX('Productos de barra'!$D$2:$D$151,MATCH($D1272,'Productos de barra'!$A$2:$A$151,0)),""))</f>
        <v/>
      </c>
      <c r="G1272" s="24" t="n"/>
      <c r="H1272" s="24" t="n"/>
      <c r="I1272" s="24" t="n"/>
      <c r="J1272" s="24" t="n"/>
      <c r="K1272" s="24" t="n"/>
      <c r="L1272" s="25">
        <f>IF(OR($D1272="",$G1272=""),"",ROUND($G1272+N($H1272)-((N($I1272)+N($J1272))/MAX(0.0001,IFERROR(IF(INDEX('Productos de barra'!$F$2:$F$151,MATCH($D1272,'Productos de barra'!$A$2:$A$151,0))="",1,INDEX('Productos de barra'!$F$2:$F$151,MATCH($D1272,'Productos de barra'!$A$2:$A$151,0))),1))+N($K1272)),2))</f>
        <v/>
      </c>
      <c r="M1272" s="24" t="n"/>
      <c r="N1272" s="25">
        <f>IF(OR($L1272="",$M1272=""),"",ROUND($M1272-$L1272,2))</f>
        <v/>
      </c>
      <c r="O1272" s="23">
        <f>IF($N1272="","",IF(ABS($N1272)&lt;=IFERROR(IF(INDEX('Productos de barra'!$G$2:$G$151,MATCH($D1272,'Productos de barra'!$A$2:$A$151,0))="",Configuración!$C$3,INDEX('Productos de barra'!$G$2:$G$151,MATCH($D1272,'Productos de barra'!$A$2:$A$151,0))),Configuración!$C$3)*((N($I1272)+N($J1272))/MAX(0.0001,IFERROR(IF(INDEX('Productos de barra'!$F$2:$F$151,MATCH($D1272,'Productos de barra'!$A$2:$A$151,0))="",1,INDEX('Productos de barra'!$F$2:$F$151,MATCH($D1272,'Productos de barra'!$A$2:$A$151,0))),1))+N($K1272))+0.001,"OK",IF($N1272&lt;0,"Falta: investigar","Sobra: revisar carga")))</f>
        <v/>
      </c>
      <c r="P1272" s="26">
        <f>IF($N1272="","",IFERROR(IF(INDEX('Productos de barra'!$H$2:$H$151,MATCH($D1272,'Productos de barra'!$A$2:$A$151,0))="","",$N1272*INDEX('Productos de barra'!$H$2:$H$151,MATCH($D1272,'Productos de barra'!$A$2:$A$151,0))),""))</f>
        <v/>
      </c>
      <c r="Q1272" s="18" t="n"/>
      <c r="R1272" s="23">
        <f>IF(OR($A1272="",$A1272&lt;&gt;'Resumen del turno'!$C$3,$B1272&lt;&gt;'Resumen del turno'!$C$4,$O1272="",$O1272="OK"),"",COUNTIFS($A$2:$A1272,$A1272,$B$2:$B1272,$B1272,$O$2:$O1272,"Falta*")+COUNTIFS($A$2:$A1272,$A1272,$B$2:$B1272,$B1272,$O$2:$O1272,"Sobra*"))</f>
        <v/>
      </c>
    </row>
    <row r="1273">
      <c r="A1273" s="22" t="n"/>
      <c r="B1273" s="18" t="n"/>
      <c r="C1273" s="18" t="n"/>
      <c r="D1273" s="18" t="n"/>
      <c r="E1273" s="23">
        <f>IF($D1273="","",IFERROR(INDEX('Productos de barra'!$B$2:$B$151,MATCH($D1273,'Productos de barra'!$A$2:$A$151,0)),"Código no cargado"))</f>
        <v/>
      </c>
      <c r="F1273" s="23">
        <f>IF($D1273="","",IFERROR(INDEX('Productos de barra'!$D$2:$D$151,MATCH($D1273,'Productos de barra'!$A$2:$A$151,0)),""))</f>
        <v/>
      </c>
      <c r="G1273" s="24" t="n"/>
      <c r="H1273" s="24" t="n"/>
      <c r="I1273" s="24" t="n"/>
      <c r="J1273" s="24" t="n"/>
      <c r="K1273" s="24" t="n"/>
      <c r="L1273" s="25">
        <f>IF(OR($D1273="",$G1273=""),"",ROUND($G1273+N($H1273)-((N($I1273)+N($J1273))/MAX(0.0001,IFERROR(IF(INDEX('Productos de barra'!$F$2:$F$151,MATCH($D1273,'Productos de barra'!$A$2:$A$151,0))="",1,INDEX('Productos de barra'!$F$2:$F$151,MATCH($D1273,'Productos de barra'!$A$2:$A$151,0))),1))+N($K1273)),2))</f>
        <v/>
      </c>
      <c r="M1273" s="24" t="n"/>
      <c r="N1273" s="25">
        <f>IF(OR($L1273="",$M1273=""),"",ROUND($M1273-$L1273,2))</f>
        <v/>
      </c>
      <c r="O1273" s="23">
        <f>IF($N1273="","",IF(ABS($N1273)&lt;=IFERROR(IF(INDEX('Productos de barra'!$G$2:$G$151,MATCH($D1273,'Productos de barra'!$A$2:$A$151,0))="",Configuración!$C$3,INDEX('Productos de barra'!$G$2:$G$151,MATCH($D1273,'Productos de barra'!$A$2:$A$151,0))),Configuración!$C$3)*((N($I1273)+N($J1273))/MAX(0.0001,IFERROR(IF(INDEX('Productos de barra'!$F$2:$F$151,MATCH($D1273,'Productos de barra'!$A$2:$A$151,0))="",1,INDEX('Productos de barra'!$F$2:$F$151,MATCH($D1273,'Productos de barra'!$A$2:$A$151,0))),1))+N($K1273))+0.001,"OK",IF($N1273&lt;0,"Falta: investigar","Sobra: revisar carga")))</f>
        <v/>
      </c>
      <c r="P1273" s="26">
        <f>IF($N1273="","",IFERROR(IF(INDEX('Productos de barra'!$H$2:$H$151,MATCH($D1273,'Productos de barra'!$A$2:$A$151,0))="","",$N1273*INDEX('Productos de barra'!$H$2:$H$151,MATCH($D1273,'Productos de barra'!$A$2:$A$151,0))),""))</f>
        <v/>
      </c>
      <c r="Q1273" s="18" t="n"/>
      <c r="R1273" s="23">
        <f>IF(OR($A1273="",$A1273&lt;&gt;'Resumen del turno'!$C$3,$B1273&lt;&gt;'Resumen del turno'!$C$4,$O1273="",$O1273="OK"),"",COUNTIFS($A$2:$A1273,$A1273,$B$2:$B1273,$B1273,$O$2:$O1273,"Falta*")+COUNTIFS($A$2:$A1273,$A1273,$B$2:$B1273,$B1273,$O$2:$O1273,"Sobra*"))</f>
        <v/>
      </c>
    </row>
    <row r="1274">
      <c r="A1274" s="22" t="n"/>
      <c r="B1274" s="18" t="n"/>
      <c r="C1274" s="18" t="n"/>
      <c r="D1274" s="18" t="n"/>
      <c r="E1274" s="23">
        <f>IF($D1274="","",IFERROR(INDEX('Productos de barra'!$B$2:$B$151,MATCH($D1274,'Productos de barra'!$A$2:$A$151,0)),"Código no cargado"))</f>
        <v/>
      </c>
      <c r="F1274" s="23">
        <f>IF($D1274="","",IFERROR(INDEX('Productos de barra'!$D$2:$D$151,MATCH($D1274,'Productos de barra'!$A$2:$A$151,0)),""))</f>
        <v/>
      </c>
      <c r="G1274" s="24" t="n"/>
      <c r="H1274" s="24" t="n"/>
      <c r="I1274" s="24" t="n"/>
      <c r="J1274" s="24" t="n"/>
      <c r="K1274" s="24" t="n"/>
      <c r="L1274" s="25">
        <f>IF(OR($D1274="",$G1274=""),"",ROUND($G1274+N($H1274)-((N($I1274)+N($J1274))/MAX(0.0001,IFERROR(IF(INDEX('Productos de barra'!$F$2:$F$151,MATCH($D1274,'Productos de barra'!$A$2:$A$151,0))="",1,INDEX('Productos de barra'!$F$2:$F$151,MATCH($D1274,'Productos de barra'!$A$2:$A$151,0))),1))+N($K1274)),2))</f>
        <v/>
      </c>
      <c r="M1274" s="24" t="n"/>
      <c r="N1274" s="25">
        <f>IF(OR($L1274="",$M1274=""),"",ROUND($M1274-$L1274,2))</f>
        <v/>
      </c>
      <c r="O1274" s="23">
        <f>IF($N1274="","",IF(ABS($N1274)&lt;=IFERROR(IF(INDEX('Productos de barra'!$G$2:$G$151,MATCH($D1274,'Productos de barra'!$A$2:$A$151,0))="",Configuración!$C$3,INDEX('Productos de barra'!$G$2:$G$151,MATCH($D1274,'Productos de barra'!$A$2:$A$151,0))),Configuración!$C$3)*((N($I1274)+N($J1274))/MAX(0.0001,IFERROR(IF(INDEX('Productos de barra'!$F$2:$F$151,MATCH($D1274,'Productos de barra'!$A$2:$A$151,0))="",1,INDEX('Productos de barra'!$F$2:$F$151,MATCH($D1274,'Productos de barra'!$A$2:$A$151,0))),1))+N($K1274))+0.001,"OK",IF($N1274&lt;0,"Falta: investigar","Sobra: revisar carga")))</f>
        <v/>
      </c>
      <c r="P1274" s="26">
        <f>IF($N1274="","",IFERROR(IF(INDEX('Productos de barra'!$H$2:$H$151,MATCH($D1274,'Productos de barra'!$A$2:$A$151,0))="","",$N1274*INDEX('Productos de barra'!$H$2:$H$151,MATCH($D1274,'Productos de barra'!$A$2:$A$151,0))),""))</f>
        <v/>
      </c>
      <c r="Q1274" s="18" t="n"/>
      <c r="R1274" s="23">
        <f>IF(OR($A1274="",$A1274&lt;&gt;'Resumen del turno'!$C$3,$B1274&lt;&gt;'Resumen del turno'!$C$4,$O1274="",$O1274="OK"),"",COUNTIFS($A$2:$A1274,$A1274,$B$2:$B1274,$B1274,$O$2:$O1274,"Falta*")+COUNTIFS($A$2:$A1274,$A1274,$B$2:$B1274,$B1274,$O$2:$O1274,"Sobra*"))</f>
        <v/>
      </c>
    </row>
    <row r="1275">
      <c r="A1275" s="22" t="n"/>
      <c r="B1275" s="18" t="n"/>
      <c r="C1275" s="18" t="n"/>
      <c r="D1275" s="18" t="n"/>
      <c r="E1275" s="23">
        <f>IF($D1275="","",IFERROR(INDEX('Productos de barra'!$B$2:$B$151,MATCH($D1275,'Productos de barra'!$A$2:$A$151,0)),"Código no cargado"))</f>
        <v/>
      </c>
      <c r="F1275" s="23">
        <f>IF($D1275="","",IFERROR(INDEX('Productos de barra'!$D$2:$D$151,MATCH($D1275,'Productos de barra'!$A$2:$A$151,0)),""))</f>
        <v/>
      </c>
      <c r="G1275" s="24" t="n"/>
      <c r="H1275" s="24" t="n"/>
      <c r="I1275" s="24" t="n"/>
      <c r="J1275" s="24" t="n"/>
      <c r="K1275" s="24" t="n"/>
      <c r="L1275" s="25">
        <f>IF(OR($D1275="",$G1275=""),"",ROUND($G1275+N($H1275)-((N($I1275)+N($J1275))/MAX(0.0001,IFERROR(IF(INDEX('Productos de barra'!$F$2:$F$151,MATCH($D1275,'Productos de barra'!$A$2:$A$151,0))="",1,INDEX('Productos de barra'!$F$2:$F$151,MATCH($D1275,'Productos de barra'!$A$2:$A$151,0))),1))+N($K1275)),2))</f>
        <v/>
      </c>
      <c r="M1275" s="24" t="n"/>
      <c r="N1275" s="25">
        <f>IF(OR($L1275="",$M1275=""),"",ROUND($M1275-$L1275,2))</f>
        <v/>
      </c>
      <c r="O1275" s="23">
        <f>IF($N1275="","",IF(ABS($N1275)&lt;=IFERROR(IF(INDEX('Productos de barra'!$G$2:$G$151,MATCH($D1275,'Productos de barra'!$A$2:$A$151,0))="",Configuración!$C$3,INDEX('Productos de barra'!$G$2:$G$151,MATCH($D1275,'Productos de barra'!$A$2:$A$151,0))),Configuración!$C$3)*((N($I1275)+N($J1275))/MAX(0.0001,IFERROR(IF(INDEX('Productos de barra'!$F$2:$F$151,MATCH($D1275,'Productos de barra'!$A$2:$A$151,0))="",1,INDEX('Productos de barra'!$F$2:$F$151,MATCH($D1275,'Productos de barra'!$A$2:$A$151,0))),1))+N($K1275))+0.001,"OK",IF($N1275&lt;0,"Falta: investigar","Sobra: revisar carga")))</f>
        <v/>
      </c>
      <c r="P1275" s="26">
        <f>IF($N1275="","",IFERROR(IF(INDEX('Productos de barra'!$H$2:$H$151,MATCH($D1275,'Productos de barra'!$A$2:$A$151,0))="","",$N1275*INDEX('Productos de barra'!$H$2:$H$151,MATCH($D1275,'Productos de barra'!$A$2:$A$151,0))),""))</f>
        <v/>
      </c>
      <c r="Q1275" s="18" t="n"/>
      <c r="R1275" s="23">
        <f>IF(OR($A1275="",$A1275&lt;&gt;'Resumen del turno'!$C$3,$B1275&lt;&gt;'Resumen del turno'!$C$4,$O1275="",$O1275="OK"),"",COUNTIFS($A$2:$A1275,$A1275,$B$2:$B1275,$B1275,$O$2:$O1275,"Falta*")+COUNTIFS($A$2:$A1275,$A1275,$B$2:$B1275,$B1275,$O$2:$O1275,"Sobra*"))</f>
        <v/>
      </c>
    </row>
    <row r="1276">
      <c r="A1276" s="22" t="n"/>
      <c r="B1276" s="18" t="n"/>
      <c r="C1276" s="18" t="n"/>
      <c r="D1276" s="18" t="n"/>
      <c r="E1276" s="23">
        <f>IF($D1276="","",IFERROR(INDEX('Productos de barra'!$B$2:$B$151,MATCH($D1276,'Productos de barra'!$A$2:$A$151,0)),"Código no cargado"))</f>
        <v/>
      </c>
      <c r="F1276" s="23">
        <f>IF($D1276="","",IFERROR(INDEX('Productos de barra'!$D$2:$D$151,MATCH($D1276,'Productos de barra'!$A$2:$A$151,0)),""))</f>
        <v/>
      </c>
      <c r="G1276" s="24" t="n"/>
      <c r="H1276" s="24" t="n"/>
      <c r="I1276" s="24" t="n"/>
      <c r="J1276" s="24" t="n"/>
      <c r="K1276" s="24" t="n"/>
      <c r="L1276" s="25">
        <f>IF(OR($D1276="",$G1276=""),"",ROUND($G1276+N($H1276)-((N($I1276)+N($J1276))/MAX(0.0001,IFERROR(IF(INDEX('Productos de barra'!$F$2:$F$151,MATCH($D1276,'Productos de barra'!$A$2:$A$151,0))="",1,INDEX('Productos de barra'!$F$2:$F$151,MATCH($D1276,'Productos de barra'!$A$2:$A$151,0))),1))+N($K1276)),2))</f>
        <v/>
      </c>
      <c r="M1276" s="24" t="n"/>
      <c r="N1276" s="25">
        <f>IF(OR($L1276="",$M1276=""),"",ROUND($M1276-$L1276,2))</f>
        <v/>
      </c>
      <c r="O1276" s="23">
        <f>IF($N1276="","",IF(ABS($N1276)&lt;=IFERROR(IF(INDEX('Productos de barra'!$G$2:$G$151,MATCH($D1276,'Productos de barra'!$A$2:$A$151,0))="",Configuración!$C$3,INDEX('Productos de barra'!$G$2:$G$151,MATCH($D1276,'Productos de barra'!$A$2:$A$151,0))),Configuración!$C$3)*((N($I1276)+N($J1276))/MAX(0.0001,IFERROR(IF(INDEX('Productos de barra'!$F$2:$F$151,MATCH($D1276,'Productos de barra'!$A$2:$A$151,0))="",1,INDEX('Productos de barra'!$F$2:$F$151,MATCH($D1276,'Productos de barra'!$A$2:$A$151,0))),1))+N($K1276))+0.001,"OK",IF($N1276&lt;0,"Falta: investigar","Sobra: revisar carga")))</f>
        <v/>
      </c>
      <c r="P1276" s="26">
        <f>IF($N1276="","",IFERROR(IF(INDEX('Productos de barra'!$H$2:$H$151,MATCH($D1276,'Productos de barra'!$A$2:$A$151,0))="","",$N1276*INDEX('Productos de barra'!$H$2:$H$151,MATCH($D1276,'Productos de barra'!$A$2:$A$151,0))),""))</f>
        <v/>
      </c>
      <c r="Q1276" s="18" t="n"/>
      <c r="R1276" s="23">
        <f>IF(OR($A1276="",$A1276&lt;&gt;'Resumen del turno'!$C$3,$B1276&lt;&gt;'Resumen del turno'!$C$4,$O1276="",$O1276="OK"),"",COUNTIFS($A$2:$A1276,$A1276,$B$2:$B1276,$B1276,$O$2:$O1276,"Falta*")+COUNTIFS($A$2:$A1276,$A1276,$B$2:$B1276,$B1276,$O$2:$O1276,"Sobra*"))</f>
        <v/>
      </c>
    </row>
    <row r="1277">
      <c r="A1277" s="22" t="n"/>
      <c r="B1277" s="18" t="n"/>
      <c r="C1277" s="18" t="n"/>
      <c r="D1277" s="18" t="n"/>
      <c r="E1277" s="23">
        <f>IF($D1277="","",IFERROR(INDEX('Productos de barra'!$B$2:$B$151,MATCH($D1277,'Productos de barra'!$A$2:$A$151,0)),"Código no cargado"))</f>
        <v/>
      </c>
      <c r="F1277" s="23">
        <f>IF($D1277="","",IFERROR(INDEX('Productos de barra'!$D$2:$D$151,MATCH($D1277,'Productos de barra'!$A$2:$A$151,0)),""))</f>
        <v/>
      </c>
      <c r="G1277" s="24" t="n"/>
      <c r="H1277" s="24" t="n"/>
      <c r="I1277" s="24" t="n"/>
      <c r="J1277" s="24" t="n"/>
      <c r="K1277" s="24" t="n"/>
      <c r="L1277" s="25">
        <f>IF(OR($D1277="",$G1277=""),"",ROUND($G1277+N($H1277)-((N($I1277)+N($J1277))/MAX(0.0001,IFERROR(IF(INDEX('Productos de barra'!$F$2:$F$151,MATCH($D1277,'Productos de barra'!$A$2:$A$151,0))="",1,INDEX('Productos de barra'!$F$2:$F$151,MATCH($D1277,'Productos de barra'!$A$2:$A$151,0))),1))+N($K1277)),2))</f>
        <v/>
      </c>
      <c r="M1277" s="24" t="n"/>
      <c r="N1277" s="25">
        <f>IF(OR($L1277="",$M1277=""),"",ROUND($M1277-$L1277,2))</f>
        <v/>
      </c>
      <c r="O1277" s="23">
        <f>IF($N1277="","",IF(ABS($N1277)&lt;=IFERROR(IF(INDEX('Productos de barra'!$G$2:$G$151,MATCH($D1277,'Productos de barra'!$A$2:$A$151,0))="",Configuración!$C$3,INDEX('Productos de barra'!$G$2:$G$151,MATCH($D1277,'Productos de barra'!$A$2:$A$151,0))),Configuración!$C$3)*((N($I1277)+N($J1277))/MAX(0.0001,IFERROR(IF(INDEX('Productos de barra'!$F$2:$F$151,MATCH($D1277,'Productos de barra'!$A$2:$A$151,0))="",1,INDEX('Productos de barra'!$F$2:$F$151,MATCH($D1277,'Productos de barra'!$A$2:$A$151,0))),1))+N($K1277))+0.001,"OK",IF($N1277&lt;0,"Falta: investigar","Sobra: revisar carga")))</f>
        <v/>
      </c>
      <c r="P1277" s="26">
        <f>IF($N1277="","",IFERROR(IF(INDEX('Productos de barra'!$H$2:$H$151,MATCH($D1277,'Productos de barra'!$A$2:$A$151,0))="","",$N1277*INDEX('Productos de barra'!$H$2:$H$151,MATCH($D1277,'Productos de barra'!$A$2:$A$151,0))),""))</f>
        <v/>
      </c>
      <c r="Q1277" s="18" t="n"/>
      <c r="R1277" s="23">
        <f>IF(OR($A1277="",$A1277&lt;&gt;'Resumen del turno'!$C$3,$B1277&lt;&gt;'Resumen del turno'!$C$4,$O1277="",$O1277="OK"),"",COUNTIFS($A$2:$A1277,$A1277,$B$2:$B1277,$B1277,$O$2:$O1277,"Falta*")+COUNTIFS($A$2:$A1277,$A1277,$B$2:$B1277,$B1277,$O$2:$O1277,"Sobra*"))</f>
        <v/>
      </c>
    </row>
    <row r="1278">
      <c r="A1278" s="22" t="n"/>
      <c r="B1278" s="18" t="n"/>
      <c r="C1278" s="18" t="n"/>
      <c r="D1278" s="18" t="n"/>
      <c r="E1278" s="23">
        <f>IF($D1278="","",IFERROR(INDEX('Productos de barra'!$B$2:$B$151,MATCH($D1278,'Productos de barra'!$A$2:$A$151,0)),"Código no cargado"))</f>
        <v/>
      </c>
      <c r="F1278" s="23">
        <f>IF($D1278="","",IFERROR(INDEX('Productos de barra'!$D$2:$D$151,MATCH($D1278,'Productos de barra'!$A$2:$A$151,0)),""))</f>
        <v/>
      </c>
      <c r="G1278" s="24" t="n"/>
      <c r="H1278" s="24" t="n"/>
      <c r="I1278" s="24" t="n"/>
      <c r="J1278" s="24" t="n"/>
      <c r="K1278" s="24" t="n"/>
      <c r="L1278" s="25">
        <f>IF(OR($D1278="",$G1278=""),"",ROUND($G1278+N($H1278)-((N($I1278)+N($J1278))/MAX(0.0001,IFERROR(IF(INDEX('Productos de barra'!$F$2:$F$151,MATCH($D1278,'Productos de barra'!$A$2:$A$151,0))="",1,INDEX('Productos de barra'!$F$2:$F$151,MATCH($D1278,'Productos de barra'!$A$2:$A$151,0))),1))+N($K1278)),2))</f>
        <v/>
      </c>
      <c r="M1278" s="24" t="n"/>
      <c r="N1278" s="25">
        <f>IF(OR($L1278="",$M1278=""),"",ROUND($M1278-$L1278,2))</f>
        <v/>
      </c>
      <c r="O1278" s="23">
        <f>IF($N1278="","",IF(ABS($N1278)&lt;=IFERROR(IF(INDEX('Productos de barra'!$G$2:$G$151,MATCH($D1278,'Productos de barra'!$A$2:$A$151,0))="",Configuración!$C$3,INDEX('Productos de barra'!$G$2:$G$151,MATCH($D1278,'Productos de barra'!$A$2:$A$151,0))),Configuración!$C$3)*((N($I1278)+N($J1278))/MAX(0.0001,IFERROR(IF(INDEX('Productos de barra'!$F$2:$F$151,MATCH($D1278,'Productos de barra'!$A$2:$A$151,0))="",1,INDEX('Productos de barra'!$F$2:$F$151,MATCH($D1278,'Productos de barra'!$A$2:$A$151,0))),1))+N($K1278))+0.001,"OK",IF($N1278&lt;0,"Falta: investigar","Sobra: revisar carga")))</f>
        <v/>
      </c>
      <c r="P1278" s="26">
        <f>IF($N1278="","",IFERROR(IF(INDEX('Productos de barra'!$H$2:$H$151,MATCH($D1278,'Productos de barra'!$A$2:$A$151,0))="","",$N1278*INDEX('Productos de barra'!$H$2:$H$151,MATCH($D1278,'Productos de barra'!$A$2:$A$151,0))),""))</f>
        <v/>
      </c>
      <c r="Q1278" s="18" t="n"/>
      <c r="R1278" s="23">
        <f>IF(OR($A1278="",$A1278&lt;&gt;'Resumen del turno'!$C$3,$B1278&lt;&gt;'Resumen del turno'!$C$4,$O1278="",$O1278="OK"),"",COUNTIFS($A$2:$A1278,$A1278,$B$2:$B1278,$B1278,$O$2:$O1278,"Falta*")+COUNTIFS($A$2:$A1278,$A1278,$B$2:$B1278,$B1278,$O$2:$O1278,"Sobra*"))</f>
        <v/>
      </c>
    </row>
    <row r="1279">
      <c r="A1279" s="22" t="n"/>
      <c r="B1279" s="18" t="n"/>
      <c r="C1279" s="18" t="n"/>
      <c r="D1279" s="18" t="n"/>
      <c r="E1279" s="23">
        <f>IF($D1279="","",IFERROR(INDEX('Productos de barra'!$B$2:$B$151,MATCH($D1279,'Productos de barra'!$A$2:$A$151,0)),"Código no cargado"))</f>
        <v/>
      </c>
      <c r="F1279" s="23">
        <f>IF($D1279="","",IFERROR(INDEX('Productos de barra'!$D$2:$D$151,MATCH($D1279,'Productos de barra'!$A$2:$A$151,0)),""))</f>
        <v/>
      </c>
      <c r="G1279" s="24" t="n"/>
      <c r="H1279" s="24" t="n"/>
      <c r="I1279" s="24" t="n"/>
      <c r="J1279" s="24" t="n"/>
      <c r="K1279" s="24" t="n"/>
      <c r="L1279" s="25">
        <f>IF(OR($D1279="",$G1279=""),"",ROUND($G1279+N($H1279)-((N($I1279)+N($J1279))/MAX(0.0001,IFERROR(IF(INDEX('Productos de barra'!$F$2:$F$151,MATCH($D1279,'Productos de barra'!$A$2:$A$151,0))="",1,INDEX('Productos de barra'!$F$2:$F$151,MATCH($D1279,'Productos de barra'!$A$2:$A$151,0))),1))+N($K1279)),2))</f>
        <v/>
      </c>
      <c r="M1279" s="24" t="n"/>
      <c r="N1279" s="25">
        <f>IF(OR($L1279="",$M1279=""),"",ROUND($M1279-$L1279,2))</f>
        <v/>
      </c>
      <c r="O1279" s="23">
        <f>IF($N1279="","",IF(ABS($N1279)&lt;=IFERROR(IF(INDEX('Productos de barra'!$G$2:$G$151,MATCH($D1279,'Productos de barra'!$A$2:$A$151,0))="",Configuración!$C$3,INDEX('Productos de barra'!$G$2:$G$151,MATCH($D1279,'Productos de barra'!$A$2:$A$151,0))),Configuración!$C$3)*((N($I1279)+N($J1279))/MAX(0.0001,IFERROR(IF(INDEX('Productos de barra'!$F$2:$F$151,MATCH($D1279,'Productos de barra'!$A$2:$A$151,0))="",1,INDEX('Productos de barra'!$F$2:$F$151,MATCH($D1279,'Productos de barra'!$A$2:$A$151,0))),1))+N($K1279))+0.001,"OK",IF($N1279&lt;0,"Falta: investigar","Sobra: revisar carga")))</f>
        <v/>
      </c>
      <c r="P1279" s="26">
        <f>IF($N1279="","",IFERROR(IF(INDEX('Productos de barra'!$H$2:$H$151,MATCH($D1279,'Productos de barra'!$A$2:$A$151,0))="","",$N1279*INDEX('Productos de barra'!$H$2:$H$151,MATCH($D1279,'Productos de barra'!$A$2:$A$151,0))),""))</f>
        <v/>
      </c>
      <c r="Q1279" s="18" t="n"/>
      <c r="R1279" s="23">
        <f>IF(OR($A1279="",$A1279&lt;&gt;'Resumen del turno'!$C$3,$B1279&lt;&gt;'Resumen del turno'!$C$4,$O1279="",$O1279="OK"),"",COUNTIFS($A$2:$A1279,$A1279,$B$2:$B1279,$B1279,$O$2:$O1279,"Falta*")+COUNTIFS($A$2:$A1279,$A1279,$B$2:$B1279,$B1279,$O$2:$O1279,"Sobra*"))</f>
        <v/>
      </c>
    </row>
    <row r="1280">
      <c r="A1280" s="22" t="n"/>
      <c r="B1280" s="18" t="n"/>
      <c r="C1280" s="18" t="n"/>
      <c r="D1280" s="18" t="n"/>
      <c r="E1280" s="23">
        <f>IF($D1280="","",IFERROR(INDEX('Productos de barra'!$B$2:$B$151,MATCH($D1280,'Productos de barra'!$A$2:$A$151,0)),"Código no cargado"))</f>
        <v/>
      </c>
      <c r="F1280" s="23">
        <f>IF($D1280="","",IFERROR(INDEX('Productos de barra'!$D$2:$D$151,MATCH($D1280,'Productos de barra'!$A$2:$A$151,0)),""))</f>
        <v/>
      </c>
      <c r="G1280" s="24" t="n"/>
      <c r="H1280" s="24" t="n"/>
      <c r="I1280" s="24" t="n"/>
      <c r="J1280" s="24" t="n"/>
      <c r="K1280" s="24" t="n"/>
      <c r="L1280" s="25">
        <f>IF(OR($D1280="",$G1280=""),"",ROUND($G1280+N($H1280)-((N($I1280)+N($J1280))/MAX(0.0001,IFERROR(IF(INDEX('Productos de barra'!$F$2:$F$151,MATCH($D1280,'Productos de barra'!$A$2:$A$151,0))="",1,INDEX('Productos de barra'!$F$2:$F$151,MATCH($D1280,'Productos de barra'!$A$2:$A$151,0))),1))+N($K1280)),2))</f>
        <v/>
      </c>
      <c r="M1280" s="24" t="n"/>
      <c r="N1280" s="25">
        <f>IF(OR($L1280="",$M1280=""),"",ROUND($M1280-$L1280,2))</f>
        <v/>
      </c>
      <c r="O1280" s="23">
        <f>IF($N1280="","",IF(ABS($N1280)&lt;=IFERROR(IF(INDEX('Productos de barra'!$G$2:$G$151,MATCH($D1280,'Productos de barra'!$A$2:$A$151,0))="",Configuración!$C$3,INDEX('Productos de barra'!$G$2:$G$151,MATCH($D1280,'Productos de barra'!$A$2:$A$151,0))),Configuración!$C$3)*((N($I1280)+N($J1280))/MAX(0.0001,IFERROR(IF(INDEX('Productos de barra'!$F$2:$F$151,MATCH($D1280,'Productos de barra'!$A$2:$A$151,0))="",1,INDEX('Productos de barra'!$F$2:$F$151,MATCH($D1280,'Productos de barra'!$A$2:$A$151,0))),1))+N($K1280))+0.001,"OK",IF($N1280&lt;0,"Falta: investigar","Sobra: revisar carga")))</f>
        <v/>
      </c>
      <c r="P1280" s="26">
        <f>IF($N1280="","",IFERROR(IF(INDEX('Productos de barra'!$H$2:$H$151,MATCH($D1280,'Productos de barra'!$A$2:$A$151,0))="","",$N1280*INDEX('Productos de barra'!$H$2:$H$151,MATCH($D1280,'Productos de barra'!$A$2:$A$151,0))),""))</f>
        <v/>
      </c>
      <c r="Q1280" s="18" t="n"/>
      <c r="R1280" s="23">
        <f>IF(OR($A1280="",$A1280&lt;&gt;'Resumen del turno'!$C$3,$B1280&lt;&gt;'Resumen del turno'!$C$4,$O1280="",$O1280="OK"),"",COUNTIFS($A$2:$A1280,$A1280,$B$2:$B1280,$B1280,$O$2:$O1280,"Falta*")+COUNTIFS($A$2:$A1280,$A1280,$B$2:$B1280,$B1280,$O$2:$O1280,"Sobra*"))</f>
        <v/>
      </c>
    </row>
    <row r="1281">
      <c r="A1281" s="22" t="n"/>
      <c r="B1281" s="18" t="n"/>
      <c r="C1281" s="18" t="n"/>
      <c r="D1281" s="18" t="n"/>
      <c r="E1281" s="23">
        <f>IF($D1281="","",IFERROR(INDEX('Productos de barra'!$B$2:$B$151,MATCH($D1281,'Productos de barra'!$A$2:$A$151,0)),"Código no cargado"))</f>
        <v/>
      </c>
      <c r="F1281" s="23">
        <f>IF($D1281="","",IFERROR(INDEX('Productos de barra'!$D$2:$D$151,MATCH($D1281,'Productos de barra'!$A$2:$A$151,0)),""))</f>
        <v/>
      </c>
      <c r="G1281" s="24" t="n"/>
      <c r="H1281" s="24" t="n"/>
      <c r="I1281" s="24" t="n"/>
      <c r="J1281" s="24" t="n"/>
      <c r="K1281" s="24" t="n"/>
      <c r="L1281" s="25">
        <f>IF(OR($D1281="",$G1281=""),"",ROUND($G1281+N($H1281)-((N($I1281)+N($J1281))/MAX(0.0001,IFERROR(IF(INDEX('Productos de barra'!$F$2:$F$151,MATCH($D1281,'Productos de barra'!$A$2:$A$151,0))="",1,INDEX('Productos de barra'!$F$2:$F$151,MATCH($D1281,'Productos de barra'!$A$2:$A$151,0))),1))+N($K1281)),2))</f>
        <v/>
      </c>
      <c r="M1281" s="24" t="n"/>
      <c r="N1281" s="25">
        <f>IF(OR($L1281="",$M1281=""),"",ROUND($M1281-$L1281,2))</f>
        <v/>
      </c>
      <c r="O1281" s="23">
        <f>IF($N1281="","",IF(ABS($N1281)&lt;=IFERROR(IF(INDEX('Productos de barra'!$G$2:$G$151,MATCH($D1281,'Productos de barra'!$A$2:$A$151,0))="",Configuración!$C$3,INDEX('Productos de barra'!$G$2:$G$151,MATCH($D1281,'Productos de barra'!$A$2:$A$151,0))),Configuración!$C$3)*((N($I1281)+N($J1281))/MAX(0.0001,IFERROR(IF(INDEX('Productos de barra'!$F$2:$F$151,MATCH($D1281,'Productos de barra'!$A$2:$A$151,0))="",1,INDEX('Productos de barra'!$F$2:$F$151,MATCH($D1281,'Productos de barra'!$A$2:$A$151,0))),1))+N($K1281))+0.001,"OK",IF($N1281&lt;0,"Falta: investigar","Sobra: revisar carga")))</f>
        <v/>
      </c>
      <c r="P1281" s="26">
        <f>IF($N1281="","",IFERROR(IF(INDEX('Productos de barra'!$H$2:$H$151,MATCH($D1281,'Productos de barra'!$A$2:$A$151,0))="","",$N1281*INDEX('Productos de barra'!$H$2:$H$151,MATCH($D1281,'Productos de barra'!$A$2:$A$151,0))),""))</f>
        <v/>
      </c>
      <c r="Q1281" s="18" t="n"/>
      <c r="R1281" s="23">
        <f>IF(OR($A1281="",$A1281&lt;&gt;'Resumen del turno'!$C$3,$B1281&lt;&gt;'Resumen del turno'!$C$4,$O1281="",$O1281="OK"),"",COUNTIFS($A$2:$A1281,$A1281,$B$2:$B1281,$B1281,$O$2:$O1281,"Falta*")+COUNTIFS($A$2:$A1281,$A1281,$B$2:$B1281,$B1281,$O$2:$O1281,"Sobra*"))</f>
        <v/>
      </c>
    </row>
    <row r="1282">
      <c r="A1282" s="22" t="n"/>
      <c r="B1282" s="18" t="n"/>
      <c r="C1282" s="18" t="n"/>
      <c r="D1282" s="18" t="n"/>
      <c r="E1282" s="23">
        <f>IF($D1282="","",IFERROR(INDEX('Productos de barra'!$B$2:$B$151,MATCH($D1282,'Productos de barra'!$A$2:$A$151,0)),"Código no cargado"))</f>
        <v/>
      </c>
      <c r="F1282" s="23">
        <f>IF($D1282="","",IFERROR(INDEX('Productos de barra'!$D$2:$D$151,MATCH($D1282,'Productos de barra'!$A$2:$A$151,0)),""))</f>
        <v/>
      </c>
      <c r="G1282" s="24" t="n"/>
      <c r="H1282" s="24" t="n"/>
      <c r="I1282" s="24" t="n"/>
      <c r="J1282" s="24" t="n"/>
      <c r="K1282" s="24" t="n"/>
      <c r="L1282" s="25">
        <f>IF(OR($D1282="",$G1282=""),"",ROUND($G1282+N($H1282)-((N($I1282)+N($J1282))/MAX(0.0001,IFERROR(IF(INDEX('Productos de barra'!$F$2:$F$151,MATCH($D1282,'Productos de barra'!$A$2:$A$151,0))="",1,INDEX('Productos de barra'!$F$2:$F$151,MATCH($D1282,'Productos de barra'!$A$2:$A$151,0))),1))+N($K1282)),2))</f>
        <v/>
      </c>
      <c r="M1282" s="24" t="n"/>
      <c r="N1282" s="25">
        <f>IF(OR($L1282="",$M1282=""),"",ROUND($M1282-$L1282,2))</f>
        <v/>
      </c>
      <c r="O1282" s="23">
        <f>IF($N1282="","",IF(ABS($N1282)&lt;=IFERROR(IF(INDEX('Productos de barra'!$G$2:$G$151,MATCH($D1282,'Productos de barra'!$A$2:$A$151,0))="",Configuración!$C$3,INDEX('Productos de barra'!$G$2:$G$151,MATCH($D1282,'Productos de barra'!$A$2:$A$151,0))),Configuración!$C$3)*((N($I1282)+N($J1282))/MAX(0.0001,IFERROR(IF(INDEX('Productos de barra'!$F$2:$F$151,MATCH($D1282,'Productos de barra'!$A$2:$A$151,0))="",1,INDEX('Productos de barra'!$F$2:$F$151,MATCH($D1282,'Productos de barra'!$A$2:$A$151,0))),1))+N($K1282))+0.001,"OK",IF($N1282&lt;0,"Falta: investigar","Sobra: revisar carga")))</f>
        <v/>
      </c>
      <c r="P1282" s="26">
        <f>IF($N1282="","",IFERROR(IF(INDEX('Productos de barra'!$H$2:$H$151,MATCH($D1282,'Productos de barra'!$A$2:$A$151,0))="","",$N1282*INDEX('Productos de barra'!$H$2:$H$151,MATCH($D1282,'Productos de barra'!$A$2:$A$151,0))),""))</f>
        <v/>
      </c>
      <c r="Q1282" s="18" t="n"/>
      <c r="R1282" s="23">
        <f>IF(OR($A1282="",$A1282&lt;&gt;'Resumen del turno'!$C$3,$B1282&lt;&gt;'Resumen del turno'!$C$4,$O1282="",$O1282="OK"),"",COUNTIFS($A$2:$A1282,$A1282,$B$2:$B1282,$B1282,$O$2:$O1282,"Falta*")+COUNTIFS($A$2:$A1282,$A1282,$B$2:$B1282,$B1282,$O$2:$O1282,"Sobra*"))</f>
        <v/>
      </c>
    </row>
    <row r="1283">
      <c r="A1283" s="22" t="n"/>
      <c r="B1283" s="18" t="n"/>
      <c r="C1283" s="18" t="n"/>
      <c r="D1283" s="18" t="n"/>
      <c r="E1283" s="23">
        <f>IF($D1283="","",IFERROR(INDEX('Productos de barra'!$B$2:$B$151,MATCH($D1283,'Productos de barra'!$A$2:$A$151,0)),"Código no cargado"))</f>
        <v/>
      </c>
      <c r="F1283" s="23">
        <f>IF($D1283="","",IFERROR(INDEX('Productos de barra'!$D$2:$D$151,MATCH($D1283,'Productos de barra'!$A$2:$A$151,0)),""))</f>
        <v/>
      </c>
      <c r="G1283" s="24" t="n"/>
      <c r="H1283" s="24" t="n"/>
      <c r="I1283" s="24" t="n"/>
      <c r="J1283" s="24" t="n"/>
      <c r="K1283" s="24" t="n"/>
      <c r="L1283" s="25">
        <f>IF(OR($D1283="",$G1283=""),"",ROUND($G1283+N($H1283)-((N($I1283)+N($J1283))/MAX(0.0001,IFERROR(IF(INDEX('Productos de barra'!$F$2:$F$151,MATCH($D1283,'Productos de barra'!$A$2:$A$151,0))="",1,INDEX('Productos de barra'!$F$2:$F$151,MATCH($D1283,'Productos de barra'!$A$2:$A$151,0))),1))+N($K1283)),2))</f>
        <v/>
      </c>
      <c r="M1283" s="24" t="n"/>
      <c r="N1283" s="25">
        <f>IF(OR($L1283="",$M1283=""),"",ROUND($M1283-$L1283,2))</f>
        <v/>
      </c>
      <c r="O1283" s="23">
        <f>IF($N1283="","",IF(ABS($N1283)&lt;=IFERROR(IF(INDEX('Productos de barra'!$G$2:$G$151,MATCH($D1283,'Productos de barra'!$A$2:$A$151,0))="",Configuración!$C$3,INDEX('Productos de barra'!$G$2:$G$151,MATCH($D1283,'Productos de barra'!$A$2:$A$151,0))),Configuración!$C$3)*((N($I1283)+N($J1283))/MAX(0.0001,IFERROR(IF(INDEX('Productos de barra'!$F$2:$F$151,MATCH($D1283,'Productos de barra'!$A$2:$A$151,0))="",1,INDEX('Productos de barra'!$F$2:$F$151,MATCH($D1283,'Productos de barra'!$A$2:$A$151,0))),1))+N($K1283))+0.001,"OK",IF($N1283&lt;0,"Falta: investigar","Sobra: revisar carga")))</f>
        <v/>
      </c>
      <c r="P1283" s="26">
        <f>IF($N1283="","",IFERROR(IF(INDEX('Productos de barra'!$H$2:$H$151,MATCH($D1283,'Productos de barra'!$A$2:$A$151,0))="","",$N1283*INDEX('Productos de barra'!$H$2:$H$151,MATCH($D1283,'Productos de barra'!$A$2:$A$151,0))),""))</f>
        <v/>
      </c>
      <c r="Q1283" s="18" t="n"/>
      <c r="R1283" s="23">
        <f>IF(OR($A1283="",$A1283&lt;&gt;'Resumen del turno'!$C$3,$B1283&lt;&gt;'Resumen del turno'!$C$4,$O1283="",$O1283="OK"),"",COUNTIFS($A$2:$A1283,$A1283,$B$2:$B1283,$B1283,$O$2:$O1283,"Falta*")+COUNTIFS($A$2:$A1283,$A1283,$B$2:$B1283,$B1283,$O$2:$O1283,"Sobra*"))</f>
        <v/>
      </c>
    </row>
    <row r="1284">
      <c r="A1284" s="22" t="n"/>
      <c r="B1284" s="18" t="n"/>
      <c r="C1284" s="18" t="n"/>
      <c r="D1284" s="18" t="n"/>
      <c r="E1284" s="23">
        <f>IF($D1284="","",IFERROR(INDEX('Productos de barra'!$B$2:$B$151,MATCH($D1284,'Productos de barra'!$A$2:$A$151,0)),"Código no cargado"))</f>
        <v/>
      </c>
      <c r="F1284" s="23">
        <f>IF($D1284="","",IFERROR(INDEX('Productos de barra'!$D$2:$D$151,MATCH($D1284,'Productos de barra'!$A$2:$A$151,0)),""))</f>
        <v/>
      </c>
      <c r="G1284" s="24" t="n"/>
      <c r="H1284" s="24" t="n"/>
      <c r="I1284" s="24" t="n"/>
      <c r="J1284" s="24" t="n"/>
      <c r="K1284" s="24" t="n"/>
      <c r="L1284" s="25">
        <f>IF(OR($D1284="",$G1284=""),"",ROUND($G1284+N($H1284)-((N($I1284)+N($J1284))/MAX(0.0001,IFERROR(IF(INDEX('Productos de barra'!$F$2:$F$151,MATCH($D1284,'Productos de barra'!$A$2:$A$151,0))="",1,INDEX('Productos de barra'!$F$2:$F$151,MATCH($D1284,'Productos de barra'!$A$2:$A$151,0))),1))+N($K1284)),2))</f>
        <v/>
      </c>
      <c r="M1284" s="24" t="n"/>
      <c r="N1284" s="25">
        <f>IF(OR($L1284="",$M1284=""),"",ROUND($M1284-$L1284,2))</f>
        <v/>
      </c>
      <c r="O1284" s="23">
        <f>IF($N1284="","",IF(ABS($N1284)&lt;=IFERROR(IF(INDEX('Productos de barra'!$G$2:$G$151,MATCH($D1284,'Productos de barra'!$A$2:$A$151,0))="",Configuración!$C$3,INDEX('Productos de barra'!$G$2:$G$151,MATCH($D1284,'Productos de barra'!$A$2:$A$151,0))),Configuración!$C$3)*((N($I1284)+N($J1284))/MAX(0.0001,IFERROR(IF(INDEX('Productos de barra'!$F$2:$F$151,MATCH($D1284,'Productos de barra'!$A$2:$A$151,0))="",1,INDEX('Productos de barra'!$F$2:$F$151,MATCH($D1284,'Productos de barra'!$A$2:$A$151,0))),1))+N($K1284))+0.001,"OK",IF($N1284&lt;0,"Falta: investigar","Sobra: revisar carga")))</f>
        <v/>
      </c>
      <c r="P1284" s="26">
        <f>IF($N1284="","",IFERROR(IF(INDEX('Productos de barra'!$H$2:$H$151,MATCH($D1284,'Productos de barra'!$A$2:$A$151,0))="","",$N1284*INDEX('Productos de barra'!$H$2:$H$151,MATCH($D1284,'Productos de barra'!$A$2:$A$151,0))),""))</f>
        <v/>
      </c>
      <c r="Q1284" s="18" t="n"/>
      <c r="R1284" s="23">
        <f>IF(OR($A1284="",$A1284&lt;&gt;'Resumen del turno'!$C$3,$B1284&lt;&gt;'Resumen del turno'!$C$4,$O1284="",$O1284="OK"),"",COUNTIFS($A$2:$A1284,$A1284,$B$2:$B1284,$B1284,$O$2:$O1284,"Falta*")+COUNTIFS($A$2:$A1284,$A1284,$B$2:$B1284,$B1284,$O$2:$O1284,"Sobra*"))</f>
        <v/>
      </c>
    </row>
    <row r="1285">
      <c r="A1285" s="22" t="n"/>
      <c r="B1285" s="18" t="n"/>
      <c r="C1285" s="18" t="n"/>
      <c r="D1285" s="18" t="n"/>
      <c r="E1285" s="23">
        <f>IF($D1285="","",IFERROR(INDEX('Productos de barra'!$B$2:$B$151,MATCH($D1285,'Productos de barra'!$A$2:$A$151,0)),"Código no cargado"))</f>
        <v/>
      </c>
      <c r="F1285" s="23">
        <f>IF($D1285="","",IFERROR(INDEX('Productos de barra'!$D$2:$D$151,MATCH($D1285,'Productos de barra'!$A$2:$A$151,0)),""))</f>
        <v/>
      </c>
      <c r="G1285" s="24" t="n"/>
      <c r="H1285" s="24" t="n"/>
      <c r="I1285" s="24" t="n"/>
      <c r="J1285" s="24" t="n"/>
      <c r="K1285" s="24" t="n"/>
      <c r="L1285" s="25">
        <f>IF(OR($D1285="",$G1285=""),"",ROUND($G1285+N($H1285)-((N($I1285)+N($J1285))/MAX(0.0001,IFERROR(IF(INDEX('Productos de barra'!$F$2:$F$151,MATCH($D1285,'Productos de barra'!$A$2:$A$151,0))="",1,INDEX('Productos de barra'!$F$2:$F$151,MATCH($D1285,'Productos de barra'!$A$2:$A$151,0))),1))+N($K1285)),2))</f>
        <v/>
      </c>
      <c r="M1285" s="24" t="n"/>
      <c r="N1285" s="25">
        <f>IF(OR($L1285="",$M1285=""),"",ROUND($M1285-$L1285,2))</f>
        <v/>
      </c>
      <c r="O1285" s="23">
        <f>IF($N1285="","",IF(ABS($N1285)&lt;=IFERROR(IF(INDEX('Productos de barra'!$G$2:$G$151,MATCH($D1285,'Productos de barra'!$A$2:$A$151,0))="",Configuración!$C$3,INDEX('Productos de barra'!$G$2:$G$151,MATCH($D1285,'Productos de barra'!$A$2:$A$151,0))),Configuración!$C$3)*((N($I1285)+N($J1285))/MAX(0.0001,IFERROR(IF(INDEX('Productos de barra'!$F$2:$F$151,MATCH($D1285,'Productos de barra'!$A$2:$A$151,0))="",1,INDEX('Productos de barra'!$F$2:$F$151,MATCH($D1285,'Productos de barra'!$A$2:$A$151,0))),1))+N($K1285))+0.001,"OK",IF($N1285&lt;0,"Falta: investigar","Sobra: revisar carga")))</f>
        <v/>
      </c>
      <c r="P1285" s="26">
        <f>IF($N1285="","",IFERROR(IF(INDEX('Productos de barra'!$H$2:$H$151,MATCH($D1285,'Productos de barra'!$A$2:$A$151,0))="","",$N1285*INDEX('Productos de barra'!$H$2:$H$151,MATCH($D1285,'Productos de barra'!$A$2:$A$151,0))),""))</f>
        <v/>
      </c>
      <c r="Q1285" s="18" t="n"/>
      <c r="R1285" s="23">
        <f>IF(OR($A1285="",$A1285&lt;&gt;'Resumen del turno'!$C$3,$B1285&lt;&gt;'Resumen del turno'!$C$4,$O1285="",$O1285="OK"),"",COUNTIFS($A$2:$A1285,$A1285,$B$2:$B1285,$B1285,$O$2:$O1285,"Falta*")+COUNTIFS($A$2:$A1285,$A1285,$B$2:$B1285,$B1285,$O$2:$O1285,"Sobra*"))</f>
        <v/>
      </c>
    </row>
    <row r="1286">
      <c r="A1286" s="22" t="n"/>
      <c r="B1286" s="18" t="n"/>
      <c r="C1286" s="18" t="n"/>
      <c r="D1286" s="18" t="n"/>
      <c r="E1286" s="23">
        <f>IF($D1286="","",IFERROR(INDEX('Productos de barra'!$B$2:$B$151,MATCH($D1286,'Productos de barra'!$A$2:$A$151,0)),"Código no cargado"))</f>
        <v/>
      </c>
      <c r="F1286" s="23">
        <f>IF($D1286="","",IFERROR(INDEX('Productos de barra'!$D$2:$D$151,MATCH($D1286,'Productos de barra'!$A$2:$A$151,0)),""))</f>
        <v/>
      </c>
      <c r="G1286" s="24" t="n"/>
      <c r="H1286" s="24" t="n"/>
      <c r="I1286" s="24" t="n"/>
      <c r="J1286" s="24" t="n"/>
      <c r="K1286" s="24" t="n"/>
      <c r="L1286" s="25">
        <f>IF(OR($D1286="",$G1286=""),"",ROUND($G1286+N($H1286)-((N($I1286)+N($J1286))/MAX(0.0001,IFERROR(IF(INDEX('Productos de barra'!$F$2:$F$151,MATCH($D1286,'Productos de barra'!$A$2:$A$151,0))="",1,INDEX('Productos de barra'!$F$2:$F$151,MATCH($D1286,'Productos de barra'!$A$2:$A$151,0))),1))+N($K1286)),2))</f>
        <v/>
      </c>
      <c r="M1286" s="24" t="n"/>
      <c r="N1286" s="25">
        <f>IF(OR($L1286="",$M1286=""),"",ROUND($M1286-$L1286,2))</f>
        <v/>
      </c>
      <c r="O1286" s="23">
        <f>IF($N1286="","",IF(ABS($N1286)&lt;=IFERROR(IF(INDEX('Productos de barra'!$G$2:$G$151,MATCH($D1286,'Productos de barra'!$A$2:$A$151,0))="",Configuración!$C$3,INDEX('Productos de barra'!$G$2:$G$151,MATCH($D1286,'Productos de barra'!$A$2:$A$151,0))),Configuración!$C$3)*((N($I1286)+N($J1286))/MAX(0.0001,IFERROR(IF(INDEX('Productos de barra'!$F$2:$F$151,MATCH($D1286,'Productos de barra'!$A$2:$A$151,0))="",1,INDEX('Productos de barra'!$F$2:$F$151,MATCH($D1286,'Productos de barra'!$A$2:$A$151,0))),1))+N($K1286))+0.001,"OK",IF($N1286&lt;0,"Falta: investigar","Sobra: revisar carga")))</f>
        <v/>
      </c>
      <c r="P1286" s="26">
        <f>IF($N1286="","",IFERROR(IF(INDEX('Productos de barra'!$H$2:$H$151,MATCH($D1286,'Productos de barra'!$A$2:$A$151,0))="","",$N1286*INDEX('Productos de barra'!$H$2:$H$151,MATCH($D1286,'Productos de barra'!$A$2:$A$151,0))),""))</f>
        <v/>
      </c>
      <c r="Q1286" s="18" t="n"/>
      <c r="R1286" s="23">
        <f>IF(OR($A1286="",$A1286&lt;&gt;'Resumen del turno'!$C$3,$B1286&lt;&gt;'Resumen del turno'!$C$4,$O1286="",$O1286="OK"),"",COUNTIFS($A$2:$A1286,$A1286,$B$2:$B1286,$B1286,$O$2:$O1286,"Falta*")+COUNTIFS($A$2:$A1286,$A1286,$B$2:$B1286,$B1286,$O$2:$O1286,"Sobra*"))</f>
        <v/>
      </c>
    </row>
    <row r="1287">
      <c r="A1287" s="22" t="n"/>
      <c r="B1287" s="18" t="n"/>
      <c r="C1287" s="18" t="n"/>
      <c r="D1287" s="18" t="n"/>
      <c r="E1287" s="23">
        <f>IF($D1287="","",IFERROR(INDEX('Productos de barra'!$B$2:$B$151,MATCH($D1287,'Productos de barra'!$A$2:$A$151,0)),"Código no cargado"))</f>
        <v/>
      </c>
      <c r="F1287" s="23">
        <f>IF($D1287="","",IFERROR(INDEX('Productos de barra'!$D$2:$D$151,MATCH($D1287,'Productos de barra'!$A$2:$A$151,0)),""))</f>
        <v/>
      </c>
      <c r="G1287" s="24" t="n"/>
      <c r="H1287" s="24" t="n"/>
      <c r="I1287" s="24" t="n"/>
      <c r="J1287" s="24" t="n"/>
      <c r="K1287" s="24" t="n"/>
      <c r="L1287" s="25">
        <f>IF(OR($D1287="",$G1287=""),"",ROUND($G1287+N($H1287)-((N($I1287)+N($J1287))/MAX(0.0001,IFERROR(IF(INDEX('Productos de barra'!$F$2:$F$151,MATCH($D1287,'Productos de barra'!$A$2:$A$151,0))="",1,INDEX('Productos de barra'!$F$2:$F$151,MATCH($D1287,'Productos de barra'!$A$2:$A$151,0))),1))+N($K1287)),2))</f>
        <v/>
      </c>
      <c r="M1287" s="24" t="n"/>
      <c r="N1287" s="25">
        <f>IF(OR($L1287="",$M1287=""),"",ROUND($M1287-$L1287,2))</f>
        <v/>
      </c>
      <c r="O1287" s="23">
        <f>IF($N1287="","",IF(ABS($N1287)&lt;=IFERROR(IF(INDEX('Productos de barra'!$G$2:$G$151,MATCH($D1287,'Productos de barra'!$A$2:$A$151,0))="",Configuración!$C$3,INDEX('Productos de barra'!$G$2:$G$151,MATCH($D1287,'Productos de barra'!$A$2:$A$151,0))),Configuración!$C$3)*((N($I1287)+N($J1287))/MAX(0.0001,IFERROR(IF(INDEX('Productos de barra'!$F$2:$F$151,MATCH($D1287,'Productos de barra'!$A$2:$A$151,0))="",1,INDEX('Productos de barra'!$F$2:$F$151,MATCH($D1287,'Productos de barra'!$A$2:$A$151,0))),1))+N($K1287))+0.001,"OK",IF($N1287&lt;0,"Falta: investigar","Sobra: revisar carga")))</f>
        <v/>
      </c>
      <c r="P1287" s="26">
        <f>IF($N1287="","",IFERROR(IF(INDEX('Productos de barra'!$H$2:$H$151,MATCH($D1287,'Productos de barra'!$A$2:$A$151,0))="","",$N1287*INDEX('Productos de barra'!$H$2:$H$151,MATCH($D1287,'Productos de barra'!$A$2:$A$151,0))),""))</f>
        <v/>
      </c>
      <c r="Q1287" s="18" t="n"/>
      <c r="R1287" s="23">
        <f>IF(OR($A1287="",$A1287&lt;&gt;'Resumen del turno'!$C$3,$B1287&lt;&gt;'Resumen del turno'!$C$4,$O1287="",$O1287="OK"),"",COUNTIFS($A$2:$A1287,$A1287,$B$2:$B1287,$B1287,$O$2:$O1287,"Falta*")+COUNTIFS($A$2:$A1287,$A1287,$B$2:$B1287,$B1287,$O$2:$O1287,"Sobra*"))</f>
        <v/>
      </c>
    </row>
    <row r="1288">
      <c r="A1288" s="22" t="n"/>
      <c r="B1288" s="18" t="n"/>
      <c r="C1288" s="18" t="n"/>
      <c r="D1288" s="18" t="n"/>
      <c r="E1288" s="23">
        <f>IF($D1288="","",IFERROR(INDEX('Productos de barra'!$B$2:$B$151,MATCH($D1288,'Productos de barra'!$A$2:$A$151,0)),"Código no cargado"))</f>
        <v/>
      </c>
      <c r="F1288" s="23">
        <f>IF($D1288="","",IFERROR(INDEX('Productos de barra'!$D$2:$D$151,MATCH($D1288,'Productos de barra'!$A$2:$A$151,0)),""))</f>
        <v/>
      </c>
      <c r="G1288" s="24" t="n"/>
      <c r="H1288" s="24" t="n"/>
      <c r="I1288" s="24" t="n"/>
      <c r="J1288" s="24" t="n"/>
      <c r="K1288" s="24" t="n"/>
      <c r="L1288" s="25">
        <f>IF(OR($D1288="",$G1288=""),"",ROUND($G1288+N($H1288)-((N($I1288)+N($J1288))/MAX(0.0001,IFERROR(IF(INDEX('Productos de barra'!$F$2:$F$151,MATCH($D1288,'Productos de barra'!$A$2:$A$151,0))="",1,INDEX('Productos de barra'!$F$2:$F$151,MATCH($D1288,'Productos de barra'!$A$2:$A$151,0))),1))+N($K1288)),2))</f>
        <v/>
      </c>
      <c r="M1288" s="24" t="n"/>
      <c r="N1288" s="25">
        <f>IF(OR($L1288="",$M1288=""),"",ROUND($M1288-$L1288,2))</f>
        <v/>
      </c>
      <c r="O1288" s="23">
        <f>IF($N1288="","",IF(ABS($N1288)&lt;=IFERROR(IF(INDEX('Productos de barra'!$G$2:$G$151,MATCH($D1288,'Productos de barra'!$A$2:$A$151,0))="",Configuración!$C$3,INDEX('Productos de barra'!$G$2:$G$151,MATCH($D1288,'Productos de barra'!$A$2:$A$151,0))),Configuración!$C$3)*((N($I1288)+N($J1288))/MAX(0.0001,IFERROR(IF(INDEX('Productos de barra'!$F$2:$F$151,MATCH($D1288,'Productos de barra'!$A$2:$A$151,0))="",1,INDEX('Productos de barra'!$F$2:$F$151,MATCH($D1288,'Productos de barra'!$A$2:$A$151,0))),1))+N($K1288))+0.001,"OK",IF($N1288&lt;0,"Falta: investigar","Sobra: revisar carga")))</f>
        <v/>
      </c>
      <c r="P1288" s="26">
        <f>IF($N1288="","",IFERROR(IF(INDEX('Productos de barra'!$H$2:$H$151,MATCH($D1288,'Productos de barra'!$A$2:$A$151,0))="","",$N1288*INDEX('Productos de barra'!$H$2:$H$151,MATCH($D1288,'Productos de barra'!$A$2:$A$151,0))),""))</f>
        <v/>
      </c>
      <c r="Q1288" s="18" t="n"/>
      <c r="R1288" s="23">
        <f>IF(OR($A1288="",$A1288&lt;&gt;'Resumen del turno'!$C$3,$B1288&lt;&gt;'Resumen del turno'!$C$4,$O1288="",$O1288="OK"),"",COUNTIFS($A$2:$A1288,$A1288,$B$2:$B1288,$B1288,$O$2:$O1288,"Falta*")+COUNTIFS($A$2:$A1288,$A1288,$B$2:$B1288,$B1288,$O$2:$O1288,"Sobra*"))</f>
        <v/>
      </c>
    </row>
    <row r="1289">
      <c r="A1289" s="22" t="n"/>
      <c r="B1289" s="18" t="n"/>
      <c r="C1289" s="18" t="n"/>
      <c r="D1289" s="18" t="n"/>
      <c r="E1289" s="23">
        <f>IF($D1289="","",IFERROR(INDEX('Productos de barra'!$B$2:$B$151,MATCH($D1289,'Productos de barra'!$A$2:$A$151,0)),"Código no cargado"))</f>
        <v/>
      </c>
      <c r="F1289" s="23">
        <f>IF($D1289="","",IFERROR(INDEX('Productos de barra'!$D$2:$D$151,MATCH($D1289,'Productos de barra'!$A$2:$A$151,0)),""))</f>
        <v/>
      </c>
      <c r="G1289" s="24" t="n"/>
      <c r="H1289" s="24" t="n"/>
      <c r="I1289" s="24" t="n"/>
      <c r="J1289" s="24" t="n"/>
      <c r="K1289" s="24" t="n"/>
      <c r="L1289" s="25">
        <f>IF(OR($D1289="",$G1289=""),"",ROUND($G1289+N($H1289)-((N($I1289)+N($J1289))/MAX(0.0001,IFERROR(IF(INDEX('Productos de barra'!$F$2:$F$151,MATCH($D1289,'Productos de barra'!$A$2:$A$151,0))="",1,INDEX('Productos de barra'!$F$2:$F$151,MATCH($D1289,'Productos de barra'!$A$2:$A$151,0))),1))+N($K1289)),2))</f>
        <v/>
      </c>
      <c r="M1289" s="24" t="n"/>
      <c r="N1289" s="25">
        <f>IF(OR($L1289="",$M1289=""),"",ROUND($M1289-$L1289,2))</f>
        <v/>
      </c>
      <c r="O1289" s="23">
        <f>IF($N1289="","",IF(ABS($N1289)&lt;=IFERROR(IF(INDEX('Productos de barra'!$G$2:$G$151,MATCH($D1289,'Productos de barra'!$A$2:$A$151,0))="",Configuración!$C$3,INDEX('Productos de barra'!$G$2:$G$151,MATCH($D1289,'Productos de barra'!$A$2:$A$151,0))),Configuración!$C$3)*((N($I1289)+N($J1289))/MAX(0.0001,IFERROR(IF(INDEX('Productos de barra'!$F$2:$F$151,MATCH($D1289,'Productos de barra'!$A$2:$A$151,0))="",1,INDEX('Productos de barra'!$F$2:$F$151,MATCH($D1289,'Productos de barra'!$A$2:$A$151,0))),1))+N($K1289))+0.001,"OK",IF($N1289&lt;0,"Falta: investigar","Sobra: revisar carga")))</f>
        <v/>
      </c>
      <c r="P1289" s="26">
        <f>IF($N1289="","",IFERROR(IF(INDEX('Productos de barra'!$H$2:$H$151,MATCH($D1289,'Productos de barra'!$A$2:$A$151,0))="","",$N1289*INDEX('Productos de barra'!$H$2:$H$151,MATCH($D1289,'Productos de barra'!$A$2:$A$151,0))),""))</f>
        <v/>
      </c>
      <c r="Q1289" s="18" t="n"/>
      <c r="R1289" s="23">
        <f>IF(OR($A1289="",$A1289&lt;&gt;'Resumen del turno'!$C$3,$B1289&lt;&gt;'Resumen del turno'!$C$4,$O1289="",$O1289="OK"),"",COUNTIFS($A$2:$A1289,$A1289,$B$2:$B1289,$B1289,$O$2:$O1289,"Falta*")+COUNTIFS($A$2:$A1289,$A1289,$B$2:$B1289,$B1289,$O$2:$O1289,"Sobra*"))</f>
        <v/>
      </c>
    </row>
    <row r="1290">
      <c r="A1290" s="22" t="n"/>
      <c r="B1290" s="18" t="n"/>
      <c r="C1290" s="18" t="n"/>
      <c r="D1290" s="18" t="n"/>
      <c r="E1290" s="23">
        <f>IF($D1290="","",IFERROR(INDEX('Productos de barra'!$B$2:$B$151,MATCH($D1290,'Productos de barra'!$A$2:$A$151,0)),"Código no cargado"))</f>
        <v/>
      </c>
      <c r="F1290" s="23">
        <f>IF($D1290="","",IFERROR(INDEX('Productos de barra'!$D$2:$D$151,MATCH($D1290,'Productos de barra'!$A$2:$A$151,0)),""))</f>
        <v/>
      </c>
      <c r="G1290" s="24" t="n"/>
      <c r="H1290" s="24" t="n"/>
      <c r="I1290" s="24" t="n"/>
      <c r="J1290" s="24" t="n"/>
      <c r="K1290" s="24" t="n"/>
      <c r="L1290" s="25">
        <f>IF(OR($D1290="",$G1290=""),"",ROUND($G1290+N($H1290)-((N($I1290)+N($J1290))/MAX(0.0001,IFERROR(IF(INDEX('Productos de barra'!$F$2:$F$151,MATCH($D1290,'Productos de barra'!$A$2:$A$151,0))="",1,INDEX('Productos de barra'!$F$2:$F$151,MATCH($D1290,'Productos de barra'!$A$2:$A$151,0))),1))+N($K1290)),2))</f>
        <v/>
      </c>
      <c r="M1290" s="24" t="n"/>
      <c r="N1290" s="25">
        <f>IF(OR($L1290="",$M1290=""),"",ROUND($M1290-$L1290,2))</f>
        <v/>
      </c>
      <c r="O1290" s="23">
        <f>IF($N1290="","",IF(ABS($N1290)&lt;=IFERROR(IF(INDEX('Productos de barra'!$G$2:$G$151,MATCH($D1290,'Productos de barra'!$A$2:$A$151,0))="",Configuración!$C$3,INDEX('Productos de barra'!$G$2:$G$151,MATCH($D1290,'Productos de barra'!$A$2:$A$151,0))),Configuración!$C$3)*((N($I1290)+N($J1290))/MAX(0.0001,IFERROR(IF(INDEX('Productos de barra'!$F$2:$F$151,MATCH($D1290,'Productos de barra'!$A$2:$A$151,0))="",1,INDEX('Productos de barra'!$F$2:$F$151,MATCH($D1290,'Productos de barra'!$A$2:$A$151,0))),1))+N($K1290))+0.001,"OK",IF($N1290&lt;0,"Falta: investigar","Sobra: revisar carga")))</f>
        <v/>
      </c>
      <c r="P1290" s="26">
        <f>IF($N1290="","",IFERROR(IF(INDEX('Productos de barra'!$H$2:$H$151,MATCH($D1290,'Productos de barra'!$A$2:$A$151,0))="","",$N1290*INDEX('Productos de barra'!$H$2:$H$151,MATCH($D1290,'Productos de barra'!$A$2:$A$151,0))),""))</f>
        <v/>
      </c>
      <c r="Q1290" s="18" t="n"/>
      <c r="R1290" s="23">
        <f>IF(OR($A1290="",$A1290&lt;&gt;'Resumen del turno'!$C$3,$B1290&lt;&gt;'Resumen del turno'!$C$4,$O1290="",$O1290="OK"),"",COUNTIFS($A$2:$A1290,$A1290,$B$2:$B1290,$B1290,$O$2:$O1290,"Falta*")+COUNTIFS($A$2:$A1290,$A1290,$B$2:$B1290,$B1290,$O$2:$O1290,"Sobra*"))</f>
        <v/>
      </c>
    </row>
    <row r="1291">
      <c r="A1291" s="22" t="n"/>
      <c r="B1291" s="18" t="n"/>
      <c r="C1291" s="18" t="n"/>
      <c r="D1291" s="18" t="n"/>
      <c r="E1291" s="23">
        <f>IF($D1291="","",IFERROR(INDEX('Productos de barra'!$B$2:$B$151,MATCH($D1291,'Productos de barra'!$A$2:$A$151,0)),"Código no cargado"))</f>
        <v/>
      </c>
      <c r="F1291" s="23">
        <f>IF($D1291="","",IFERROR(INDEX('Productos de barra'!$D$2:$D$151,MATCH($D1291,'Productos de barra'!$A$2:$A$151,0)),""))</f>
        <v/>
      </c>
      <c r="G1291" s="24" t="n"/>
      <c r="H1291" s="24" t="n"/>
      <c r="I1291" s="24" t="n"/>
      <c r="J1291" s="24" t="n"/>
      <c r="K1291" s="24" t="n"/>
      <c r="L1291" s="25">
        <f>IF(OR($D1291="",$G1291=""),"",ROUND($G1291+N($H1291)-((N($I1291)+N($J1291))/MAX(0.0001,IFERROR(IF(INDEX('Productos de barra'!$F$2:$F$151,MATCH($D1291,'Productos de barra'!$A$2:$A$151,0))="",1,INDEX('Productos de barra'!$F$2:$F$151,MATCH($D1291,'Productos de barra'!$A$2:$A$151,0))),1))+N($K1291)),2))</f>
        <v/>
      </c>
      <c r="M1291" s="24" t="n"/>
      <c r="N1291" s="25">
        <f>IF(OR($L1291="",$M1291=""),"",ROUND($M1291-$L1291,2))</f>
        <v/>
      </c>
      <c r="O1291" s="23">
        <f>IF($N1291="","",IF(ABS($N1291)&lt;=IFERROR(IF(INDEX('Productos de barra'!$G$2:$G$151,MATCH($D1291,'Productos de barra'!$A$2:$A$151,0))="",Configuración!$C$3,INDEX('Productos de barra'!$G$2:$G$151,MATCH($D1291,'Productos de barra'!$A$2:$A$151,0))),Configuración!$C$3)*((N($I1291)+N($J1291))/MAX(0.0001,IFERROR(IF(INDEX('Productos de barra'!$F$2:$F$151,MATCH($D1291,'Productos de barra'!$A$2:$A$151,0))="",1,INDEX('Productos de barra'!$F$2:$F$151,MATCH($D1291,'Productos de barra'!$A$2:$A$151,0))),1))+N($K1291))+0.001,"OK",IF($N1291&lt;0,"Falta: investigar","Sobra: revisar carga")))</f>
        <v/>
      </c>
      <c r="P1291" s="26">
        <f>IF($N1291="","",IFERROR(IF(INDEX('Productos de barra'!$H$2:$H$151,MATCH($D1291,'Productos de barra'!$A$2:$A$151,0))="","",$N1291*INDEX('Productos de barra'!$H$2:$H$151,MATCH($D1291,'Productos de barra'!$A$2:$A$151,0))),""))</f>
        <v/>
      </c>
      <c r="Q1291" s="18" t="n"/>
      <c r="R1291" s="23">
        <f>IF(OR($A1291="",$A1291&lt;&gt;'Resumen del turno'!$C$3,$B1291&lt;&gt;'Resumen del turno'!$C$4,$O1291="",$O1291="OK"),"",COUNTIFS($A$2:$A1291,$A1291,$B$2:$B1291,$B1291,$O$2:$O1291,"Falta*")+COUNTIFS($A$2:$A1291,$A1291,$B$2:$B1291,$B1291,$O$2:$O1291,"Sobra*"))</f>
        <v/>
      </c>
    </row>
    <row r="1292">
      <c r="A1292" s="22" t="n"/>
      <c r="B1292" s="18" t="n"/>
      <c r="C1292" s="18" t="n"/>
      <c r="D1292" s="18" t="n"/>
      <c r="E1292" s="23">
        <f>IF($D1292="","",IFERROR(INDEX('Productos de barra'!$B$2:$B$151,MATCH($D1292,'Productos de barra'!$A$2:$A$151,0)),"Código no cargado"))</f>
        <v/>
      </c>
      <c r="F1292" s="23">
        <f>IF($D1292="","",IFERROR(INDEX('Productos de barra'!$D$2:$D$151,MATCH($D1292,'Productos de barra'!$A$2:$A$151,0)),""))</f>
        <v/>
      </c>
      <c r="G1292" s="24" t="n"/>
      <c r="H1292" s="24" t="n"/>
      <c r="I1292" s="24" t="n"/>
      <c r="J1292" s="24" t="n"/>
      <c r="K1292" s="24" t="n"/>
      <c r="L1292" s="25">
        <f>IF(OR($D1292="",$G1292=""),"",ROUND($G1292+N($H1292)-((N($I1292)+N($J1292))/MAX(0.0001,IFERROR(IF(INDEX('Productos de barra'!$F$2:$F$151,MATCH($D1292,'Productos de barra'!$A$2:$A$151,0))="",1,INDEX('Productos de barra'!$F$2:$F$151,MATCH($D1292,'Productos de barra'!$A$2:$A$151,0))),1))+N($K1292)),2))</f>
        <v/>
      </c>
      <c r="M1292" s="24" t="n"/>
      <c r="N1292" s="25">
        <f>IF(OR($L1292="",$M1292=""),"",ROUND($M1292-$L1292,2))</f>
        <v/>
      </c>
      <c r="O1292" s="23">
        <f>IF($N1292="","",IF(ABS($N1292)&lt;=IFERROR(IF(INDEX('Productos de barra'!$G$2:$G$151,MATCH($D1292,'Productos de barra'!$A$2:$A$151,0))="",Configuración!$C$3,INDEX('Productos de barra'!$G$2:$G$151,MATCH($D1292,'Productos de barra'!$A$2:$A$151,0))),Configuración!$C$3)*((N($I1292)+N($J1292))/MAX(0.0001,IFERROR(IF(INDEX('Productos de barra'!$F$2:$F$151,MATCH($D1292,'Productos de barra'!$A$2:$A$151,0))="",1,INDEX('Productos de barra'!$F$2:$F$151,MATCH($D1292,'Productos de barra'!$A$2:$A$151,0))),1))+N($K1292))+0.001,"OK",IF($N1292&lt;0,"Falta: investigar","Sobra: revisar carga")))</f>
        <v/>
      </c>
      <c r="P1292" s="26">
        <f>IF($N1292="","",IFERROR(IF(INDEX('Productos de barra'!$H$2:$H$151,MATCH($D1292,'Productos de barra'!$A$2:$A$151,0))="","",$N1292*INDEX('Productos de barra'!$H$2:$H$151,MATCH($D1292,'Productos de barra'!$A$2:$A$151,0))),""))</f>
        <v/>
      </c>
      <c r="Q1292" s="18" t="n"/>
      <c r="R1292" s="23">
        <f>IF(OR($A1292="",$A1292&lt;&gt;'Resumen del turno'!$C$3,$B1292&lt;&gt;'Resumen del turno'!$C$4,$O1292="",$O1292="OK"),"",COUNTIFS($A$2:$A1292,$A1292,$B$2:$B1292,$B1292,$O$2:$O1292,"Falta*")+COUNTIFS($A$2:$A1292,$A1292,$B$2:$B1292,$B1292,$O$2:$O1292,"Sobra*"))</f>
        <v/>
      </c>
    </row>
    <row r="1293">
      <c r="A1293" s="22" t="n"/>
      <c r="B1293" s="18" t="n"/>
      <c r="C1293" s="18" t="n"/>
      <c r="D1293" s="18" t="n"/>
      <c r="E1293" s="23">
        <f>IF($D1293="","",IFERROR(INDEX('Productos de barra'!$B$2:$B$151,MATCH($D1293,'Productos de barra'!$A$2:$A$151,0)),"Código no cargado"))</f>
        <v/>
      </c>
      <c r="F1293" s="23">
        <f>IF($D1293="","",IFERROR(INDEX('Productos de barra'!$D$2:$D$151,MATCH($D1293,'Productos de barra'!$A$2:$A$151,0)),""))</f>
        <v/>
      </c>
      <c r="G1293" s="24" t="n"/>
      <c r="H1293" s="24" t="n"/>
      <c r="I1293" s="24" t="n"/>
      <c r="J1293" s="24" t="n"/>
      <c r="K1293" s="24" t="n"/>
      <c r="L1293" s="25">
        <f>IF(OR($D1293="",$G1293=""),"",ROUND($G1293+N($H1293)-((N($I1293)+N($J1293))/MAX(0.0001,IFERROR(IF(INDEX('Productos de barra'!$F$2:$F$151,MATCH($D1293,'Productos de barra'!$A$2:$A$151,0))="",1,INDEX('Productos de barra'!$F$2:$F$151,MATCH($D1293,'Productos de barra'!$A$2:$A$151,0))),1))+N($K1293)),2))</f>
        <v/>
      </c>
      <c r="M1293" s="24" t="n"/>
      <c r="N1293" s="25">
        <f>IF(OR($L1293="",$M1293=""),"",ROUND($M1293-$L1293,2))</f>
        <v/>
      </c>
      <c r="O1293" s="23">
        <f>IF($N1293="","",IF(ABS($N1293)&lt;=IFERROR(IF(INDEX('Productos de barra'!$G$2:$G$151,MATCH($D1293,'Productos de barra'!$A$2:$A$151,0))="",Configuración!$C$3,INDEX('Productos de barra'!$G$2:$G$151,MATCH($D1293,'Productos de barra'!$A$2:$A$151,0))),Configuración!$C$3)*((N($I1293)+N($J1293))/MAX(0.0001,IFERROR(IF(INDEX('Productos de barra'!$F$2:$F$151,MATCH($D1293,'Productos de barra'!$A$2:$A$151,0))="",1,INDEX('Productos de barra'!$F$2:$F$151,MATCH($D1293,'Productos de barra'!$A$2:$A$151,0))),1))+N($K1293))+0.001,"OK",IF($N1293&lt;0,"Falta: investigar","Sobra: revisar carga")))</f>
        <v/>
      </c>
      <c r="P1293" s="26">
        <f>IF($N1293="","",IFERROR(IF(INDEX('Productos de barra'!$H$2:$H$151,MATCH($D1293,'Productos de barra'!$A$2:$A$151,0))="","",$N1293*INDEX('Productos de barra'!$H$2:$H$151,MATCH($D1293,'Productos de barra'!$A$2:$A$151,0))),""))</f>
        <v/>
      </c>
      <c r="Q1293" s="18" t="n"/>
      <c r="R1293" s="23">
        <f>IF(OR($A1293="",$A1293&lt;&gt;'Resumen del turno'!$C$3,$B1293&lt;&gt;'Resumen del turno'!$C$4,$O1293="",$O1293="OK"),"",COUNTIFS($A$2:$A1293,$A1293,$B$2:$B1293,$B1293,$O$2:$O1293,"Falta*")+COUNTIFS($A$2:$A1293,$A1293,$B$2:$B1293,$B1293,$O$2:$O1293,"Sobra*"))</f>
        <v/>
      </c>
    </row>
    <row r="1294">
      <c r="A1294" s="22" t="n"/>
      <c r="B1294" s="18" t="n"/>
      <c r="C1294" s="18" t="n"/>
      <c r="D1294" s="18" t="n"/>
      <c r="E1294" s="23">
        <f>IF($D1294="","",IFERROR(INDEX('Productos de barra'!$B$2:$B$151,MATCH($D1294,'Productos de barra'!$A$2:$A$151,0)),"Código no cargado"))</f>
        <v/>
      </c>
      <c r="F1294" s="23">
        <f>IF($D1294="","",IFERROR(INDEX('Productos de barra'!$D$2:$D$151,MATCH($D1294,'Productos de barra'!$A$2:$A$151,0)),""))</f>
        <v/>
      </c>
      <c r="G1294" s="24" t="n"/>
      <c r="H1294" s="24" t="n"/>
      <c r="I1294" s="24" t="n"/>
      <c r="J1294" s="24" t="n"/>
      <c r="K1294" s="24" t="n"/>
      <c r="L1294" s="25">
        <f>IF(OR($D1294="",$G1294=""),"",ROUND($G1294+N($H1294)-((N($I1294)+N($J1294))/MAX(0.0001,IFERROR(IF(INDEX('Productos de barra'!$F$2:$F$151,MATCH($D1294,'Productos de barra'!$A$2:$A$151,0))="",1,INDEX('Productos de barra'!$F$2:$F$151,MATCH($D1294,'Productos de barra'!$A$2:$A$151,0))),1))+N($K1294)),2))</f>
        <v/>
      </c>
      <c r="M1294" s="24" t="n"/>
      <c r="N1294" s="25">
        <f>IF(OR($L1294="",$M1294=""),"",ROUND($M1294-$L1294,2))</f>
        <v/>
      </c>
      <c r="O1294" s="23">
        <f>IF($N1294="","",IF(ABS($N1294)&lt;=IFERROR(IF(INDEX('Productos de barra'!$G$2:$G$151,MATCH($D1294,'Productos de barra'!$A$2:$A$151,0))="",Configuración!$C$3,INDEX('Productos de barra'!$G$2:$G$151,MATCH($D1294,'Productos de barra'!$A$2:$A$151,0))),Configuración!$C$3)*((N($I1294)+N($J1294))/MAX(0.0001,IFERROR(IF(INDEX('Productos de barra'!$F$2:$F$151,MATCH($D1294,'Productos de barra'!$A$2:$A$151,0))="",1,INDEX('Productos de barra'!$F$2:$F$151,MATCH($D1294,'Productos de barra'!$A$2:$A$151,0))),1))+N($K1294))+0.001,"OK",IF($N1294&lt;0,"Falta: investigar","Sobra: revisar carga")))</f>
        <v/>
      </c>
      <c r="P1294" s="26">
        <f>IF($N1294="","",IFERROR(IF(INDEX('Productos de barra'!$H$2:$H$151,MATCH($D1294,'Productos de barra'!$A$2:$A$151,0))="","",$N1294*INDEX('Productos de barra'!$H$2:$H$151,MATCH($D1294,'Productos de barra'!$A$2:$A$151,0))),""))</f>
        <v/>
      </c>
      <c r="Q1294" s="18" t="n"/>
      <c r="R1294" s="23">
        <f>IF(OR($A1294="",$A1294&lt;&gt;'Resumen del turno'!$C$3,$B1294&lt;&gt;'Resumen del turno'!$C$4,$O1294="",$O1294="OK"),"",COUNTIFS($A$2:$A1294,$A1294,$B$2:$B1294,$B1294,$O$2:$O1294,"Falta*")+COUNTIFS($A$2:$A1294,$A1294,$B$2:$B1294,$B1294,$O$2:$O1294,"Sobra*"))</f>
        <v/>
      </c>
    </row>
    <row r="1295">
      <c r="A1295" s="22" t="n"/>
      <c r="B1295" s="18" t="n"/>
      <c r="C1295" s="18" t="n"/>
      <c r="D1295" s="18" t="n"/>
      <c r="E1295" s="23">
        <f>IF($D1295="","",IFERROR(INDEX('Productos de barra'!$B$2:$B$151,MATCH($D1295,'Productos de barra'!$A$2:$A$151,0)),"Código no cargado"))</f>
        <v/>
      </c>
      <c r="F1295" s="23">
        <f>IF($D1295="","",IFERROR(INDEX('Productos de barra'!$D$2:$D$151,MATCH($D1295,'Productos de barra'!$A$2:$A$151,0)),""))</f>
        <v/>
      </c>
      <c r="G1295" s="24" t="n"/>
      <c r="H1295" s="24" t="n"/>
      <c r="I1295" s="24" t="n"/>
      <c r="J1295" s="24" t="n"/>
      <c r="K1295" s="24" t="n"/>
      <c r="L1295" s="25">
        <f>IF(OR($D1295="",$G1295=""),"",ROUND($G1295+N($H1295)-((N($I1295)+N($J1295))/MAX(0.0001,IFERROR(IF(INDEX('Productos de barra'!$F$2:$F$151,MATCH($D1295,'Productos de barra'!$A$2:$A$151,0))="",1,INDEX('Productos de barra'!$F$2:$F$151,MATCH($D1295,'Productos de barra'!$A$2:$A$151,0))),1))+N($K1295)),2))</f>
        <v/>
      </c>
      <c r="M1295" s="24" t="n"/>
      <c r="N1295" s="25">
        <f>IF(OR($L1295="",$M1295=""),"",ROUND($M1295-$L1295,2))</f>
        <v/>
      </c>
      <c r="O1295" s="23">
        <f>IF($N1295="","",IF(ABS($N1295)&lt;=IFERROR(IF(INDEX('Productos de barra'!$G$2:$G$151,MATCH($D1295,'Productos de barra'!$A$2:$A$151,0))="",Configuración!$C$3,INDEX('Productos de barra'!$G$2:$G$151,MATCH($D1295,'Productos de barra'!$A$2:$A$151,0))),Configuración!$C$3)*((N($I1295)+N($J1295))/MAX(0.0001,IFERROR(IF(INDEX('Productos de barra'!$F$2:$F$151,MATCH($D1295,'Productos de barra'!$A$2:$A$151,0))="",1,INDEX('Productos de barra'!$F$2:$F$151,MATCH($D1295,'Productos de barra'!$A$2:$A$151,0))),1))+N($K1295))+0.001,"OK",IF($N1295&lt;0,"Falta: investigar","Sobra: revisar carga")))</f>
        <v/>
      </c>
      <c r="P1295" s="26">
        <f>IF($N1295="","",IFERROR(IF(INDEX('Productos de barra'!$H$2:$H$151,MATCH($D1295,'Productos de barra'!$A$2:$A$151,0))="","",$N1295*INDEX('Productos de barra'!$H$2:$H$151,MATCH($D1295,'Productos de barra'!$A$2:$A$151,0))),""))</f>
        <v/>
      </c>
      <c r="Q1295" s="18" t="n"/>
      <c r="R1295" s="23">
        <f>IF(OR($A1295="",$A1295&lt;&gt;'Resumen del turno'!$C$3,$B1295&lt;&gt;'Resumen del turno'!$C$4,$O1295="",$O1295="OK"),"",COUNTIFS($A$2:$A1295,$A1295,$B$2:$B1295,$B1295,$O$2:$O1295,"Falta*")+COUNTIFS($A$2:$A1295,$A1295,$B$2:$B1295,$B1295,$O$2:$O1295,"Sobra*"))</f>
        <v/>
      </c>
    </row>
    <row r="1296">
      <c r="A1296" s="22" t="n"/>
      <c r="B1296" s="18" t="n"/>
      <c r="C1296" s="18" t="n"/>
      <c r="D1296" s="18" t="n"/>
      <c r="E1296" s="23">
        <f>IF($D1296="","",IFERROR(INDEX('Productos de barra'!$B$2:$B$151,MATCH($D1296,'Productos de barra'!$A$2:$A$151,0)),"Código no cargado"))</f>
        <v/>
      </c>
      <c r="F1296" s="23">
        <f>IF($D1296="","",IFERROR(INDEX('Productos de barra'!$D$2:$D$151,MATCH($D1296,'Productos de barra'!$A$2:$A$151,0)),""))</f>
        <v/>
      </c>
      <c r="G1296" s="24" t="n"/>
      <c r="H1296" s="24" t="n"/>
      <c r="I1296" s="24" t="n"/>
      <c r="J1296" s="24" t="n"/>
      <c r="K1296" s="24" t="n"/>
      <c r="L1296" s="25">
        <f>IF(OR($D1296="",$G1296=""),"",ROUND($G1296+N($H1296)-((N($I1296)+N($J1296))/MAX(0.0001,IFERROR(IF(INDEX('Productos de barra'!$F$2:$F$151,MATCH($D1296,'Productos de barra'!$A$2:$A$151,0))="",1,INDEX('Productos de barra'!$F$2:$F$151,MATCH($D1296,'Productos de barra'!$A$2:$A$151,0))),1))+N($K1296)),2))</f>
        <v/>
      </c>
      <c r="M1296" s="24" t="n"/>
      <c r="N1296" s="25">
        <f>IF(OR($L1296="",$M1296=""),"",ROUND($M1296-$L1296,2))</f>
        <v/>
      </c>
      <c r="O1296" s="23">
        <f>IF($N1296="","",IF(ABS($N1296)&lt;=IFERROR(IF(INDEX('Productos de barra'!$G$2:$G$151,MATCH($D1296,'Productos de barra'!$A$2:$A$151,0))="",Configuración!$C$3,INDEX('Productos de barra'!$G$2:$G$151,MATCH($D1296,'Productos de barra'!$A$2:$A$151,0))),Configuración!$C$3)*((N($I1296)+N($J1296))/MAX(0.0001,IFERROR(IF(INDEX('Productos de barra'!$F$2:$F$151,MATCH($D1296,'Productos de barra'!$A$2:$A$151,0))="",1,INDEX('Productos de barra'!$F$2:$F$151,MATCH($D1296,'Productos de barra'!$A$2:$A$151,0))),1))+N($K1296))+0.001,"OK",IF($N1296&lt;0,"Falta: investigar","Sobra: revisar carga")))</f>
        <v/>
      </c>
      <c r="P1296" s="26">
        <f>IF($N1296="","",IFERROR(IF(INDEX('Productos de barra'!$H$2:$H$151,MATCH($D1296,'Productos de barra'!$A$2:$A$151,0))="","",$N1296*INDEX('Productos de barra'!$H$2:$H$151,MATCH($D1296,'Productos de barra'!$A$2:$A$151,0))),""))</f>
        <v/>
      </c>
      <c r="Q1296" s="18" t="n"/>
      <c r="R1296" s="23">
        <f>IF(OR($A1296="",$A1296&lt;&gt;'Resumen del turno'!$C$3,$B1296&lt;&gt;'Resumen del turno'!$C$4,$O1296="",$O1296="OK"),"",COUNTIFS($A$2:$A1296,$A1296,$B$2:$B1296,$B1296,$O$2:$O1296,"Falta*")+COUNTIFS($A$2:$A1296,$A1296,$B$2:$B1296,$B1296,$O$2:$O1296,"Sobra*"))</f>
        <v/>
      </c>
    </row>
    <row r="1297">
      <c r="A1297" s="22" t="n"/>
      <c r="B1297" s="18" t="n"/>
      <c r="C1297" s="18" t="n"/>
      <c r="D1297" s="18" t="n"/>
      <c r="E1297" s="23">
        <f>IF($D1297="","",IFERROR(INDEX('Productos de barra'!$B$2:$B$151,MATCH($D1297,'Productos de barra'!$A$2:$A$151,0)),"Código no cargado"))</f>
        <v/>
      </c>
      <c r="F1297" s="23">
        <f>IF($D1297="","",IFERROR(INDEX('Productos de barra'!$D$2:$D$151,MATCH($D1297,'Productos de barra'!$A$2:$A$151,0)),""))</f>
        <v/>
      </c>
      <c r="G1297" s="24" t="n"/>
      <c r="H1297" s="24" t="n"/>
      <c r="I1297" s="24" t="n"/>
      <c r="J1297" s="24" t="n"/>
      <c r="K1297" s="24" t="n"/>
      <c r="L1297" s="25">
        <f>IF(OR($D1297="",$G1297=""),"",ROUND($G1297+N($H1297)-((N($I1297)+N($J1297))/MAX(0.0001,IFERROR(IF(INDEX('Productos de barra'!$F$2:$F$151,MATCH($D1297,'Productos de barra'!$A$2:$A$151,0))="",1,INDEX('Productos de barra'!$F$2:$F$151,MATCH($D1297,'Productos de barra'!$A$2:$A$151,0))),1))+N($K1297)),2))</f>
        <v/>
      </c>
      <c r="M1297" s="24" t="n"/>
      <c r="N1297" s="25">
        <f>IF(OR($L1297="",$M1297=""),"",ROUND($M1297-$L1297,2))</f>
        <v/>
      </c>
      <c r="O1297" s="23">
        <f>IF($N1297="","",IF(ABS($N1297)&lt;=IFERROR(IF(INDEX('Productos de barra'!$G$2:$G$151,MATCH($D1297,'Productos de barra'!$A$2:$A$151,0))="",Configuración!$C$3,INDEX('Productos de barra'!$G$2:$G$151,MATCH($D1297,'Productos de barra'!$A$2:$A$151,0))),Configuración!$C$3)*((N($I1297)+N($J1297))/MAX(0.0001,IFERROR(IF(INDEX('Productos de barra'!$F$2:$F$151,MATCH($D1297,'Productos de barra'!$A$2:$A$151,0))="",1,INDEX('Productos de barra'!$F$2:$F$151,MATCH($D1297,'Productos de barra'!$A$2:$A$151,0))),1))+N($K1297))+0.001,"OK",IF($N1297&lt;0,"Falta: investigar","Sobra: revisar carga")))</f>
        <v/>
      </c>
      <c r="P1297" s="26">
        <f>IF($N1297="","",IFERROR(IF(INDEX('Productos de barra'!$H$2:$H$151,MATCH($D1297,'Productos de barra'!$A$2:$A$151,0))="","",$N1297*INDEX('Productos de barra'!$H$2:$H$151,MATCH($D1297,'Productos de barra'!$A$2:$A$151,0))),""))</f>
        <v/>
      </c>
      <c r="Q1297" s="18" t="n"/>
      <c r="R1297" s="23">
        <f>IF(OR($A1297="",$A1297&lt;&gt;'Resumen del turno'!$C$3,$B1297&lt;&gt;'Resumen del turno'!$C$4,$O1297="",$O1297="OK"),"",COUNTIFS($A$2:$A1297,$A1297,$B$2:$B1297,$B1297,$O$2:$O1297,"Falta*")+COUNTIFS($A$2:$A1297,$A1297,$B$2:$B1297,$B1297,$O$2:$O1297,"Sobra*"))</f>
        <v/>
      </c>
    </row>
    <row r="1298">
      <c r="A1298" s="22" t="n"/>
      <c r="B1298" s="18" t="n"/>
      <c r="C1298" s="18" t="n"/>
      <c r="D1298" s="18" t="n"/>
      <c r="E1298" s="23">
        <f>IF($D1298="","",IFERROR(INDEX('Productos de barra'!$B$2:$B$151,MATCH($D1298,'Productos de barra'!$A$2:$A$151,0)),"Código no cargado"))</f>
        <v/>
      </c>
      <c r="F1298" s="23">
        <f>IF($D1298="","",IFERROR(INDEX('Productos de barra'!$D$2:$D$151,MATCH($D1298,'Productos de barra'!$A$2:$A$151,0)),""))</f>
        <v/>
      </c>
      <c r="G1298" s="24" t="n"/>
      <c r="H1298" s="24" t="n"/>
      <c r="I1298" s="24" t="n"/>
      <c r="J1298" s="24" t="n"/>
      <c r="K1298" s="24" t="n"/>
      <c r="L1298" s="25">
        <f>IF(OR($D1298="",$G1298=""),"",ROUND($G1298+N($H1298)-((N($I1298)+N($J1298))/MAX(0.0001,IFERROR(IF(INDEX('Productos de barra'!$F$2:$F$151,MATCH($D1298,'Productos de barra'!$A$2:$A$151,0))="",1,INDEX('Productos de barra'!$F$2:$F$151,MATCH($D1298,'Productos de barra'!$A$2:$A$151,0))),1))+N($K1298)),2))</f>
        <v/>
      </c>
      <c r="M1298" s="24" t="n"/>
      <c r="N1298" s="25">
        <f>IF(OR($L1298="",$M1298=""),"",ROUND($M1298-$L1298,2))</f>
        <v/>
      </c>
      <c r="O1298" s="23">
        <f>IF($N1298="","",IF(ABS($N1298)&lt;=IFERROR(IF(INDEX('Productos de barra'!$G$2:$G$151,MATCH($D1298,'Productos de barra'!$A$2:$A$151,0))="",Configuración!$C$3,INDEX('Productos de barra'!$G$2:$G$151,MATCH($D1298,'Productos de barra'!$A$2:$A$151,0))),Configuración!$C$3)*((N($I1298)+N($J1298))/MAX(0.0001,IFERROR(IF(INDEX('Productos de barra'!$F$2:$F$151,MATCH($D1298,'Productos de barra'!$A$2:$A$151,0))="",1,INDEX('Productos de barra'!$F$2:$F$151,MATCH($D1298,'Productos de barra'!$A$2:$A$151,0))),1))+N($K1298))+0.001,"OK",IF($N1298&lt;0,"Falta: investigar","Sobra: revisar carga")))</f>
        <v/>
      </c>
      <c r="P1298" s="26">
        <f>IF($N1298="","",IFERROR(IF(INDEX('Productos de barra'!$H$2:$H$151,MATCH($D1298,'Productos de barra'!$A$2:$A$151,0))="","",$N1298*INDEX('Productos de barra'!$H$2:$H$151,MATCH($D1298,'Productos de barra'!$A$2:$A$151,0))),""))</f>
        <v/>
      </c>
      <c r="Q1298" s="18" t="n"/>
      <c r="R1298" s="23">
        <f>IF(OR($A1298="",$A1298&lt;&gt;'Resumen del turno'!$C$3,$B1298&lt;&gt;'Resumen del turno'!$C$4,$O1298="",$O1298="OK"),"",COUNTIFS($A$2:$A1298,$A1298,$B$2:$B1298,$B1298,$O$2:$O1298,"Falta*")+COUNTIFS($A$2:$A1298,$A1298,$B$2:$B1298,$B1298,$O$2:$O1298,"Sobra*"))</f>
        <v/>
      </c>
    </row>
    <row r="1299">
      <c r="A1299" s="22" t="n"/>
      <c r="B1299" s="18" t="n"/>
      <c r="C1299" s="18" t="n"/>
      <c r="D1299" s="18" t="n"/>
      <c r="E1299" s="23">
        <f>IF($D1299="","",IFERROR(INDEX('Productos de barra'!$B$2:$B$151,MATCH($D1299,'Productos de barra'!$A$2:$A$151,0)),"Código no cargado"))</f>
        <v/>
      </c>
      <c r="F1299" s="23">
        <f>IF($D1299="","",IFERROR(INDEX('Productos de barra'!$D$2:$D$151,MATCH($D1299,'Productos de barra'!$A$2:$A$151,0)),""))</f>
        <v/>
      </c>
      <c r="G1299" s="24" t="n"/>
      <c r="H1299" s="24" t="n"/>
      <c r="I1299" s="24" t="n"/>
      <c r="J1299" s="24" t="n"/>
      <c r="K1299" s="24" t="n"/>
      <c r="L1299" s="25">
        <f>IF(OR($D1299="",$G1299=""),"",ROUND($G1299+N($H1299)-((N($I1299)+N($J1299))/MAX(0.0001,IFERROR(IF(INDEX('Productos de barra'!$F$2:$F$151,MATCH($D1299,'Productos de barra'!$A$2:$A$151,0))="",1,INDEX('Productos de barra'!$F$2:$F$151,MATCH($D1299,'Productos de barra'!$A$2:$A$151,0))),1))+N($K1299)),2))</f>
        <v/>
      </c>
      <c r="M1299" s="24" t="n"/>
      <c r="N1299" s="25">
        <f>IF(OR($L1299="",$M1299=""),"",ROUND($M1299-$L1299,2))</f>
        <v/>
      </c>
      <c r="O1299" s="23">
        <f>IF($N1299="","",IF(ABS($N1299)&lt;=IFERROR(IF(INDEX('Productos de barra'!$G$2:$G$151,MATCH($D1299,'Productos de barra'!$A$2:$A$151,0))="",Configuración!$C$3,INDEX('Productos de barra'!$G$2:$G$151,MATCH($D1299,'Productos de barra'!$A$2:$A$151,0))),Configuración!$C$3)*((N($I1299)+N($J1299))/MAX(0.0001,IFERROR(IF(INDEX('Productos de barra'!$F$2:$F$151,MATCH($D1299,'Productos de barra'!$A$2:$A$151,0))="",1,INDEX('Productos de barra'!$F$2:$F$151,MATCH($D1299,'Productos de barra'!$A$2:$A$151,0))),1))+N($K1299))+0.001,"OK",IF($N1299&lt;0,"Falta: investigar","Sobra: revisar carga")))</f>
        <v/>
      </c>
      <c r="P1299" s="26">
        <f>IF($N1299="","",IFERROR(IF(INDEX('Productos de barra'!$H$2:$H$151,MATCH($D1299,'Productos de barra'!$A$2:$A$151,0))="","",$N1299*INDEX('Productos de barra'!$H$2:$H$151,MATCH($D1299,'Productos de barra'!$A$2:$A$151,0))),""))</f>
        <v/>
      </c>
      <c r="Q1299" s="18" t="n"/>
      <c r="R1299" s="23">
        <f>IF(OR($A1299="",$A1299&lt;&gt;'Resumen del turno'!$C$3,$B1299&lt;&gt;'Resumen del turno'!$C$4,$O1299="",$O1299="OK"),"",COUNTIFS($A$2:$A1299,$A1299,$B$2:$B1299,$B1299,$O$2:$O1299,"Falta*")+COUNTIFS($A$2:$A1299,$A1299,$B$2:$B1299,$B1299,$O$2:$O1299,"Sobra*"))</f>
        <v/>
      </c>
    </row>
    <row r="1300">
      <c r="A1300" s="22" t="n"/>
      <c r="B1300" s="18" t="n"/>
      <c r="C1300" s="18" t="n"/>
      <c r="D1300" s="18" t="n"/>
      <c r="E1300" s="23">
        <f>IF($D1300="","",IFERROR(INDEX('Productos de barra'!$B$2:$B$151,MATCH($D1300,'Productos de barra'!$A$2:$A$151,0)),"Código no cargado"))</f>
        <v/>
      </c>
      <c r="F1300" s="23">
        <f>IF($D1300="","",IFERROR(INDEX('Productos de barra'!$D$2:$D$151,MATCH($D1300,'Productos de barra'!$A$2:$A$151,0)),""))</f>
        <v/>
      </c>
      <c r="G1300" s="24" t="n"/>
      <c r="H1300" s="24" t="n"/>
      <c r="I1300" s="24" t="n"/>
      <c r="J1300" s="24" t="n"/>
      <c r="K1300" s="24" t="n"/>
      <c r="L1300" s="25">
        <f>IF(OR($D1300="",$G1300=""),"",ROUND($G1300+N($H1300)-((N($I1300)+N($J1300))/MAX(0.0001,IFERROR(IF(INDEX('Productos de barra'!$F$2:$F$151,MATCH($D1300,'Productos de barra'!$A$2:$A$151,0))="",1,INDEX('Productos de barra'!$F$2:$F$151,MATCH($D1300,'Productos de barra'!$A$2:$A$151,0))),1))+N($K1300)),2))</f>
        <v/>
      </c>
      <c r="M1300" s="24" t="n"/>
      <c r="N1300" s="25">
        <f>IF(OR($L1300="",$M1300=""),"",ROUND($M1300-$L1300,2))</f>
        <v/>
      </c>
      <c r="O1300" s="23">
        <f>IF($N1300="","",IF(ABS($N1300)&lt;=IFERROR(IF(INDEX('Productos de barra'!$G$2:$G$151,MATCH($D1300,'Productos de barra'!$A$2:$A$151,0))="",Configuración!$C$3,INDEX('Productos de barra'!$G$2:$G$151,MATCH($D1300,'Productos de barra'!$A$2:$A$151,0))),Configuración!$C$3)*((N($I1300)+N($J1300))/MAX(0.0001,IFERROR(IF(INDEX('Productos de barra'!$F$2:$F$151,MATCH($D1300,'Productos de barra'!$A$2:$A$151,0))="",1,INDEX('Productos de barra'!$F$2:$F$151,MATCH($D1300,'Productos de barra'!$A$2:$A$151,0))),1))+N($K1300))+0.001,"OK",IF($N1300&lt;0,"Falta: investigar","Sobra: revisar carga")))</f>
        <v/>
      </c>
      <c r="P1300" s="26">
        <f>IF($N1300="","",IFERROR(IF(INDEX('Productos de barra'!$H$2:$H$151,MATCH($D1300,'Productos de barra'!$A$2:$A$151,0))="","",$N1300*INDEX('Productos de barra'!$H$2:$H$151,MATCH($D1300,'Productos de barra'!$A$2:$A$151,0))),""))</f>
        <v/>
      </c>
      <c r="Q1300" s="18" t="n"/>
      <c r="R1300" s="23">
        <f>IF(OR($A1300="",$A1300&lt;&gt;'Resumen del turno'!$C$3,$B1300&lt;&gt;'Resumen del turno'!$C$4,$O1300="",$O1300="OK"),"",COUNTIFS($A$2:$A1300,$A1300,$B$2:$B1300,$B1300,$O$2:$O1300,"Falta*")+COUNTIFS($A$2:$A1300,$A1300,$B$2:$B1300,$B1300,$O$2:$O1300,"Sobra*"))</f>
        <v/>
      </c>
    </row>
    <row r="1301">
      <c r="A1301" s="22" t="n"/>
      <c r="B1301" s="18" t="n"/>
      <c r="C1301" s="18" t="n"/>
      <c r="D1301" s="18" t="n"/>
      <c r="E1301" s="23">
        <f>IF($D1301="","",IFERROR(INDEX('Productos de barra'!$B$2:$B$151,MATCH($D1301,'Productos de barra'!$A$2:$A$151,0)),"Código no cargado"))</f>
        <v/>
      </c>
      <c r="F1301" s="23">
        <f>IF($D1301="","",IFERROR(INDEX('Productos de barra'!$D$2:$D$151,MATCH($D1301,'Productos de barra'!$A$2:$A$151,0)),""))</f>
        <v/>
      </c>
      <c r="G1301" s="24" t="n"/>
      <c r="H1301" s="24" t="n"/>
      <c r="I1301" s="24" t="n"/>
      <c r="J1301" s="24" t="n"/>
      <c r="K1301" s="24" t="n"/>
      <c r="L1301" s="25">
        <f>IF(OR($D1301="",$G1301=""),"",ROUND($G1301+N($H1301)-((N($I1301)+N($J1301))/MAX(0.0001,IFERROR(IF(INDEX('Productos de barra'!$F$2:$F$151,MATCH($D1301,'Productos de barra'!$A$2:$A$151,0))="",1,INDEX('Productos de barra'!$F$2:$F$151,MATCH($D1301,'Productos de barra'!$A$2:$A$151,0))),1))+N($K1301)),2))</f>
        <v/>
      </c>
      <c r="M1301" s="24" t="n"/>
      <c r="N1301" s="25">
        <f>IF(OR($L1301="",$M1301=""),"",ROUND($M1301-$L1301,2))</f>
        <v/>
      </c>
      <c r="O1301" s="23">
        <f>IF($N1301="","",IF(ABS($N1301)&lt;=IFERROR(IF(INDEX('Productos de barra'!$G$2:$G$151,MATCH($D1301,'Productos de barra'!$A$2:$A$151,0))="",Configuración!$C$3,INDEX('Productos de barra'!$G$2:$G$151,MATCH($D1301,'Productos de barra'!$A$2:$A$151,0))),Configuración!$C$3)*((N($I1301)+N($J1301))/MAX(0.0001,IFERROR(IF(INDEX('Productos de barra'!$F$2:$F$151,MATCH($D1301,'Productos de barra'!$A$2:$A$151,0))="",1,INDEX('Productos de barra'!$F$2:$F$151,MATCH($D1301,'Productos de barra'!$A$2:$A$151,0))),1))+N($K1301))+0.001,"OK",IF($N1301&lt;0,"Falta: investigar","Sobra: revisar carga")))</f>
        <v/>
      </c>
      <c r="P1301" s="26">
        <f>IF($N1301="","",IFERROR(IF(INDEX('Productos de barra'!$H$2:$H$151,MATCH($D1301,'Productos de barra'!$A$2:$A$151,0))="","",$N1301*INDEX('Productos de barra'!$H$2:$H$151,MATCH($D1301,'Productos de barra'!$A$2:$A$151,0))),""))</f>
        <v/>
      </c>
      <c r="Q1301" s="18" t="n"/>
      <c r="R1301" s="23">
        <f>IF(OR($A1301="",$A1301&lt;&gt;'Resumen del turno'!$C$3,$B1301&lt;&gt;'Resumen del turno'!$C$4,$O1301="",$O1301="OK"),"",COUNTIFS($A$2:$A1301,$A1301,$B$2:$B1301,$B1301,$O$2:$O1301,"Falta*")+COUNTIFS($A$2:$A1301,$A1301,$B$2:$B1301,$B1301,$O$2:$O1301,"Sobra*"))</f>
        <v/>
      </c>
    </row>
    <row r="1302">
      <c r="A1302" s="22" t="n"/>
      <c r="B1302" s="18" t="n"/>
      <c r="C1302" s="18" t="n"/>
      <c r="D1302" s="18" t="n"/>
      <c r="E1302" s="23">
        <f>IF($D1302="","",IFERROR(INDEX('Productos de barra'!$B$2:$B$151,MATCH($D1302,'Productos de barra'!$A$2:$A$151,0)),"Código no cargado"))</f>
        <v/>
      </c>
      <c r="F1302" s="23">
        <f>IF($D1302="","",IFERROR(INDEX('Productos de barra'!$D$2:$D$151,MATCH($D1302,'Productos de barra'!$A$2:$A$151,0)),""))</f>
        <v/>
      </c>
      <c r="G1302" s="24" t="n"/>
      <c r="H1302" s="24" t="n"/>
      <c r="I1302" s="24" t="n"/>
      <c r="J1302" s="24" t="n"/>
      <c r="K1302" s="24" t="n"/>
      <c r="L1302" s="25">
        <f>IF(OR($D1302="",$G1302=""),"",ROUND($G1302+N($H1302)-((N($I1302)+N($J1302))/MAX(0.0001,IFERROR(IF(INDEX('Productos de barra'!$F$2:$F$151,MATCH($D1302,'Productos de barra'!$A$2:$A$151,0))="",1,INDEX('Productos de barra'!$F$2:$F$151,MATCH($D1302,'Productos de barra'!$A$2:$A$151,0))),1))+N($K1302)),2))</f>
        <v/>
      </c>
      <c r="M1302" s="24" t="n"/>
      <c r="N1302" s="25">
        <f>IF(OR($L1302="",$M1302=""),"",ROUND($M1302-$L1302,2))</f>
        <v/>
      </c>
      <c r="O1302" s="23">
        <f>IF($N1302="","",IF(ABS($N1302)&lt;=IFERROR(IF(INDEX('Productos de barra'!$G$2:$G$151,MATCH($D1302,'Productos de barra'!$A$2:$A$151,0))="",Configuración!$C$3,INDEX('Productos de barra'!$G$2:$G$151,MATCH($D1302,'Productos de barra'!$A$2:$A$151,0))),Configuración!$C$3)*((N($I1302)+N($J1302))/MAX(0.0001,IFERROR(IF(INDEX('Productos de barra'!$F$2:$F$151,MATCH($D1302,'Productos de barra'!$A$2:$A$151,0))="",1,INDEX('Productos de barra'!$F$2:$F$151,MATCH($D1302,'Productos de barra'!$A$2:$A$151,0))),1))+N($K1302))+0.001,"OK",IF($N1302&lt;0,"Falta: investigar","Sobra: revisar carga")))</f>
        <v/>
      </c>
      <c r="P1302" s="26">
        <f>IF($N1302="","",IFERROR(IF(INDEX('Productos de barra'!$H$2:$H$151,MATCH($D1302,'Productos de barra'!$A$2:$A$151,0))="","",$N1302*INDEX('Productos de barra'!$H$2:$H$151,MATCH($D1302,'Productos de barra'!$A$2:$A$151,0))),""))</f>
        <v/>
      </c>
      <c r="Q1302" s="18" t="n"/>
      <c r="R1302" s="23">
        <f>IF(OR($A1302="",$A1302&lt;&gt;'Resumen del turno'!$C$3,$B1302&lt;&gt;'Resumen del turno'!$C$4,$O1302="",$O1302="OK"),"",COUNTIFS($A$2:$A1302,$A1302,$B$2:$B1302,$B1302,$O$2:$O1302,"Falta*")+COUNTIFS($A$2:$A1302,$A1302,$B$2:$B1302,$B1302,$O$2:$O1302,"Sobra*"))</f>
        <v/>
      </c>
    </row>
    <row r="1303">
      <c r="A1303" s="22" t="n"/>
      <c r="B1303" s="18" t="n"/>
      <c r="C1303" s="18" t="n"/>
      <c r="D1303" s="18" t="n"/>
      <c r="E1303" s="23">
        <f>IF($D1303="","",IFERROR(INDEX('Productos de barra'!$B$2:$B$151,MATCH($D1303,'Productos de barra'!$A$2:$A$151,0)),"Código no cargado"))</f>
        <v/>
      </c>
      <c r="F1303" s="23">
        <f>IF($D1303="","",IFERROR(INDEX('Productos de barra'!$D$2:$D$151,MATCH($D1303,'Productos de barra'!$A$2:$A$151,0)),""))</f>
        <v/>
      </c>
      <c r="G1303" s="24" t="n"/>
      <c r="H1303" s="24" t="n"/>
      <c r="I1303" s="24" t="n"/>
      <c r="J1303" s="24" t="n"/>
      <c r="K1303" s="24" t="n"/>
      <c r="L1303" s="25">
        <f>IF(OR($D1303="",$G1303=""),"",ROUND($G1303+N($H1303)-((N($I1303)+N($J1303))/MAX(0.0001,IFERROR(IF(INDEX('Productos de barra'!$F$2:$F$151,MATCH($D1303,'Productos de barra'!$A$2:$A$151,0))="",1,INDEX('Productos de barra'!$F$2:$F$151,MATCH($D1303,'Productos de barra'!$A$2:$A$151,0))),1))+N($K1303)),2))</f>
        <v/>
      </c>
      <c r="M1303" s="24" t="n"/>
      <c r="N1303" s="25">
        <f>IF(OR($L1303="",$M1303=""),"",ROUND($M1303-$L1303,2))</f>
        <v/>
      </c>
      <c r="O1303" s="23">
        <f>IF($N1303="","",IF(ABS($N1303)&lt;=IFERROR(IF(INDEX('Productos de barra'!$G$2:$G$151,MATCH($D1303,'Productos de barra'!$A$2:$A$151,0))="",Configuración!$C$3,INDEX('Productos de barra'!$G$2:$G$151,MATCH($D1303,'Productos de barra'!$A$2:$A$151,0))),Configuración!$C$3)*((N($I1303)+N($J1303))/MAX(0.0001,IFERROR(IF(INDEX('Productos de barra'!$F$2:$F$151,MATCH($D1303,'Productos de barra'!$A$2:$A$151,0))="",1,INDEX('Productos de barra'!$F$2:$F$151,MATCH($D1303,'Productos de barra'!$A$2:$A$151,0))),1))+N($K1303))+0.001,"OK",IF($N1303&lt;0,"Falta: investigar","Sobra: revisar carga")))</f>
        <v/>
      </c>
      <c r="P1303" s="26">
        <f>IF($N1303="","",IFERROR(IF(INDEX('Productos de barra'!$H$2:$H$151,MATCH($D1303,'Productos de barra'!$A$2:$A$151,0))="","",$N1303*INDEX('Productos de barra'!$H$2:$H$151,MATCH($D1303,'Productos de barra'!$A$2:$A$151,0))),""))</f>
        <v/>
      </c>
      <c r="Q1303" s="18" t="n"/>
      <c r="R1303" s="23">
        <f>IF(OR($A1303="",$A1303&lt;&gt;'Resumen del turno'!$C$3,$B1303&lt;&gt;'Resumen del turno'!$C$4,$O1303="",$O1303="OK"),"",COUNTIFS($A$2:$A1303,$A1303,$B$2:$B1303,$B1303,$O$2:$O1303,"Falta*")+COUNTIFS($A$2:$A1303,$A1303,$B$2:$B1303,$B1303,$O$2:$O1303,"Sobra*"))</f>
        <v/>
      </c>
    </row>
    <row r="1304">
      <c r="A1304" s="22" t="n"/>
      <c r="B1304" s="18" t="n"/>
      <c r="C1304" s="18" t="n"/>
      <c r="D1304" s="18" t="n"/>
      <c r="E1304" s="23">
        <f>IF($D1304="","",IFERROR(INDEX('Productos de barra'!$B$2:$B$151,MATCH($D1304,'Productos de barra'!$A$2:$A$151,0)),"Código no cargado"))</f>
        <v/>
      </c>
      <c r="F1304" s="23">
        <f>IF($D1304="","",IFERROR(INDEX('Productos de barra'!$D$2:$D$151,MATCH($D1304,'Productos de barra'!$A$2:$A$151,0)),""))</f>
        <v/>
      </c>
      <c r="G1304" s="24" t="n"/>
      <c r="H1304" s="24" t="n"/>
      <c r="I1304" s="24" t="n"/>
      <c r="J1304" s="24" t="n"/>
      <c r="K1304" s="24" t="n"/>
      <c r="L1304" s="25">
        <f>IF(OR($D1304="",$G1304=""),"",ROUND($G1304+N($H1304)-((N($I1304)+N($J1304))/MAX(0.0001,IFERROR(IF(INDEX('Productos de barra'!$F$2:$F$151,MATCH($D1304,'Productos de barra'!$A$2:$A$151,0))="",1,INDEX('Productos de barra'!$F$2:$F$151,MATCH($D1304,'Productos de barra'!$A$2:$A$151,0))),1))+N($K1304)),2))</f>
        <v/>
      </c>
      <c r="M1304" s="24" t="n"/>
      <c r="N1304" s="25">
        <f>IF(OR($L1304="",$M1304=""),"",ROUND($M1304-$L1304,2))</f>
        <v/>
      </c>
      <c r="O1304" s="23">
        <f>IF($N1304="","",IF(ABS($N1304)&lt;=IFERROR(IF(INDEX('Productos de barra'!$G$2:$G$151,MATCH($D1304,'Productos de barra'!$A$2:$A$151,0))="",Configuración!$C$3,INDEX('Productos de barra'!$G$2:$G$151,MATCH($D1304,'Productos de barra'!$A$2:$A$151,0))),Configuración!$C$3)*((N($I1304)+N($J1304))/MAX(0.0001,IFERROR(IF(INDEX('Productos de barra'!$F$2:$F$151,MATCH($D1304,'Productos de barra'!$A$2:$A$151,0))="",1,INDEX('Productos de barra'!$F$2:$F$151,MATCH($D1304,'Productos de barra'!$A$2:$A$151,0))),1))+N($K1304))+0.001,"OK",IF($N1304&lt;0,"Falta: investigar","Sobra: revisar carga")))</f>
        <v/>
      </c>
      <c r="P1304" s="26">
        <f>IF($N1304="","",IFERROR(IF(INDEX('Productos de barra'!$H$2:$H$151,MATCH($D1304,'Productos de barra'!$A$2:$A$151,0))="","",$N1304*INDEX('Productos de barra'!$H$2:$H$151,MATCH($D1304,'Productos de barra'!$A$2:$A$151,0))),""))</f>
        <v/>
      </c>
      <c r="Q1304" s="18" t="n"/>
      <c r="R1304" s="23">
        <f>IF(OR($A1304="",$A1304&lt;&gt;'Resumen del turno'!$C$3,$B1304&lt;&gt;'Resumen del turno'!$C$4,$O1304="",$O1304="OK"),"",COUNTIFS($A$2:$A1304,$A1304,$B$2:$B1304,$B1304,$O$2:$O1304,"Falta*")+COUNTIFS($A$2:$A1304,$A1304,$B$2:$B1304,$B1304,$O$2:$O1304,"Sobra*"))</f>
        <v/>
      </c>
    </row>
    <row r="1305">
      <c r="A1305" s="22" t="n"/>
      <c r="B1305" s="18" t="n"/>
      <c r="C1305" s="18" t="n"/>
      <c r="D1305" s="18" t="n"/>
      <c r="E1305" s="23">
        <f>IF($D1305="","",IFERROR(INDEX('Productos de barra'!$B$2:$B$151,MATCH($D1305,'Productos de barra'!$A$2:$A$151,0)),"Código no cargado"))</f>
        <v/>
      </c>
      <c r="F1305" s="23">
        <f>IF($D1305="","",IFERROR(INDEX('Productos de barra'!$D$2:$D$151,MATCH($D1305,'Productos de barra'!$A$2:$A$151,0)),""))</f>
        <v/>
      </c>
      <c r="G1305" s="24" t="n"/>
      <c r="H1305" s="24" t="n"/>
      <c r="I1305" s="24" t="n"/>
      <c r="J1305" s="24" t="n"/>
      <c r="K1305" s="24" t="n"/>
      <c r="L1305" s="25">
        <f>IF(OR($D1305="",$G1305=""),"",ROUND($G1305+N($H1305)-((N($I1305)+N($J1305))/MAX(0.0001,IFERROR(IF(INDEX('Productos de barra'!$F$2:$F$151,MATCH($D1305,'Productos de barra'!$A$2:$A$151,0))="",1,INDEX('Productos de barra'!$F$2:$F$151,MATCH($D1305,'Productos de barra'!$A$2:$A$151,0))),1))+N($K1305)),2))</f>
        <v/>
      </c>
      <c r="M1305" s="24" t="n"/>
      <c r="N1305" s="25">
        <f>IF(OR($L1305="",$M1305=""),"",ROUND($M1305-$L1305,2))</f>
        <v/>
      </c>
      <c r="O1305" s="23">
        <f>IF($N1305="","",IF(ABS($N1305)&lt;=IFERROR(IF(INDEX('Productos de barra'!$G$2:$G$151,MATCH($D1305,'Productos de barra'!$A$2:$A$151,0))="",Configuración!$C$3,INDEX('Productos de barra'!$G$2:$G$151,MATCH($D1305,'Productos de barra'!$A$2:$A$151,0))),Configuración!$C$3)*((N($I1305)+N($J1305))/MAX(0.0001,IFERROR(IF(INDEX('Productos de barra'!$F$2:$F$151,MATCH($D1305,'Productos de barra'!$A$2:$A$151,0))="",1,INDEX('Productos de barra'!$F$2:$F$151,MATCH($D1305,'Productos de barra'!$A$2:$A$151,0))),1))+N($K1305))+0.001,"OK",IF($N1305&lt;0,"Falta: investigar","Sobra: revisar carga")))</f>
        <v/>
      </c>
      <c r="P1305" s="26">
        <f>IF($N1305="","",IFERROR(IF(INDEX('Productos de barra'!$H$2:$H$151,MATCH($D1305,'Productos de barra'!$A$2:$A$151,0))="","",$N1305*INDEX('Productos de barra'!$H$2:$H$151,MATCH($D1305,'Productos de barra'!$A$2:$A$151,0))),""))</f>
        <v/>
      </c>
      <c r="Q1305" s="18" t="n"/>
      <c r="R1305" s="23">
        <f>IF(OR($A1305="",$A1305&lt;&gt;'Resumen del turno'!$C$3,$B1305&lt;&gt;'Resumen del turno'!$C$4,$O1305="",$O1305="OK"),"",COUNTIFS($A$2:$A1305,$A1305,$B$2:$B1305,$B1305,$O$2:$O1305,"Falta*")+COUNTIFS($A$2:$A1305,$A1305,$B$2:$B1305,$B1305,$O$2:$O1305,"Sobra*"))</f>
        <v/>
      </c>
    </row>
    <row r="1306">
      <c r="A1306" s="22" t="n"/>
      <c r="B1306" s="18" t="n"/>
      <c r="C1306" s="18" t="n"/>
      <c r="D1306" s="18" t="n"/>
      <c r="E1306" s="23">
        <f>IF($D1306="","",IFERROR(INDEX('Productos de barra'!$B$2:$B$151,MATCH($D1306,'Productos de barra'!$A$2:$A$151,0)),"Código no cargado"))</f>
        <v/>
      </c>
      <c r="F1306" s="23">
        <f>IF($D1306="","",IFERROR(INDEX('Productos de barra'!$D$2:$D$151,MATCH($D1306,'Productos de barra'!$A$2:$A$151,0)),""))</f>
        <v/>
      </c>
      <c r="G1306" s="24" t="n"/>
      <c r="H1306" s="24" t="n"/>
      <c r="I1306" s="24" t="n"/>
      <c r="J1306" s="24" t="n"/>
      <c r="K1306" s="24" t="n"/>
      <c r="L1306" s="25">
        <f>IF(OR($D1306="",$G1306=""),"",ROUND($G1306+N($H1306)-((N($I1306)+N($J1306))/MAX(0.0001,IFERROR(IF(INDEX('Productos de barra'!$F$2:$F$151,MATCH($D1306,'Productos de barra'!$A$2:$A$151,0))="",1,INDEX('Productos de barra'!$F$2:$F$151,MATCH($D1306,'Productos de barra'!$A$2:$A$151,0))),1))+N($K1306)),2))</f>
        <v/>
      </c>
      <c r="M1306" s="24" t="n"/>
      <c r="N1306" s="25">
        <f>IF(OR($L1306="",$M1306=""),"",ROUND($M1306-$L1306,2))</f>
        <v/>
      </c>
      <c r="O1306" s="23">
        <f>IF($N1306="","",IF(ABS($N1306)&lt;=IFERROR(IF(INDEX('Productos de barra'!$G$2:$G$151,MATCH($D1306,'Productos de barra'!$A$2:$A$151,0))="",Configuración!$C$3,INDEX('Productos de barra'!$G$2:$G$151,MATCH($D1306,'Productos de barra'!$A$2:$A$151,0))),Configuración!$C$3)*((N($I1306)+N($J1306))/MAX(0.0001,IFERROR(IF(INDEX('Productos de barra'!$F$2:$F$151,MATCH($D1306,'Productos de barra'!$A$2:$A$151,0))="",1,INDEX('Productos de barra'!$F$2:$F$151,MATCH($D1306,'Productos de barra'!$A$2:$A$151,0))),1))+N($K1306))+0.001,"OK",IF($N1306&lt;0,"Falta: investigar","Sobra: revisar carga")))</f>
        <v/>
      </c>
      <c r="P1306" s="26">
        <f>IF($N1306="","",IFERROR(IF(INDEX('Productos de barra'!$H$2:$H$151,MATCH($D1306,'Productos de barra'!$A$2:$A$151,0))="","",$N1306*INDEX('Productos de barra'!$H$2:$H$151,MATCH($D1306,'Productos de barra'!$A$2:$A$151,0))),""))</f>
        <v/>
      </c>
      <c r="Q1306" s="18" t="n"/>
      <c r="R1306" s="23">
        <f>IF(OR($A1306="",$A1306&lt;&gt;'Resumen del turno'!$C$3,$B1306&lt;&gt;'Resumen del turno'!$C$4,$O1306="",$O1306="OK"),"",COUNTIFS($A$2:$A1306,$A1306,$B$2:$B1306,$B1306,$O$2:$O1306,"Falta*")+COUNTIFS($A$2:$A1306,$A1306,$B$2:$B1306,$B1306,$O$2:$O1306,"Sobra*"))</f>
        <v/>
      </c>
    </row>
    <row r="1307">
      <c r="A1307" s="22" t="n"/>
      <c r="B1307" s="18" t="n"/>
      <c r="C1307" s="18" t="n"/>
      <c r="D1307" s="18" t="n"/>
      <c r="E1307" s="23">
        <f>IF($D1307="","",IFERROR(INDEX('Productos de barra'!$B$2:$B$151,MATCH($D1307,'Productos de barra'!$A$2:$A$151,0)),"Código no cargado"))</f>
        <v/>
      </c>
      <c r="F1307" s="23">
        <f>IF($D1307="","",IFERROR(INDEX('Productos de barra'!$D$2:$D$151,MATCH($D1307,'Productos de barra'!$A$2:$A$151,0)),""))</f>
        <v/>
      </c>
      <c r="G1307" s="24" t="n"/>
      <c r="H1307" s="24" t="n"/>
      <c r="I1307" s="24" t="n"/>
      <c r="J1307" s="24" t="n"/>
      <c r="K1307" s="24" t="n"/>
      <c r="L1307" s="25">
        <f>IF(OR($D1307="",$G1307=""),"",ROUND($G1307+N($H1307)-((N($I1307)+N($J1307))/MAX(0.0001,IFERROR(IF(INDEX('Productos de barra'!$F$2:$F$151,MATCH($D1307,'Productos de barra'!$A$2:$A$151,0))="",1,INDEX('Productos de barra'!$F$2:$F$151,MATCH($D1307,'Productos de barra'!$A$2:$A$151,0))),1))+N($K1307)),2))</f>
        <v/>
      </c>
      <c r="M1307" s="24" t="n"/>
      <c r="N1307" s="25">
        <f>IF(OR($L1307="",$M1307=""),"",ROUND($M1307-$L1307,2))</f>
        <v/>
      </c>
      <c r="O1307" s="23">
        <f>IF($N1307="","",IF(ABS($N1307)&lt;=IFERROR(IF(INDEX('Productos de barra'!$G$2:$G$151,MATCH($D1307,'Productos de barra'!$A$2:$A$151,0))="",Configuración!$C$3,INDEX('Productos de barra'!$G$2:$G$151,MATCH($D1307,'Productos de barra'!$A$2:$A$151,0))),Configuración!$C$3)*((N($I1307)+N($J1307))/MAX(0.0001,IFERROR(IF(INDEX('Productos de barra'!$F$2:$F$151,MATCH($D1307,'Productos de barra'!$A$2:$A$151,0))="",1,INDEX('Productos de barra'!$F$2:$F$151,MATCH($D1307,'Productos de barra'!$A$2:$A$151,0))),1))+N($K1307))+0.001,"OK",IF($N1307&lt;0,"Falta: investigar","Sobra: revisar carga")))</f>
        <v/>
      </c>
      <c r="P1307" s="26">
        <f>IF($N1307="","",IFERROR(IF(INDEX('Productos de barra'!$H$2:$H$151,MATCH($D1307,'Productos de barra'!$A$2:$A$151,0))="","",$N1307*INDEX('Productos de barra'!$H$2:$H$151,MATCH($D1307,'Productos de barra'!$A$2:$A$151,0))),""))</f>
        <v/>
      </c>
      <c r="Q1307" s="18" t="n"/>
      <c r="R1307" s="23">
        <f>IF(OR($A1307="",$A1307&lt;&gt;'Resumen del turno'!$C$3,$B1307&lt;&gt;'Resumen del turno'!$C$4,$O1307="",$O1307="OK"),"",COUNTIFS($A$2:$A1307,$A1307,$B$2:$B1307,$B1307,$O$2:$O1307,"Falta*")+COUNTIFS($A$2:$A1307,$A1307,$B$2:$B1307,$B1307,$O$2:$O1307,"Sobra*"))</f>
        <v/>
      </c>
    </row>
    <row r="1308">
      <c r="A1308" s="22" t="n"/>
      <c r="B1308" s="18" t="n"/>
      <c r="C1308" s="18" t="n"/>
      <c r="D1308" s="18" t="n"/>
      <c r="E1308" s="23">
        <f>IF($D1308="","",IFERROR(INDEX('Productos de barra'!$B$2:$B$151,MATCH($D1308,'Productos de barra'!$A$2:$A$151,0)),"Código no cargado"))</f>
        <v/>
      </c>
      <c r="F1308" s="23">
        <f>IF($D1308="","",IFERROR(INDEX('Productos de barra'!$D$2:$D$151,MATCH($D1308,'Productos de barra'!$A$2:$A$151,0)),""))</f>
        <v/>
      </c>
      <c r="G1308" s="24" t="n"/>
      <c r="H1308" s="24" t="n"/>
      <c r="I1308" s="24" t="n"/>
      <c r="J1308" s="24" t="n"/>
      <c r="K1308" s="24" t="n"/>
      <c r="L1308" s="25">
        <f>IF(OR($D1308="",$G1308=""),"",ROUND($G1308+N($H1308)-((N($I1308)+N($J1308))/MAX(0.0001,IFERROR(IF(INDEX('Productos de barra'!$F$2:$F$151,MATCH($D1308,'Productos de barra'!$A$2:$A$151,0))="",1,INDEX('Productos de barra'!$F$2:$F$151,MATCH($D1308,'Productos de barra'!$A$2:$A$151,0))),1))+N($K1308)),2))</f>
        <v/>
      </c>
      <c r="M1308" s="24" t="n"/>
      <c r="N1308" s="25">
        <f>IF(OR($L1308="",$M1308=""),"",ROUND($M1308-$L1308,2))</f>
        <v/>
      </c>
      <c r="O1308" s="23">
        <f>IF($N1308="","",IF(ABS($N1308)&lt;=IFERROR(IF(INDEX('Productos de barra'!$G$2:$G$151,MATCH($D1308,'Productos de barra'!$A$2:$A$151,0))="",Configuración!$C$3,INDEX('Productos de barra'!$G$2:$G$151,MATCH($D1308,'Productos de barra'!$A$2:$A$151,0))),Configuración!$C$3)*((N($I1308)+N($J1308))/MAX(0.0001,IFERROR(IF(INDEX('Productos de barra'!$F$2:$F$151,MATCH($D1308,'Productos de barra'!$A$2:$A$151,0))="",1,INDEX('Productos de barra'!$F$2:$F$151,MATCH($D1308,'Productos de barra'!$A$2:$A$151,0))),1))+N($K1308))+0.001,"OK",IF($N1308&lt;0,"Falta: investigar","Sobra: revisar carga")))</f>
        <v/>
      </c>
      <c r="P1308" s="26">
        <f>IF($N1308="","",IFERROR(IF(INDEX('Productos de barra'!$H$2:$H$151,MATCH($D1308,'Productos de barra'!$A$2:$A$151,0))="","",$N1308*INDEX('Productos de barra'!$H$2:$H$151,MATCH($D1308,'Productos de barra'!$A$2:$A$151,0))),""))</f>
        <v/>
      </c>
      <c r="Q1308" s="18" t="n"/>
      <c r="R1308" s="23">
        <f>IF(OR($A1308="",$A1308&lt;&gt;'Resumen del turno'!$C$3,$B1308&lt;&gt;'Resumen del turno'!$C$4,$O1308="",$O1308="OK"),"",COUNTIFS($A$2:$A1308,$A1308,$B$2:$B1308,$B1308,$O$2:$O1308,"Falta*")+COUNTIFS($A$2:$A1308,$A1308,$B$2:$B1308,$B1308,$O$2:$O1308,"Sobra*"))</f>
        <v/>
      </c>
    </row>
    <row r="1309">
      <c r="A1309" s="22" t="n"/>
      <c r="B1309" s="18" t="n"/>
      <c r="C1309" s="18" t="n"/>
      <c r="D1309" s="18" t="n"/>
      <c r="E1309" s="23">
        <f>IF($D1309="","",IFERROR(INDEX('Productos de barra'!$B$2:$B$151,MATCH($D1309,'Productos de barra'!$A$2:$A$151,0)),"Código no cargado"))</f>
        <v/>
      </c>
      <c r="F1309" s="23">
        <f>IF($D1309="","",IFERROR(INDEX('Productos de barra'!$D$2:$D$151,MATCH($D1309,'Productos de barra'!$A$2:$A$151,0)),""))</f>
        <v/>
      </c>
      <c r="G1309" s="24" t="n"/>
      <c r="H1309" s="24" t="n"/>
      <c r="I1309" s="24" t="n"/>
      <c r="J1309" s="24" t="n"/>
      <c r="K1309" s="24" t="n"/>
      <c r="L1309" s="25">
        <f>IF(OR($D1309="",$G1309=""),"",ROUND($G1309+N($H1309)-((N($I1309)+N($J1309))/MAX(0.0001,IFERROR(IF(INDEX('Productos de barra'!$F$2:$F$151,MATCH($D1309,'Productos de barra'!$A$2:$A$151,0))="",1,INDEX('Productos de barra'!$F$2:$F$151,MATCH($D1309,'Productos de barra'!$A$2:$A$151,0))),1))+N($K1309)),2))</f>
        <v/>
      </c>
      <c r="M1309" s="24" t="n"/>
      <c r="N1309" s="25">
        <f>IF(OR($L1309="",$M1309=""),"",ROUND($M1309-$L1309,2))</f>
        <v/>
      </c>
      <c r="O1309" s="23">
        <f>IF($N1309="","",IF(ABS($N1309)&lt;=IFERROR(IF(INDEX('Productos de barra'!$G$2:$G$151,MATCH($D1309,'Productos de barra'!$A$2:$A$151,0))="",Configuración!$C$3,INDEX('Productos de barra'!$G$2:$G$151,MATCH($D1309,'Productos de barra'!$A$2:$A$151,0))),Configuración!$C$3)*((N($I1309)+N($J1309))/MAX(0.0001,IFERROR(IF(INDEX('Productos de barra'!$F$2:$F$151,MATCH($D1309,'Productos de barra'!$A$2:$A$151,0))="",1,INDEX('Productos de barra'!$F$2:$F$151,MATCH($D1309,'Productos de barra'!$A$2:$A$151,0))),1))+N($K1309))+0.001,"OK",IF($N1309&lt;0,"Falta: investigar","Sobra: revisar carga")))</f>
        <v/>
      </c>
      <c r="P1309" s="26">
        <f>IF($N1309="","",IFERROR(IF(INDEX('Productos de barra'!$H$2:$H$151,MATCH($D1309,'Productos de barra'!$A$2:$A$151,0))="","",$N1309*INDEX('Productos de barra'!$H$2:$H$151,MATCH($D1309,'Productos de barra'!$A$2:$A$151,0))),""))</f>
        <v/>
      </c>
      <c r="Q1309" s="18" t="n"/>
      <c r="R1309" s="23">
        <f>IF(OR($A1309="",$A1309&lt;&gt;'Resumen del turno'!$C$3,$B1309&lt;&gt;'Resumen del turno'!$C$4,$O1309="",$O1309="OK"),"",COUNTIFS($A$2:$A1309,$A1309,$B$2:$B1309,$B1309,$O$2:$O1309,"Falta*")+COUNTIFS($A$2:$A1309,$A1309,$B$2:$B1309,$B1309,$O$2:$O1309,"Sobra*"))</f>
        <v/>
      </c>
    </row>
    <row r="1310">
      <c r="A1310" s="22" t="n"/>
      <c r="B1310" s="18" t="n"/>
      <c r="C1310" s="18" t="n"/>
      <c r="D1310" s="18" t="n"/>
      <c r="E1310" s="23">
        <f>IF($D1310="","",IFERROR(INDEX('Productos de barra'!$B$2:$B$151,MATCH($D1310,'Productos de barra'!$A$2:$A$151,0)),"Código no cargado"))</f>
        <v/>
      </c>
      <c r="F1310" s="23">
        <f>IF($D1310="","",IFERROR(INDEX('Productos de barra'!$D$2:$D$151,MATCH($D1310,'Productos de barra'!$A$2:$A$151,0)),""))</f>
        <v/>
      </c>
      <c r="G1310" s="24" t="n"/>
      <c r="H1310" s="24" t="n"/>
      <c r="I1310" s="24" t="n"/>
      <c r="J1310" s="24" t="n"/>
      <c r="K1310" s="24" t="n"/>
      <c r="L1310" s="25">
        <f>IF(OR($D1310="",$G1310=""),"",ROUND($G1310+N($H1310)-((N($I1310)+N($J1310))/MAX(0.0001,IFERROR(IF(INDEX('Productos de barra'!$F$2:$F$151,MATCH($D1310,'Productos de barra'!$A$2:$A$151,0))="",1,INDEX('Productos de barra'!$F$2:$F$151,MATCH($D1310,'Productos de barra'!$A$2:$A$151,0))),1))+N($K1310)),2))</f>
        <v/>
      </c>
      <c r="M1310" s="24" t="n"/>
      <c r="N1310" s="25">
        <f>IF(OR($L1310="",$M1310=""),"",ROUND($M1310-$L1310,2))</f>
        <v/>
      </c>
      <c r="O1310" s="23">
        <f>IF($N1310="","",IF(ABS($N1310)&lt;=IFERROR(IF(INDEX('Productos de barra'!$G$2:$G$151,MATCH($D1310,'Productos de barra'!$A$2:$A$151,0))="",Configuración!$C$3,INDEX('Productos de barra'!$G$2:$G$151,MATCH($D1310,'Productos de barra'!$A$2:$A$151,0))),Configuración!$C$3)*((N($I1310)+N($J1310))/MAX(0.0001,IFERROR(IF(INDEX('Productos de barra'!$F$2:$F$151,MATCH($D1310,'Productos de barra'!$A$2:$A$151,0))="",1,INDEX('Productos de barra'!$F$2:$F$151,MATCH($D1310,'Productos de barra'!$A$2:$A$151,0))),1))+N($K1310))+0.001,"OK",IF($N1310&lt;0,"Falta: investigar","Sobra: revisar carga")))</f>
        <v/>
      </c>
      <c r="P1310" s="26">
        <f>IF($N1310="","",IFERROR(IF(INDEX('Productos de barra'!$H$2:$H$151,MATCH($D1310,'Productos de barra'!$A$2:$A$151,0))="","",$N1310*INDEX('Productos de barra'!$H$2:$H$151,MATCH($D1310,'Productos de barra'!$A$2:$A$151,0))),""))</f>
        <v/>
      </c>
      <c r="Q1310" s="18" t="n"/>
      <c r="R1310" s="23">
        <f>IF(OR($A1310="",$A1310&lt;&gt;'Resumen del turno'!$C$3,$B1310&lt;&gt;'Resumen del turno'!$C$4,$O1310="",$O1310="OK"),"",COUNTIFS($A$2:$A1310,$A1310,$B$2:$B1310,$B1310,$O$2:$O1310,"Falta*")+COUNTIFS($A$2:$A1310,$A1310,$B$2:$B1310,$B1310,$O$2:$O1310,"Sobra*"))</f>
        <v/>
      </c>
    </row>
    <row r="1311">
      <c r="A1311" s="22" t="n"/>
      <c r="B1311" s="18" t="n"/>
      <c r="C1311" s="18" t="n"/>
      <c r="D1311" s="18" t="n"/>
      <c r="E1311" s="23">
        <f>IF($D1311="","",IFERROR(INDEX('Productos de barra'!$B$2:$B$151,MATCH($D1311,'Productos de barra'!$A$2:$A$151,0)),"Código no cargado"))</f>
        <v/>
      </c>
      <c r="F1311" s="23">
        <f>IF($D1311="","",IFERROR(INDEX('Productos de barra'!$D$2:$D$151,MATCH($D1311,'Productos de barra'!$A$2:$A$151,0)),""))</f>
        <v/>
      </c>
      <c r="G1311" s="24" t="n"/>
      <c r="H1311" s="24" t="n"/>
      <c r="I1311" s="24" t="n"/>
      <c r="J1311" s="24" t="n"/>
      <c r="K1311" s="24" t="n"/>
      <c r="L1311" s="25">
        <f>IF(OR($D1311="",$G1311=""),"",ROUND($G1311+N($H1311)-((N($I1311)+N($J1311))/MAX(0.0001,IFERROR(IF(INDEX('Productos de barra'!$F$2:$F$151,MATCH($D1311,'Productos de barra'!$A$2:$A$151,0))="",1,INDEX('Productos de barra'!$F$2:$F$151,MATCH($D1311,'Productos de barra'!$A$2:$A$151,0))),1))+N($K1311)),2))</f>
        <v/>
      </c>
      <c r="M1311" s="24" t="n"/>
      <c r="N1311" s="25">
        <f>IF(OR($L1311="",$M1311=""),"",ROUND($M1311-$L1311,2))</f>
        <v/>
      </c>
      <c r="O1311" s="23">
        <f>IF($N1311="","",IF(ABS($N1311)&lt;=IFERROR(IF(INDEX('Productos de barra'!$G$2:$G$151,MATCH($D1311,'Productos de barra'!$A$2:$A$151,0))="",Configuración!$C$3,INDEX('Productos de barra'!$G$2:$G$151,MATCH($D1311,'Productos de barra'!$A$2:$A$151,0))),Configuración!$C$3)*((N($I1311)+N($J1311))/MAX(0.0001,IFERROR(IF(INDEX('Productos de barra'!$F$2:$F$151,MATCH($D1311,'Productos de barra'!$A$2:$A$151,0))="",1,INDEX('Productos de barra'!$F$2:$F$151,MATCH($D1311,'Productos de barra'!$A$2:$A$151,0))),1))+N($K1311))+0.001,"OK",IF($N1311&lt;0,"Falta: investigar","Sobra: revisar carga")))</f>
        <v/>
      </c>
      <c r="P1311" s="26">
        <f>IF($N1311="","",IFERROR(IF(INDEX('Productos de barra'!$H$2:$H$151,MATCH($D1311,'Productos de barra'!$A$2:$A$151,0))="","",$N1311*INDEX('Productos de barra'!$H$2:$H$151,MATCH($D1311,'Productos de barra'!$A$2:$A$151,0))),""))</f>
        <v/>
      </c>
      <c r="Q1311" s="18" t="n"/>
      <c r="R1311" s="23">
        <f>IF(OR($A1311="",$A1311&lt;&gt;'Resumen del turno'!$C$3,$B1311&lt;&gt;'Resumen del turno'!$C$4,$O1311="",$O1311="OK"),"",COUNTIFS($A$2:$A1311,$A1311,$B$2:$B1311,$B1311,$O$2:$O1311,"Falta*")+COUNTIFS($A$2:$A1311,$A1311,$B$2:$B1311,$B1311,$O$2:$O1311,"Sobra*"))</f>
        <v/>
      </c>
    </row>
    <row r="1312">
      <c r="A1312" s="22" t="n"/>
      <c r="B1312" s="18" t="n"/>
      <c r="C1312" s="18" t="n"/>
      <c r="D1312" s="18" t="n"/>
      <c r="E1312" s="23">
        <f>IF($D1312="","",IFERROR(INDEX('Productos de barra'!$B$2:$B$151,MATCH($D1312,'Productos de barra'!$A$2:$A$151,0)),"Código no cargado"))</f>
        <v/>
      </c>
      <c r="F1312" s="23">
        <f>IF($D1312="","",IFERROR(INDEX('Productos de barra'!$D$2:$D$151,MATCH($D1312,'Productos de barra'!$A$2:$A$151,0)),""))</f>
        <v/>
      </c>
      <c r="G1312" s="24" t="n"/>
      <c r="H1312" s="24" t="n"/>
      <c r="I1312" s="24" t="n"/>
      <c r="J1312" s="24" t="n"/>
      <c r="K1312" s="24" t="n"/>
      <c r="L1312" s="25">
        <f>IF(OR($D1312="",$G1312=""),"",ROUND($G1312+N($H1312)-((N($I1312)+N($J1312))/MAX(0.0001,IFERROR(IF(INDEX('Productos de barra'!$F$2:$F$151,MATCH($D1312,'Productos de barra'!$A$2:$A$151,0))="",1,INDEX('Productos de barra'!$F$2:$F$151,MATCH($D1312,'Productos de barra'!$A$2:$A$151,0))),1))+N($K1312)),2))</f>
        <v/>
      </c>
      <c r="M1312" s="24" t="n"/>
      <c r="N1312" s="25">
        <f>IF(OR($L1312="",$M1312=""),"",ROUND($M1312-$L1312,2))</f>
        <v/>
      </c>
      <c r="O1312" s="23">
        <f>IF($N1312="","",IF(ABS($N1312)&lt;=IFERROR(IF(INDEX('Productos de barra'!$G$2:$G$151,MATCH($D1312,'Productos de barra'!$A$2:$A$151,0))="",Configuración!$C$3,INDEX('Productos de barra'!$G$2:$G$151,MATCH($D1312,'Productos de barra'!$A$2:$A$151,0))),Configuración!$C$3)*((N($I1312)+N($J1312))/MAX(0.0001,IFERROR(IF(INDEX('Productos de barra'!$F$2:$F$151,MATCH($D1312,'Productos de barra'!$A$2:$A$151,0))="",1,INDEX('Productos de barra'!$F$2:$F$151,MATCH($D1312,'Productos de barra'!$A$2:$A$151,0))),1))+N($K1312))+0.001,"OK",IF($N1312&lt;0,"Falta: investigar","Sobra: revisar carga")))</f>
        <v/>
      </c>
      <c r="P1312" s="26">
        <f>IF($N1312="","",IFERROR(IF(INDEX('Productos de barra'!$H$2:$H$151,MATCH($D1312,'Productos de barra'!$A$2:$A$151,0))="","",$N1312*INDEX('Productos de barra'!$H$2:$H$151,MATCH($D1312,'Productos de barra'!$A$2:$A$151,0))),""))</f>
        <v/>
      </c>
      <c r="Q1312" s="18" t="n"/>
      <c r="R1312" s="23">
        <f>IF(OR($A1312="",$A1312&lt;&gt;'Resumen del turno'!$C$3,$B1312&lt;&gt;'Resumen del turno'!$C$4,$O1312="",$O1312="OK"),"",COUNTIFS($A$2:$A1312,$A1312,$B$2:$B1312,$B1312,$O$2:$O1312,"Falta*")+COUNTIFS($A$2:$A1312,$A1312,$B$2:$B1312,$B1312,$O$2:$O1312,"Sobra*"))</f>
        <v/>
      </c>
    </row>
    <row r="1313">
      <c r="A1313" s="22" t="n"/>
      <c r="B1313" s="18" t="n"/>
      <c r="C1313" s="18" t="n"/>
      <c r="D1313" s="18" t="n"/>
      <c r="E1313" s="23">
        <f>IF($D1313="","",IFERROR(INDEX('Productos de barra'!$B$2:$B$151,MATCH($D1313,'Productos de barra'!$A$2:$A$151,0)),"Código no cargado"))</f>
        <v/>
      </c>
      <c r="F1313" s="23">
        <f>IF($D1313="","",IFERROR(INDEX('Productos de barra'!$D$2:$D$151,MATCH($D1313,'Productos de barra'!$A$2:$A$151,0)),""))</f>
        <v/>
      </c>
      <c r="G1313" s="24" t="n"/>
      <c r="H1313" s="24" t="n"/>
      <c r="I1313" s="24" t="n"/>
      <c r="J1313" s="24" t="n"/>
      <c r="K1313" s="24" t="n"/>
      <c r="L1313" s="25">
        <f>IF(OR($D1313="",$G1313=""),"",ROUND($G1313+N($H1313)-((N($I1313)+N($J1313))/MAX(0.0001,IFERROR(IF(INDEX('Productos de barra'!$F$2:$F$151,MATCH($D1313,'Productos de barra'!$A$2:$A$151,0))="",1,INDEX('Productos de barra'!$F$2:$F$151,MATCH($D1313,'Productos de barra'!$A$2:$A$151,0))),1))+N($K1313)),2))</f>
        <v/>
      </c>
      <c r="M1313" s="24" t="n"/>
      <c r="N1313" s="25">
        <f>IF(OR($L1313="",$M1313=""),"",ROUND($M1313-$L1313,2))</f>
        <v/>
      </c>
      <c r="O1313" s="23">
        <f>IF($N1313="","",IF(ABS($N1313)&lt;=IFERROR(IF(INDEX('Productos de barra'!$G$2:$G$151,MATCH($D1313,'Productos de barra'!$A$2:$A$151,0))="",Configuración!$C$3,INDEX('Productos de barra'!$G$2:$G$151,MATCH($D1313,'Productos de barra'!$A$2:$A$151,0))),Configuración!$C$3)*((N($I1313)+N($J1313))/MAX(0.0001,IFERROR(IF(INDEX('Productos de barra'!$F$2:$F$151,MATCH($D1313,'Productos de barra'!$A$2:$A$151,0))="",1,INDEX('Productos de barra'!$F$2:$F$151,MATCH($D1313,'Productos de barra'!$A$2:$A$151,0))),1))+N($K1313))+0.001,"OK",IF($N1313&lt;0,"Falta: investigar","Sobra: revisar carga")))</f>
        <v/>
      </c>
      <c r="P1313" s="26">
        <f>IF($N1313="","",IFERROR(IF(INDEX('Productos de barra'!$H$2:$H$151,MATCH($D1313,'Productos de barra'!$A$2:$A$151,0))="","",$N1313*INDEX('Productos de barra'!$H$2:$H$151,MATCH($D1313,'Productos de barra'!$A$2:$A$151,0))),""))</f>
        <v/>
      </c>
      <c r="Q1313" s="18" t="n"/>
      <c r="R1313" s="23">
        <f>IF(OR($A1313="",$A1313&lt;&gt;'Resumen del turno'!$C$3,$B1313&lt;&gt;'Resumen del turno'!$C$4,$O1313="",$O1313="OK"),"",COUNTIFS($A$2:$A1313,$A1313,$B$2:$B1313,$B1313,$O$2:$O1313,"Falta*")+COUNTIFS($A$2:$A1313,$A1313,$B$2:$B1313,$B1313,$O$2:$O1313,"Sobra*"))</f>
        <v/>
      </c>
    </row>
    <row r="1314">
      <c r="A1314" s="22" t="n"/>
      <c r="B1314" s="18" t="n"/>
      <c r="C1314" s="18" t="n"/>
      <c r="D1314" s="18" t="n"/>
      <c r="E1314" s="23">
        <f>IF($D1314="","",IFERROR(INDEX('Productos de barra'!$B$2:$B$151,MATCH($D1314,'Productos de barra'!$A$2:$A$151,0)),"Código no cargado"))</f>
        <v/>
      </c>
      <c r="F1314" s="23">
        <f>IF($D1314="","",IFERROR(INDEX('Productos de barra'!$D$2:$D$151,MATCH($D1314,'Productos de barra'!$A$2:$A$151,0)),""))</f>
        <v/>
      </c>
      <c r="G1314" s="24" t="n"/>
      <c r="H1314" s="24" t="n"/>
      <c r="I1314" s="24" t="n"/>
      <c r="J1314" s="24" t="n"/>
      <c r="K1314" s="24" t="n"/>
      <c r="L1314" s="25">
        <f>IF(OR($D1314="",$G1314=""),"",ROUND($G1314+N($H1314)-((N($I1314)+N($J1314))/MAX(0.0001,IFERROR(IF(INDEX('Productos de barra'!$F$2:$F$151,MATCH($D1314,'Productos de barra'!$A$2:$A$151,0))="",1,INDEX('Productos de barra'!$F$2:$F$151,MATCH($D1314,'Productos de barra'!$A$2:$A$151,0))),1))+N($K1314)),2))</f>
        <v/>
      </c>
      <c r="M1314" s="24" t="n"/>
      <c r="N1314" s="25">
        <f>IF(OR($L1314="",$M1314=""),"",ROUND($M1314-$L1314,2))</f>
        <v/>
      </c>
      <c r="O1314" s="23">
        <f>IF($N1314="","",IF(ABS($N1314)&lt;=IFERROR(IF(INDEX('Productos de barra'!$G$2:$G$151,MATCH($D1314,'Productos de barra'!$A$2:$A$151,0))="",Configuración!$C$3,INDEX('Productos de barra'!$G$2:$G$151,MATCH($D1314,'Productos de barra'!$A$2:$A$151,0))),Configuración!$C$3)*((N($I1314)+N($J1314))/MAX(0.0001,IFERROR(IF(INDEX('Productos de barra'!$F$2:$F$151,MATCH($D1314,'Productos de barra'!$A$2:$A$151,0))="",1,INDEX('Productos de barra'!$F$2:$F$151,MATCH($D1314,'Productos de barra'!$A$2:$A$151,0))),1))+N($K1314))+0.001,"OK",IF($N1314&lt;0,"Falta: investigar","Sobra: revisar carga")))</f>
        <v/>
      </c>
      <c r="P1314" s="26">
        <f>IF($N1314="","",IFERROR(IF(INDEX('Productos de barra'!$H$2:$H$151,MATCH($D1314,'Productos de barra'!$A$2:$A$151,0))="","",$N1314*INDEX('Productos de barra'!$H$2:$H$151,MATCH($D1314,'Productos de barra'!$A$2:$A$151,0))),""))</f>
        <v/>
      </c>
      <c r="Q1314" s="18" t="n"/>
      <c r="R1314" s="23">
        <f>IF(OR($A1314="",$A1314&lt;&gt;'Resumen del turno'!$C$3,$B1314&lt;&gt;'Resumen del turno'!$C$4,$O1314="",$O1314="OK"),"",COUNTIFS($A$2:$A1314,$A1314,$B$2:$B1314,$B1314,$O$2:$O1314,"Falta*")+COUNTIFS($A$2:$A1314,$A1314,$B$2:$B1314,$B1314,$O$2:$O1314,"Sobra*"))</f>
        <v/>
      </c>
    </row>
    <row r="1315">
      <c r="A1315" s="22" t="n"/>
      <c r="B1315" s="18" t="n"/>
      <c r="C1315" s="18" t="n"/>
      <c r="D1315" s="18" t="n"/>
      <c r="E1315" s="23">
        <f>IF($D1315="","",IFERROR(INDEX('Productos de barra'!$B$2:$B$151,MATCH($D1315,'Productos de barra'!$A$2:$A$151,0)),"Código no cargado"))</f>
        <v/>
      </c>
      <c r="F1315" s="23">
        <f>IF($D1315="","",IFERROR(INDEX('Productos de barra'!$D$2:$D$151,MATCH($D1315,'Productos de barra'!$A$2:$A$151,0)),""))</f>
        <v/>
      </c>
      <c r="G1315" s="24" t="n"/>
      <c r="H1315" s="24" t="n"/>
      <c r="I1315" s="24" t="n"/>
      <c r="J1315" s="24" t="n"/>
      <c r="K1315" s="24" t="n"/>
      <c r="L1315" s="25">
        <f>IF(OR($D1315="",$G1315=""),"",ROUND($G1315+N($H1315)-((N($I1315)+N($J1315))/MAX(0.0001,IFERROR(IF(INDEX('Productos de barra'!$F$2:$F$151,MATCH($D1315,'Productos de barra'!$A$2:$A$151,0))="",1,INDEX('Productos de barra'!$F$2:$F$151,MATCH($D1315,'Productos de barra'!$A$2:$A$151,0))),1))+N($K1315)),2))</f>
        <v/>
      </c>
      <c r="M1315" s="24" t="n"/>
      <c r="N1315" s="25">
        <f>IF(OR($L1315="",$M1315=""),"",ROUND($M1315-$L1315,2))</f>
        <v/>
      </c>
      <c r="O1315" s="23">
        <f>IF($N1315="","",IF(ABS($N1315)&lt;=IFERROR(IF(INDEX('Productos de barra'!$G$2:$G$151,MATCH($D1315,'Productos de barra'!$A$2:$A$151,0))="",Configuración!$C$3,INDEX('Productos de barra'!$G$2:$G$151,MATCH($D1315,'Productos de barra'!$A$2:$A$151,0))),Configuración!$C$3)*((N($I1315)+N($J1315))/MAX(0.0001,IFERROR(IF(INDEX('Productos de barra'!$F$2:$F$151,MATCH($D1315,'Productos de barra'!$A$2:$A$151,0))="",1,INDEX('Productos de barra'!$F$2:$F$151,MATCH($D1315,'Productos de barra'!$A$2:$A$151,0))),1))+N($K1315))+0.001,"OK",IF($N1315&lt;0,"Falta: investigar","Sobra: revisar carga")))</f>
        <v/>
      </c>
      <c r="P1315" s="26">
        <f>IF($N1315="","",IFERROR(IF(INDEX('Productos de barra'!$H$2:$H$151,MATCH($D1315,'Productos de barra'!$A$2:$A$151,0))="","",$N1315*INDEX('Productos de barra'!$H$2:$H$151,MATCH($D1315,'Productos de barra'!$A$2:$A$151,0))),""))</f>
        <v/>
      </c>
      <c r="Q1315" s="18" t="n"/>
      <c r="R1315" s="23">
        <f>IF(OR($A1315="",$A1315&lt;&gt;'Resumen del turno'!$C$3,$B1315&lt;&gt;'Resumen del turno'!$C$4,$O1315="",$O1315="OK"),"",COUNTIFS($A$2:$A1315,$A1315,$B$2:$B1315,$B1315,$O$2:$O1315,"Falta*")+COUNTIFS($A$2:$A1315,$A1315,$B$2:$B1315,$B1315,$O$2:$O1315,"Sobra*"))</f>
        <v/>
      </c>
    </row>
    <row r="1316">
      <c r="A1316" s="22" t="n"/>
      <c r="B1316" s="18" t="n"/>
      <c r="C1316" s="18" t="n"/>
      <c r="D1316" s="18" t="n"/>
      <c r="E1316" s="23">
        <f>IF($D1316="","",IFERROR(INDEX('Productos de barra'!$B$2:$B$151,MATCH($D1316,'Productos de barra'!$A$2:$A$151,0)),"Código no cargado"))</f>
        <v/>
      </c>
      <c r="F1316" s="23">
        <f>IF($D1316="","",IFERROR(INDEX('Productos de barra'!$D$2:$D$151,MATCH($D1316,'Productos de barra'!$A$2:$A$151,0)),""))</f>
        <v/>
      </c>
      <c r="G1316" s="24" t="n"/>
      <c r="H1316" s="24" t="n"/>
      <c r="I1316" s="24" t="n"/>
      <c r="J1316" s="24" t="n"/>
      <c r="K1316" s="24" t="n"/>
      <c r="L1316" s="25">
        <f>IF(OR($D1316="",$G1316=""),"",ROUND($G1316+N($H1316)-((N($I1316)+N($J1316))/MAX(0.0001,IFERROR(IF(INDEX('Productos de barra'!$F$2:$F$151,MATCH($D1316,'Productos de barra'!$A$2:$A$151,0))="",1,INDEX('Productos de barra'!$F$2:$F$151,MATCH($D1316,'Productos de barra'!$A$2:$A$151,0))),1))+N($K1316)),2))</f>
        <v/>
      </c>
      <c r="M1316" s="24" t="n"/>
      <c r="N1316" s="25">
        <f>IF(OR($L1316="",$M1316=""),"",ROUND($M1316-$L1316,2))</f>
        <v/>
      </c>
      <c r="O1316" s="23">
        <f>IF($N1316="","",IF(ABS($N1316)&lt;=IFERROR(IF(INDEX('Productos de barra'!$G$2:$G$151,MATCH($D1316,'Productos de barra'!$A$2:$A$151,0))="",Configuración!$C$3,INDEX('Productos de barra'!$G$2:$G$151,MATCH($D1316,'Productos de barra'!$A$2:$A$151,0))),Configuración!$C$3)*((N($I1316)+N($J1316))/MAX(0.0001,IFERROR(IF(INDEX('Productos de barra'!$F$2:$F$151,MATCH($D1316,'Productos de barra'!$A$2:$A$151,0))="",1,INDEX('Productos de barra'!$F$2:$F$151,MATCH($D1316,'Productos de barra'!$A$2:$A$151,0))),1))+N($K1316))+0.001,"OK",IF($N1316&lt;0,"Falta: investigar","Sobra: revisar carga")))</f>
        <v/>
      </c>
      <c r="P1316" s="26">
        <f>IF($N1316="","",IFERROR(IF(INDEX('Productos de barra'!$H$2:$H$151,MATCH($D1316,'Productos de barra'!$A$2:$A$151,0))="","",$N1316*INDEX('Productos de barra'!$H$2:$H$151,MATCH($D1316,'Productos de barra'!$A$2:$A$151,0))),""))</f>
        <v/>
      </c>
      <c r="Q1316" s="18" t="n"/>
      <c r="R1316" s="23">
        <f>IF(OR($A1316="",$A1316&lt;&gt;'Resumen del turno'!$C$3,$B1316&lt;&gt;'Resumen del turno'!$C$4,$O1316="",$O1316="OK"),"",COUNTIFS($A$2:$A1316,$A1316,$B$2:$B1316,$B1316,$O$2:$O1316,"Falta*")+COUNTIFS($A$2:$A1316,$A1316,$B$2:$B1316,$B1316,$O$2:$O1316,"Sobra*"))</f>
        <v/>
      </c>
    </row>
    <row r="1317">
      <c r="A1317" s="22" t="n"/>
      <c r="B1317" s="18" t="n"/>
      <c r="C1317" s="18" t="n"/>
      <c r="D1317" s="18" t="n"/>
      <c r="E1317" s="23">
        <f>IF($D1317="","",IFERROR(INDEX('Productos de barra'!$B$2:$B$151,MATCH($D1317,'Productos de barra'!$A$2:$A$151,0)),"Código no cargado"))</f>
        <v/>
      </c>
      <c r="F1317" s="23">
        <f>IF($D1317="","",IFERROR(INDEX('Productos de barra'!$D$2:$D$151,MATCH($D1317,'Productos de barra'!$A$2:$A$151,0)),""))</f>
        <v/>
      </c>
      <c r="G1317" s="24" t="n"/>
      <c r="H1317" s="24" t="n"/>
      <c r="I1317" s="24" t="n"/>
      <c r="J1317" s="24" t="n"/>
      <c r="K1317" s="24" t="n"/>
      <c r="L1317" s="25">
        <f>IF(OR($D1317="",$G1317=""),"",ROUND($G1317+N($H1317)-((N($I1317)+N($J1317))/MAX(0.0001,IFERROR(IF(INDEX('Productos de barra'!$F$2:$F$151,MATCH($D1317,'Productos de barra'!$A$2:$A$151,0))="",1,INDEX('Productos de barra'!$F$2:$F$151,MATCH($D1317,'Productos de barra'!$A$2:$A$151,0))),1))+N($K1317)),2))</f>
        <v/>
      </c>
      <c r="M1317" s="24" t="n"/>
      <c r="N1317" s="25">
        <f>IF(OR($L1317="",$M1317=""),"",ROUND($M1317-$L1317,2))</f>
        <v/>
      </c>
      <c r="O1317" s="23">
        <f>IF($N1317="","",IF(ABS($N1317)&lt;=IFERROR(IF(INDEX('Productos de barra'!$G$2:$G$151,MATCH($D1317,'Productos de barra'!$A$2:$A$151,0))="",Configuración!$C$3,INDEX('Productos de barra'!$G$2:$G$151,MATCH($D1317,'Productos de barra'!$A$2:$A$151,0))),Configuración!$C$3)*((N($I1317)+N($J1317))/MAX(0.0001,IFERROR(IF(INDEX('Productos de barra'!$F$2:$F$151,MATCH($D1317,'Productos de barra'!$A$2:$A$151,0))="",1,INDEX('Productos de barra'!$F$2:$F$151,MATCH($D1317,'Productos de barra'!$A$2:$A$151,0))),1))+N($K1317))+0.001,"OK",IF($N1317&lt;0,"Falta: investigar","Sobra: revisar carga")))</f>
        <v/>
      </c>
      <c r="P1317" s="26">
        <f>IF($N1317="","",IFERROR(IF(INDEX('Productos de barra'!$H$2:$H$151,MATCH($D1317,'Productos de barra'!$A$2:$A$151,0))="","",$N1317*INDEX('Productos de barra'!$H$2:$H$151,MATCH($D1317,'Productos de barra'!$A$2:$A$151,0))),""))</f>
        <v/>
      </c>
      <c r="Q1317" s="18" t="n"/>
      <c r="R1317" s="23">
        <f>IF(OR($A1317="",$A1317&lt;&gt;'Resumen del turno'!$C$3,$B1317&lt;&gt;'Resumen del turno'!$C$4,$O1317="",$O1317="OK"),"",COUNTIFS($A$2:$A1317,$A1317,$B$2:$B1317,$B1317,$O$2:$O1317,"Falta*")+COUNTIFS($A$2:$A1317,$A1317,$B$2:$B1317,$B1317,$O$2:$O1317,"Sobra*"))</f>
        <v/>
      </c>
    </row>
    <row r="1318">
      <c r="A1318" s="22" t="n"/>
      <c r="B1318" s="18" t="n"/>
      <c r="C1318" s="18" t="n"/>
      <c r="D1318" s="18" t="n"/>
      <c r="E1318" s="23">
        <f>IF($D1318="","",IFERROR(INDEX('Productos de barra'!$B$2:$B$151,MATCH($D1318,'Productos de barra'!$A$2:$A$151,0)),"Código no cargado"))</f>
        <v/>
      </c>
      <c r="F1318" s="23">
        <f>IF($D1318="","",IFERROR(INDEX('Productos de barra'!$D$2:$D$151,MATCH($D1318,'Productos de barra'!$A$2:$A$151,0)),""))</f>
        <v/>
      </c>
      <c r="G1318" s="24" t="n"/>
      <c r="H1318" s="24" t="n"/>
      <c r="I1318" s="24" t="n"/>
      <c r="J1318" s="24" t="n"/>
      <c r="K1318" s="24" t="n"/>
      <c r="L1318" s="25">
        <f>IF(OR($D1318="",$G1318=""),"",ROUND($G1318+N($H1318)-((N($I1318)+N($J1318))/MAX(0.0001,IFERROR(IF(INDEX('Productos de barra'!$F$2:$F$151,MATCH($D1318,'Productos de barra'!$A$2:$A$151,0))="",1,INDEX('Productos de barra'!$F$2:$F$151,MATCH($D1318,'Productos de barra'!$A$2:$A$151,0))),1))+N($K1318)),2))</f>
        <v/>
      </c>
      <c r="M1318" s="24" t="n"/>
      <c r="N1318" s="25">
        <f>IF(OR($L1318="",$M1318=""),"",ROUND($M1318-$L1318,2))</f>
        <v/>
      </c>
      <c r="O1318" s="23">
        <f>IF($N1318="","",IF(ABS($N1318)&lt;=IFERROR(IF(INDEX('Productos de barra'!$G$2:$G$151,MATCH($D1318,'Productos de barra'!$A$2:$A$151,0))="",Configuración!$C$3,INDEX('Productos de barra'!$G$2:$G$151,MATCH($D1318,'Productos de barra'!$A$2:$A$151,0))),Configuración!$C$3)*((N($I1318)+N($J1318))/MAX(0.0001,IFERROR(IF(INDEX('Productos de barra'!$F$2:$F$151,MATCH($D1318,'Productos de barra'!$A$2:$A$151,0))="",1,INDEX('Productos de barra'!$F$2:$F$151,MATCH($D1318,'Productos de barra'!$A$2:$A$151,0))),1))+N($K1318))+0.001,"OK",IF($N1318&lt;0,"Falta: investigar","Sobra: revisar carga")))</f>
        <v/>
      </c>
      <c r="P1318" s="26">
        <f>IF($N1318="","",IFERROR(IF(INDEX('Productos de barra'!$H$2:$H$151,MATCH($D1318,'Productos de barra'!$A$2:$A$151,0))="","",$N1318*INDEX('Productos de barra'!$H$2:$H$151,MATCH($D1318,'Productos de barra'!$A$2:$A$151,0))),""))</f>
        <v/>
      </c>
      <c r="Q1318" s="18" t="n"/>
      <c r="R1318" s="23">
        <f>IF(OR($A1318="",$A1318&lt;&gt;'Resumen del turno'!$C$3,$B1318&lt;&gt;'Resumen del turno'!$C$4,$O1318="",$O1318="OK"),"",COUNTIFS($A$2:$A1318,$A1318,$B$2:$B1318,$B1318,$O$2:$O1318,"Falta*")+COUNTIFS($A$2:$A1318,$A1318,$B$2:$B1318,$B1318,$O$2:$O1318,"Sobra*"))</f>
        <v/>
      </c>
    </row>
    <row r="1319">
      <c r="A1319" s="22" t="n"/>
      <c r="B1319" s="18" t="n"/>
      <c r="C1319" s="18" t="n"/>
      <c r="D1319" s="18" t="n"/>
      <c r="E1319" s="23">
        <f>IF($D1319="","",IFERROR(INDEX('Productos de barra'!$B$2:$B$151,MATCH($D1319,'Productos de barra'!$A$2:$A$151,0)),"Código no cargado"))</f>
        <v/>
      </c>
      <c r="F1319" s="23">
        <f>IF($D1319="","",IFERROR(INDEX('Productos de barra'!$D$2:$D$151,MATCH($D1319,'Productos de barra'!$A$2:$A$151,0)),""))</f>
        <v/>
      </c>
      <c r="G1319" s="24" t="n"/>
      <c r="H1319" s="24" t="n"/>
      <c r="I1319" s="24" t="n"/>
      <c r="J1319" s="24" t="n"/>
      <c r="K1319" s="24" t="n"/>
      <c r="L1319" s="25">
        <f>IF(OR($D1319="",$G1319=""),"",ROUND($G1319+N($H1319)-((N($I1319)+N($J1319))/MAX(0.0001,IFERROR(IF(INDEX('Productos de barra'!$F$2:$F$151,MATCH($D1319,'Productos de barra'!$A$2:$A$151,0))="",1,INDEX('Productos de barra'!$F$2:$F$151,MATCH($D1319,'Productos de barra'!$A$2:$A$151,0))),1))+N($K1319)),2))</f>
        <v/>
      </c>
      <c r="M1319" s="24" t="n"/>
      <c r="N1319" s="25">
        <f>IF(OR($L1319="",$M1319=""),"",ROUND($M1319-$L1319,2))</f>
        <v/>
      </c>
      <c r="O1319" s="23">
        <f>IF($N1319="","",IF(ABS($N1319)&lt;=IFERROR(IF(INDEX('Productos de barra'!$G$2:$G$151,MATCH($D1319,'Productos de barra'!$A$2:$A$151,0))="",Configuración!$C$3,INDEX('Productos de barra'!$G$2:$G$151,MATCH($D1319,'Productos de barra'!$A$2:$A$151,0))),Configuración!$C$3)*((N($I1319)+N($J1319))/MAX(0.0001,IFERROR(IF(INDEX('Productos de barra'!$F$2:$F$151,MATCH($D1319,'Productos de barra'!$A$2:$A$151,0))="",1,INDEX('Productos de barra'!$F$2:$F$151,MATCH($D1319,'Productos de barra'!$A$2:$A$151,0))),1))+N($K1319))+0.001,"OK",IF($N1319&lt;0,"Falta: investigar","Sobra: revisar carga")))</f>
        <v/>
      </c>
      <c r="P1319" s="26">
        <f>IF($N1319="","",IFERROR(IF(INDEX('Productos de barra'!$H$2:$H$151,MATCH($D1319,'Productos de barra'!$A$2:$A$151,0))="","",$N1319*INDEX('Productos de barra'!$H$2:$H$151,MATCH($D1319,'Productos de barra'!$A$2:$A$151,0))),""))</f>
        <v/>
      </c>
      <c r="Q1319" s="18" t="n"/>
      <c r="R1319" s="23">
        <f>IF(OR($A1319="",$A1319&lt;&gt;'Resumen del turno'!$C$3,$B1319&lt;&gt;'Resumen del turno'!$C$4,$O1319="",$O1319="OK"),"",COUNTIFS($A$2:$A1319,$A1319,$B$2:$B1319,$B1319,$O$2:$O1319,"Falta*")+COUNTIFS($A$2:$A1319,$A1319,$B$2:$B1319,$B1319,$O$2:$O1319,"Sobra*"))</f>
        <v/>
      </c>
    </row>
    <row r="1320">
      <c r="A1320" s="22" t="n"/>
      <c r="B1320" s="18" t="n"/>
      <c r="C1320" s="18" t="n"/>
      <c r="D1320" s="18" t="n"/>
      <c r="E1320" s="23">
        <f>IF($D1320="","",IFERROR(INDEX('Productos de barra'!$B$2:$B$151,MATCH($D1320,'Productos de barra'!$A$2:$A$151,0)),"Código no cargado"))</f>
        <v/>
      </c>
      <c r="F1320" s="23">
        <f>IF($D1320="","",IFERROR(INDEX('Productos de barra'!$D$2:$D$151,MATCH($D1320,'Productos de barra'!$A$2:$A$151,0)),""))</f>
        <v/>
      </c>
      <c r="G1320" s="24" t="n"/>
      <c r="H1320" s="24" t="n"/>
      <c r="I1320" s="24" t="n"/>
      <c r="J1320" s="24" t="n"/>
      <c r="K1320" s="24" t="n"/>
      <c r="L1320" s="25">
        <f>IF(OR($D1320="",$G1320=""),"",ROUND($G1320+N($H1320)-((N($I1320)+N($J1320))/MAX(0.0001,IFERROR(IF(INDEX('Productos de barra'!$F$2:$F$151,MATCH($D1320,'Productos de barra'!$A$2:$A$151,0))="",1,INDEX('Productos de barra'!$F$2:$F$151,MATCH($D1320,'Productos de barra'!$A$2:$A$151,0))),1))+N($K1320)),2))</f>
        <v/>
      </c>
      <c r="M1320" s="24" t="n"/>
      <c r="N1320" s="25">
        <f>IF(OR($L1320="",$M1320=""),"",ROUND($M1320-$L1320,2))</f>
        <v/>
      </c>
      <c r="O1320" s="23">
        <f>IF($N1320="","",IF(ABS($N1320)&lt;=IFERROR(IF(INDEX('Productos de barra'!$G$2:$G$151,MATCH($D1320,'Productos de barra'!$A$2:$A$151,0))="",Configuración!$C$3,INDEX('Productos de barra'!$G$2:$G$151,MATCH($D1320,'Productos de barra'!$A$2:$A$151,0))),Configuración!$C$3)*((N($I1320)+N($J1320))/MAX(0.0001,IFERROR(IF(INDEX('Productos de barra'!$F$2:$F$151,MATCH($D1320,'Productos de barra'!$A$2:$A$151,0))="",1,INDEX('Productos de barra'!$F$2:$F$151,MATCH($D1320,'Productos de barra'!$A$2:$A$151,0))),1))+N($K1320))+0.001,"OK",IF($N1320&lt;0,"Falta: investigar","Sobra: revisar carga")))</f>
        <v/>
      </c>
      <c r="P1320" s="26">
        <f>IF($N1320="","",IFERROR(IF(INDEX('Productos de barra'!$H$2:$H$151,MATCH($D1320,'Productos de barra'!$A$2:$A$151,0))="","",$N1320*INDEX('Productos de barra'!$H$2:$H$151,MATCH($D1320,'Productos de barra'!$A$2:$A$151,0))),""))</f>
        <v/>
      </c>
      <c r="Q1320" s="18" t="n"/>
      <c r="R1320" s="23">
        <f>IF(OR($A1320="",$A1320&lt;&gt;'Resumen del turno'!$C$3,$B1320&lt;&gt;'Resumen del turno'!$C$4,$O1320="",$O1320="OK"),"",COUNTIFS($A$2:$A1320,$A1320,$B$2:$B1320,$B1320,$O$2:$O1320,"Falta*")+COUNTIFS($A$2:$A1320,$A1320,$B$2:$B1320,$B1320,$O$2:$O1320,"Sobra*"))</f>
        <v/>
      </c>
    </row>
    <row r="1321">
      <c r="A1321" s="22" t="n"/>
      <c r="B1321" s="18" t="n"/>
      <c r="C1321" s="18" t="n"/>
      <c r="D1321" s="18" t="n"/>
      <c r="E1321" s="23">
        <f>IF($D1321="","",IFERROR(INDEX('Productos de barra'!$B$2:$B$151,MATCH($D1321,'Productos de barra'!$A$2:$A$151,0)),"Código no cargado"))</f>
        <v/>
      </c>
      <c r="F1321" s="23">
        <f>IF($D1321="","",IFERROR(INDEX('Productos de barra'!$D$2:$D$151,MATCH($D1321,'Productos de barra'!$A$2:$A$151,0)),""))</f>
        <v/>
      </c>
      <c r="G1321" s="24" t="n"/>
      <c r="H1321" s="24" t="n"/>
      <c r="I1321" s="24" t="n"/>
      <c r="J1321" s="24" t="n"/>
      <c r="K1321" s="24" t="n"/>
      <c r="L1321" s="25">
        <f>IF(OR($D1321="",$G1321=""),"",ROUND($G1321+N($H1321)-((N($I1321)+N($J1321))/MAX(0.0001,IFERROR(IF(INDEX('Productos de barra'!$F$2:$F$151,MATCH($D1321,'Productos de barra'!$A$2:$A$151,0))="",1,INDEX('Productos de barra'!$F$2:$F$151,MATCH($D1321,'Productos de barra'!$A$2:$A$151,0))),1))+N($K1321)),2))</f>
        <v/>
      </c>
      <c r="M1321" s="24" t="n"/>
      <c r="N1321" s="25">
        <f>IF(OR($L1321="",$M1321=""),"",ROUND($M1321-$L1321,2))</f>
        <v/>
      </c>
      <c r="O1321" s="23">
        <f>IF($N1321="","",IF(ABS($N1321)&lt;=IFERROR(IF(INDEX('Productos de barra'!$G$2:$G$151,MATCH($D1321,'Productos de barra'!$A$2:$A$151,0))="",Configuración!$C$3,INDEX('Productos de barra'!$G$2:$G$151,MATCH($D1321,'Productos de barra'!$A$2:$A$151,0))),Configuración!$C$3)*((N($I1321)+N($J1321))/MAX(0.0001,IFERROR(IF(INDEX('Productos de barra'!$F$2:$F$151,MATCH($D1321,'Productos de barra'!$A$2:$A$151,0))="",1,INDEX('Productos de barra'!$F$2:$F$151,MATCH($D1321,'Productos de barra'!$A$2:$A$151,0))),1))+N($K1321))+0.001,"OK",IF($N1321&lt;0,"Falta: investigar","Sobra: revisar carga")))</f>
        <v/>
      </c>
      <c r="P1321" s="26">
        <f>IF($N1321="","",IFERROR(IF(INDEX('Productos de barra'!$H$2:$H$151,MATCH($D1321,'Productos de barra'!$A$2:$A$151,0))="","",$N1321*INDEX('Productos de barra'!$H$2:$H$151,MATCH($D1321,'Productos de barra'!$A$2:$A$151,0))),""))</f>
        <v/>
      </c>
      <c r="Q1321" s="18" t="n"/>
      <c r="R1321" s="23">
        <f>IF(OR($A1321="",$A1321&lt;&gt;'Resumen del turno'!$C$3,$B1321&lt;&gt;'Resumen del turno'!$C$4,$O1321="",$O1321="OK"),"",COUNTIFS($A$2:$A1321,$A1321,$B$2:$B1321,$B1321,$O$2:$O1321,"Falta*")+COUNTIFS($A$2:$A1321,$A1321,$B$2:$B1321,$B1321,$O$2:$O1321,"Sobra*"))</f>
        <v/>
      </c>
    </row>
    <row r="1322">
      <c r="A1322" s="22" t="n"/>
      <c r="B1322" s="18" t="n"/>
      <c r="C1322" s="18" t="n"/>
      <c r="D1322" s="18" t="n"/>
      <c r="E1322" s="23">
        <f>IF($D1322="","",IFERROR(INDEX('Productos de barra'!$B$2:$B$151,MATCH($D1322,'Productos de barra'!$A$2:$A$151,0)),"Código no cargado"))</f>
        <v/>
      </c>
      <c r="F1322" s="23">
        <f>IF($D1322="","",IFERROR(INDEX('Productos de barra'!$D$2:$D$151,MATCH($D1322,'Productos de barra'!$A$2:$A$151,0)),""))</f>
        <v/>
      </c>
      <c r="G1322" s="24" t="n"/>
      <c r="H1322" s="24" t="n"/>
      <c r="I1322" s="24" t="n"/>
      <c r="J1322" s="24" t="n"/>
      <c r="K1322" s="24" t="n"/>
      <c r="L1322" s="25">
        <f>IF(OR($D1322="",$G1322=""),"",ROUND($G1322+N($H1322)-((N($I1322)+N($J1322))/MAX(0.0001,IFERROR(IF(INDEX('Productos de barra'!$F$2:$F$151,MATCH($D1322,'Productos de barra'!$A$2:$A$151,0))="",1,INDEX('Productos de barra'!$F$2:$F$151,MATCH($D1322,'Productos de barra'!$A$2:$A$151,0))),1))+N($K1322)),2))</f>
        <v/>
      </c>
      <c r="M1322" s="24" t="n"/>
      <c r="N1322" s="25">
        <f>IF(OR($L1322="",$M1322=""),"",ROUND($M1322-$L1322,2))</f>
        <v/>
      </c>
      <c r="O1322" s="23">
        <f>IF($N1322="","",IF(ABS($N1322)&lt;=IFERROR(IF(INDEX('Productos de barra'!$G$2:$G$151,MATCH($D1322,'Productos de barra'!$A$2:$A$151,0))="",Configuración!$C$3,INDEX('Productos de barra'!$G$2:$G$151,MATCH($D1322,'Productos de barra'!$A$2:$A$151,0))),Configuración!$C$3)*((N($I1322)+N($J1322))/MAX(0.0001,IFERROR(IF(INDEX('Productos de barra'!$F$2:$F$151,MATCH($D1322,'Productos de barra'!$A$2:$A$151,0))="",1,INDEX('Productos de barra'!$F$2:$F$151,MATCH($D1322,'Productos de barra'!$A$2:$A$151,0))),1))+N($K1322))+0.001,"OK",IF($N1322&lt;0,"Falta: investigar","Sobra: revisar carga")))</f>
        <v/>
      </c>
      <c r="P1322" s="26">
        <f>IF($N1322="","",IFERROR(IF(INDEX('Productos de barra'!$H$2:$H$151,MATCH($D1322,'Productos de barra'!$A$2:$A$151,0))="","",$N1322*INDEX('Productos de barra'!$H$2:$H$151,MATCH($D1322,'Productos de barra'!$A$2:$A$151,0))),""))</f>
        <v/>
      </c>
      <c r="Q1322" s="18" t="n"/>
      <c r="R1322" s="23">
        <f>IF(OR($A1322="",$A1322&lt;&gt;'Resumen del turno'!$C$3,$B1322&lt;&gt;'Resumen del turno'!$C$4,$O1322="",$O1322="OK"),"",COUNTIFS($A$2:$A1322,$A1322,$B$2:$B1322,$B1322,$O$2:$O1322,"Falta*")+COUNTIFS($A$2:$A1322,$A1322,$B$2:$B1322,$B1322,$O$2:$O1322,"Sobra*"))</f>
        <v/>
      </c>
    </row>
    <row r="1323">
      <c r="A1323" s="22" t="n"/>
      <c r="B1323" s="18" t="n"/>
      <c r="C1323" s="18" t="n"/>
      <c r="D1323" s="18" t="n"/>
      <c r="E1323" s="23">
        <f>IF($D1323="","",IFERROR(INDEX('Productos de barra'!$B$2:$B$151,MATCH($D1323,'Productos de barra'!$A$2:$A$151,0)),"Código no cargado"))</f>
        <v/>
      </c>
      <c r="F1323" s="23">
        <f>IF($D1323="","",IFERROR(INDEX('Productos de barra'!$D$2:$D$151,MATCH($D1323,'Productos de barra'!$A$2:$A$151,0)),""))</f>
        <v/>
      </c>
      <c r="G1323" s="24" t="n"/>
      <c r="H1323" s="24" t="n"/>
      <c r="I1323" s="24" t="n"/>
      <c r="J1323" s="24" t="n"/>
      <c r="K1323" s="24" t="n"/>
      <c r="L1323" s="25">
        <f>IF(OR($D1323="",$G1323=""),"",ROUND($G1323+N($H1323)-((N($I1323)+N($J1323))/MAX(0.0001,IFERROR(IF(INDEX('Productos de barra'!$F$2:$F$151,MATCH($D1323,'Productos de barra'!$A$2:$A$151,0))="",1,INDEX('Productos de barra'!$F$2:$F$151,MATCH($D1323,'Productos de barra'!$A$2:$A$151,0))),1))+N($K1323)),2))</f>
        <v/>
      </c>
      <c r="M1323" s="24" t="n"/>
      <c r="N1323" s="25">
        <f>IF(OR($L1323="",$M1323=""),"",ROUND($M1323-$L1323,2))</f>
        <v/>
      </c>
      <c r="O1323" s="23">
        <f>IF($N1323="","",IF(ABS($N1323)&lt;=IFERROR(IF(INDEX('Productos de barra'!$G$2:$G$151,MATCH($D1323,'Productos de barra'!$A$2:$A$151,0))="",Configuración!$C$3,INDEX('Productos de barra'!$G$2:$G$151,MATCH($D1323,'Productos de barra'!$A$2:$A$151,0))),Configuración!$C$3)*((N($I1323)+N($J1323))/MAX(0.0001,IFERROR(IF(INDEX('Productos de barra'!$F$2:$F$151,MATCH($D1323,'Productos de barra'!$A$2:$A$151,0))="",1,INDEX('Productos de barra'!$F$2:$F$151,MATCH($D1323,'Productos de barra'!$A$2:$A$151,0))),1))+N($K1323))+0.001,"OK",IF($N1323&lt;0,"Falta: investigar","Sobra: revisar carga")))</f>
        <v/>
      </c>
      <c r="P1323" s="26">
        <f>IF($N1323="","",IFERROR(IF(INDEX('Productos de barra'!$H$2:$H$151,MATCH($D1323,'Productos de barra'!$A$2:$A$151,0))="","",$N1323*INDEX('Productos de barra'!$H$2:$H$151,MATCH($D1323,'Productos de barra'!$A$2:$A$151,0))),""))</f>
        <v/>
      </c>
      <c r="Q1323" s="18" t="n"/>
      <c r="R1323" s="23">
        <f>IF(OR($A1323="",$A1323&lt;&gt;'Resumen del turno'!$C$3,$B1323&lt;&gt;'Resumen del turno'!$C$4,$O1323="",$O1323="OK"),"",COUNTIFS($A$2:$A1323,$A1323,$B$2:$B1323,$B1323,$O$2:$O1323,"Falta*")+COUNTIFS($A$2:$A1323,$A1323,$B$2:$B1323,$B1323,$O$2:$O1323,"Sobra*"))</f>
        <v/>
      </c>
    </row>
    <row r="1324">
      <c r="A1324" s="22" t="n"/>
      <c r="B1324" s="18" t="n"/>
      <c r="C1324" s="18" t="n"/>
      <c r="D1324" s="18" t="n"/>
      <c r="E1324" s="23">
        <f>IF($D1324="","",IFERROR(INDEX('Productos de barra'!$B$2:$B$151,MATCH($D1324,'Productos de barra'!$A$2:$A$151,0)),"Código no cargado"))</f>
        <v/>
      </c>
      <c r="F1324" s="23">
        <f>IF($D1324="","",IFERROR(INDEX('Productos de barra'!$D$2:$D$151,MATCH($D1324,'Productos de barra'!$A$2:$A$151,0)),""))</f>
        <v/>
      </c>
      <c r="G1324" s="24" t="n"/>
      <c r="H1324" s="24" t="n"/>
      <c r="I1324" s="24" t="n"/>
      <c r="J1324" s="24" t="n"/>
      <c r="K1324" s="24" t="n"/>
      <c r="L1324" s="25">
        <f>IF(OR($D1324="",$G1324=""),"",ROUND($G1324+N($H1324)-((N($I1324)+N($J1324))/MAX(0.0001,IFERROR(IF(INDEX('Productos de barra'!$F$2:$F$151,MATCH($D1324,'Productos de barra'!$A$2:$A$151,0))="",1,INDEX('Productos de barra'!$F$2:$F$151,MATCH($D1324,'Productos de barra'!$A$2:$A$151,0))),1))+N($K1324)),2))</f>
        <v/>
      </c>
      <c r="M1324" s="24" t="n"/>
      <c r="N1324" s="25">
        <f>IF(OR($L1324="",$M1324=""),"",ROUND($M1324-$L1324,2))</f>
        <v/>
      </c>
      <c r="O1324" s="23">
        <f>IF($N1324="","",IF(ABS($N1324)&lt;=IFERROR(IF(INDEX('Productos de barra'!$G$2:$G$151,MATCH($D1324,'Productos de barra'!$A$2:$A$151,0))="",Configuración!$C$3,INDEX('Productos de barra'!$G$2:$G$151,MATCH($D1324,'Productos de barra'!$A$2:$A$151,0))),Configuración!$C$3)*((N($I1324)+N($J1324))/MAX(0.0001,IFERROR(IF(INDEX('Productos de barra'!$F$2:$F$151,MATCH($D1324,'Productos de barra'!$A$2:$A$151,0))="",1,INDEX('Productos de barra'!$F$2:$F$151,MATCH($D1324,'Productos de barra'!$A$2:$A$151,0))),1))+N($K1324))+0.001,"OK",IF($N1324&lt;0,"Falta: investigar","Sobra: revisar carga")))</f>
        <v/>
      </c>
      <c r="P1324" s="26">
        <f>IF($N1324="","",IFERROR(IF(INDEX('Productos de barra'!$H$2:$H$151,MATCH($D1324,'Productos de barra'!$A$2:$A$151,0))="","",$N1324*INDEX('Productos de barra'!$H$2:$H$151,MATCH($D1324,'Productos de barra'!$A$2:$A$151,0))),""))</f>
        <v/>
      </c>
      <c r="Q1324" s="18" t="n"/>
      <c r="R1324" s="23">
        <f>IF(OR($A1324="",$A1324&lt;&gt;'Resumen del turno'!$C$3,$B1324&lt;&gt;'Resumen del turno'!$C$4,$O1324="",$O1324="OK"),"",COUNTIFS($A$2:$A1324,$A1324,$B$2:$B1324,$B1324,$O$2:$O1324,"Falta*")+COUNTIFS($A$2:$A1324,$A1324,$B$2:$B1324,$B1324,$O$2:$O1324,"Sobra*"))</f>
        <v/>
      </c>
    </row>
    <row r="1325">
      <c r="A1325" s="22" t="n"/>
      <c r="B1325" s="18" t="n"/>
      <c r="C1325" s="18" t="n"/>
      <c r="D1325" s="18" t="n"/>
      <c r="E1325" s="23">
        <f>IF($D1325="","",IFERROR(INDEX('Productos de barra'!$B$2:$B$151,MATCH($D1325,'Productos de barra'!$A$2:$A$151,0)),"Código no cargado"))</f>
        <v/>
      </c>
      <c r="F1325" s="23">
        <f>IF($D1325="","",IFERROR(INDEX('Productos de barra'!$D$2:$D$151,MATCH($D1325,'Productos de barra'!$A$2:$A$151,0)),""))</f>
        <v/>
      </c>
      <c r="G1325" s="24" t="n"/>
      <c r="H1325" s="24" t="n"/>
      <c r="I1325" s="24" t="n"/>
      <c r="J1325" s="24" t="n"/>
      <c r="K1325" s="24" t="n"/>
      <c r="L1325" s="25">
        <f>IF(OR($D1325="",$G1325=""),"",ROUND($G1325+N($H1325)-((N($I1325)+N($J1325))/MAX(0.0001,IFERROR(IF(INDEX('Productos de barra'!$F$2:$F$151,MATCH($D1325,'Productos de barra'!$A$2:$A$151,0))="",1,INDEX('Productos de barra'!$F$2:$F$151,MATCH($D1325,'Productos de barra'!$A$2:$A$151,0))),1))+N($K1325)),2))</f>
        <v/>
      </c>
      <c r="M1325" s="24" t="n"/>
      <c r="N1325" s="25">
        <f>IF(OR($L1325="",$M1325=""),"",ROUND($M1325-$L1325,2))</f>
        <v/>
      </c>
      <c r="O1325" s="23">
        <f>IF($N1325="","",IF(ABS($N1325)&lt;=IFERROR(IF(INDEX('Productos de barra'!$G$2:$G$151,MATCH($D1325,'Productos de barra'!$A$2:$A$151,0))="",Configuración!$C$3,INDEX('Productos de barra'!$G$2:$G$151,MATCH($D1325,'Productos de barra'!$A$2:$A$151,0))),Configuración!$C$3)*((N($I1325)+N($J1325))/MAX(0.0001,IFERROR(IF(INDEX('Productos de barra'!$F$2:$F$151,MATCH($D1325,'Productos de barra'!$A$2:$A$151,0))="",1,INDEX('Productos de barra'!$F$2:$F$151,MATCH($D1325,'Productos de barra'!$A$2:$A$151,0))),1))+N($K1325))+0.001,"OK",IF($N1325&lt;0,"Falta: investigar","Sobra: revisar carga")))</f>
        <v/>
      </c>
      <c r="P1325" s="26">
        <f>IF($N1325="","",IFERROR(IF(INDEX('Productos de barra'!$H$2:$H$151,MATCH($D1325,'Productos de barra'!$A$2:$A$151,0))="","",$N1325*INDEX('Productos de barra'!$H$2:$H$151,MATCH($D1325,'Productos de barra'!$A$2:$A$151,0))),""))</f>
        <v/>
      </c>
      <c r="Q1325" s="18" t="n"/>
      <c r="R1325" s="23">
        <f>IF(OR($A1325="",$A1325&lt;&gt;'Resumen del turno'!$C$3,$B1325&lt;&gt;'Resumen del turno'!$C$4,$O1325="",$O1325="OK"),"",COUNTIFS($A$2:$A1325,$A1325,$B$2:$B1325,$B1325,$O$2:$O1325,"Falta*")+COUNTIFS($A$2:$A1325,$A1325,$B$2:$B1325,$B1325,$O$2:$O1325,"Sobra*"))</f>
        <v/>
      </c>
    </row>
    <row r="1326">
      <c r="A1326" s="22" t="n"/>
      <c r="B1326" s="18" t="n"/>
      <c r="C1326" s="18" t="n"/>
      <c r="D1326" s="18" t="n"/>
      <c r="E1326" s="23">
        <f>IF($D1326="","",IFERROR(INDEX('Productos de barra'!$B$2:$B$151,MATCH($D1326,'Productos de barra'!$A$2:$A$151,0)),"Código no cargado"))</f>
        <v/>
      </c>
      <c r="F1326" s="23">
        <f>IF($D1326="","",IFERROR(INDEX('Productos de barra'!$D$2:$D$151,MATCH($D1326,'Productos de barra'!$A$2:$A$151,0)),""))</f>
        <v/>
      </c>
      <c r="G1326" s="24" t="n"/>
      <c r="H1326" s="24" t="n"/>
      <c r="I1326" s="24" t="n"/>
      <c r="J1326" s="24" t="n"/>
      <c r="K1326" s="24" t="n"/>
      <c r="L1326" s="25">
        <f>IF(OR($D1326="",$G1326=""),"",ROUND($G1326+N($H1326)-((N($I1326)+N($J1326))/MAX(0.0001,IFERROR(IF(INDEX('Productos de barra'!$F$2:$F$151,MATCH($D1326,'Productos de barra'!$A$2:$A$151,0))="",1,INDEX('Productos de barra'!$F$2:$F$151,MATCH($D1326,'Productos de barra'!$A$2:$A$151,0))),1))+N($K1326)),2))</f>
        <v/>
      </c>
      <c r="M1326" s="24" t="n"/>
      <c r="N1326" s="25">
        <f>IF(OR($L1326="",$M1326=""),"",ROUND($M1326-$L1326,2))</f>
        <v/>
      </c>
      <c r="O1326" s="23">
        <f>IF($N1326="","",IF(ABS($N1326)&lt;=IFERROR(IF(INDEX('Productos de barra'!$G$2:$G$151,MATCH($D1326,'Productos de barra'!$A$2:$A$151,0))="",Configuración!$C$3,INDEX('Productos de barra'!$G$2:$G$151,MATCH($D1326,'Productos de barra'!$A$2:$A$151,0))),Configuración!$C$3)*((N($I1326)+N($J1326))/MAX(0.0001,IFERROR(IF(INDEX('Productos de barra'!$F$2:$F$151,MATCH($D1326,'Productos de barra'!$A$2:$A$151,0))="",1,INDEX('Productos de barra'!$F$2:$F$151,MATCH($D1326,'Productos de barra'!$A$2:$A$151,0))),1))+N($K1326))+0.001,"OK",IF($N1326&lt;0,"Falta: investigar","Sobra: revisar carga")))</f>
        <v/>
      </c>
      <c r="P1326" s="26">
        <f>IF($N1326="","",IFERROR(IF(INDEX('Productos de barra'!$H$2:$H$151,MATCH($D1326,'Productos de barra'!$A$2:$A$151,0))="","",$N1326*INDEX('Productos de barra'!$H$2:$H$151,MATCH($D1326,'Productos de barra'!$A$2:$A$151,0))),""))</f>
        <v/>
      </c>
      <c r="Q1326" s="18" t="n"/>
      <c r="R1326" s="23">
        <f>IF(OR($A1326="",$A1326&lt;&gt;'Resumen del turno'!$C$3,$B1326&lt;&gt;'Resumen del turno'!$C$4,$O1326="",$O1326="OK"),"",COUNTIFS($A$2:$A1326,$A1326,$B$2:$B1326,$B1326,$O$2:$O1326,"Falta*")+COUNTIFS($A$2:$A1326,$A1326,$B$2:$B1326,$B1326,$O$2:$O1326,"Sobra*"))</f>
        <v/>
      </c>
    </row>
    <row r="1327">
      <c r="A1327" s="22" t="n"/>
      <c r="B1327" s="18" t="n"/>
      <c r="C1327" s="18" t="n"/>
      <c r="D1327" s="18" t="n"/>
      <c r="E1327" s="23">
        <f>IF($D1327="","",IFERROR(INDEX('Productos de barra'!$B$2:$B$151,MATCH($D1327,'Productos de barra'!$A$2:$A$151,0)),"Código no cargado"))</f>
        <v/>
      </c>
      <c r="F1327" s="23">
        <f>IF($D1327="","",IFERROR(INDEX('Productos de barra'!$D$2:$D$151,MATCH($D1327,'Productos de barra'!$A$2:$A$151,0)),""))</f>
        <v/>
      </c>
      <c r="G1327" s="24" t="n"/>
      <c r="H1327" s="24" t="n"/>
      <c r="I1327" s="24" t="n"/>
      <c r="J1327" s="24" t="n"/>
      <c r="K1327" s="24" t="n"/>
      <c r="L1327" s="25">
        <f>IF(OR($D1327="",$G1327=""),"",ROUND($G1327+N($H1327)-((N($I1327)+N($J1327))/MAX(0.0001,IFERROR(IF(INDEX('Productos de barra'!$F$2:$F$151,MATCH($D1327,'Productos de barra'!$A$2:$A$151,0))="",1,INDEX('Productos de barra'!$F$2:$F$151,MATCH($D1327,'Productos de barra'!$A$2:$A$151,0))),1))+N($K1327)),2))</f>
        <v/>
      </c>
      <c r="M1327" s="24" t="n"/>
      <c r="N1327" s="25">
        <f>IF(OR($L1327="",$M1327=""),"",ROUND($M1327-$L1327,2))</f>
        <v/>
      </c>
      <c r="O1327" s="23">
        <f>IF($N1327="","",IF(ABS($N1327)&lt;=IFERROR(IF(INDEX('Productos de barra'!$G$2:$G$151,MATCH($D1327,'Productos de barra'!$A$2:$A$151,0))="",Configuración!$C$3,INDEX('Productos de barra'!$G$2:$G$151,MATCH($D1327,'Productos de barra'!$A$2:$A$151,0))),Configuración!$C$3)*((N($I1327)+N($J1327))/MAX(0.0001,IFERROR(IF(INDEX('Productos de barra'!$F$2:$F$151,MATCH($D1327,'Productos de barra'!$A$2:$A$151,0))="",1,INDEX('Productos de barra'!$F$2:$F$151,MATCH($D1327,'Productos de barra'!$A$2:$A$151,0))),1))+N($K1327))+0.001,"OK",IF($N1327&lt;0,"Falta: investigar","Sobra: revisar carga")))</f>
        <v/>
      </c>
      <c r="P1327" s="26">
        <f>IF($N1327="","",IFERROR(IF(INDEX('Productos de barra'!$H$2:$H$151,MATCH($D1327,'Productos de barra'!$A$2:$A$151,0))="","",$N1327*INDEX('Productos de barra'!$H$2:$H$151,MATCH($D1327,'Productos de barra'!$A$2:$A$151,0))),""))</f>
        <v/>
      </c>
      <c r="Q1327" s="18" t="n"/>
      <c r="R1327" s="23">
        <f>IF(OR($A1327="",$A1327&lt;&gt;'Resumen del turno'!$C$3,$B1327&lt;&gt;'Resumen del turno'!$C$4,$O1327="",$O1327="OK"),"",COUNTIFS($A$2:$A1327,$A1327,$B$2:$B1327,$B1327,$O$2:$O1327,"Falta*")+COUNTIFS($A$2:$A1327,$A1327,$B$2:$B1327,$B1327,$O$2:$O1327,"Sobra*"))</f>
        <v/>
      </c>
    </row>
    <row r="1328">
      <c r="A1328" s="22" t="n"/>
      <c r="B1328" s="18" t="n"/>
      <c r="C1328" s="18" t="n"/>
      <c r="D1328" s="18" t="n"/>
      <c r="E1328" s="23">
        <f>IF($D1328="","",IFERROR(INDEX('Productos de barra'!$B$2:$B$151,MATCH($D1328,'Productos de barra'!$A$2:$A$151,0)),"Código no cargado"))</f>
        <v/>
      </c>
      <c r="F1328" s="23">
        <f>IF($D1328="","",IFERROR(INDEX('Productos de barra'!$D$2:$D$151,MATCH($D1328,'Productos de barra'!$A$2:$A$151,0)),""))</f>
        <v/>
      </c>
      <c r="G1328" s="24" t="n"/>
      <c r="H1328" s="24" t="n"/>
      <c r="I1328" s="24" t="n"/>
      <c r="J1328" s="24" t="n"/>
      <c r="K1328" s="24" t="n"/>
      <c r="L1328" s="25">
        <f>IF(OR($D1328="",$G1328=""),"",ROUND($G1328+N($H1328)-((N($I1328)+N($J1328))/MAX(0.0001,IFERROR(IF(INDEX('Productos de barra'!$F$2:$F$151,MATCH($D1328,'Productos de barra'!$A$2:$A$151,0))="",1,INDEX('Productos de barra'!$F$2:$F$151,MATCH($D1328,'Productos de barra'!$A$2:$A$151,0))),1))+N($K1328)),2))</f>
        <v/>
      </c>
      <c r="M1328" s="24" t="n"/>
      <c r="N1328" s="25">
        <f>IF(OR($L1328="",$M1328=""),"",ROUND($M1328-$L1328,2))</f>
        <v/>
      </c>
      <c r="O1328" s="23">
        <f>IF($N1328="","",IF(ABS($N1328)&lt;=IFERROR(IF(INDEX('Productos de barra'!$G$2:$G$151,MATCH($D1328,'Productos de barra'!$A$2:$A$151,0))="",Configuración!$C$3,INDEX('Productos de barra'!$G$2:$G$151,MATCH($D1328,'Productos de barra'!$A$2:$A$151,0))),Configuración!$C$3)*((N($I1328)+N($J1328))/MAX(0.0001,IFERROR(IF(INDEX('Productos de barra'!$F$2:$F$151,MATCH($D1328,'Productos de barra'!$A$2:$A$151,0))="",1,INDEX('Productos de barra'!$F$2:$F$151,MATCH($D1328,'Productos de barra'!$A$2:$A$151,0))),1))+N($K1328))+0.001,"OK",IF($N1328&lt;0,"Falta: investigar","Sobra: revisar carga")))</f>
        <v/>
      </c>
      <c r="P1328" s="26">
        <f>IF($N1328="","",IFERROR(IF(INDEX('Productos de barra'!$H$2:$H$151,MATCH($D1328,'Productos de barra'!$A$2:$A$151,0))="","",$N1328*INDEX('Productos de barra'!$H$2:$H$151,MATCH($D1328,'Productos de barra'!$A$2:$A$151,0))),""))</f>
        <v/>
      </c>
      <c r="Q1328" s="18" t="n"/>
      <c r="R1328" s="23">
        <f>IF(OR($A1328="",$A1328&lt;&gt;'Resumen del turno'!$C$3,$B1328&lt;&gt;'Resumen del turno'!$C$4,$O1328="",$O1328="OK"),"",COUNTIFS($A$2:$A1328,$A1328,$B$2:$B1328,$B1328,$O$2:$O1328,"Falta*")+COUNTIFS($A$2:$A1328,$A1328,$B$2:$B1328,$B1328,$O$2:$O1328,"Sobra*"))</f>
        <v/>
      </c>
    </row>
    <row r="1329">
      <c r="A1329" s="22" t="n"/>
      <c r="B1329" s="18" t="n"/>
      <c r="C1329" s="18" t="n"/>
      <c r="D1329" s="18" t="n"/>
      <c r="E1329" s="23">
        <f>IF($D1329="","",IFERROR(INDEX('Productos de barra'!$B$2:$B$151,MATCH($D1329,'Productos de barra'!$A$2:$A$151,0)),"Código no cargado"))</f>
        <v/>
      </c>
      <c r="F1329" s="23">
        <f>IF($D1329="","",IFERROR(INDEX('Productos de barra'!$D$2:$D$151,MATCH($D1329,'Productos de barra'!$A$2:$A$151,0)),""))</f>
        <v/>
      </c>
      <c r="G1329" s="24" t="n"/>
      <c r="H1329" s="24" t="n"/>
      <c r="I1329" s="24" t="n"/>
      <c r="J1329" s="24" t="n"/>
      <c r="K1329" s="24" t="n"/>
      <c r="L1329" s="25">
        <f>IF(OR($D1329="",$G1329=""),"",ROUND($G1329+N($H1329)-((N($I1329)+N($J1329))/MAX(0.0001,IFERROR(IF(INDEX('Productos de barra'!$F$2:$F$151,MATCH($D1329,'Productos de barra'!$A$2:$A$151,0))="",1,INDEX('Productos de barra'!$F$2:$F$151,MATCH($D1329,'Productos de barra'!$A$2:$A$151,0))),1))+N($K1329)),2))</f>
        <v/>
      </c>
      <c r="M1329" s="24" t="n"/>
      <c r="N1329" s="25">
        <f>IF(OR($L1329="",$M1329=""),"",ROUND($M1329-$L1329,2))</f>
        <v/>
      </c>
      <c r="O1329" s="23">
        <f>IF($N1329="","",IF(ABS($N1329)&lt;=IFERROR(IF(INDEX('Productos de barra'!$G$2:$G$151,MATCH($D1329,'Productos de barra'!$A$2:$A$151,0))="",Configuración!$C$3,INDEX('Productos de barra'!$G$2:$G$151,MATCH($D1329,'Productos de barra'!$A$2:$A$151,0))),Configuración!$C$3)*((N($I1329)+N($J1329))/MAX(0.0001,IFERROR(IF(INDEX('Productos de barra'!$F$2:$F$151,MATCH($D1329,'Productos de barra'!$A$2:$A$151,0))="",1,INDEX('Productos de barra'!$F$2:$F$151,MATCH($D1329,'Productos de barra'!$A$2:$A$151,0))),1))+N($K1329))+0.001,"OK",IF($N1329&lt;0,"Falta: investigar","Sobra: revisar carga")))</f>
        <v/>
      </c>
      <c r="P1329" s="26">
        <f>IF($N1329="","",IFERROR(IF(INDEX('Productos de barra'!$H$2:$H$151,MATCH($D1329,'Productos de barra'!$A$2:$A$151,0))="","",$N1329*INDEX('Productos de barra'!$H$2:$H$151,MATCH($D1329,'Productos de barra'!$A$2:$A$151,0))),""))</f>
        <v/>
      </c>
      <c r="Q1329" s="18" t="n"/>
      <c r="R1329" s="23">
        <f>IF(OR($A1329="",$A1329&lt;&gt;'Resumen del turno'!$C$3,$B1329&lt;&gt;'Resumen del turno'!$C$4,$O1329="",$O1329="OK"),"",COUNTIFS($A$2:$A1329,$A1329,$B$2:$B1329,$B1329,$O$2:$O1329,"Falta*")+COUNTIFS($A$2:$A1329,$A1329,$B$2:$B1329,$B1329,$O$2:$O1329,"Sobra*"))</f>
        <v/>
      </c>
    </row>
    <row r="1330">
      <c r="A1330" s="22" t="n"/>
      <c r="B1330" s="18" t="n"/>
      <c r="C1330" s="18" t="n"/>
      <c r="D1330" s="18" t="n"/>
      <c r="E1330" s="23">
        <f>IF($D1330="","",IFERROR(INDEX('Productos de barra'!$B$2:$B$151,MATCH($D1330,'Productos de barra'!$A$2:$A$151,0)),"Código no cargado"))</f>
        <v/>
      </c>
      <c r="F1330" s="23">
        <f>IF($D1330="","",IFERROR(INDEX('Productos de barra'!$D$2:$D$151,MATCH($D1330,'Productos de barra'!$A$2:$A$151,0)),""))</f>
        <v/>
      </c>
      <c r="G1330" s="24" t="n"/>
      <c r="H1330" s="24" t="n"/>
      <c r="I1330" s="24" t="n"/>
      <c r="J1330" s="24" t="n"/>
      <c r="K1330" s="24" t="n"/>
      <c r="L1330" s="25">
        <f>IF(OR($D1330="",$G1330=""),"",ROUND($G1330+N($H1330)-((N($I1330)+N($J1330))/MAX(0.0001,IFERROR(IF(INDEX('Productos de barra'!$F$2:$F$151,MATCH($D1330,'Productos de barra'!$A$2:$A$151,0))="",1,INDEX('Productos de barra'!$F$2:$F$151,MATCH($D1330,'Productos de barra'!$A$2:$A$151,0))),1))+N($K1330)),2))</f>
        <v/>
      </c>
      <c r="M1330" s="24" t="n"/>
      <c r="N1330" s="25">
        <f>IF(OR($L1330="",$M1330=""),"",ROUND($M1330-$L1330,2))</f>
        <v/>
      </c>
      <c r="O1330" s="23">
        <f>IF($N1330="","",IF(ABS($N1330)&lt;=IFERROR(IF(INDEX('Productos de barra'!$G$2:$G$151,MATCH($D1330,'Productos de barra'!$A$2:$A$151,0))="",Configuración!$C$3,INDEX('Productos de barra'!$G$2:$G$151,MATCH($D1330,'Productos de barra'!$A$2:$A$151,0))),Configuración!$C$3)*((N($I1330)+N($J1330))/MAX(0.0001,IFERROR(IF(INDEX('Productos de barra'!$F$2:$F$151,MATCH($D1330,'Productos de barra'!$A$2:$A$151,0))="",1,INDEX('Productos de barra'!$F$2:$F$151,MATCH($D1330,'Productos de barra'!$A$2:$A$151,0))),1))+N($K1330))+0.001,"OK",IF($N1330&lt;0,"Falta: investigar","Sobra: revisar carga")))</f>
        <v/>
      </c>
      <c r="P1330" s="26">
        <f>IF($N1330="","",IFERROR(IF(INDEX('Productos de barra'!$H$2:$H$151,MATCH($D1330,'Productos de barra'!$A$2:$A$151,0))="","",$N1330*INDEX('Productos de barra'!$H$2:$H$151,MATCH($D1330,'Productos de barra'!$A$2:$A$151,0))),""))</f>
        <v/>
      </c>
      <c r="Q1330" s="18" t="n"/>
      <c r="R1330" s="23">
        <f>IF(OR($A1330="",$A1330&lt;&gt;'Resumen del turno'!$C$3,$B1330&lt;&gt;'Resumen del turno'!$C$4,$O1330="",$O1330="OK"),"",COUNTIFS($A$2:$A1330,$A1330,$B$2:$B1330,$B1330,$O$2:$O1330,"Falta*")+COUNTIFS($A$2:$A1330,$A1330,$B$2:$B1330,$B1330,$O$2:$O1330,"Sobra*"))</f>
        <v/>
      </c>
    </row>
    <row r="1331">
      <c r="A1331" s="22" t="n"/>
      <c r="B1331" s="18" t="n"/>
      <c r="C1331" s="18" t="n"/>
      <c r="D1331" s="18" t="n"/>
      <c r="E1331" s="23">
        <f>IF($D1331="","",IFERROR(INDEX('Productos de barra'!$B$2:$B$151,MATCH($D1331,'Productos de barra'!$A$2:$A$151,0)),"Código no cargado"))</f>
        <v/>
      </c>
      <c r="F1331" s="23">
        <f>IF($D1331="","",IFERROR(INDEX('Productos de barra'!$D$2:$D$151,MATCH($D1331,'Productos de barra'!$A$2:$A$151,0)),""))</f>
        <v/>
      </c>
      <c r="G1331" s="24" t="n"/>
      <c r="H1331" s="24" t="n"/>
      <c r="I1331" s="24" t="n"/>
      <c r="J1331" s="24" t="n"/>
      <c r="K1331" s="24" t="n"/>
      <c r="L1331" s="25">
        <f>IF(OR($D1331="",$G1331=""),"",ROUND($G1331+N($H1331)-((N($I1331)+N($J1331))/MAX(0.0001,IFERROR(IF(INDEX('Productos de barra'!$F$2:$F$151,MATCH($D1331,'Productos de barra'!$A$2:$A$151,0))="",1,INDEX('Productos de barra'!$F$2:$F$151,MATCH($D1331,'Productos de barra'!$A$2:$A$151,0))),1))+N($K1331)),2))</f>
        <v/>
      </c>
      <c r="M1331" s="24" t="n"/>
      <c r="N1331" s="25">
        <f>IF(OR($L1331="",$M1331=""),"",ROUND($M1331-$L1331,2))</f>
        <v/>
      </c>
      <c r="O1331" s="23">
        <f>IF($N1331="","",IF(ABS($N1331)&lt;=IFERROR(IF(INDEX('Productos de barra'!$G$2:$G$151,MATCH($D1331,'Productos de barra'!$A$2:$A$151,0))="",Configuración!$C$3,INDEX('Productos de barra'!$G$2:$G$151,MATCH($D1331,'Productos de barra'!$A$2:$A$151,0))),Configuración!$C$3)*((N($I1331)+N($J1331))/MAX(0.0001,IFERROR(IF(INDEX('Productos de barra'!$F$2:$F$151,MATCH($D1331,'Productos de barra'!$A$2:$A$151,0))="",1,INDEX('Productos de barra'!$F$2:$F$151,MATCH($D1331,'Productos de barra'!$A$2:$A$151,0))),1))+N($K1331))+0.001,"OK",IF($N1331&lt;0,"Falta: investigar","Sobra: revisar carga")))</f>
        <v/>
      </c>
      <c r="P1331" s="26">
        <f>IF($N1331="","",IFERROR(IF(INDEX('Productos de barra'!$H$2:$H$151,MATCH($D1331,'Productos de barra'!$A$2:$A$151,0))="","",$N1331*INDEX('Productos de barra'!$H$2:$H$151,MATCH($D1331,'Productos de barra'!$A$2:$A$151,0))),""))</f>
        <v/>
      </c>
      <c r="Q1331" s="18" t="n"/>
      <c r="R1331" s="23">
        <f>IF(OR($A1331="",$A1331&lt;&gt;'Resumen del turno'!$C$3,$B1331&lt;&gt;'Resumen del turno'!$C$4,$O1331="",$O1331="OK"),"",COUNTIFS($A$2:$A1331,$A1331,$B$2:$B1331,$B1331,$O$2:$O1331,"Falta*")+COUNTIFS($A$2:$A1331,$A1331,$B$2:$B1331,$B1331,$O$2:$O1331,"Sobra*"))</f>
        <v/>
      </c>
    </row>
    <row r="1332">
      <c r="A1332" s="22" t="n"/>
      <c r="B1332" s="18" t="n"/>
      <c r="C1332" s="18" t="n"/>
      <c r="D1332" s="18" t="n"/>
      <c r="E1332" s="23">
        <f>IF($D1332="","",IFERROR(INDEX('Productos de barra'!$B$2:$B$151,MATCH($D1332,'Productos de barra'!$A$2:$A$151,0)),"Código no cargado"))</f>
        <v/>
      </c>
      <c r="F1332" s="23">
        <f>IF($D1332="","",IFERROR(INDEX('Productos de barra'!$D$2:$D$151,MATCH($D1332,'Productos de barra'!$A$2:$A$151,0)),""))</f>
        <v/>
      </c>
      <c r="G1332" s="24" t="n"/>
      <c r="H1332" s="24" t="n"/>
      <c r="I1332" s="24" t="n"/>
      <c r="J1332" s="24" t="n"/>
      <c r="K1332" s="24" t="n"/>
      <c r="L1332" s="25">
        <f>IF(OR($D1332="",$G1332=""),"",ROUND($G1332+N($H1332)-((N($I1332)+N($J1332))/MAX(0.0001,IFERROR(IF(INDEX('Productos de barra'!$F$2:$F$151,MATCH($D1332,'Productos de barra'!$A$2:$A$151,0))="",1,INDEX('Productos de barra'!$F$2:$F$151,MATCH($D1332,'Productos de barra'!$A$2:$A$151,0))),1))+N($K1332)),2))</f>
        <v/>
      </c>
      <c r="M1332" s="24" t="n"/>
      <c r="N1332" s="25">
        <f>IF(OR($L1332="",$M1332=""),"",ROUND($M1332-$L1332,2))</f>
        <v/>
      </c>
      <c r="O1332" s="23">
        <f>IF($N1332="","",IF(ABS($N1332)&lt;=IFERROR(IF(INDEX('Productos de barra'!$G$2:$G$151,MATCH($D1332,'Productos de barra'!$A$2:$A$151,0))="",Configuración!$C$3,INDEX('Productos de barra'!$G$2:$G$151,MATCH($D1332,'Productos de barra'!$A$2:$A$151,0))),Configuración!$C$3)*((N($I1332)+N($J1332))/MAX(0.0001,IFERROR(IF(INDEX('Productos de barra'!$F$2:$F$151,MATCH($D1332,'Productos de barra'!$A$2:$A$151,0))="",1,INDEX('Productos de barra'!$F$2:$F$151,MATCH($D1332,'Productos de barra'!$A$2:$A$151,0))),1))+N($K1332))+0.001,"OK",IF($N1332&lt;0,"Falta: investigar","Sobra: revisar carga")))</f>
        <v/>
      </c>
      <c r="P1332" s="26">
        <f>IF($N1332="","",IFERROR(IF(INDEX('Productos de barra'!$H$2:$H$151,MATCH($D1332,'Productos de barra'!$A$2:$A$151,0))="","",$N1332*INDEX('Productos de barra'!$H$2:$H$151,MATCH($D1332,'Productos de barra'!$A$2:$A$151,0))),""))</f>
        <v/>
      </c>
      <c r="Q1332" s="18" t="n"/>
      <c r="R1332" s="23">
        <f>IF(OR($A1332="",$A1332&lt;&gt;'Resumen del turno'!$C$3,$B1332&lt;&gt;'Resumen del turno'!$C$4,$O1332="",$O1332="OK"),"",COUNTIFS($A$2:$A1332,$A1332,$B$2:$B1332,$B1332,$O$2:$O1332,"Falta*")+COUNTIFS($A$2:$A1332,$A1332,$B$2:$B1332,$B1332,$O$2:$O1332,"Sobra*"))</f>
        <v/>
      </c>
    </row>
    <row r="1333">
      <c r="A1333" s="22" t="n"/>
      <c r="B1333" s="18" t="n"/>
      <c r="C1333" s="18" t="n"/>
      <c r="D1333" s="18" t="n"/>
      <c r="E1333" s="23">
        <f>IF($D1333="","",IFERROR(INDEX('Productos de barra'!$B$2:$B$151,MATCH($D1333,'Productos de barra'!$A$2:$A$151,0)),"Código no cargado"))</f>
        <v/>
      </c>
      <c r="F1333" s="23">
        <f>IF($D1333="","",IFERROR(INDEX('Productos de barra'!$D$2:$D$151,MATCH($D1333,'Productos de barra'!$A$2:$A$151,0)),""))</f>
        <v/>
      </c>
      <c r="G1333" s="24" t="n"/>
      <c r="H1333" s="24" t="n"/>
      <c r="I1333" s="24" t="n"/>
      <c r="J1333" s="24" t="n"/>
      <c r="K1333" s="24" t="n"/>
      <c r="L1333" s="25">
        <f>IF(OR($D1333="",$G1333=""),"",ROUND($G1333+N($H1333)-((N($I1333)+N($J1333))/MAX(0.0001,IFERROR(IF(INDEX('Productos de barra'!$F$2:$F$151,MATCH($D1333,'Productos de barra'!$A$2:$A$151,0))="",1,INDEX('Productos de barra'!$F$2:$F$151,MATCH($D1333,'Productos de barra'!$A$2:$A$151,0))),1))+N($K1333)),2))</f>
        <v/>
      </c>
      <c r="M1333" s="24" t="n"/>
      <c r="N1333" s="25">
        <f>IF(OR($L1333="",$M1333=""),"",ROUND($M1333-$L1333,2))</f>
        <v/>
      </c>
      <c r="O1333" s="23">
        <f>IF($N1333="","",IF(ABS($N1333)&lt;=IFERROR(IF(INDEX('Productos de barra'!$G$2:$G$151,MATCH($D1333,'Productos de barra'!$A$2:$A$151,0))="",Configuración!$C$3,INDEX('Productos de barra'!$G$2:$G$151,MATCH($D1333,'Productos de barra'!$A$2:$A$151,0))),Configuración!$C$3)*((N($I1333)+N($J1333))/MAX(0.0001,IFERROR(IF(INDEX('Productos de barra'!$F$2:$F$151,MATCH($D1333,'Productos de barra'!$A$2:$A$151,0))="",1,INDEX('Productos de barra'!$F$2:$F$151,MATCH($D1333,'Productos de barra'!$A$2:$A$151,0))),1))+N($K1333))+0.001,"OK",IF($N1333&lt;0,"Falta: investigar","Sobra: revisar carga")))</f>
        <v/>
      </c>
      <c r="P1333" s="26">
        <f>IF($N1333="","",IFERROR(IF(INDEX('Productos de barra'!$H$2:$H$151,MATCH($D1333,'Productos de barra'!$A$2:$A$151,0))="","",$N1333*INDEX('Productos de barra'!$H$2:$H$151,MATCH($D1333,'Productos de barra'!$A$2:$A$151,0))),""))</f>
        <v/>
      </c>
      <c r="Q1333" s="18" t="n"/>
      <c r="R1333" s="23">
        <f>IF(OR($A1333="",$A1333&lt;&gt;'Resumen del turno'!$C$3,$B1333&lt;&gt;'Resumen del turno'!$C$4,$O1333="",$O1333="OK"),"",COUNTIFS($A$2:$A1333,$A1333,$B$2:$B1333,$B1333,$O$2:$O1333,"Falta*")+COUNTIFS($A$2:$A1333,$A1333,$B$2:$B1333,$B1333,$O$2:$O1333,"Sobra*"))</f>
        <v/>
      </c>
    </row>
    <row r="1334">
      <c r="A1334" s="22" t="n"/>
      <c r="B1334" s="18" t="n"/>
      <c r="C1334" s="18" t="n"/>
      <c r="D1334" s="18" t="n"/>
      <c r="E1334" s="23">
        <f>IF($D1334="","",IFERROR(INDEX('Productos de barra'!$B$2:$B$151,MATCH($D1334,'Productos de barra'!$A$2:$A$151,0)),"Código no cargado"))</f>
        <v/>
      </c>
      <c r="F1334" s="23">
        <f>IF($D1334="","",IFERROR(INDEX('Productos de barra'!$D$2:$D$151,MATCH($D1334,'Productos de barra'!$A$2:$A$151,0)),""))</f>
        <v/>
      </c>
      <c r="G1334" s="24" t="n"/>
      <c r="H1334" s="24" t="n"/>
      <c r="I1334" s="24" t="n"/>
      <c r="J1334" s="24" t="n"/>
      <c r="K1334" s="24" t="n"/>
      <c r="L1334" s="25">
        <f>IF(OR($D1334="",$G1334=""),"",ROUND($G1334+N($H1334)-((N($I1334)+N($J1334))/MAX(0.0001,IFERROR(IF(INDEX('Productos de barra'!$F$2:$F$151,MATCH($D1334,'Productos de barra'!$A$2:$A$151,0))="",1,INDEX('Productos de barra'!$F$2:$F$151,MATCH($D1334,'Productos de barra'!$A$2:$A$151,0))),1))+N($K1334)),2))</f>
        <v/>
      </c>
      <c r="M1334" s="24" t="n"/>
      <c r="N1334" s="25">
        <f>IF(OR($L1334="",$M1334=""),"",ROUND($M1334-$L1334,2))</f>
        <v/>
      </c>
      <c r="O1334" s="23">
        <f>IF($N1334="","",IF(ABS($N1334)&lt;=IFERROR(IF(INDEX('Productos de barra'!$G$2:$G$151,MATCH($D1334,'Productos de barra'!$A$2:$A$151,0))="",Configuración!$C$3,INDEX('Productos de barra'!$G$2:$G$151,MATCH($D1334,'Productos de barra'!$A$2:$A$151,0))),Configuración!$C$3)*((N($I1334)+N($J1334))/MAX(0.0001,IFERROR(IF(INDEX('Productos de barra'!$F$2:$F$151,MATCH($D1334,'Productos de barra'!$A$2:$A$151,0))="",1,INDEX('Productos de barra'!$F$2:$F$151,MATCH($D1334,'Productos de barra'!$A$2:$A$151,0))),1))+N($K1334))+0.001,"OK",IF($N1334&lt;0,"Falta: investigar","Sobra: revisar carga")))</f>
        <v/>
      </c>
      <c r="P1334" s="26">
        <f>IF($N1334="","",IFERROR(IF(INDEX('Productos de barra'!$H$2:$H$151,MATCH($D1334,'Productos de barra'!$A$2:$A$151,0))="","",$N1334*INDEX('Productos de barra'!$H$2:$H$151,MATCH($D1334,'Productos de barra'!$A$2:$A$151,0))),""))</f>
        <v/>
      </c>
      <c r="Q1334" s="18" t="n"/>
      <c r="R1334" s="23">
        <f>IF(OR($A1334="",$A1334&lt;&gt;'Resumen del turno'!$C$3,$B1334&lt;&gt;'Resumen del turno'!$C$4,$O1334="",$O1334="OK"),"",COUNTIFS($A$2:$A1334,$A1334,$B$2:$B1334,$B1334,$O$2:$O1334,"Falta*")+COUNTIFS($A$2:$A1334,$A1334,$B$2:$B1334,$B1334,$O$2:$O1334,"Sobra*"))</f>
        <v/>
      </c>
    </row>
    <row r="1335">
      <c r="A1335" s="22" t="n"/>
      <c r="B1335" s="18" t="n"/>
      <c r="C1335" s="18" t="n"/>
      <c r="D1335" s="18" t="n"/>
      <c r="E1335" s="23">
        <f>IF($D1335="","",IFERROR(INDEX('Productos de barra'!$B$2:$B$151,MATCH($D1335,'Productos de barra'!$A$2:$A$151,0)),"Código no cargado"))</f>
        <v/>
      </c>
      <c r="F1335" s="23">
        <f>IF($D1335="","",IFERROR(INDEX('Productos de barra'!$D$2:$D$151,MATCH($D1335,'Productos de barra'!$A$2:$A$151,0)),""))</f>
        <v/>
      </c>
      <c r="G1335" s="24" t="n"/>
      <c r="H1335" s="24" t="n"/>
      <c r="I1335" s="24" t="n"/>
      <c r="J1335" s="24" t="n"/>
      <c r="K1335" s="24" t="n"/>
      <c r="L1335" s="25">
        <f>IF(OR($D1335="",$G1335=""),"",ROUND($G1335+N($H1335)-((N($I1335)+N($J1335))/MAX(0.0001,IFERROR(IF(INDEX('Productos de barra'!$F$2:$F$151,MATCH($D1335,'Productos de barra'!$A$2:$A$151,0))="",1,INDEX('Productos de barra'!$F$2:$F$151,MATCH($D1335,'Productos de barra'!$A$2:$A$151,0))),1))+N($K1335)),2))</f>
        <v/>
      </c>
      <c r="M1335" s="24" t="n"/>
      <c r="N1335" s="25">
        <f>IF(OR($L1335="",$M1335=""),"",ROUND($M1335-$L1335,2))</f>
        <v/>
      </c>
      <c r="O1335" s="23">
        <f>IF($N1335="","",IF(ABS($N1335)&lt;=IFERROR(IF(INDEX('Productos de barra'!$G$2:$G$151,MATCH($D1335,'Productos de barra'!$A$2:$A$151,0))="",Configuración!$C$3,INDEX('Productos de barra'!$G$2:$G$151,MATCH($D1335,'Productos de barra'!$A$2:$A$151,0))),Configuración!$C$3)*((N($I1335)+N($J1335))/MAX(0.0001,IFERROR(IF(INDEX('Productos de barra'!$F$2:$F$151,MATCH($D1335,'Productos de barra'!$A$2:$A$151,0))="",1,INDEX('Productos de barra'!$F$2:$F$151,MATCH($D1335,'Productos de barra'!$A$2:$A$151,0))),1))+N($K1335))+0.001,"OK",IF($N1335&lt;0,"Falta: investigar","Sobra: revisar carga")))</f>
        <v/>
      </c>
      <c r="P1335" s="26">
        <f>IF($N1335="","",IFERROR(IF(INDEX('Productos de barra'!$H$2:$H$151,MATCH($D1335,'Productos de barra'!$A$2:$A$151,0))="","",$N1335*INDEX('Productos de barra'!$H$2:$H$151,MATCH($D1335,'Productos de barra'!$A$2:$A$151,0))),""))</f>
        <v/>
      </c>
      <c r="Q1335" s="18" t="n"/>
      <c r="R1335" s="23">
        <f>IF(OR($A1335="",$A1335&lt;&gt;'Resumen del turno'!$C$3,$B1335&lt;&gt;'Resumen del turno'!$C$4,$O1335="",$O1335="OK"),"",COUNTIFS($A$2:$A1335,$A1335,$B$2:$B1335,$B1335,$O$2:$O1335,"Falta*")+COUNTIFS($A$2:$A1335,$A1335,$B$2:$B1335,$B1335,$O$2:$O1335,"Sobra*"))</f>
        <v/>
      </c>
    </row>
    <row r="1336">
      <c r="A1336" s="22" t="n"/>
      <c r="B1336" s="18" t="n"/>
      <c r="C1336" s="18" t="n"/>
      <c r="D1336" s="18" t="n"/>
      <c r="E1336" s="23">
        <f>IF($D1336="","",IFERROR(INDEX('Productos de barra'!$B$2:$B$151,MATCH($D1336,'Productos de barra'!$A$2:$A$151,0)),"Código no cargado"))</f>
        <v/>
      </c>
      <c r="F1336" s="23">
        <f>IF($D1336="","",IFERROR(INDEX('Productos de barra'!$D$2:$D$151,MATCH($D1336,'Productos de barra'!$A$2:$A$151,0)),""))</f>
        <v/>
      </c>
      <c r="G1336" s="24" t="n"/>
      <c r="H1336" s="24" t="n"/>
      <c r="I1336" s="24" t="n"/>
      <c r="J1336" s="24" t="n"/>
      <c r="K1336" s="24" t="n"/>
      <c r="L1336" s="25">
        <f>IF(OR($D1336="",$G1336=""),"",ROUND($G1336+N($H1336)-((N($I1336)+N($J1336))/MAX(0.0001,IFERROR(IF(INDEX('Productos de barra'!$F$2:$F$151,MATCH($D1336,'Productos de barra'!$A$2:$A$151,0))="",1,INDEX('Productos de barra'!$F$2:$F$151,MATCH($D1336,'Productos de barra'!$A$2:$A$151,0))),1))+N($K1336)),2))</f>
        <v/>
      </c>
      <c r="M1336" s="24" t="n"/>
      <c r="N1336" s="25">
        <f>IF(OR($L1336="",$M1336=""),"",ROUND($M1336-$L1336,2))</f>
        <v/>
      </c>
      <c r="O1336" s="23">
        <f>IF($N1336="","",IF(ABS($N1336)&lt;=IFERROR(IF(INDEX('Productos de barra'!$G$2:$G$151,MATCH($D1336,'Productos de barra'!$A$2:$A$151,0))="",Configuración!$C$3,INDEX('Productos de barra'!$G$2:$G$151,MATCH($D1336,'Productos de barra'!$A$2:$A$151,0))),Configuración!$C$3)*((N($I1336)+N($J1336))/MAX(0.0001,IFERROR(IF(INDEX('Productos de barra'!$F$2:$F$151,MATCH($D1336,'Productos de barra'!$A$2:$A$151,0))="",1,INDEX('Productos de barra'!$F$2:$F$151,MATCH($D1336,'Productos de barra'!$A$2:$A$151,0))),1))+N($K1336))+0.001,"OK",IF($N1336&lt;0,"Falta: investigar","Sobra: revisar carga")))</f>
        <v/>
      </c>
      <c r="P1336" s="26">
        <f>IF($N1336="","",IFERROR(IF(INDEX('Productos de barra'!$H$2:$H$151,MATCH($D1336,'Productos de barra'!$A$2:$A$151,0))="","",$N1336*INDEX('Productos de barra'!$H$2:$H$151,MATCH($D1336,'Productos de barra'!$A$2:$A$151,0))),""))</f>
        <v/>
      </c>
      <c r="Q1336" s="18" t="n"/>
      <c r="R1336" s="23">
        <f>IF(OR($A1336="",$A1336&lt;&gt;'Resumen del turno'!$C$3,$B1336&lt;&gt;'Resumen del turno'!$C$4,$O1336="",$O1336="OK"),"",COUNTIFS($A$2:$A1336,$A1336,$B$2:$B1336,$B1336,$O$2:$O1336,"Falta*")+COUNTIFS($A$2:$A1336,$A1336,$B$2:$B1336,$B1336,$O$2:$O1336,"Sobra*"))</f>
        <v/>
      </c>
    </row>
    <row r="1337">
      <c r="A1337" s="22" t="n"/>
      <c r="B1337" s="18" t="n"/>
      <c r="C1337" s="18" t="n"/>
      <c r="D1337" s="18" t="n"/>
      <c r="E1337" s="23">
        <f>IF($D1337="","",IFERROR(INDEX('Productos de barra'!$B$2:$B$151,MATCH($D1337,'Productos de barra'!$A$2:$A$151,0)),"Código no cargado"))</f>
        <v/>
      </c>
      <c r="F1337" s="23">
        <f>IF($D1337="","",IFERROR(INDEX('Productos de barra'!$D$2:$D$151,MATCH($D1337,'Productos de barra'!$A$2:$A$151,0)),""))</f>
        <v/>
      </c>
      <c r="G1337" s="24" t="n"/>
      <c r="H1337" s="24" t="n"/>
      <c r="I1337" s="24" t="n"/>
      <c r="J1337" s="24" t="n"/>
      <c r="K1337" s="24" t="n"/>
      <c r="L1337" s="25">
        <f>IF(OR($D1337="",$G1337=""),"",ROUND($G1337+N($H1337)-((N($I1337)+N($J1337))/MAX(0.0001,IFERROR(IF(INDEX('Productos de barra'!$F$2:$F$151,MATCH($D1337,'Productos de barra'!$A$2:$A$151,0))="",1,INDEX('Productos de barra'!$F$2:$F$151,MATCH($D1337,'Productos de barra'!$A$2:$A$151,0))),1))+N($K1337)),2))</f>
        <v/>
      </c>
      <c r="M1337" s="24" t="n"/>
      <c r="N1337" s="25">
        <f>IF(OR($L1337="",$M1337=""),"",ROUND($M1337-$L1337,2))</f>
        <v/>
      </c>
      <c r="O1337" s="23">
        <f>IF($N1337="","",IF(ABS($N1337)&lt;=IFERROR(IF(INDEX('Productos de barra'!$G$2:$G$151,MATCH($D1337,'Productos de barra'!$A$2:$A$151,0))="",Configuración!$C$3,INDEX('Productos de barra'!$G$2:$G$151,MATCH($D1337,'Productos de barra'!$A$2:$A$151,0))),Configuración!$C$3)*((N($I1337)+N($J1337))/MAX(0.0001,IFERROR(IF(INDEX('Productos de barra'!$F$2:$F$151,MATCH($D1337,'Productos de barra'!$A$2:$A$151,0))="",1,INDEX('Productos de barra'!$F$2:$F$151,MATCH($D1337,'Productos de barra'!$A$2:$A$151,0))),1))+N($K1337))+0.001,"OK",IF($N1337&lt;0,"Falta: investigar","Sobra: revisar carga")))</f>
        <v/>
      </c>
      <c r="P1337" s="26">
        <f>IF($N1337="","",IFERROR(IF(INDEX('Productos de barra'!$H$2:$H$151,MATCH($D1337,'Productos de barra'!$A$2:$A$151,0))="","",$N1337*INDEX('Productos de barra'!$H$2:$H$151,MATCH($D1337,'Productos de barra'!$A$2:$A$151,0))),""))</f>
        <v/>
      </c>
      <c r="Q1337" s="18" t="n"/>
      <c r="R1337" s="23">
        <f>IF(OR($A1337="",$A1337&lt;&gt;'Resumen del turno'!$C$3,$B1337&lt;&gt;'Resumen del turno'!$C$4,$O1337="",$O1337="OK"),"",COUNTIFS($A$2:$A1337,$A1337,$B$2:$B1337,$B1337,$O$2:$O1337,"Falta*")+COUNTIFS($A$2:$A1337,$A1337,$B$2:$B1337,$B1337,$O$2:$O1337,"Sobra*"))</f>
        <v/>
      </c>
    </row>
    <row r="1338">
      <c r="A1338" s="22" t="n"/>
      <c r="B1338" s="18" t="n"/>
      <c r="C1338" s="18" t="n"/>
      <c r="D1338" s="18" t="n"/>
      <c r="E1338" s="23">
        <f>IF($D1338="","",IFERROR(INDEX('Productos de barra'!$B$2:$B$151,MATCH($D1338,'Productos de barra'!$A$2:$A$151,0)),"Código no cargado"))</f>
        <v/>
      </c>
      <c r="F1338" s="23">
        <f>IF($D1338="","",IFERROR(INDEX('Productos de barra'!$D$2:$D$151,MATCH($D1338,'Productos de barra'!$A$2:$A$151,0)),""))</f>
        <v/>
      </c>
      <c r="G1338" s="24" t="n"/>
      <c r="H1338" s="24" t="n"/>
      <c r="I1338" s="24" t="n"/>
      <c r="J1338" s="24" t="n"/>
      <c r="K1338" s="24" t="n"/>
      <c r="L1338" s="25">
        <f>IF(OR($D1338="",$G1338=""),"",ROUND($G1338+N($H1338)-((N($I1338)+N($J1338))/MAX(0.0001,IFERROR(IF(INDEX('Productos de barra'!$F$2:$F$151,MATCH($D1338,'Productos de barra'!$A$2:$A$151,0))="",1,INDEX('Productos de barra'!$F$2:$F$151,MATCH($D1338,'Productos de barra'!$A$2:$A$151,0))),1))+N($K1338)),2))</f>
        <v/>
      </c>
      <c r="M1338" s="24" t="n"/>
      <c r="N1338" s="25">
        <f>IF(OR($L1338="",$M1338=""),"",ROUND($M1338-$L1338,2))</f>
        <v/>
      </c>
      <c r="O1338" s="23">
        <f>IF($N1338="","",IF(ABS($N1338)&lt;=IFERROR(IF(INDEX('Productos de barra'!$G$2:$G$151,MATCH($D1338,'Productos de barra'!$A$2:$A$151,0))="",Configuración!$C$3,INDEX('Productos de barra'!$G$2:$G$151,MATCH($D1338,'Productos de barra'!$A$2:$A$151,0))),Configuración!$C$3)*((N($I1338)+N($J1338))/MAX(0.0001,IFERROR(IF(INDEX('Productos de barra'!$F$2:$F$151,MATCH($D1338,'Productos de barra'!$A$2:$A$151,0))="",1,INDEX('Productos de barra'!$F$2:$F$151,MATCH($D1338,'Productos de barra'!$A$2:$A$151,0))),1))+N($K1338))+0.001,"OK",IF($N1338&lt;0,"Falta: investigar","Sobra: revisar carga")))</f>
        <v/>
      </c>
      <c r="P1338" s="26">
        <f>IF($N1338="","",IFERROR(IF(INDEX('Productos de barra'!$H$2:$H$151,MATCH($D1338,'Productos de barra'!$A$2:$A$151,0))="","",$N1338*INDEX('Productos de barra'!$H$2:$H$151,MATCH($D1338,'Productos de barra'!$A$2:$A$151,0))),""))</f>
        <v/>
      </c>
      <c r="Q1338" s="18" t="n"/>
      <c r="R1338" s="23">
        <f>IF(OR($A1338="",$A1338&lt;&gt;'Resumen del turno'!$C$3,$B1338&lt;&gt;'Resumen del turno'!$C$4,$O1338="",$O1338="OK"),"",COUNTIFS($A$2:$A1338,$A1338,$B$2:$B1338,$B1338,$O$2:$O1338,"Falta*")+COUNTIFS($A$2:$A1338,$A1338,$B$2:$B1338,$B1338,$O$2:$O1338,"Sobra*"))</f>
        <v/>
      </c>
    </row>
    <row r="1339">
      <c r="A1339" s="22" t="n"/>
      <c r="B1339" s="18" t="n"/>
      <c r="C1339" s="18" t="n"/>
      <c r="D1339" s="18" t="n"/>
      <c r="E1339" s="23">
        <f>IF($D1339="","",IFERROR(INDEX('Productos de barra'!$B$2:$B$151,MATCH($D1339,'Productos de barra'!$A$2:$A$151,0)),"Código no cargado"))</f>
        <v/>
      </c>
      <c r="F1339" s="23">
        <f>IF($D1339="","",IFERROR(INDEX('Productos de barra'!$D$2:$D$151,MATCH($D1339,'Productos de barra'!$A$2:$A$151,0)),""))</f>
        <v/>
      </c>
      <c r="G1339" s="24" t="n"/>
      <c r="H1339" s="24" t="n"/>
      <c r="I1339" s="24" t="n"/>
      <c r="J1339" s="24" t="n"/>
      <c r="K1339" s="24" t="n"/>
      <c r="L1339" s="25">
        <f>IF(OR($D1339="",$G1339=""),"",ROUND($G1339+N($H1339)-((N($I1339)+N($J1339))/MAX(0.0001,IFERROR(IF(INDEX('Productos de barra'!$F$2:$F$151,MATCH($D1339,'Productos de barra'!$A$2:$A$151,0))="",1,INDEX('Productos de barra'!$F$2:$F$151,MATCH($D1339,'Productos de barra'!$A$2:$A$151,0))),1))+N($K1339)),2))</f>
        <v/>
      </c>
      <c r="M1339" s="24" t="n"/>
      <c r="N1339" s="25">
        <f>IF(OR($L1339="",$M1339=""),"",ROUND($M1339-$L1339,2))</f>
        <v/>
      </c>
      <c r="O1339" s="23">
        <f>IF($N1339="","",IF(ABS($N1339)&lt;=IFERROR(IF(INDEX('Productos de barra'!$G$2:$G$151,MATCH($D1339,'Productos de barra'!$A$2:$A$151,0))="",Configuración!$C$3,INDEX('Productos de barra'!$G$2:$G$151,MATCH($D1339,'Productos de barra'!$A$2:$A$151,0))),Configuración!$C$3)*((N($I1339)+N($J1339))/MAX(0.0001,IFERROR(IF(INDEX('Productos de barra'!$F$2:$F$151,MATCH($D1339,'Productos de barra'!$A$2:$A$151,0))="",1,INDEX('Productos de barra'!$F$2:$F$151,MATCH($D1339,'Productos de barra'!$A$2:$A$151,0))),1))+N($K1339))+0.001,"OK",IF($N1339&lt;0,"Falta: investigar","Sobra: revisar carga")))</f>
        <v/>
      </c>
      <c r="P1339" s="26">
        <f>IF($N1339="","",IFERROR(IF(INDEX('Productos de barra'!$H$2:$H$151,MATCH($D1339,'Productos de barra'!$A$2:$A$151,0))="","",$N1339*INDEX('Productos de barra'!$H$2:$H$151,MATCH($D1339,'Productos de barra'!$A$2:$A$151,0))),""))</f>
        <v/>
      </c>
      <c r="Q1339" s="18" t="n"/>
      <c r="R1339" s="23">
        <f>IF(OR($A1339="",$A1339&lt;&gt;'Resumen del turno'!$C$3,$B1339&lt;&gt;'Resumen del turno'!$C$4,$O1339="",$O1339="OK"),"",COUNTIFS($A$2:$A1339,$A1339,$B$2:$B1339,$B1339,$O$2:$O1339,"Falta*")+COUNTIFS($A$2:$A1339,$A1339,$B$2:$B1339,$B1339,$O$2:$O1339,"Sobra*"))</f>
        <v/>
      </c>
    </row>
    <row r="1340">
      <c r="A1340" s="22" t="n"/>
      <c r="B1340" s="18" t="n"/>
      <c r="C1340" s="18" t="n"/>
      <c r="D1340" s="18" t="n"/>
      <c r="E1340" s="23">
        <f>IF($D1340="","",IFERROR(INDEX('Productos de barra'!$B$2:$B$151,MATCH($D1340,'Productos de barra'!$A$2:$A$151,0)),"Código no cargado"))</f>
        <v/>
      </c>
      <c r="F1340" s="23">
        <f>IF($D1340="","",IFERROR(INDEX('Productos de barra'!$D$2:$D$151,MATCH($D1340,'Productos de barra'!$A$2:$A$151,0)),""))</f>
        <v/>
      </c>
      <c r="G1340" s="24" t="n"/>
      <c r="H1340" s="24" t="n"/>
      <c r="I1340" s="24" t="n"/>
      <c r="J1340" s="24" t="n"/>
      <c r="K1340" s="24" t="n"/>
      <c r="L1340" s="25">
        <f>IF(OR($D1340="",$G1340=""),"",ROUND($G1340+N($H1340)-((N($I1340)+N($J1340))/MAX(0.0001,IFERROR(IF(INDEX('Productos de barra'!$F$2:$F$151,MATCH($D1340,'Productos de barra'!$A$2:$A$151,0))="",1,INDEX('Productos de barra'!$F$2:$F$151,MATCH($D1340,'Productos de barra'!$A$2:$A$151,0))),1))+N($K1340)),2))</f>
        <v/>
      </c>
      <c r="M1340" s="24" t="n"/>
      <c r="N1340" s="25">
        <f>IF(OR($L1340="",$M1340=""),"",ROUND($M1340-$L1340,2))</f>
        <v/>
      </c>
      <c r="O1340" s="23">
        <f>IF($N1340="","",IF(ABS($N1340)&lt;=IFERROR(IF(INDEX('Productos de barra'!$G$2:$G$151,MATCH($D1340,'Productos de barra'!$A$2:$A$151,0))="",Configuración!$C$3,INDEX('Productos de barra'!$G$2:$G$151,MATCH($D1340,'Productos de barra'!$A$2:$A$151,0))),Configuración!$C$3)*((N($I1340)+N($J1340))/MAX(0.0001,IFERROR(IF(INDEX('Productos de barra'!$F$2:$F$151,MATCH($D1340,'Productos de barra'!$A$2:$A$151,0))="",1,INDEX('Productos de barra'!$F$2:$F$151,MATCH($D1340,'Productos de barra'!$A$2:$A$151,0))),1))+N($K1340))+0.001,"OK",IF($N1340&lt;0,"Falta: investigar","Sobra: revisar carga")))</f>
        <v/>
      </c>
      <c r="P1340" s="26">
        <f>IF($N1340="","",IFERROR(IF(INDEX('Productos de barra'!$H$2:$H$151,MATCH($D1340,'Productos de barra'!$A$2:$A$151,0))="","",$N1340*INDEX('Productos de barra'!$H$2:$H$151,MATCH($D1340,'Productos de barra'!$A$2:$A$151,0))),""))</f>
        <v/>
      </c>
      <c r="Q1340" s="18" t="n"/>
      <c r="R1340" s="23">
        <f>IF(OR($A1340="",$A1340&lt;&gt;'Resumen del turno'!$C$3,$B1340&lt;&gt;'Resumen del turno'!$C$4,$O1340="",$O1340="OK"),"",COUNTIFS($A$2:$A1340,$A1340,$B$2:$B1340,$B1340,$O$2:$O1340,"Falta*")+COUNTIFS($A$2:$A1340,$A1340,$B$2:$B1340,$B1340,$O$2:$O1340,"Sobra*"))</f>
        <v/>
      </c>
    </row>
    <row r="1341">
      <c r="A1341" s="22" t="n"/>
      <c r="B1341" s="18" t="n"/>
      <c r="C1341" s="18" t="n"/>
      <c r="D1341" s="18" t="n"/>
      <c r="E1341" s="23">
        <f>IF($D1341="","",IFERROR(INDEX('Productos de barra'!$B$2:$B$151,MATCH($D1341,'Productos de barra'!$A$2:$A$151,0)),"Código no cargado"))</f>
        <v/>
      </c>
      <c r="F1341" s="23">
        <f>IF($D1341="","",IFERROR(INDEX('Productos de barra'!$D$2:$D$151,MATCH($D1341,'Productos de barra'!$A$2:$A$151,0)),""))</f>
        <v/>
      </c>
      <c r="G1341" s="24" t="n"/>
      <c r="H1341" s="24" t="n"/>
      <c r="I1341" s="24" t="n"/>
      <c r="J1341" s="24" t="n"/>
      <c r="K1341" s="24" t="n"/>
      <c r="L1341" s="25">
        <f>IF(OR($D1341="",$G1341=""),"",ROUND($G1341+N($H1341)-((N($I1341)+N($J1341))/MAX(0.0001,IFERROR(IF(INDEX('Productos de barra'!$F$2:$F$151,MATCH($D1341,'Productos de barra'!$A$2:$A$151,0))="",1,INDEX('Productos de barra'!$F$2:$F$151,MATCH($D1341,'Productos de barra'!$A$2:$A$151,0))),1))+N($K1341)),2))</f>
        <v/>
      </c>
      <c r="M1341" s="24" t="n"/>
      <c r="N1341" s="25">
        <f>IF(OR($L1341="",$M1341=""),"",ROUND($M1341-$L1341,2))</f>
        <v/>
      </c>
      <c r="O1341" s="23">
        <f>IF($N1341="","",IF(ABS($N1341)&lt;=IFERROR(IF(INDEX('Productos de barra'!$G$2:$G$151,MATCH($D1341,'Productos de barra'!$A$2:$A$151,0))="",Configuración!$C$3,INDEX('Productos de barra'!$G$2:$G$151,MATCH($D1341,'Productos de barra'!$A$2:$A$151,0))),Configuración!$C$3)*((N($I1341)+N($J1341))/MAX(0.0001,IFERROR(IF(INDEX('Productos de barra'!$F$2:$F$151,MATCH($D1341,'Productos de barra'!$A$2:$A$151,0))="",1,INDEX('Productos de barra'!$F$2:$F$151,MATCH($D1341,'Productos de barra'!$A$2:$A$151,0))),1))+N($K1341))+0.001,"OK",IF($N1341&lt;0,"Falta: investigar","Sobra: revisar carga")))</f>
        <v/>
      </c>
      <c r="P1341" s="26">
        <f>IF($N1341="","",IFERROR(IF(INDEX('Productos de barra'!$H$2:$H$151,MATCH($D1341,'Productos de barra'!$A$2:$A$151,0))="","",$N1341*INDEX('Productos de barra'!$H$2:$H$151,MATCH($D1341,'Productos de barra'!$A$2:$A$151,0))),""))</f>
        <v/>
      </c>
      <c r="Q1341" s="18" t="n"/>
      <c r="R1341" s="23">
        <f>IF(OR($A1341="",$A1341&lt;&gt;'Resumen del turno'!$C$3,$B1341&lt;&gt;'Resumen del turno'!$C$4,$O1341="",$O1341="OK"),"",COUNTIFS($A$2:$A1341,$A1341,$B$2:$B1341,$B1341,$O$2:$O1341,"Falta*")+COUNTIFS($A$2:$A1341,$A1341,$B$2:$B1341,$B1341,$O$2:$O1341,"Sobra*"))</f>
        <v/>
      </c>
    </row>
    <row r="1342">
      <c r="A1342" s="22" t="n"/>
      <c r="B1342" s="18" t="n"/>
      <c r="C1342" s="18" t="n"/>
      <c r="D1342" s="18" t="n"/>
      <c r="E1342" s="23">
        <f>IF($D1342="","",IFERROR(INDEX('Productos de barra'!$B$2:$B$151,MATCH($D1342,'Productos de barra'!$A$2:$A$151,0)),"Código no cargado"))</f>
        <v/>
      </c>
      <c r="F1342" s="23">
        <f>IF($D1342="","",IFERROR(INDEX('Productos de barra'!$D$2:$D$151,MATCH($D1342,'Productos de barra'!$A$2:$A$151,0)),""))</f>
        <v/>
      </c>
      <c r="G1342" s="24" t="n"/>
      <c r="H1342" s="24" t="n"/>
      <c r="I1342" s="24" t="n"/>
      <c r="J1342" s="24" t="n"/>
      <c r="K1342" s="24" t="n"/>
      <c r="L1342" s="25">
        <f>IF(OR($D1342="",$G1342=""),"",ROUND($G1342+N($H1342)-((N($I1342)+N($J1342))/MAX(0.0001,IFERROR(IF(INDEX('Productos de barra'!$F$2:$F$151,MATCH($D1342,'Productos de barra'!$A$2:$A$151,0))="",1,INDEX('Productos de barra'!$F$2:$F$151,MATCH($D1342,'Productos de barra'!$A$2:$A$151,0))),1))+N($K1342)),2))</f>
        <v/>
      </c>
      <c r="M1342" s="24" t="n"/>
      <c r="N1342" s="25">
        <f>IF(OR($L1342="",$M1342=""),"",ROUND($M1342-$L1342,2))</f>
        <v/>
      </c>
      <c r="O1342" s="23">
        <f>IF($N1342="","",IF(ABS($N1342)&lt;=IFERROR(IF(INDEX('Productos de barra'!$G$2:$G$151,MATCH($D1342,'Productos de barra'!$A$2:$A$151,0))="",Configuración!$C$3,INDEX('Productos de barra'!$G$2:$G$151,MATCH($D1342,'Productos de barra'!$A$2:$A$151,0))),Configuración!$C$3)*((N($I1342)+N($J1342))/MAX(0.0001,IFERROR(IF(INDEX('Productos de barra'!$F$2:$F$151,MATCH($D1342,'Productos de barra'!$A$2:$A$151,0))="",1,INDEX('Productos de barra'!$F$2:$F$151,MATCH($D1342,'Productos de barra'!$A$2:$A$151,0))),1))+N($K1342))+0.001,"OK",IF($N1342&lt;0,"Falta: investigar","Sobra: revisar carga")))</f>
        <v/>
      </c>
      <c r="P1342" s="26">
        <f>IF($N1342="","",IFERROR(IF(INDEX('Productos de barra'!$H$2:$H$151,MATCH($D1342,'Productos de barra'!$A$2:$A$151,0))="","",$N1342*INDEX('Productos de barra'!$H$2:$H$151,MATCH($D1342,'Productos de barra'!$A$2:$A$151,0))),""))</f>
        <v/>
      </c>
      <c r="Q1342" s="18" t="n"/>
      <c r="R1342" s="23">
        <f>IF(OR($A1342="",$A1342&lt;&gt;'Resumen del turno'!$C$3,$B1342&lt;&gt;'Resumen del turno'!$C$4,$O1342="",$O1342="OK"),"",COUNTIFS($A$2:$A1342,$A1342,$B$2:$B1342,$B1342,$O$2:$O1342,"Falta*")+COUNTIFS($A$2:$A1342,$A1342,$B$2:$B1342,$B1342,$O$2:$O1342,"Sobra*"))</f>
        <v/>
      </c>
    </row>
    <row r="1343">
      <c r="A1343" s="22" t="n"/>
      <c r="B1343" s="18" t="n"/>
      <c r="C1343" s="18" t="n"/>
      <c r="D1343" s="18" t="n"/>
      <c r="E1343" s="23">
        <f>IF($D1343="","",IFERROR(INDEX('Productos de barra'!$B$2:$B$151,MATCH($D1343,'Productos de barra'!$A$2:$A$151,0)),"Código no cargado"))</f>
        <v/>
      </c>
      <c r="F1343" s="23">
        <f>IF($D1343="","",IFERROR(INDEX('Productos de barra'!$D$2:$D$151,MATCH($D1343,'Productos de barra'!$A$2:$A$151,0)),""))</f>
        <v/>
      </c>
      <c r="G1343" s="24" t="n"/>
      <c r="H1343" s="24" t="n"/>
      <c r="I1343" s="24" t="n"/>
      <c r="J1343" s="24" t="n"/>
      <c r="K1343" s="24" t="n"/>
      <c r="L1343" s="25">
        <f>IF(OR($D1343="",$G1343=""),"",ROUND($G1343+N($H1343)-((N($I1343)+N($J1343))/MAX(0.0001,IFERROR(IF(INDEX('Productos de barra'!$F$2:$F$151,MATCH($D1343,'Productos de barra'!$A$2:$A$151,0))="",1,INDEX('Productos de barra'!$F$2:$F$151,MATCH($D1343,'Productos de barra'!$A$2:$A$151,0))),1))+N($K1343)),2))</f>
        <v/>
      </c>
      <c r="M1343" s="24" t="n"/>
      <c r="N1343" s="25">
        <f>IF(OR($L1343="",$M1343=""),"",ROUND($M1343-$L1343,2))</f>
        <v/>
      </c>
      <c r="O1343" s="23">
        <f>IF($N1343="","",IF(ABS($N1343)&lt;=IFERROR(IF(INDEX('Productos de barra'!$G$2:$G$151,MATCH($D1343,'Productos de barra'!$A$2:$A$151,0))="",Configuración!$C$3,INDEX('Productos de barra'!$G$2:$G$151,MATCH($D1343,'Productos de barra'!$A$2:$A$151,0))),Configuración!$C$3)*((N($I1343)+N($J1343))/MAX(0.0001,IFERROR(IF(INDEX('Productos de barra'!$F$2:$F$151,MATCH($D1343,'Productos de barra'!$A$2:$A$151,0))="",1,INDEX('Productos de barra'!$F$2:$F$151,MATCH($D1343,'Productos de barra'!$A$2:$A$151,0))),1))+N($K1343))+0.001,"OK",IF($N1343&lt;0,"Falta: investigar","Sobra: revisar carga")))</f>
        <v/>
      </c>
      <c r="P1343" s="26">
        <f>IF($N1343="","",IFERROR(IF(INDEX('Productos de barra'!$H$2:$H$151,MATCH($D1343,'Productos de barra'!$A$2:$A$151,0))="","",$N1343*INDEX('Productos de barra'!$H$2:$H$151,MATCH($D1343,'Productos de barra'!$A$2:$A$151,0))),""))</f>
        <v/>
      </c>
      <c r="Q1343" s="18" t="n"/>
      <c r="R1343" s="23">
        <f>IF(OR($A1343="",$A1343&lt;&gt;'Resumen del turno'!$C$3,$B1343&lt;&gt;'Resumen del turno'!$C$4,$O1343="",$O1343="OK"),"",COUNTIFS($A$2:$A1343,$A1343,$B$2:$B1343,$B1343,$O$2:$O1343,"Falta*")+COUNTIFS($A$2:$A1343,$A1343,$B$2:$B1343,$B1343,$O$2:$O1343,"Sobra*"))</f>
        <v/>
      </c>
    </row>
    <row r="1344">
      <c r="A1344" s="22" t="n"/>
      <c r="B1344" s="18" t="n"/>
      <c r="C1344" s="18" t="n"/>
      <c r="D1344" s="18" t="n"/>
      <c r="E1344" s="23">
        <f>IF($D1344="","",IFERROR(INDEX('Productos de barra'!$B$2:$B$151,MATCH($D1344,'Productos de barra'!$A$2:$A$151,0)),"Código no cargado"))</f>
        <v/>
      </c>
      <c r="F1344" s="23">
        <f>IF($D1344="","",IFERROR(INDEX('Productos de barra'!$D$2:$D$151,MATCH($D1344,'Productos de barra'!$A$2:$A$151,0)),""))</f>
        <v/>
      </c>
      <c r="G1344" s="24" t="n"/>
      <c r="H1344" s="24" t="n"/>
      <c r="I1344" s="24" t="n"/>
      <c r="J1344" s="24" t="n"/>
      <c r="K1344" s="24" t="n"/>
      <c r="L1344" s="25">
        <f>IF(OR($D1344="",$G1344=""),"",ROUND($G1344+N($H1344)-((N($I1344)+N($J1344))/MAX(0.0001,IFERROR(IF(INDEX('Productos de barra'!$F$2:$F$151,MATCH($D1344,'Productos de barra'!$A$2:$A$151,0))="",1,INDEX('Productos de barra'!$F$2:$F$151,MATCH($D1344,'Productos de barra'!$A$2:$A$151,0))),1))+N($K1344)),2))</f>
        <v/>
      </c>
      <c r="M1344" s="24" t="n"/>
      <c r="N1344" s="25">
        <f>IF(OR($L1344="",$M1344=""),"",ROUND($M1344-$L1344,2))</f>
        <v/>
      </c>
      <c r="O1344" s="23">
        <f>IF($N1344="","",IF(ABS($N1344)&lt;=IFERROR(IF(INDEX('Productos de barra'!$G$2:$G$151,MATCH($D1344,'Productos de barra'!$A$2:$A$151,0))="",Configuración!$C$3,INDEX('Productos de barra'!$G$2:$G$151,MATCH($D1344,'Productos de barra'!$A$2:$A$151,0))),Configuración!$C$3)*((N($I1344)+N($J1344))/MAX(0.0001,IFERROR(IF(INDEX('Productos de barra'!$F$2:$F$151,MATCH($D1344,'Productos de barra'!$A$2:$A$151,0))="",1,INDEX('Productos de barra'!$F$2:$F$151,MATCH($D1344,'Productos de barra'!$A$2:$A$151,0))),1))+N($K1344))+0.001,"OK",IF($N1344&lt;0,"Falta: investigar","Sobra: revisar carga")))</f>
        <v/>
      </c>
      <c r="P1344" s="26">
        <f>IF($N1344="","",IFERROR(IF(INDEX('Productos de barra'!$H$2:$H$151,MATCH($D1344,'Productos de barra'!$A$2:$A$151,0))="","",$N1344*INDEX('Productos de barra'!$H$2:$H$151,MATCH($D1344,'Productos de barra'!$A$2:$A$151,0))),""))</f>
        <v/>
      </c>
      <c r="Q1344" s="18" t="n"/>
      <c r="R1344" s="23">
        <f>IF(OR($A1344="",$A1344&lt;&gt;'Resumen del turno'!$C$3,$B1344&lt;&gt;'Resumen del turno'!$C$4,$O1344="",$O1344="OK"),"",COUNTIFS($A$2:$A1344,$A1344,$B$2:$B1344,$B1344,$O$2:$O1344,"Falta*")+COUNTIFS($A$2:$A1344,$A1344,$B$2:$B1344,$B1344,$O$2:$O1344,"Sobra*"))</f>
        <v/>
      </c>
    </row>
    <row r="1345">
      <c r="A1345" s="22" t="n"/>
      <c r="B1345" s="18" t="n"/>
      <c r="C1345" s="18" t="n"/>
      <c r="D1345" s="18" t="n"/>
      <c r="E1345" s="23">
        <f>IF($D1345="","",IFERROR(INDEX('Productos de barra'!$B$2:$B$151,MATCH($D1345,'Productos de barra'!$A$2:$A$151,0)),"Código no cargado"))</f>
        <v/>
      </c>
      <c r="F1345" s="23">
        <f>IF($D1345="","",IFERROR(INDEX('Productos de barra'!$D$2:$D$151,MATCH($D1345,'Productos de barra'!$A$2:$A$151,0)),""))</f>
        <v/>
      </c>
      <c r="G1345" s="24" t="n"/>
      <c r="H1345" s="24" t="n"/>
      <c r="I1345" s="24" t="n"/>
      <c r="J1345" s="24" t="n"/>
      <c r="K1345" s="24" t="n"/>
      <c r="L1345" s="25">
        <f>IF(OR($D1345="",$G1345=""),"",ROUND($G1345+N($H1345)-((N($I1345)+N($J1345))/MAX(0.0001,IFERROR(IF(INDEX('Productos de barra'!$F$2:$F$151,MATCH($D1345,'Productos de barra'!$A$2:$A$151,0))="",1,INDEX('Productos de barra'!$F$2:$F$151,MATCH($D1345,'Productos de barra'!$A$2:$A$151,0))),1))+N($K1345)),2))</f>
        <v/>
      </c>
      <c r="M1345" s="24" t="n"/>
      <c r="N1345" s="25">
        <f>IF(OR($L1345="",$M1345=""),"",ROUND($M1345-$L1345,2))</f>
        <v/>
      </c>
      <c r="O1345" s="23">
        <f>IF($N1345="","",IF(ABS($N1345)&lt;=IFERROR(IF(INDEX('Productos de barra'!$G$2:$G$151,MATCH($D1345,'Productos de barra'!$A$2:$A$151,0))="",Configuración!$C$3,INDEX('Productos de barra'!$G$2:$G$151,MATCH($D1345,'Productos de barra'!$A$2:$A$151,0))),Configuración!$C$3)*((N($I1345)+N($J1345))/MAX(0.0001,IFERROR(IF(INDEX('Productos de barra'!$F$2:$F$151,MATCH($D1345,'Productos de barra'!$A$2:$A$151,0))="",1,INDEX('Productos de barra'!$F$2:$F$151,MATCH($D1345,'Productos de barra'!$A$2:$A$151,0))),1))+N($K1345))+0.001,"OK",IF($N1345&lt;0,"Falta: investigar","Sobra: revisar carga")))</f>
        <v/>
      </c>
      <c r="P1345" s="26">
        <f>IF($N1345="","",IFERROR(IF(INDEX('Productos de barra'!$H$2:$H$151,MATCH($D1345,'Productos de barra'!$A$2:$A$151,0))="","",$N1345*INDEX('Productos de barra'!$H$2:$H$151,MATCH($D1345,'Productos de barra'!$A$2:$A$151,0))),""))</f>
        <v/>
      </c>
      <c r="Q1345" s="18" t="n"/>
      <c r="R1345" s="23">
        <f>IF(OR($A1345="",$A1345&lt;&gt;'Resumen del turno'!$C$3,$B1345&lt;&gt;'Resumen del turno'!$C$4,$O1345="",$O1345="OK"),"",COUNTIFS($A$2:$A1345,$A1345,$B$2:$B1345,$B1345,$O$2:$O1345,"Falta*")+COUNTIFS($A$2:$A1345,$A1345,$B$2:$B1345,$B1345,$O$2:$O1345,"Sobra*"))</f>
        <v/>
      </c>
    </row>
    <row r="1346">
      <c r="A1346" s="22" t="n"/>
      <c r="B1346" s="18" t="n"/>
      <c r="C1346" s="18" t="n"/>
      <c r="D1346" s="18" t="n"/>
      <c r="E1346" s="23">
        <f>IF($D1346="","",IFERROR(INDEX('Productos de barra'!$B$2:$B$151,MATCH($D1346,'Productos de barra'!$A$2:$A$151,0)),"Código no cargado"))</f>
        <v/>
      </c>
      <c r="F1346" s="23">
        <f>IF($D1346="","",IFERROR(INDEX('Productos de barra'!$D$2:$D$151,MATCH($D1346,'Productos de barra'!$A$2:$A$151,0)),""))</f>
        <v/>
      </c>
      <c r="G1346" s="24" t="n"/>
      <c r="H1346" s="24" t="n"/>
      <c r="I1346" s="24" t="n"/>
      <c r="J1346" s="24" t="n"/>
      <c r="K1346" s="24" t="n"/>
      <c r="L1346" s="25">
        <f>IF(OR($D1346="",$G1346=""),"",ROUND($G1346+N($H1346)-((N($I1346)+N($J1346))/MAX(0.0001,IFERROR(IF(INDEX('Productos de barra'!$F$2:$F$151,MATCH($D1346,'Productos de barra'!$A$2:$A$151,0))="",1,INDEX('Productos de barra'!$F$2:$F$151,MATCH($D1346,'Productos de barra'!$A$2:$A$151,0))),1))+N($K1346)),2))</f>
        <v/>
      </c>
      <c r="M1346" s="24" t="n"/>
      <c r="N1346" s="25">
        <f>IF(OR($L1346="",$M1346=""),"",ROUND($M1346-$L1346,2))</f>
        <v/>
      </c>
      <c r="O1346" s="23">
        <f>IF($N1346="","",IF(ABS($N1346)&lt;=IFERROR(IF(INDEX('Productos de barra'!$G$2:$G$151,MATCH($D1346,'Productos de barra'!$A$2:$A$151,0))="",Configuración!$C$3,INDEX('Productos de barra'!$G$2:$G$151,MATCH($D1346,'Productos de barra'!$A$2:$A$151,0))),Configuración!$C$3)*((N($I1346)+N($J1346))/MAX(0.0001,IFERROR(IF(INDEX('Productos de barra'!$F$2:$F$151,MATCH($D1346,'Productos de barra'!$A$2:$A$151,0))="",1,INDEX('Productos de barra'!$F$2:$F$151,MATCH($D1346,'Productos de barra'!$A$2:$A$151,0))),1))+N($K1346))+0.001,"OK",IF($N1346&lt;0,"Falta: investigar","Sobra: revisar carga")))</f>
        <v/>
      </c>
      <c r="P1346" s="26">
        <f>IF($N1346="","",IFERROR(IF(INDEX('Productos de barra'!$H$2:$H$151,MATCH($D1346,'Productos de barra'!$A$2:$A$151,0))="","",$N1346*INDEX('Productos de barra'!$H$2:$H$151,MATCH($D1346,'Productos de barra'!$A$2:$A$151,0))),""))</f>
        <v/>
      </c>
      <c r="Q1346" s="18" t="n"/>
      <c r="R1346" s="23">
        <f>IF(OR($A1346="",$A1346&lt;&gt;'Resumen del turno'!$C$3,$B1346&lt;&gt;'Resumen del turno'!$C$4,$O1346="",$O1346="OK"),"",COUNTIFS($A$2:$A1346,$A1346,$B$2:$B1346,$B1346,$O$2:$O1346,"Falta*")+COUNTIFS($A$2:$A1346,$A1346,$B$2:$B1346,$B1346,$O$2:$O1346,"Sobra*"))</f>
        <v/>
      </c>
    </row>
    <row r="1347">
      <c r="A1347" s="22" t="n"/>
      <c r="B1347" s="18" t="n"/>
      <c r="C1347" s="18" t="n"/>
      <c r="D1347" s="18" t="n"/>
      <c r="E1347" s="23">
        <f>IF($D1347="","",IFERROR(INDEX('Productos de barra'!$B$2:$B$151,MATCH($D1347,'Productos de barra'!$A$2:$A$151,0)),"Código no cargado"))</f>
        <v/>
      </c>
      <c r="F1347" s="23">
        <f>IF($D1347="","",IFERROR(INDEX('Productos de barra'!$D$2:$D$151,MATCH($D1347,'Productos de barra'!$A$2:$A$151,0)),""))</f>
        <v/>
      </c>
      <c r="G1347" s="24" t="n"/>
      <c r="H1347" s="24" t="n"/>
      <c r="I1347" s="24" t="n"/>
      <c r="J1347" s="24" t="n"/>
      <c r="K1347" s="24" t="n"/>
      <c r="L1347" s="25">
        <f>IF(OR($D1347="",$G1347=""),"",ROUND($G1347+N($H1347)-((N($I1347)+N($J1347))/MAX(0.0001,IFERROR(IF(INDEX('Productos de barra'!$F$2:$F$151,MATCH($D1347,'Productos de barra'!$A$2:$A$151,0))="",1,INDEX('Productos de barra'!$F$2:$F$151,MATCH($D1347,'Productos de barra'!$A$2:$A$151,0))),1))+N($K1347)),2))</f>
        <v/>
      </c>
      <c r="M1347" s="24" t="n"/>
      <c r="N1347" s="25">
        <f>IF(OR($L1347="",$M1347=""),"",ROUND($M1347-$L1347,2))</f>
        <v/>
      </c>
      <c r="O1347" s="23">
        <f>IF($N1347="","",IF(ABS($N1347)&lt;=IFERROR(IF(INDEX('Productos de barra'!$G$2:$G$151,MATCH($D1347,'Productos de barra'!$A$2:$A$151,0))="",Configuración!$C$3,INDEX('Productos de barra'!$G$2:$G$151,MATCH($D1347,'Productos de barra'!$A$2:$A$151,0))),Configuración!$C$3)*((N($I1347)+N($J1347))/MAX(0.0001,IFERROR(IF(INDEX('Productos de barra'!$F$2:$F$151,MATCH($D1347,'Productos de barra'!$A$2:$A$151,0))="",1,INDEX('Productos de barra'!$F$2:$F$151,MATCH($D1347,'Productos de barra'!$A$2:$A$151,0))),1))+N($K1347))+0.001,"OK",IF($N1347&lt;0,"Falta: investigar","Sobra: revisar carga")))</f>
        <v/>
      </c>
      <c r="P1347" s="26">
        <f>IF($N1347="","",IFERROR(IF(INDEX('Productos de barra'!$H$2:$H$151,MATCH($D1347,'Productos de barra'!$A$2:$A$151,0))="","",$N1347*INDEX('Productos de barra'!$H$2:$H$151,MATCH($D1347,'Productos de barra'!$A$2:$A$151,0))),""))</f>
        <v/>
      </c>
      <c r="Q1347" s="18" t="n"/>
      <c r="R1347" s="23">
        <f>IF(OR($A1347="",$A1347&lt;&gt;'Resumen del turno'!$C$3,$B1347&lt;&gt;'Resumen del turno'!$C$4,$O1347="",$O1347="OK"),"",COUNTIFS($A$2:$A1347,$A1347,$B$2:$B1347,$B1347,$O$2:$O1347,"Falta*")+COUNTIFS($A$2:$A1347,$A1347,$B$2:$B1347,$B1347,$O$2:$O1347,"Sobra*"))</f>
        <v/>
      </c>
    </row>
    <row r="1348">
      <c r="A1348" s="22" t="n"/>
      <c r="B1348" s="18" t="n"/>
      <c r="C1348" s="18" t="n"/>
      <c r="D1348" s="18" t="n"/>
      <c r="E1348" s="23">
        <f>IF($D1348="","",IFERROR(INDEX('Productos de barra'!$B$2:$B$151,MATCH($D1348,'Productos de barra'!$A$2:$A$151,0)),"Código no cargado"))</f>
        <v/>
      </c>
      <c r="F1348" s="23">
        <f>IF($D1348="","",IFERROR(INDEX('Productos de barra'!$D$2:$D$151,MATCH($D1348,'Productos de barra'!$A$2:$A$151,0)),""))</f>
        <v/>
      </c>
      <c r="G1348" s="24" t="n"/>
      <c r="H1348" s="24" t="n"/>
      <c r="I1348" s="24" t="n"/>
      <c r="J1348" s="24" t="n"/>
      <c r="K1348" s="24" t="n"/>
      <c r="L1348" s="25">
        <f>IF(OR($D1348="",$G1348=""),"",ROUND($G1348+N($H1348)-((N($I1348)+N($J1348))/MAX(0.0001,IFERROR(IF(INDEX('Productos de barra'!$F$2:$F$151,MATCH($D1348,'Productos de barra'!$A$2:$A$151,0))="",1,INDEX('Productos de barra'!$F$2:$F$151,MATCH($D1348,'Productos de barra'!$A$2:$A$151,0))),1))+N($K1348)),2))</f>
        <v/>
      </c>
      <c r="M1348" s="24" t="n"/>
      <c r="N1348" s="25">
        <f>IF(OR($L1348="",$M1348=""),"",ROUND($M1348-$L1348,2))</f>
        <v/>
      </c>
      <c r="O1348" s="23">
        <f>IF($N1348="","",IF(ABS($N1348)&lt;=IFERROR(IF(INDEX('Productos de barra'!$G$2:$G$151,MATCH($D1348,'Productos de barra'!$A$2:$A$151,0))="",Configuración!$C$3,INDEX('Productos de barra'!$G$2:$G$151,MATCH($D1348,'Productos de barra'!$A$2:$A$151,0))),Configuración!$C$3)*((N($I1348)+N($J1348))/MAX(0.0001,IFERROR(IF(INDEX('Productos de barra'!$F$2:$F$151,MATCH($D1348,'Productos de barra'!$A$2:$A$151,0))="",1,INDEX('Productos de barra'!$F$2:$F$151,MATCH($D1348,'Productos de barra'!$A$2:$A$151,0))),1))+N($K1348))+0.001,"OK",IF($N1348&lt;0,"Falta: investigar","Sobra: revisar carga")))</f>
        <v/>
      </c>
      <c r="P1348" s="26">
        <f>IF($N1348="","",IFERROR(IF(INDEX('Productos de barra'!$H$2:$H$151,MATCH($D1348,'Productos de barra'!$A$2:$A$151,0))="","",$N1348*INDEX('Productos de barra'!$H$2:$H$151,MATCH($D1348,'Productos de barra'!$A$2:$A$151,0))),""))</f>
        <v/>
      </c>
      <c r="Q1348" s="18" t="n"/>
      <c r="R1348" s="23">
        <f>IF(OR($A1348="",$A1348&lt;&gt;'Resumen del turno'!$C$3,$B1348&lt;&gt;'Resumen del turno'!$C$4,$O1348="",$O1348="OK"),"",COUNTIFS($A$2:$A1348,$A1348,$B$2:$B1348,$B1348,$O$2:$O1348,"Falta*")+COUNTIFS($A$2:$A1348,$A1348,$B$2:$B1348,$B1348,$O$2:$O1348,"Sobra*"))</f>
        <v/>
      </c>
    </row>
    <row r="1349">
      <c r="A1349" s="22" t="n"/>
      <c r="B1349" s="18" t="n"/>
      <c r="C1349" s="18" t="n"/>
      <c r="D1349" s="18" t="n"/>
      <c r="E1349" s="23">
        <f>IF($D1349="","",IFERROR(INDEX('Productos de barra'!$B$2:$B$151,MATCH($D1349,'Productos de barra'!$A$2:$A$151,0)),"Código no cargado"))</f>
        <v/>
      </c>
      <c r="F1349" s="23">
        <f>IF($D1349="","",IFERROR(INDEX('Productos de barra'!$D$2:$D$151,MATCH($D1349,'Productos de barra'!$A$2:$A$151,0)),""))</f>
        <v/>
      </c>
      <c r="G1349" s="24" t="n"/>
      <c r="H1349" s="24" t="n"/>
      <c r="I1349" s="24" t="n"/>
      <c r="J1349" s="24" t="n"/>
      <c r="K1349" s="24" t="n"/>
      <c r="L1349" s="25">
        <f>IF(OR($D1349="",$G1349=""),"",ROUND($G1349+N($H1349)-((N($I1349)+N($J1349))/MAX(0.0001,IFERROR(IF(INDEX('Productos de barra'!$F$2:$F$151,MATCH($D1349,'Productos de barra'!$A$2:$A$151,0))="",1,INDEX('Productos de barra'!$F$2:$F$151,MATCH($D1349,'Productos de barra'!$A$2:$A$151,0))),1))+N($K1349)),2))</f>
        <v/>
      </c>
      <c r="M1349" s="24" t="n"/>
      <c r="N1349" s="25">
        <f>IF(OR($L1349="",$M1349=""),"",ROUND($M1349-$L1349,2))</f>
        <v/>
      </c>
      <c r="O1349" s="23">
        <f>IF($N1349="","",IF(ABS($N1349)&lt;=IFERROR(IF(INDEX('Productos de barra'!$G$2:$G$151,MATCH($D1349,'Productos de barra'!$A$2:$A$151,0))="",Configuración!$C$3,INDEX('Productos de barra'!$G$2:$G$151,MATCH($D1349,'Productos de barra'!$A$2:$A$151,0))),Configuración!$C$3)*((N($I1349)+N($J1349))/MAX(0.0001,IFERROR(IF(INDEX('Productos de barra'!$F$2:$F$151,MATCH($D1349,'Productos de barra'!$A$2:$A$151,0))="",1,INDEX('Productos de barra'!$F$2:$F$151,MATCH($D1349,'Productos de barra'!$A$2:$A$151,0))),1))+N($K1349))+0.001,"OK",IF($N1349&lt;0,"Falta: investigar","Sobra: revisar carga")))</f>
        <v/>
      </c>
      <c r="P1349" s="26">
        <f>IF($N1349="","",IFERROR(IF(INDEX('Productos de barra'!$H$2:$H$151,MATCH($D1349,'Productos de barra'!$A$2:$A$151,0))="","",$N1349*INDEX('Productos de barra'!$H$2:$H$151,MATCH($D1349,'Productos de barra'!$A$2:$A$151,0))),""))</f>
        <v/>
      </c>
      <c r="Q1349" s="18" t="n"/>
      <c r="R1349" s="23">
        <f>IF(OR($A1349="",$A1349&lt;&gt;'Resumen del turno'!$C$3,$B1349&lt;&gt;'Resumen del turno'!$C$4,$O1349="",$O1349="OK"),"",COUNTIFS($A$2:$A1349,$A1349,$B$2:$B1349,$B1349,$O$2:$O1349,"Falta*")+COUNTIFS($A$2:$A1349,$A1349,$B$2:$B1349,$B1349,$O$2:$O1349,"Sobra*"))</f>
        <v/>
      </c>
    </row>
    <row r="1350">
      <c r="A1350" s="22" t="n"/>
      <c r="B1350" s="18" t="n"/>
      <c r="C1350" s="18" t="n"/>
      <c r="D1350" s="18" t="n"/>
      <c r="E1350" s="23">
        <f>IF($D1350="","",IFERROR(INDEX('Productos de barra'!$B$2:$B$151,MATCH($D1350,'Productos de barra'!$A$2:$A$151,0)),"Código no cargado"))</f>
        <v/>
      </c>
      <c r="F1350" s="23">
        <f>IF($D1350="","",IFERROR(INDEX('Productos de barra'!$D$2:$D$151,MATCH($D1350,'Productos de barra'!$A$2:$A$151,0)),""))</f>
        <v/>
      </c>
      <c r="G1350" s="24" t="n"/>
      <c r="H1350" s="24" t="n"/>
      <c r="I1350" s="24" t="n"/>
      <c r="J1350" s="24" t="n"/>
      <c r="K1350" s="24" t="n"/>
      <c r="L1350" s="25">
        <f>IF(OR($D1350="",$G1350=""),"",ROUND($G1350+N($H1350)-((N($I1350)+N($J1350))/MAX(0.0001,IFERROR(IF(INDEX('Productos de barra'!$F$2:$F$151,MATCH($D1350,'Productos de barra'!$A$2:$A$151,0))="",1,INDEX('Productos de barra'!$F$2:$F$151,MATCH($D1350,'Productos de barra'!$A$2:$A$151,0))),1))+N($K1350)),2))</f>
        <v/>
      </c>
      <c r="M1350" s="24" t="n"/>
      <c r="N1350" s="25">
        <f>IF(OR($L1350="",$M1350=""),"",ROUND($M1350-$L1350,2))</f>
        <v/>
      </c>
      <c r="O1350" s="23">
        <f>IF($N1350="","",IF(ABS($N1350)&lt;=IFERROR(IF(INDEX('Productos de barra'!$G$2:$G$151,MATCH($D1350,'Productos de barra'!$A$2:$A$151,0))="",Configuración!$C$3,INDEX('Productos de barra'!$G$2:$G$151,MATCH($D1350,'Productos de barra'!$A$2:$A$151,0))),Configuración!$C$3)*((N($I1350)+N($J1350))/MAX(0.0001,IFERROR(IF(INDEX('Productos de barra'!$F$2:$F$151,MATCH($D1350,'Productos de barra'!$A$2:$A$151,0))="",1,INDEX('Productos de barra'!$F$2:$F$151,MATCH($D1350,'Productos de barra'!$A$2:$A$151,0))),1))+N($K1350))+0.001,"OK",IF($N1350&lt;0,"Falta: investigar","Sobra: revisar carga")))</f>
        <v/>
      </c>
      <c r="P1350" s="26">
        <f>IF($N1350="","",IFERROR(IF(INDEX('Productos de barra'!$H$2:$H$151,MATCH($D1350,'Productos de barra'!$A$2:$A$151,0))="","",$N1350*INDEX('Productos de barra'!$H$2:$H$151,MATCH($D1350,'Productos de barra'!$A$2:$A$151,0))),""))</f>
        <v/>
      </c>
      <c r="Q1350" s="18" t="n"/>
      <c r="R1350" s="23">
        <f>IF(OR($A1350="",$A1350&lt;&gt;'Resumen del turno'!$C$3,$B1350&lt;&gt;'Resumen del turno'!$C$4,$O1350="",$O1350="OK"),"",COUNTIFS($A$2:$A1350,$A1350,$B$2:$B1350,$B1350,$O$2:$O1350,"Falta*")+COUNTIFS($A$2:$A1350,$A1350,$B$2:$B1350,$B1350,$O$2:$O1350,"Sobra*"))</f>
        <v/>
      </c>
    </row>
    <row r="1351">
      <c r="A1351" s="22" t="n"/>
      <c r="B1351" s="18" t="n"/>
      <c r="C1351" s="18" t="n"/>
      <c r="D1351" s="18" t="n"/>
      <c r="E1351" s="23">
        <f>IF($D1351="","",IFERROR(INDEX('Productos de barra'!$B$2:$B$151,MATCH($D1351,'Productos de barra'!$A$2:$A$151,0)),"Código no cargado"))</f>
        <v/>
      </c>
      <c r="F1351" s="23">
        <f>IF($D1351="","",IFERROR(INDEX('Productos de barra'!$D$2:$D$151,MATCH($D1351,'Productos de barra'!$A$2:$A$151,0)),""))</f>
        <v/>
      </c>
      <c r="G1351" s="24" t="n"/>
      <c r="H1351" s="24" t="n"/>
      <c r="I1351" s="24" t="n"/>
      <c r="J1351" s="24" t="n"/>
      <c r="K1351" s="24" t="n"/>
      <c r="L1351" s="25">
        <f>IF(OR($D1351="",$G1351=""),"",ROUND($G1351+N($H1351)-((N($I1351)+N($J1351))/MAX(0.0001,IFERROR(IF(INDEX('Productos de barra'!$F$2:$F$151,MATCH($D1351,'Productos de barra'!$A$2:$A$151,0))="",1,INDEX('Productos de barra'!$F$2:$F$151,MATCH($D1351,'Productos de barra'!$A$2:$A$151,0))),1))+N($K1351)),2))</f>
        <v/>
      </c>
      <c r="M1351" s="24" t="n"/>
      <c r="N1351" s="25">
        <f>IF(OR($L1351="",$M1351=""),"",ROUND($M1351-$L1351,2))</f>
        <v/>
      </c>
      <c r="O1351" s="23">
        <f>IF($N1351="","",IF(ABS($N1351)&lt;=IFERROR(IF(INDEX('Productos de barra'!$G$2:$G$151,MATCH($D1351,'Productos de barra'!$A$2:$A$151,0))="",Configuración!$C$3,INDEX('Productos de barra'!$G$2:$G$151,MATCH($D1351,'Productos de barra'!$A$2:$A$151,0))),Configuración!$C$3)*((N($I1351)+N($J1351))/MAX(0.0001,IFERROR(IF(INDEX('Productos de barra'!$F$2:$F$151,MATCH($D1351,'Productos de barra'!$A$2:$A$151,0))="",1,INDEX('Productos de barra'!$F$2:$F$151,MATCH($D1351,'Productos de barra'!$A$2:$A$151,0))),1))+N($K1351))+0.001,"OK",IF($N1351&lt;0,"Falta: investigar","Sobra: revisar carga")))</f>
        <v/>
      </c>
      <c r="P1351" s="26">
        <f>IF($N1351="","",IFERROR(IF(INDEX('Productos de barra'!$H$2:$H$151,MATCH($D1351,'Productos de barra'!$A$2:$A$151,0))="","",$N1351*INDEX('Productos de barra'!$H$2:$H$151,MATCH($D1351,'Productos de barra'!$A$2:$A$151,0))),""))</f>
        <v/>
      </c>
      <c r="Q1351" s="18" t="n"/>
      <c r="R1351" s="23">
        <f>IF(OR($A1351="",$A1351&lt;&gt;'Resumen del turno'!$C$3,$B1351&lt;&gt;'Resumen del turno'!$C$4,$O1351="",$O1351="OK"),"",COUNTIFS($A$2:$A1351,$A1351,$B$2:$B1351,$B1351,$O$2:$O1351,"Falta*")+COUNTIFS($A$2:$A1351,$A1351,$B$2:$B1351,$B1351,$O$2:$O1351,"Sobra*"))</f>
        <v/>
      </c>
    </row>
    <row r="1352">
      <c r="A1352" s="22" t="n"/>
      <c r="B1352" s="18" t="n"/>
      <c r="C1352" s="18" t="n"/>
      <c r="D1352" s="18" t="n"/>
      <c r="E1352" s="23">
        <f>IF($D1352="","",IFERROR(INDEX('Productos de barra'!$B$2:$B$151,MATCH($D1352,'Productos de barra'!$A$2:$A$151,0)),"Código no cargado"))</f>
        <v/>
      </c>
      <c r="F1352" s="23">
        <f>IF($D1352="","",IFERROR(INDEX('Productos de barra'!$D$2:$D$151,MATCH($D1352,'Productos de barra'!$A$2:$A$151,0)),""))</f>
        <v/>
      </c>
      <c r="G1352" s="24" t="n"/>
      <c r="H1352" s="24" t="n"/>
      <c r="I1352" s="24" t="n"/>
      <c r="J1352" s="24" t="n"/>
      <c r="K1352" s="24" t="n"/>
      <c r="L1352" s="25">
        <f>IF(OR($D1352="",$G1352=""),"",ROUND($G1352+N($H1352)-((N($I1352)+N($J1352))/MAX(0.0001,IFERROR(IF(INDEX('Productos de barra'!$F$2:$F$151,MATCH($D1352,'Productos de barra'!$A$2:$A$151,0))="",1,INDEX('Productos de barra'!$F$2:$F$151,MATCH($D1352,'Productos de barra'!$A$2:$A$151,0))),1))+N($K1352)),2))</f>
        <v/>
      </c>
      <c r="M1352" s="24" t="n"/>
      <c r="N1352" s="25">
        <f>IF(OR($L1352="",$M1352=""),"",ROUND($M1352-$L1352,2))</f>
        <v/>
      </c>
      <c r="O1352" s="23">
        <f>IF($N1352="","",IF(ABS($N1352)&lt;=IFERROR(IF(INDEX('Productos de barra'!$G$2:$G$151,MATCH($D1352,'Productos de barra'!$A$2:$A$151,0))="",Configuración!$C$3,INDEX('Productos de barra'!$G$2:$G$151,MATCH($D1352,'Productos de barra'!$A$2:$A$151,0))),Configuración!$C$3)*((N($I1352)+N($J1352))/MAX(0.0001,IFERROR(IF(INDEX('Productos de barra'!$F$2:$F$151,MATCH($D1352,'Productos de barra'!$A$2:$A$151,0))="",1,INDEX('Productos de barra'!$F$2:$F$151,MATCH($D1352,'Productos de barra'!$A$2:$A$151,0))),1))+N($K1352))+0.001,"OK",IF($N1352&lt;0,"Falta: investigar","Sobra: revisar carga")))</f>
        <v/>
      </c>
      <c r="P1352" s="26">
        <f>IF($N1352="","",IFERROR(IF(INDEX('Productos de barra'!$H$2:$H$151,MATCH($D1352,'Productos de barra'!$A$2:$A$151,0))="","",$N1352*INDEX('Productos de barra'!$H$2:$H$151,MATCH($D1352,'Productos de barra'!$A$2:$A$151,0))),""))</f>
        <v/>
      </c>
      <c r="Q1352" s="18" t="n"/>
      <c r="R1352" s="23">
        <f>IF(OR($A1352="",$A1352&lt;&gt;'Resumen del turno'!$C$3,$B1352&lt;&gt;'Resumen del turno'!$C$4,$O1352="",$O1352="OK"),"",COUNTIFS($A$2:$A1352,$A1352,$B$2:$B1352,$B1352,$O$2:$O1352,"Falta*")+COUNTIFS($A$2:$A1352,$A1352,$B$2:$B1352,$B1352,$O$2:$O1352,"Sobra*"))</f>
        <v/>
      </c>
    </row>
    <row r="1353">
      <c r="A1353" s="22" t="n"/>
      <c r="B1353" s="18" t="n"/>
      <c r="C1353" s="18" t="n"/>
      <c r="D1353" s="18" t="n"/>
      <c r="E1353" s="23">
        <f>IF($D1353="","",IFERROR(INDEX('Productos de barra'!$B$2:$B$151,MATCH($D1353,'Productos de barra'!$A$2:$A$151,0)),"Código no cargado"))</f>
        <v/>
      </c>
      <c r="F1353" s="23">
        <f>IF($D1353="","",IFERROR(INDEX('Productos de barra'!$D$2:$D$151,MATCH($D1353,'Productos de barra'!$A$2:$A$151,0)),""))</f>
        <v/>
      </c>
      <c r="G1353" s="24" t="n"/>
      <c r="H1353" s="24" t="n"/>
      <c r="I1353" s="24" t="n"/>
      <c r="J1353" s="24" t="n"/>
      <c r="K1353" s="24" t="n"/>
      <c r="L1353" s="25">
        <f>IF(OR($D1353="",$G1353=""),"",ROUND($G1353+N($H1353)-((N($I1353)+N($J1353))/MAX(0.0001,IFERROR(IF(INDEX('Productos de barra'!$F$2:$F$151,MATCH($D1353,'Productos de barra'!$A$2:$A$151,0))="",1,INDEX('Productos de barra'!$F$2:$F$151,MATCH($D1353,'Productos de barra'!$A$2:$A$151,0))),1))+N($K1353)),2))</f>
        <v/>
      </c>
      <c r="M1353" s="24" t="n"/>
      <c r="N1353" s="25">
        <f>IF(OR($L1353="",$M1353=""),"",ROUND($M1353-$L1353,2))</f>
        <v/>
      </c>
      <c r="O1353" s="23">
        <f>IF($N1353="","",IF(ABS($N1353)&lt;=IFERROR(IF(INDEX('Productos de barra'!$G$2:$G$151,MATCH($D1353,'Productos de barra'!$A$2:$A$151,0))="",Configuración!$C$3,INDEX('Productos de barra'!$G$2:$G$151,MATCH($D1353,'Productos de barra'!$A$2:$A$151,0))),Configuración!$C$3)*((N($I1353)+N($J1353))/MAX(0.0001,IFERROR(IF(INDEX('Productos de barra'!$F$2:$F$151,MATCH($D1353,'Productos de barra'!$A$2:$A$151,0))="",1,INDEX('Productos de barra'!$F$2:$F$151,MATCH($D1353,'Productos de barra'!$A$2:$A$151,0))),1))+N($K1353))+0.001,"OK",IF($N1353&lt;0,"Falta: investigar","Sobra: revisar carga")))</f>
        <v/>
      </c>
      <c r="P1353" s="26">
        <f>IF($N1353="","",IFERROR(IF(INDEX('Productos de barra'!$H$2:$H$151,MATCH($D1353,'Productos de barra'!$A$2:$A$151,0))="","",$N1353*INDEX('Productos de barra'!$H$2:$H$151,MATCH($D1353,'Productos de barra'!$A$2:$A$151,0))),""))</f>
        <v/>
      </c>
      <c r="Q1353" s="18" t="n"/>
      <c r="R1353" s="23">
        <f>IF(OR($A1353="",$A1353&lt;&gt;'Resumen del turno'!$C$3,$B1353&lt;&gt;'Resumen del turno'!$C$4,$O1353="",$O1353="OK"),"",COUNTIFS($A$2:$A1353,$A1353,$B$2:$B1353,$B1353,$O$2:$O1353,"Falta*")+COUNTIFS($A$2:$A1353,$A1353,$B$2:$B1353,$B1353,$O$2:$O1353,"Sobra*"))</f>
        <v/>
      </c>
    </row>
    <row r="1354">
      <c r="A1354" s="22" t="n"/>
      <c r="B1354" s="18" t="n"/>
      <c r="C1354" s="18" t="n"/>
      <c r="D1354" s="18" t="n"/>
      <c r="E1354" s="23">
        <f>IF($D1354="","",IFERROR(INDEX('Productos de barra'!$B$2:$B$151,MATCH($D1354,'Productos de barra'!$A$2:$A$151,0)),"Código no cargado"))</f>
        <v/>
      </c>
      <c r="F1354" s="23">
        <f>IF($D1354="","",IFERROR(INDEX('Productos de barra'!$D$2:$D$151,MATCH($D1354,'Productos de barra'!$A$2:$A$151,0)),""))</f>
        <v/>
      </c>
      <c r="G1354" s="24" t="n"/>
      <c r="H1354" s="24" t="n"/>
      <c r="I1354" s="24" t="n"/>
      <c r="J1354" s="24" t="n"/>
      <c r="K1354" s="24" t="n"/>
      <c r="L1354" s="25">
        <f>IF(OR($D1354="",$G1354=""),"",ROUND($G1354+N($H1354)-((N($I1354)+N($J1354))/MAX(0.0001,IFERROR(IF(INDEX('Productos de barra'!$F$2:$F$151,MATCH($D1354,'Productos de barra'!$A$2:$A$151,0))="",1,INDEX('Productos de barra'!$F$2:$F$151,MATCH($D1354,'Productos de barra'!$A$2:$A$151,0))),1))+N($K1354)),2))</f>
        <v/>
      </c>
      <c r="M1354" s="24" t="n"/>
      <c r="N1354" s="25">
        <f>IF(OR($L1354="",$M1354=""),"",ROUND($M1354-$L1354,2))</f>
        <v/>
      </c>
      <c r="O1354" s="23">
        <f>IF($N1354="","",IF(ABS($N1354)&lt;=IFERROR(IF(INDEX('Productos de barra'!$G$2:$G$151,MATCH($D1354,'Productos de barra'!$A$2:$A$151,0))="",Configuración!$C$3,INDEX('Productos de barra'!$G$2:$G$151,MATCH($D1354,'Productos de barra'!$A$2:$A$151,0))),Configuración!$C$3)*((N($I1354)+N($J1354))/MAX(0.0001,IFERROR(IF(INDEX('Productos de barra'!$F$2:$F$151,MATCH($D1354,'Productos de barra'!$A$2:$A$151,0))="",1,INDEX('Productos de barra'!$F$2:$F$151,MATCH($D1354,'Productos de barra'!$A$2:$A$151,0))),1))+N($K1354))+0.001,"OK",IF($N1354&lt;0,"Falta: investigar","Sobra: revisar carga")))</f>
        <v/>
      </c>
      <c r="P1354" s="26">
        <f>IF($N1354="","",IFERROR(IF(INDEX('Productos de barra'!$H$2:$H$151,MATCH($D1354,'Productos de barra'!$A$2:$A$151,0))="","",$N1354*INDEX('Productos de barra'!$H$2:$H$151,MATCH($D1354,'Productos de barra'!$A$2:$A$151,0))),""))</f>
        <v/>
      </c>
      <c r="Q1354" s="18" t="n"/>
      <c r="R1354" s="23">
        <f>IF(OR($A1354="",$A1354&lt;&gt;'Resumen del turno'!$C$3,$B1354&lt;&gt;'Resumen del turno'!$C$4,$O1354="",$O1354="OK"),"",COUNTIFS($A$2:$A1354,$A1354,$B$2:$B1354,$B1354,$O$2:$O1354,"Falta*")+COUNTIFS($A$2:$A1354,$A1354,$B$2:$B1354,$B1354,$O$2:$O1354,"Sobra*"))</f>
        <v/>
      </c>
    </row>
    <row r="1355">
      <c r="A1355" s="22" t="n"/>
      <c r="B1355" s="18" t="n"/>
      <c r="C1355" s="18" t="n"/>
      <c r="D1355" s="18" t="n"/>
      <c r="E1355" s="23">
        <f>IF($D1355="","",IFERROR(INDEX('Productos de barra'!$B$2:$B$151,MATCH($D1355,'Productos de barra'!$A$2:$A$151,0)),"Código no cargado"))</f>
        <v/>
      </c>
      <c r="F1355" s="23">
        <f>IF($D1355="","",IFERROR(INDEX('Productos de barra'!$D$2:$D$151,MATCH($D1355,'Productos de barra'!$A$2:$A$151,0)),""))</f>
        <v/>
      </c>
      <c r="G1355" s="24" t="n"/>
      <c r="H1355" s="24" t="n"/>
      <c r="I1355" s="24" t="n"/>
      <c r="J1355" s="24" t="n"/>
      <c r="K1355" s="24" t="n"/>
      <c r="L1355" s="25">
        <f>IF(OR($D1355="",$G1355=""),"",ROUND($G1355+N($H1355)-((N($I1355)+N($J1355))/MAX(0.0001,IFERROR(IF(INDEX('Productos de barra'!$F$2:$F$151,MATCH($D1355,'Productos de barra'!$A$2:$A$151,0))="",1,INDEX('Productos de barra'!$F$2:$F$151,MATCH($D1355,'Productos de barra'!$A$2:$A$151,0))),1))+N($K1355)),2))</f>
        <v/>
      </c>
      <c r="M1355" s="24" t="n"/>
      <c r="N1355" s="25">
        <f>IF(OR($L1355="",$M1355=""),"",ROUND($M1355-$L1355,2))</f>
        <v/>
      </c>
      <c r="O1355" s="23">
        <f>IF($N1355="","",IF(ABS($N1355)&lt;=IFERROR(IF(INDEX('Productos de barra'!$G$2:$G$151,MATCH($D1355,'Productos de barra'!$A$2:$A$151,0))="",Configuración!$C$3,INDEX('Productos de barra'!$G$2:$G$151,MATCH($D1355,'Productos de barra'!$A$2:$A$151,0))),Configuración!$C$3)*((N($I1355)+N($J1355))/MAX(0.0001,IFERROR(IF(INDEX('Productos de barra'!$F$2:$F$151,MATCH($D1355,'Productos de barra'!$A$2:$A$151,0))="",1,INDEX('Productos de barra'!$F$2:$F$151,MATCH($D1355,'Productos de barra'!$A$2:$A$151,0))),1))+N($K1355))+0.001,"OK",IF($N1355&lt;0,"Falta: investigar","Sobra: revisar carga")))</f>
        <v/>
      </c>
      <c r="P1355" s="26">
        <f>IF($N1355="","",IFERROR(IF(INDEX('Productos de barra'!$H$2:$H$151,MATCH($D1355,'Productos de barra'!$A$2:$A$151,0))="","",$N1355*INDEX('Productos de barra'!$H$2:$H$151,MATCH($D1355,'Productos de barra'!$A$2:$A$151,0))),""))</f>
        <v/>
      </c>
      <c r="Q1355" s="18" t="n"/>
      <c r="R1355" s="23">
        <f>IF(OR($A1355="",$A1355&lt;&gt;'Resumen del turno'!$C$3,$B1355&lt;&gt;'Resumen del turno'!$C$4,$O1355="",$O1355="OK"),"",COUNTIFS($A$2:$A1355,$A1355,$B$2:$B1355,$B1355,$O$2:$O1355,"Falta*")+COUNTIFS($A$2:$A1355,$A1355,$B$2:$B1355,$B1355,$O$2:$O1355,"Sobra*"))</f>
        <v/>
      </c>
    </row>
    <row r="1356">
      <c r="A1356" s="22" t="n"/>
      <c r="B1356" s="18" t="n"/>
      <c r="C1356" s="18" t="n"/>
      <c r="D1356" s="18" t="n"/>
      <c r="E1356" s="23">
        <f>IF($D1356="","",IFERROR(INDEX('Productos de barra'!$B$2:$B$151,MATCH($D1356,'Productos de barra'!$A$2:$A$151,0)),"Código no cargado"))</f>
        <v/>
      </c>
      <c r="F1356" s="23">
        <f>IF($D1356="","",IFERROR(INDEX('Productos de barra'!$D$2:$D$151,MATCH($D1356,'Productos de barra'!$A$2:$A$151,0)),""))</f>
        <v/>
      </c>
      <c r="G1356" s="24" t="n"/>
      <c r="H1356" s="24" t="n"/>
      <c r="I1356" s="24" t="n"/>
      <c r="J1356" s="24" t="n"/>
      <c r="K1356" s="24" t="n"/>
      <c r="L1356" s="25">
        <f>IF(OR($D1356="",$G1356=""),"",ROUND($G1356+N($H1356)-((N($I1356)+N($J1356))/MAX(0.0001,IFERROR(IF(INDEX('Productos de barra'!$F$2:$F$151,MATCH($D1356,'Productos de barra'!$A$2:$A$151,0))="",1,INDEX('Productos de barra'!$F$2:$F$151,MATCH($D1356,'Productos de barra'!$A$2:$A$151,0))),1))+N($K1356)),2))</f>
        <v/>
      </c>
      <c r="M1356" s="24" t="n"/>
      <c r="N1356" s="25">
        <f>IF(OR($L1356="",$M1356=""),"",ROUND($M1356-$L1356,2))</f>
        <v/>
      </c>
      <c r="O1356" s="23">
        <f>IF($N1356="","",IF(ABS($N1356)&lt;=IFERROR(IF(INDEX('Productos de barra'!$G$2:$G$151,MATCH($D1356,'Productos de barra'!$A$2:$A$151,0))="",Configuración!$C$3,INDEX('Productos de barra'!$G$2:$G$151,MATCH($D1356,'Productos de barra'!$A$2:$A$151,0))),Configuración!$C$3)*((N($I1356)+N($J1356))/MAX(0.0001,IFERROR(IF(INDEX('Productos de barra'!$F$2:$F$151,MATCH($D1356,'Productos de barra'!$A$2:$A$151,0))="",1,INDEX('Productos de barra'!$F$2:$F$151,MATCH($D1356,'Productos de barra'!$A$2:$A$151,0))),1))+N($K1356))+0.001,"OK",IF($N1356&lt;0,"Falta: investigar","Sobra: revisar carga")))</f>
        <v/>
      </c>
      <c r="P1356" s="26">
        <f>IF($N1356="","",IFERROR(IF(INDEX('Productos de barra'!$H$2:$H$151,MATCH($D1356,'Productos de barra'!$A$2:$A$151,0))="","",$N1356*INDEX('Productos de barra'!$H$2:$H$151,MATCH($D1356,'Productos de barra'!$A$2:$A$151,0))),""))</f>
        <v/>
      </c>
      <c r="Q1356" s="18" t="n"/>
      <c r="R1356" s="23">
        <f>IF(OR($A1356="",$A1356&lt;&gt;'Resumen del turno'!$C$3,$B1356&lt;&gt;'Resumen del turno'!$C$4,$O1356="",$O1356="OK"),"",COUNTIFS($A$2:$A1356,$A1356,$B$2:$B1356,$B1356,$O$2:$O1356,"Falta*")+COUNTIFS($A$2:$A1356,$A1356,$B$2:$B1356,$B1356,$O$2:$O1356,"Sobra*"))</f>
        <v/>
      </c>
    </row>
    <row r="1357">
      <c r="A1357" s="22" t="n"/>
      <c r="B1357" s="18" t="n"/>
      <c r="C1357" s="18" t="n"/>
      <c r="D1357" s="18" t="n"/>
      <c r="E1357" s="23">
        <f>IF($D1357="","",IFERROR(INDEX('Productos de barra'!$B$2:$B$151,MATCH($D1357,'Productos de barra'!$A$2:$A$151,0)),"Código no cargado"))</f>
        <v/>
      </c>
      <c r="F1357" s="23">
        <f>IF($D1357="","",IFERROR(INDEX('Productos de barra'!$D$2:$D$151,MATCH($D1357,'Productos de barra'!$A$2:$A$151,0)),""))</f>
        <v/>
      </c>
      <c r="G1357" s="24" t="n"/>
      <c r="H1357" s="24" t="n"/>
      <c r="I1357" s="24" t="n"/>
      <c r="J1357" s="24" t="n"/>
      <c r="K1357" s="24" t="n"/>
      <c r="L1357" s="25">
        <f>IF(OR($D1357="",$G1357=""),"",ROUND($G1357+N($H1357)-((N($I1357)+N($J1357))/MAX(0.0001,IFERROR(IF(INDEX('Productos de barra'!$F$2:$F$151,MATCH($D1357,'Productos de barra'!$A$2:$A$151,0))="",1,INDEX('Productos de barra'!$F$2:$F$151,MATCH($D1357,'Productos de barra'!$A$2:$A$151,0))),1))+N($K1357)),2))</f>
        <v/>
      </c>
      <c r="M1357" s="24" t="n"/>
      <c r="N1357" s="25">
        <f>IF(OR($L1357="",$M1357=""),"",ROUND($M1357-$L1357,2))</f>
        <v/>
      </c>
      <c r="O1357" s="23">
        <f>IF($N1357="","",IF(ABS($N1357)&lt;=IFERROR(IF(INDEX('Productos de barra'!$G$2:$G$151,MATCH($D1357,'Productos de barra'!$A$2:$A$151,0))="",Configuración!$C$3,INDEX('Productos de barra'!$G$2:$G$151,MATCH($D1357,'Productos de barra'!$A$2:$A$151,0))),Configuración!$C$3)*((N($I1357)+N($J1357))/MAX(0.0001,IFERROR(IF(INDEX('Productos de barra'!$F$2:$F$151,MATCH($D1357,'Productos de barra'!$A$2:$A$151,0))="",1,INDEX('Productos de barra'!$F$2:$F$151,MATCH($D1357,'Productos de barra'!$A$2:$A$151,0))),1))+N($K1357))+0.001,"OK",IF($N1357&lt;0,"Falta: investigar","Sobra: revisar carga")))</f>
        <v/>
      </c>
      <c r="P1357" s="26">
        <f>IF($N1357="","",IFERROR(IF(INDEX('Productos de barra'!$H$2:$H$151,MATCH($D1357,'Productos de barra'!$A$2:$A$151,0))="","",$N1357*INDEX('Productos de barra'!$H$2:$H$151,MATCH($D1357,'Productos de barra'!$A$2:$A$151,0))),""))</f>
        <v/>
      </c>
      <c r="Q1357" s="18" t="n"/>
      <c r="R1357" s="23">
        <f>IF(OR($A1357="",$A1357&lt;&gt;'Resumen del turno'!$C$3,$B1357&lt;&gt;'Resumen del turno'!$C$4,$O1357="",$O1357="OK"),"",COUNTIFS($A$2:$A1357,$A1357,$B$2:$B1357,$B1357,$O$2:$O1357,"Falta*")+COUNTIFS($A$2:$A1357,$A1357,$B$2:$B1357,$B1357,$O$2:$O1357,"Sobra*"))</f>
        <v/>
      </c>
    </row>
    <row r="1358">
      <c r="A1358" s="22" t="n"/>
      <c r="B1358" s="18" t="n"/>
      <c r="C1358" s="18" t="n"/>
      <c r="D1358" s="18" t="n"/>
      <c r="E1358" s="23">
        <f>IF($D1358="","",IFERROR(INDEX('Productos de barra'!$B$2:$B$151,MATCH($D1358,'Productos de barra'!$A$2:$A$151,0)),"Código no cargado"))</f>
        <v/>
      </c>
      <c r="F1358" s="23">
        <f>IF($D1358="","",IFERROR(INDEX('Productos de barra'!$D$2:$D$151,MATCH($D1358,'Productos de barra'!$A$2:$A$151,0)),""))</f>
        <v/>
      </c>
      <c r="G1358" s="24" t="n"/>
      <c r="H1358" s="24" t="n"/>
      <c r="I1358" s="24" t="n"/>
      <c r="J1358" s="24" t="n"/>
      <c r="K1358" s="24" t="n"/>
      <c r="L1358" s="25">
        <f>IF(OR($D1358="",$G1358=""),"",ROUND($G1358+N($H1358)-((N($I1358)+N($J1358))/MAX(0.0001,IFERROR(IF(INDEX('Productos de barra'!$F$2:$F$151,MATCH($D1358,'Productos de barra'!$A$2:$A$151,0))="",1,INDEX('Productos de barra'!$F$2:$F$151,MATCH($D1358,'Productos de barra'!$A$2:$A$151,0))),1))+N($K1358)),2))</f>
        <v/>
      </c>
      <c r="M1358" s="24" t="n"/>
      <c r="N1358" s="25">
        <f>IF(OR($L1358="",$M1358=""),"",ROUND($M1358-$L1358,2))</f>
        <v/>
      </c>
      <c r="O1358" s="23">
        <f>IF($N1358="","",IF(ABS($N1358)&lt;=IFERROR(IF(INDEX('Productos de barra'!$G$2:$G$151,MATCH($D1358,'Productos de barra'!$A$2:$A$151,0))="",Configuración!$C$3,INDEX('Productos de barra'!$G$2:$G$151,MATCH($D1358,'Productos de barra'!$A$2:$A$151,0))),Configuración!$C$3)*((N($I1358)+N($J1358))/MAX(0.0001,IFERROR(IF(INDEX('Productos de barra'!$F$2:$F$151,MATCH($D1358,'Productos de barra'!$A$2:$A$151,0))="",1,INDEX('Productos de barra'!$F$2:$F$151,MATCH($D1358,'Productos de barra'!$A$2:$A$151,0))),1))+N($K1358))+0.001,"OK",IF($N1358&lt;0,"Falta: investigar","Sobra: revisar carga")))</f>
        <v/>
      </c>
      <c r="P1358" s="26">
        <f>IF($N1358="","",IFERROR(IF(INDEX('Productos de barra'!$H$2:$H$151,MATCH($D1358,'Productos de barra'!$A$2:$A$151,0))="","",$N1358*INDEX('Productos de barra'!$H$2:$H$151,MATCH($D1358,'Productos de barra'!$A$2:$A$151,0))),""))</f>
        <v/>
      </c>
      <c r="Q1358" s="18" t="n"/>
      <c r="R1358" s="23">
        <f>IF(OR($A1358="",$A1358&lt;&gt;'Resumen del turno'!$C$3,$B1358&lt;&gt;'Resumen del turno'!$C$4,$O1358="",$O1358="OK"),"",COUNTIFS($A$2:$A1358,$A1358,$B$2:$B1358,$B1358,$O$2:$O1358,"Falta*")+COUNTIFS($A$2:$A1358,$A1358,$B$2:$B1358,$B1358,$O$2:$O1358,"Sobra*"))</f>
        <v/>
      </c>
    </row>
    <row r="1359">
      <c r="A1359" s="22" t="n"/>
      <c r="B1359" s="18" t="n"/>
      <c r="C1359" s="18" t="n"/>
      <c r="D1359" s="18" t="n"/>
      <c r="E1359" s="23">
        <f>IF($D1359="","",IFERROR(INDEX('Productos de barra'!$B$2:$B$151,MATCH($D1359,'Productos de barra'!$A$2:$A$151,0)),"Código no cargado"))</f>
        <v/>
      </c>
      <c r="F1359" s="23">
        <f>IF($D1359="","",IFERROR(INDEX('Productos de barra'!$D$2:$D$151,MATCH($D1359,'Productos de barra'!$A$2:$A$151,0)),""))</f>
        <v/>
      </c>
      <c r="G1359" s="24" t="n"/>
      <c r="H1359" s="24" t="n"/>
      <c r="I1359" s="24" t="n"/>
      <c r="J1359" s="24" t="n"/>
      <c r="K1359" s="24" t="n"/>
      <c r="L1359" s="25">
        <f>IF(OR($D1359="",$G1359=""),"",ROUND($G1359+N($H1359)-((N($I1359)+N($J1359))/MAX(0.0001,IFERROR(IF(INDEX('Productos de barra'!$F$2:$F$151,MATCH($D1359,'Productos de barra'!$A$2:$A$151,0))="",1,INDEX('Productos de barra'!$F$2:$F$151,MATCH($D1359,'Productos de barra'!$A$2:$A$151,0))),1))+N($K1359)),2))</f>
        <v/>
      </c>
      <c r="M1359" s="24" t="n"/>
      <c r="N1359" s="25">
        <f>IF(OR($L1359="",$M1359=""),"",ROUND($M1359-$L1359,2))</f>
        <v/>
      </c>
      <c r="O1359" s="23">
        <f>IF($N1359="","",IF(ABS($N1359)&lt;=IFERROR(IF(INDEX('Productos de barra'!$G$2:$G$151,MATCH($D1359,'Productos de barra'!$A$2:$A$151,0))="",Configuración!$C$3,INDEX('Productos de barra'!$G$2:$G$151,MATCH($D1359,'Productos de barra'!$A$2:$A$151,0))),Configuración!$C$3)*((N($I1359)+N($J1359))/MAX(0.0001,IFERROR(IF(INDEX('Productos de barra'!$F$2:$F$151,MATCH($D1359,'Productos de barra'!$A$2:$A$151,0))="",1,INDEX('Productos de barra'!$F$2:$F$151,MATCH($D1359,'Productos de barra'!$A$2:$A$151,0))),1))+N($K1359))+0.001,"OK",IF($N1359&lt;0,"Falta: investigar","Sobra: revisar carga")))</f>
        <v/>
      </c>
      <c r="P1359" s="26">
        <f>IF($N1359="","",IFERROR(IF(INDEX('Productos de barra'!$H$2:$H$151,MATCH($D1359,'Productos de barra'!$A$2:$A$151,0))="","",$N1359*INDEX('Productos de barra'!$H$2:$H$151,MATCH($D1359,'Productos de barra'!$A$2:$A$151,0))),""))</f>
        <v/>
      </c>
      <c r="Q1359" s="18" t="n"/>
      <c r="R1359" s="23">
        <f>IF(OR($A1359="",$A1359&lt;&gt;'Resumen del turno'!$C$3,$B1359&lt;&gt;'Resumen del turno'!$C$4,$O1359="",$O1359="OK"),"",COUNTIFS($A$2:$A1359,$A1359,$B$2:$B1359,$B1359,$O$2:$O1359,"Falta*")+COUNTIFS($A$2:$A1359,$A1359,$B$2:$B1359,$B1359,$O$2:$O1359,"Sobra*"))</f>
        <v/>
      </c>
    </row>
    <row r="1360">
      <c r="A1360" s="22" t="n"/>
      <c r="B1360" s="18" t="n"/>
      <c r="C1360" s="18" t="n"/>
      <c r="D1360" s="18" t="n"/>
      <c r="E1360" s="23">
        <f>IF($D1360="","",IFERROR(INDEX('Productos de barra'!$B$2:$B$151,MATCH($D1360,'Productos de barra'!$A$2:$A$151,0)),"Código no cargado"))</f>
        <v/>
      </c>
      <c r="F1360" s="23">
        <f>IF($D1360="","",IFERROR(INDEX('Productos de barra'!$D$2:$D$151,MATCH($D1360,'Productos de barra'!$A$2:$A$151,0)),""))</f>
        <v/>
      </c>
      <c r="G1360" s="24" t="n"/>
      <c r="H1360" s="24" t="n"/>
      <c r="I1360" s="24" t="n"/>
      <c r="J1360" s="24" t="n"/>
      <c r="K1360" s="24" t="n"/>
      <c r="L1360" s="25">
        <f>IF(OR($D1360="",$G1360=""),"",ROUND($G1360+N($H1360)-((N($I1360)+N($J1360))/MAX(0.0001,IFERROR(IF(INDEX('Productos de barra'!$F$2:$F$151,MATCH($D1360,'Productos de barra'!$A$2:$A$151,0))="",1,INDEX('Productos de barra'!$F$2:$F$151,MATCH($D1360,'Productos de barra'!$A$2:$A$151,0))),1))+N($K1360)),2))</f>
        <v/>
      </c>
      <c r="M1360" s="24" t="n"/>
      <c r="N1360" s="25">
        <f>IF(OR($L1360="",$M1360=""),"",ROUND($M1360-$L1360,2))</f>
        <v/>
      </c>
      <c r="O1360" s="23">
        <f>IF($N1360="","",IF(ABS($N1360)&lt;=IFERROR(IF(INDEX('Productos de barra'!$G$2:$G$151,MATCH($D1360,'Productos de barra'!$A$2:$A$151,0))="",Configuración!$C$3,INDEX('Productos de barra'!$G$2:$G$151,MATCH($D1360,'Productos de barra'!$A$2:$A$151,0))),Configuración!$C$3)*((N($I1360)+N($J1360))/MAX(0.0001,IFERROR(IF(INDEX('Productos de barra'!$F$2:$F$151,MATCH($D1360,'Productos de barra'!$A$2:$A$151,0))="",1,INDEX('Productos de barra'!$F$2:$F$151,MATCH($D1360,'Productos de barra'!$A$2:$A$151,0))),1))+N($K1360))+0.001,"OK",IF($N1360&lt;0,"Falta: investigar","Sobra: revisar carga")))</f>
        <v/>
      </c>
      <c r="P1360" s="26">
        <f>IF($N1360="","",IFERROR(IF(INDEX('Productos de barra'!$H$2:$H$151,MATCH($D1360,'Productos de barra'!$A$2:$A$151,0))="","",$N1360*INDEX('Productos de barra'!$H$2:$H$151,MATCH($D1360,'Productos de barra'!$A$2:$A$151,0))),""))</f>
        <v/>
      </c>
      <c r="Q1360" s="18" t="n"/>
      <c r="R1360" s="23">
        <f>IF(OR($A1360="",$A1360&lt;&gt;'Resumen del turno'!$C$3,$B1360&lt;&gt;'Resumen del turno'!$C$4,$O1360="",$O1360="OK"),"",COUNTIFS($A$2:$A1360,$A1360,$B$2:$B1360,$B1360,$O$2:$O1360,"Falta*")+COUNTIFS($A$2:$A1360,$A1360,$B$2:$B1360,$B1360,$O$2:$O1360,"Sobra*"))</f>
        <v/>
      </c>
    </row>
    <row r="1361">
      <c r="A1361" s="22" t="n"/>
      <c r="B1361" s="18" t="n"/>
      <c r="C1361" s="18" t="n"/>
      <c r="D1361" s="18" t="n"/>
      <c r="E1361" s="23">
        <f>IF($D1361="","",IFERROR(INDEX('Productos de barra'!$B$2:$B$151,MATCH($D1361,'Productos de barra'!$A$2:$A$151,0)),"Código no cargado"))</f>
        <v/>
      </c>
      <c r="F1361" s="23">
        <f>IF($D1361="","",IFERROR(INDEX('Productos de barra'!$D$2:$D$151,MATCH($D1361,'Productos de barra'!$A$2:$A$151,0)),""))</f>
        <v/>
      </c>
      <c r="G1361" s="24" t="n"/>
      <c r="H1361" s="24" t="n"/>
      <c r="I1361" s="24" t="n"/>
      <c r="J1361" s="24" t="n"/>
      <c r="K1361" s="24" t="n"/>
      <c r="L1361" s="25">
        <f>IF(OR($D1361="",$G1361=""),"",ROUND($G1361+N($H1361)-((N($I1361)+N($J1361))/MAX(0.0001,IFERROR(IF(INDEX('Productos de barra'!$F$2:$F$151,MATCH($D1361,'Productos de barra'!$A$2:$A$151,0))="",1,INDEX('Productos de barra'!$F$2:$F$151,MATCH($D1361,'Productos de barra'!$A$2:$A$151,0))),1))+N($K1361)),2))</f>
        <v/>
      </c>
      <c r="M1361" s="24" t="n"/>
      <c r="N1361" s="25">
        <f>IF(OR($L1361="",$M1361=""),"",ROUND($M1361-$L1361,2))</f>
        <v/>
      </c>
      <c r="O1361" s="23">
        <f>IF($N1361="","",IF(ABS($N1361)&lt;=IFERROR(IF(INDEX('Productos de barra'!$G$2:$G$151,MATCH($D1361,'Productos de barra'!$A$2:$A$151,0))="",Configuración!$C$3,INDEX('Productos de barra'!$G$2:$G$151,MATCH($D1361,'Productos de barra'!$A$2:$A$151,0))),Configuración!$C$3)*((N($I1361)+N($J1361))/MAX(0.0001,IFERROR(IF(INDEX('Productos de barra'!$F$2:$F$151,MATCH($D1361,'Productos de barra'!$A$2:$A$151,0))="",1,INDEX('Productos de barra'!$F$2:$F$151,MATCH($D1361,'Productos de barra'!$A$2:$A$151,0))),1))+N($K1361))+0.001,"OK",IF($N1361&lt;0,"Falta: investigar","Sobra: revisar carga")))</f>
        <v/>
      </c>
      <c r="P1361" s="26">
        <f>IF($N1361="","",IFERROR(IF(INDEX('Productos de barra'!$H$2:$H$151,MATCH($D1361,'Productos de barra'!$A$2:$A$151,0))="","",$N1361*INDEX('Productos de barra'!$H$2:$H$151,MATCH($D1361,'Productos de barra'!$A$2:$A$151,0))),""))</f>
        <v/>
      </c>
      <c r="Q1361" s="18" t="n"/>
      <c r="R1361" s="23">
        <f>IF(OR($A1361="",$A1361&lt;&gt;'Resumen del turno'!$C$3,$B1361&lt;&gt;'Resumen del turno'!$C$4,$O1361="",$O1361="OK"),"",COUNTIFS($A$2:$A1361,$A1361,$B$2:$B1361,$B1361,$O$2:$O1361,"Falta*")+COUNTIFS($A$2:$A1361,$A1361,$B$2:$B1361,$B1361,$O$2:$O1361,"Sobra*"))</f>
        <v/>
      </c>
    </row>
    <row r="1362">
      <c r="A1362" s="22" t="n"/>
      <c r="B1362" s="18" t="n"/>
      <c r="C1362" s="18" t="n"/>
      <c r="D1362" s="18" t="n"/>
      <c r="E1362" s="23">
        <f>IF($D1362="","",IFERROR(INDEX('Productos de barra'!$B$2:$B$151,MATCH($D1362,'Productos de barra'!$A$2:$A$151,0)),"Código no cargado"))</f>
        <v/>
      </c>
      <c r="F1362" s="23">
        <f>IF($D1362="","",IFERROR(INDEX('Productos de barra'!$D$2:$D$151,MATCH($D1362,'Productos de barra'!$A$2:$A$151,0)),""))</f>
        <v/>
      </c>
      <c r="G1362" s="24" t="n"/>
      <c r="H1362" s="24" t="n"/>
      <c r="I1362" s="24" t="n"/>
      <c r="J1362" s="24" t="n"/>
      <c r="K1362" s="24" t="n"/>
      <c r="L1362" s="25">
        <f>IF(OR($D1362="",$G1362=""),"",ROUND($G1362+N($H1362)-((N($I1362)+N($J1362))/MAX(0.0001,IFERROR(IF(INDEX('Productos de barra'!$F$2:$F$151,MATCH($D1362,'Productos de barra'!$A$2:$A$151,0))="",1,INDEX('Productos de barra'!$F$2:$F$151,MATCH($D1362,'Productos de barra'!$A$2:$A$151,0))),1))+N($K1362)),2))</f>
        <v/>
      </c>
      <c r="M1362" s="24" t="n"/>
      <c r="N1362" s="25">
        <f>IF(OR($L1362="",$M1362=""),"",ROUND($M1362-$L1362,2))</f>
        <v/>
      </c>
      <c r="O1362" s="23">
        <f>IF($N1362="","",IF(ABS($N1362)&lt;=IFERROR(IF(INDEX('Productos de barra'!$G$2:$G$151,MATCH($D1362,'Productos de barra'!$A$2:$A$151,0))="",Configuración!$C$3,INDEX('Productos de barra'!$G$2:$G$151,MATCH($D1362,'Productos de barra'!$A$2:$A$151,0))),Configuración!$C$3)*((N($I1362)+N($J1362))/MAX(0.0001,IFERROR(IF(INDEX('Productos de barra'!$F$2:$F$151,MATCH($D1362,'Productos de barra'!$A$2:$A$151,0))="",1,INDEX('Productos de barra'!$F$2:$F$151,MATCH($D1362,'Productos de barra'!$A$2:$A$151,0))),1))+N($K1362))+0.001,"OK",IF($N1362&lt;0,"Falta: investigar","Sobra: revisar carga")))</f>
        <v/>
      </c>
      <c r="P1362" s="26">
        <f>IF($N1362="","",IFERROR(IF(INDEX('Productos de barra'!$H$2:$H$151,MATCH($D1362,'Productos de barra'!$A$2:$A$151,0))="","",$N1362*INDEX('Productos de barra'!$H$2:$H$151,MATCH($D1362,'Productos de barra'!$A$2:$A$151,0))),""))</f>
        <v/>
      </c>
      <c r="Q1362" s="18" t="n"/>
      <c r="R1362" s="23">
        <f>IF(OR($A1362="",$A1362&lt;&gt;'Resumen del turno'!$C$3,$B1362&lt;&gt;'Resumen del turno'!$C$4,$O1362="",$O1362="OK"),"",COUNTIFS($A$2:$A1362,$A1362,$B$2:$B1362,$B1362,$O$2:$O1362,"Falta*")+COUNTIFS($A$2:$A1362,$A1362,$B$2:$B1362,$B1362,$O$2:$O1362,"Sobra*"))</f>
        <v/>
      </c>
    </row>
    <row r="1363">
      <c r="A1363" s="22" t="n"/>
      <c r="B1363" s="18" t="n"/>
      <c r="C1363" s="18" t="n"/>
      <c r="D1363" s="18" t="n"/>
      <c r="E1363" s="23">
        <f>IF($D1363="","",IFERROR(INDEX('Productos de barra'!$B$2:$B$151,MATCH($D1363,'Productos de barra'!$A$2:$A$151,0)),"Código no cargado"))</f>
        <v/>
      </c>
      <c r="F1363" s="23">
        <f>IF($D1363="","",IFERROR(INDEX('Productos de barra'!$D$2:$D$151,MATCH($D1363,'Productos de barra'!$A$2:$A$151,0)),""))</f>
        <v/>
      </c>
      <c r="G1363" s="24" t="n"/>
      <c r="H1363" s="24" t="n"/>
      <c r="I1363" s="24" t="n"/>
      <c r="J1363" s="24" t="n"/>
      <c r="K1363" s="24" t="n"/>
      <c r="L1363" s="25">
        <f>IF(OR($D1363="",$G1363=""),"",ROUND($G1363+N($H1363)-((N($I1363)+N($J1363))/MAX(0.0001,IFERROR(IF(INDEX('Productos de barra'!$F$2:$F$151,MATCH($D1363,'Productos de barra'!$A$2:$A$151,0))="",1,INDEX('Productos de barra'!$F$2:$F$151,MATCH($D1363,'Productos de barra'!$A$2:$A$151,0))),1))+N($K1363)),2))</f>
        <v/>
      </c>
      <c r="M1363" s="24" t="n"/>
      <c r="N1363" s="25">
        <f>IF(OR($L1363="",$M1363=""),"",ROUND($M1363-$L1363,2))</f>
        <v/>
      </c>
      <c r="O1363" s="23">
        <f>IF($N1363="","",IF(ABS($N1363)&lt;=IFERROR(IF(INDEX('Productos de barra'!$G$2:$G$151,MATCH($D1363,'Productos de barra'!$A$2:$A$151,0))="",Configuración!$C$3,INDEX('Productos de barra'!$G$2:$G$151,MATCH($D1363,'Productos de barra'!$A$2:$A$151,0))),Configuración!$C$3)*((N($I1363)+N($J1363))/MAX(0.0001,IFERROR(IF(INDEX('Productos de barra'!$F$2:$F$151,MATCH($D1363,'Productos de barra'!$A$2:$A$151,0))="",1,INDEX('Productos de barra'!$F$2:$F$151,MATCH($D1363,'Productos de barra'!$A$2:$A$151,0))),1))+N($K1363))+0.001,"OK",IF($N1363&lt;0,"Falta: investigar","Sobra: revisar carga")))</f>
        <v/>
      </c>
      <c r="P1363" s="26">
        <f>IF($N1363="","",IFERROR(IF(INDEX('Productos de barra'!$H$2:$H$151,MATCH($D1363,'Productos de barra'!$A$2:$A$151,0))="","",$N1363*INDEX('Productos de barra'!$H$2:$H$151,MATCH($D1363,'Productos de barra'!$A$2:$A$151,0))),""))</f>
        <v/>
      </c>
      <c r="Q1363" s="18" t="n"/>
      <c r="R1363" s="23">
        <f>IF(OR($A1363="",$A1363&lt;&gt;'Resumen del turno'!$C$3,$B1363&lt;&gt;'Resumen del turno'!$C$4,$O1363="",$O1363="OK"),"",COUNTIFS($A$2:$A1363,$A1363,$B$2:$B1363,$B1363,$O$2:$O1363,"Falta*")+COUNTIFS($A$2:$A1363,$A1363,$B$2:$B1363,$B1363,$O$2:$O1363,"Sobra*"))</f>
        <v/>
      </c>
    </row>
    <row r="1364">
      <c r="A1364" s="22" t="n"/>
      <c r="B1364" s="18" t="n"/>
      <c r="C1364" s="18" t="n"/>
      <c r="D1364" s="18" t="n"/>
      <c r="E1364" s="23">
        <f>IF($D1364="","",IFERROR(INDEX('Productos de barra'!$B$2:$B$151,MATCH($D1364,'Productos de barra'!$A$2:$A$151,0)),"Código no cargado"))</f>
        <v/>
      </c>
      <c r="F1364" s="23">
        <f>IF($D1364="","",IFERROR(INDEX('Productos de barra'!$D$2:$D$151,MATCH($D1364,'Productos de barra'!$A$2:$A$151,0)),""))</f>
        <v/>
      </c>
      <c r="G1364" s="24" t="n"/>
      <c r="H1364" s="24" t="n"/>
      <c r="I1364" s="24" t="n"/>
      <c r="J1364" s="24" t="n"/>
      <c r="K1364" s="24" t="n"/>
      <c r="L1364" s="25">
        <f>IF(OR($D1364="",$G1364=""),"",ROUND($G1364+N($H1364)-((N($I1364)+N($J1364))/MAX(0.0001,IFERROR(IF(INDEX('Productos de barra'!$F$2:$F$151,MATCH($D1364,'Productos de barra'!$A$2:$A$151,0))="",1,INDEX('Productos de barra'!$F$2:$F$151,MATCH($D1364,'Productos de barra'!$A$2:$A$151,0))),1))+N($K1364)),2))</f>
        <v/>
      </c>
      <c r="M1364" s="24" t="n"/>
      <c r="N1364" s="25">
        <f>IF(OR($L1364="",$M1364=""),"",ROUND($M1364-$L1364,2))</f>
        <v/>
      </c>
      <c r="O1364" s="23">
        <f>IF($N1364="","",IF(ABS($N1364)&lt;=IFERROR(IF(INDEX('Productos de barra'!$G$2:$G$151,MATCH($D1364,'Productos de barra'!$A$2:$A$151,0))="",Configuración!$C$3,INDEX('Productos de barra'!$G$2:$G$151,MATCH($D1364,'Productos de barra'!$A$2:$A$151,0))),Configuración!$C$3)*((N($I1364)+N($J1364))/MAX(0.0001,IFERROR(IF(INDEX('Productos de barra'!$F$2:$F$151,MATCH($D1364,'Productos de barra'!$A$2:$A$151,0))="",1,INDEX('Productos de barra'!$F$2:$F$151,MATCH($D1364,'Productos de barra'!$A$2:$A$151,0))),1))+N($K1364))+0.001,"OK",IF($N1364&lt;0,"Falta: investigar","Sobra: revisar carga")))</f>
        <v/>
      </c>
      <c r="P1364" s="26">
        <f>IF($N1364="","",IFERROR(IF(INDEX('Productos de barra'!$H$2:$H$151,MATCH($D1364,'Productos de barra'!$A$2:$A$151,0))="","",$N1364*INDEX('Productos de barra'!$H$2:$H$151,MATCH($D1364,'Productos de barra'!$A$2:$A$151,0))),""))</f>
        <v/>
      </c>
      <c r="Q1364" s="18" t="n"/>
      <c r="R1364" s="23">
        <f>IF(OR($A1364="",$A1364&lt;&gt;'Resumen del turno'!$C$3,$B1364&lt;&gt;'Resumen del turno'!$C$4,$O1364="",$O1364="OK"),"",COUNTIFS($A$2:$A1364,$A1364,$B$2:$B1364,$B1364,$O$2:$O1364,"Falta*")+COUNTIFS($A$2:$A1364,$A1364,$B$2:$B1364,$B1364,$O$2:$O1364,"Sobra*"))</f>
        <v/>
      </c>
    </row>
    <row r="1365">
      <c r="A1365" s="22" t="n"/>
      <c r="B1365" s="18" t="n"/>
      <c r="C1365" s="18" t="n"/>
      <c r="D1365" s="18" t="n"/>
      <c r="E1365" s="23">
        <f>IF($D1365="","",IFERROR(INDEX('Productos de barra'!$B$2:$B$151,MATCH($D1365,'Productos de barra'!$A$2:$A$151,0)),"Código no cargado"))</f>
        <v/>
      </c>
      <c r="F1365" s="23">
        <f>IF($D1365="","",IFERROR(INDEX('Productos de barra'!$D$2:$D$151,MATCH($D1365,'Productos de barra'!$A$2:$A$151,0)),""))</f>
        <v/>
      </c>
      <c r="G1365" s="24" t="n"/>
      <c r="H1365" s="24" t="n"/>
      <c r="I1365" s="24" t="n"/>
      <c r="J1365" s="24" t="n"/>
      <c r="K1365" s="24" t="n"/>
      <c r="L1365" s="25">
        <f>IF(OR($D1365="",$G1365=""),"",ROUND($G1365+N($H1365)-((N($I1365)+N($J1365))/MAX(0.0001,IFERROR(IF(INDEX('Productos de barra'!$F$2:$F$151,MATCH($D1365,'Productos de barra'!$A$2:$A$151,0))="",1,INDEX('Productos de barra'!$F$2:$F$151,MATCH($D1365,'Productos de barra'!$A$2:$A$151,0))),1))+N($K1365)),2))</f>
        <v/>
      </c>
      <c r="M1365" s="24" t="n"/>
      <c r="N1365" s="25">
        <f>IF(OR($L1365="",$M1365=""),"",ROUND($M1365-$L1365,2))</f>
        <v/>
      </c>
      <c r="O1365" s="23">
        <f>IF($N1365="","",IF(ABS($N1365)&lt;=IFERROR(IF(INDEX('Productos de barra'!$G$2:$G$151,MATCH($D1365,'Productos de barra'!$A$2:$A$151,0))="",Configuración!$C$3,INDEX('Productos de barra'!$G$2:$G$151,MATCH($D1365,'Productos de barra'!$A$2:$A$151,0))),Configuración!$C$3)*((N($I1365)+N($J1365))/MAX(0.0001,IFERROR(IF(INDEX('Productos de barra'!$F$2:$F$151,MATCH($D1365,'Productos de barra'!$A$2:$A$151,0))="",1,INDEX('Productos de barra'!$F$2:$F$151,MATCH($D1365,'Productos de barra'!$A$2:$A$151,0))),1))+N($K1365))+0.001,"OK",IF($N1365&lt;0,"Falta: investigar","Sobra: revisar carga")))</f>
        <v/>
      </c>
      <c r="P1365" s="26">
        <f>IF($N1365="","",IFERROR(IF(INDEX('Productos de barra'!$H$2:$H$151,MATCH($D1365,'Productos de barra'!$A$2:$A$151,0))="","",$N1365*INDEX('Productos de barra'!$H$2:$H$151,MATCH($D1365,'Productos de barra'!$A$2:$A$151,0))),""))</f>
        <v/>
      </c>
      <c r="Q1365" s="18" t="n"/>
      <c r="R1365" s="23">
        <f>IF(OR($A1365="",$A1365&lt;&gt;'Resumen del turno'!$C$3,$B1365&lt;&gt;'Resumen del turno'!$C$4,$O1365="",$O1365="OK"),"",COUNTIFS($A$2:$A1365,$A1365,$B$2:$B1365,$B1365,$O$2:$O1365,"Falta*")+COUNTIFS($A$2:$A1365,$A1365,$B$2:$B1365,$B1365,$O$2:$O1365,"Sobra*"))</f>
        <v/>
      </c>
    </row>
    <row r="1366">
      <c r="A1366" s="22" t="n"/>
      <c r="B1366" s="18" t="n"/>
      <c r="C1366" s="18" t="n"/>
      <c r="D1366" s="18" t="n"/>
      <c r="E1366" s="23">
        <f>IF($D1366="","",IFERROR(INDEX('Productos de barra'!$B$2:$B$151,MATCH($D1366,'Productos de barra'!$A$2:$A$151,0)),"Código no cargado"))</f>
        <v/>
      </c>
      <c r="F1366" s="23">
        <f>IF($D1366="","",IFERROR(INDEX('Productos de barra'!$D$2:$D$151,MATCH($D1366,'Productos de barra'!$A$2:$A$151,0)),""))</f>
        <v/>
      </c>
      <c r="G1366" s="24" t="n"/>
      <c r="H1366" s="24" t="n"/>
      <c r="I1366" s="24" t="n"/>
      <c r="J1366" s="24" t="n"/>
      <c r="K1366" s="24" t="n"/>
      <c r="L1366" s="25">
        <f>IF(OR($D1366="",$G1366=""),"",ROUND($G1366+N($H1366)-((N($I1366)+N($J1366))/MAX(0.0001,IFERROR(IF(INDEX('Productos de barra'!$F$2:$F$151,MATCH($D1366,'Productos de barra'!$A$2:$A$151,0))="",1,INDEX('Productos de barra'!$F$2:$F$151,MATCH($D1366,'Productos de barra'!$A$2:$A$151,0))),1))+N($K1366)),2))</f>
        <v/>
      </c>
      <c r="M1366" s="24" t="n"/>
      <c r="N1366" s="25">
        <f>IF(OR($L1366="",$M1366=""),"",ROUND($M1366-$L1366,2))</f>
        <v/>
      </c>
      <c r="O1366" s="23">
        <f>IF($N1366="","",IF(ABS($N1366)&lt;=IFERROR(IF(INDEX('Productos de barra'!$G$2:$G$151,MATCH($D1366,'Productos de barra'!$A$2:$A$151,0))="",Configuración!$C$3,INDEX('Productos de barra'!$G$2:$G$151,MATCH($D1366,'Productos de barra'!$A$2:$A$151,0))),Configuración!$C$3)*((N($I1366)+N($J1366))/MAX(0.0001,IFERROR(IF(INDEX('Productos de barra'!$F$2:$F$151,MATCH($D1366,'Productos de barra'!$A$2:$A$151,0))="",1,INDEX('Productos de barra'!$F$2:$F$151,MATCH($D1366,'Productos de barra'!$A$2:$A$151,0))),1))+N($K1366))+0.001,"OK",IF($N1366&lt;0,"Falta: investigar","Sobra: revisar carga")))</f>
        <v/>
      </c>
      <c r="P1366" s="26">
        <f>IF($N1366="","",IFERROR(IF(INDEX('Productos de barra'!$H$2:$H$151,MATCH($D1366,'Productos de barra'!$A$2:$A$151,0))="","",$N1366*INDEX('Productos de barra'!$H$2:$H$151,MATCH($D1366,'Productos de barra'!$A$2:$A$151,0))),""))</f>
        <v/>
      </c>
      <c r="Q1366" s="18" t="n"/>
      <c r="R1366" s="23">
        <f>IF(OR($A1366="",$A1366&lt;&gt;'Resumen del turno'!$C$3,$B1366&lt;&gt;'Resumen del turno'!$C$4,$O1366="",$O1366="OK"),"",COUNTIFS($A$2:$A1366,$A1366,$B$2:$B1366,$B1366,$O$2:$O1366,"Falta*")+COUNTIFS($A$2:$A1366,$A1366,$B$2:$B1366,$B1366,$O$2:$O1366,"Sobra*"))</f>
        <v/>
      </c>
    </row>
    <row r="1367">
      <c r="A1367" s="22" t="n"/>
      <c r="B1367" s="18" t="n"/>
      <c r="C1367" s="18" t="n"/>
      <c r="D1367" s="18" t="n"/>
      <c r="E1367" s="23">
        <f>IF($D1367="","",IFERROR(INDEX('Productos de barra'!$B$2:$B$151,MATCH($D1367,'Productos de barra'!$A$2:$A$151,0)),"Código no cargado"))</f>
        <v/>
      </c>
      <c r="F1367" s="23">
        <f>IF($D1367="","",IFERROR(INDEX('Productos de barra'!$D$2:$D$151,MATCH($D1367,'Productos de barra'!$A$2:$A$151,0)),""))</f>
        <v/>
      </c>
      <c r="G1367" s="24" t="n"/>
      <c r="H1367" s="24" t="n"/>
      <c r="I1367" s="24" t="n"/>
      <c r="J1367" s="24" t="n"/>
      <c r="K1367" s="24" t="n"/>
      <c r="L1367" s="25">
        <f>IF(OR($D1367="",$G1367=""),"",ROUND($G1367+N($H1367)-((N($I1367)+N($J1367))/MAX(0.0001,IFERROR(IF(INDEX('Productos de barra'!$F$2:$F$151,MATCH($D1367,'Productos de barra'!$A$2:$A$151,0))="",1,INDEX('Productos de barra'!$F$2:$F$151,MATCH($D1367,'Productos de barra'!$A$2:$A$151,0))),1))+N($K1367)),2))</f>
        <v/>
      </c>
      <c r="M1367" s="24" t="n"/>
      <c r="N1367" s="25">
        <f>IF(OR($L1367="",$M1367=""),"",ROUND($M1367-$L1367,2))</f>
        <v/>
      </c>
      <c r="O1367" s="23">
        <f>IF($N1367="","",IF(ABS($N1367)&lt;=IFERROR(IF(INDEX('Productos de barra'!$G$2:$G$151,MATCH($D1367,'Productos de barra'!$A$2:$A$151,0))="",Configuración!$C$3,INDEX('Productos de barra'!$G$2:$G$151,MATCH($D1367,'Productos de barra'!$A$2:$A$151,0))),Configuración!$C$3)*((N($I1367)+N($J1367))/MAX(0.0001,IFERROR(IF(INDEX('Productos de barra'!$F$2:$F$151,MATCH($D1367,'Productos de barra'!$A$2:$A$151,0))="",1,INDEX('Productos de barra'!$F$2:$F$151,MATCH($D1367,'Productos de barra'!$A$2:$A$151,0))),1))+N($K1367))+0.001,"OK",IF($N1367&lt;0,"Falta: investigar","Sobra: revisar carga")))</f>
        <v/>
      </c>
      <c r="P1367" s="26">
        <f>IF($N1367="","",IFERROR(IF(INDEX('Productos de barra'!$H$2:$H$151,MATCH($D1367,'Productos de barra'!$A$2:$A$151,0))="","",$N1367*INDEX('Productos de barra'!$H$2:$H$151,MATCH($D1367,'Productos de barra'!$A$2:$A$151,0))),""))</f>
        <v/>
      </c>
      <c r="Q1367" s="18" t="n"/>
      <c r="R1367" s="23">
        <f>IF(OR($A1367="",$A1367&lt;&gt;'Resumen del turno'!$C$3,$B1367&lt;&gt;'Resumen del turno'!$C$4,$O1367="",$O1367="OK"),"",COUNTIFS($A$2:$A1367,$A1367,$B$2:$B1367,$B1367,$O$2:$O1367,"Falta*")+COUNTIFS($A$2:$A1367,$A1367,$B$2:$B1367,$B1367,$O$2:$O1367,"Sobra*"))</f>
        <v/>
      </c>
    </row>
    <row r="1368">
      <c r="A1368" s="22" t="n"/>
      <c r="B1368" s="18" t="n"/>
      <c r="C1368" s="18" t="n"/>
      <c r="D1368" s="18" t="n"/>
      <c r="E1368" s="23">
        <f>IF($D1368="","",IFERROR(INDEX('Productos de barra'!$B$2:$B$151,MATCH($D1368,'Productos de barra'!$A$2:$A$151,0)),"Código no cargado"))</f>
        <v/>
      </c>
      <c r="F1368" s="23">
        <f>IF($D1368="","",IFERROR(INDEX('Productos de barra'!$D$2:$D$151,MATCH($D1368,'Productos de barra'!$A$2:$A$151,0)),""))</f>
        <v/>
      </c>
      <c r="G1368" s="24" t="n"/>
      <c r="H1368" s="24" t="n"/>
      <c r="I1368" s="24" t="n"/>
      <c r="J1368" s="24" t="n"/>
      <c r="K1368" s="24" t="n"/>
      <c r="L1368" s="25">
        <f>IF(OR($D1368="",$G1368=""),"",ROUND($G1368+N($H1368)-((N($I1368)+N($J1368))/MAX(0.0001,IFERROR(IF(INDEX('Productos de barra'!$F$2:$F$151,MATCH($D1368,'Productos de barra'!$A$2:$A$151,0))="",1,INDEX('Productos de barra'!$F$2:$F$151,MATCH($D1368,'Productos de barra'!$A$2:$A$151,0))),1))+N($K1368)),2))</f>
        <v/>
      </c>
      <c r="M1368" s="24" t="n"/>
      <c r="N1368" s="25">
        <f>IF(OR($L1368="",$M1368=""),"",ROUND($M1368-$L1368,2))</f>
        <v/>
      </c>
      <c r="O1368" s="23">
        <f>IF($N1368="","",IF(ABS($N1368)&lt;=IFERROR(IF(INDEX('Productos de barra'!$G$2:$G$151,MATCH($D1368,'Productos de barra'!$A$2:$A$151,0))="",Configuración!$C$3,INDEX('Productos de barra'!$G$2:$G$151,MATCH($D1368,'Productos de barra'!$A$2:$A$151,0))),Configuración!$C$3)*((N($I1368)+N($J1368))/MAX(0.0001,IFERROR(IF(INDEX('Productos de barra'!$F$2:$F$151,MATCH($D1368,'Productos de barra'!$A$2:$A$151,0))="",1,INDEX('Productos de barra'!$F$2:$F$151,MATCH($D1368,'Productos de barra'!$A$2:$A$151,0))),1))+N($K1368))+0.001,"OK",IF($N1368&lt;0,"Falta: investigar","Sobra: revisar carga")))</f>
        <v/>
      </c>
      <c r="P1368" s="26">
        <f>IF($N1368="","",IFERROR(IF(INDEX('Productos de barra'!$H$2:$H$151,MATCH($D1368,'Productos de barra'!$A$2:$A$151,0))="","",$N1368*INDEX('Productos de barra'!$H$2:$H$151,MATCH($D1368,'Productos de barra'!$A$2:$A$151,0))),""))</f>
        <v/>
      </c>
      <c r="Q1368" s="18" t="n"/>
      <c r="R1368" s="23">
        <f>IF(OR($A1368="",$A1368&lt;&gt;'Resumen del turno'!$C$3,$B1368&lt;&gt;'Resumen del turno'!$C$4,$O1368="",$O1368="OK"),"",COUNTIFS($A$2:$A1368,$A1368,$B$2:$B1368,$B1368,$O$2:$O1368,"Falta*")+COUNTIFS($A$2:$A1368,$A1368,$B$2:$B1368,$B1368,$O$2:$O1368,"Sobra*"))</f>
        <v/>
      </c>
    </row>
    <row r="1369">
      <c r="A1369" s="22" t="n"/>
      <c r="B1369" s="18" t="n"/>
      <c r="C1369" s="18" t="n"/>
      <c r="D1369" s="18" t="n"/>
      <c r="E1369" s="23">
        <f>IF($D1369="","",IFERROR(INDEX('Productos de barra'!$B$2:$B$151,MATCH($D1369,'Productos de barra'!$A$2:$A$151,0)),"Código no cargado"))</f>
        <v/>
      </c>
      <c r="F1369" s="23">
        <f>IF($D1369="","",IFERROR(INDEX('Productos de barra'!$D$2:$D$151,MATCH($D1369,'Productos de barra'!$A$2:$A$151,0)),""))</f>
        <v/>
      </c>
      <c r="G1369" s="24" t="n"/>
      <c r="H1369" s="24" t="n"/>
      <c r="I1369" s="24" t="n"/>
      <c r="J1369" s="24" t="n"/>
      <c r="K1369" s="24" t="n"/>
      <c r="L1369" s="25">
        <f>IF(OR($D1369="",$G1369=""),"",ROUND($G1369+N($H1369)-((N($I1369)+N($J1369))/MAX(0.0001,IFERROR(IF(INDEX('Productos de barra'!$F$2:$F$151,MATCH($D1369,'Productos de barra'!$A$2:$A$151,0))="",1,INDEX('Productos de barra'!$F$2:$F$151,MATCH($D1369,'Productos de barra'!$A$2:$A$151,0))),1))+N($K1369)),2))</f>
        <v/>
      </c>
      <c r="M1369" s="24" t="n"/>
      <c r="N1369" s="25">
        <f>IF(OR($L1369="",$M1369=""),"",ROUND($M1369-$L1369,2))</f>
        <v/>
      </c>
      <c r="O1369" s="23">
        <f>IF($N1369="","",IF(ABS($N1369)&lt;=IFERROR(IF(INDEX('Productos de barra'!$G$2:$G$151,MATCH($D1369,'Productos de barra'!$A$2:$A$151,0))="",Configuración!$C$3,INDEX('Productos de barra'!$G$2:$G$151,MATCH($D1369,'Productos de barra'!$A$2:$A$151,0))),Configuración!$C$3)*((N($I1369)+N($J1369))/MAX(0.0001,IFERROR(IF(INDEX('Productos de barra'!$F$2:$F$151,MATCH($D1369,'Productos de barra'!$A$2:$A$151,0))="",1,INDEX('Productos de barra'!$F$2:$F$151,MATCH($D1369,'Productos de barra'!$A$2:$A$151,0))),1))+N($K1369))+0.001,"OK",IF($N1369&lt;0,"Falta: investigar","Sobra: revisar carga")))</f>
        <v/>
      </c>
      <c r="P1369" s="26">
        <f>IF($N1369="","",IFERROR(IF(INDEX('Productos de barra'!$H$2:$H$151,MATCH($D1369,'Productos de barra'!$A$2:$A$151,0))="","",$N1369*INDEX('Productos de barra'!$H$2:$H$151,MATCH($D1369,'Productos de barra'!$A$2:$A$151,0))),""))</f>
        <v/>
      </c>
      <c r="Q1369" s="18" t="n"/>
      <c r="R1369" s="23">
        <f>IF(OR($A1369="",$A1369&lt;&gt;'Resumen del turno'!$C$3,$B1369&lt;&gt;'Resumen del turno'!$C$4,$O1369="",$O1369="OK"),"",COUNTIFS($A$2:$A1369,$A1369,$B$2:$B1369,$B1369,$O$2:$O1369,"Falta*")+COUNTIFS($A$2:$A1369,$A1369,$B$2:$B1369,$B1369,$O$2:$O1369,"Sobra*"))</f>
        <v/>
      </c>
    </row>
    <row r="1370">
      <c r="A1370" s="22" t="n"/>
      <c r="B1370" s="18" t="n"/>
      <c r="C1370" s="18" t="n"/>
      <c r="D1370" s="18" t="n"/>
      <c r="E1370" s="23">
        <f>IF($D1370="","",IFERROR(INDEX('Productos de barra'!$B$2:$B$151,MATCH($D1370,'Productos de barra'!$A$2:$A$151,0)),"Código no cargado"))</f>
        <v/>
      </c>
      <c r="F1370" s="23">
        <f>IF($D1370="","",IFERROR(INDEX('Productos de barra'!$D$2:$D$151,MATCH($D1370,'Productos de barra'!$A$2:$A$151,0)),""))</f>
        <v/>
      </c>
      <c r="G1370" s="24" t="n"/>
      <c r="H1370" s="24" t="n"/>
      <c r="I1370" s="24" t="n"/>
      <c r="J1370" s="24" t="n"/>
      <c r="K1370" s="24" t="n"/>
      <c r="L1370" s="25">
        <f>IF(OR($D1370="",$G1370=""),"",ROUND($G1370+N($H1370)-((N($I1370)+N($J1370))/MAX(0.0001,IFERROR(IF(INDEX('Productos de barra'!$F$2:$F$151,MATCH($D1370,'Productos de barra'!$A$2:$A$151,0))="",1,INDEX('Productos de barra'!$F$2:$F$151,MATCH($D1370,'Productos de barra'!$A$2:$A$151,0))),1))+N($K1370)),2))</f>
        <v/>
      </c>
      <c r="M1370" s="24" t="n"/>
      <c r="N1370" s="25">
        <f>IF(OR($L1370="",$M1370=""),"",ROUND($M1370-$L1370,2))</f>
        <v/>
      </c>
      <c r="O1370" s="23">
        <f>IF($N1370="","",IF(ABS($N1370)&lt;=IFERROR(IF(INDEX('Productos de barra'!$G$2:$G$151,MATCH($D1370,'Productos de barra'!$A$2:$A$151,0))="",Configuración!$C$3,INDEX('Productos de barra'!$G$2:$G$151,MATCH($D1370,'Productos de barra'!$A$2:$A$151,0))),Configuración!$C$3)*((N($I1370)+N($J1370))/MAX(0.0001,IFERROR(IF(INDEX('Productos de barra'!$F$2:$F$151,MATCH($D1370,'Productos de barra'!$A$2:$A$151,0))="",1,INDEX('Productos de barra'!$F$2:$F$151,MATCH($D1370,'Productos de barra'!$A$2:$A$151,0))),1))+N($K1370))+0.001,"OK",IF($N1370&lt;0,"Falta: investigar","Sobra: revisar carga")))</f>
        <v/>
      </c>
      <c r="P1370" s="26">
        <f>IF($N1370="","",IFERROR(IF(INDEX('Productos de barra'!$H$2:$H$151,MATCH($D1370,'Productos de barra'!$A$2:$A$151,0))="","",$N1370*INDEX('Productos de barra'!$H$2:$H$151,MATCH($D1370,'Productos de barra'!$A$2:$A$151,0))),""))</f>
        <v/>
      </c>
      <c r="Q1370" s="18" t="n"/>
      <c r="R1370" s="23">
        <f>IF(OR($A1370="",$A1370&lt;&gt;'Resumen del turno'!$C$3,$B1370&lt;&gt;'Resumen del turno'!$C$4,$O1370="",$O1370="OK"),"",COUNTIFS($A$2:$A1370,$A1370,$B$2:$B1370,$B1370,$O$2:$O1370,"Falta*")+COUNTIFS($A$2:$A1370,$A1370,$B$2:$B1370,$B1370,$O$2:$O1370,"Sobra*"))</f>
        <v/>
      </c>
    </row>
    <row r="1371">
      <c r="A1371" s="22" t="n"/>
      <c r="B1371" s="18" t="n"/>
      <c r="C1371" s="18" t="n"/>
      <c r="D1371" s="18" t="n"/>
      <c r="E1371" s="23">
        <f>IF($D1371="","",IFERROR(INDEX('Productos de barra'!$B$2:$B$151,MATCH($D1371,'Productos de barra'!$A$2:$A$151,0)),"Código no cargado"))</f>
        <v/>
      </c>
      <c r="F1371" s="23">
        <f>IF($D1371="","",IFERROR(INDEX('Productos de barra'!$D$2:$D$151,MATCH($D1371,'Productos de barra'!$A$2:$A$151,0)),""))</f>
        <v/>
      </c>
      <c r="G1371" s="24" t="n"/>
      <c r="H1371" s="24" t="n"/>
      <c r="I1371" s="24" t="n"/>
      <c r="J1371" s="24" t="n"/>
      <c r="K1371" s="24" t="n"/>
      <c r="L1371" s="25">
        <f>IF(OR($D1371="",$G1371=""),"",ROUND($G1371+N($H1371)-((N($I1371)+N($J1371))/MAX(0.0001,IFERROR(IF(INDEX('Productos de barra'!$F$2:$F$151,MATCH($D1371,'Productos de barra'!$A$2:$A$151,0))="",1,INDEX('Productos de barra'!$F$2:$F$151,MATCH($D1371,'Productos de barra'!$A$2:$A$151,0))),1))+N($K1371)),2))</f>
        <v/>
      </c>
      <c r="M1371" s="24" t="n"/>
      <c r="N1371" s="25">
        <f>IF(OR($L1371="",$M1371=""),"",ROUND($M1371-$L1371,2))</f>
        <v/>
      </c>
      <c r="O1371" s="23">
        <f>IF($N1371="","",IF(ABS($N1371)&lt;=IFERROR(IF(INDEX('Productos de barra'!$G$2:$G$151,MATCH($D1371,'Productos de barra'!$A$2:$A$151,0))="",Configuración!$C$3,INDEX('Productos de barra'!$G$2:$G$151,MATCH($D1371,'Productos de barra'!$A$2:$A$151,0))),Configuración!$C$3)*((N($I1371)+N($J1371))/MAX(0.0001,IFERROR(IF(INDEX('Productos de barra'!$F$2:$F$151,MATCH($D1371,'Productos de barra'!$A$2:$A$151,0))="",1,INDEX('Productos de barra'!$F$2:$F$151,MATCH($D1371,'Productos de barra'!$A$2:$A$151,0))),1))+N($K1371))+0.001,"OK",IF($N1371&lt;0,"Falta: investigar","Sobra: revisar carga")))</f>
        <v/>
      </c>
      <c r="P1371" s="26">
        <f>IF($N1371="","",IFERROR(IF(INDEX('Productos de barra'!$H$2:$H$151,MATCH($D1371,'Productos de barra'!$A$2:$A$151,0))="","",$N1371*INDEX('Productos de barra'!$H$2:$H$151,MATCH($D1371,'Productos de barra'!$A$2:$A$151,0))),""))</f>
        <v/>
      </c>
      <c r="Q1371" s="18" t="n"/>
      <c r="R1371" s="23">
        <f>IF(OR($A1371="",$A1371&lt;&gt;'Resumen del turno'!$C$3,$B1371&lt;&gt;'Resumen del turno'!$C$4,$O1371="",$O1371="OK"),"",COUNTIFS($A$2:$A1371,$A1371,$B$2:$B1371,$B1371,$O$2:$O1371,"Falta*")+COUNTIFS($A$2:$A1371,$A1371,$B$2:$B1371,$B1371,$O$2:$O1371,"Sobra*"))</f>
        <v/>
      </c>
    </row>
    <row r="1372">
      <c r="A1372" s="22" t="n"/>
      <c r="B1372" s="18" t="n"/>
      <c r="C1372" s="18" t="n"/>
      <c r="D1372" s="18" t="n"/>
      <c r="E1372" s="23">
        <f>IF($D1372="","",IFERROR(INDEX('Productos de barra'!$B$2:$B$151,MATCH($D1372,'Productos de barra'!$A$2:$A$151,0)),"Código no cargado"))</f>
        <v/>
      </c>
      <c r="F1372" s="23">
        <f>IF($D1372="","",IFERROR(INDEX('Productos de barra'!$D$2:$D$151,MATCH($D1372,'Productos de barra'!$A$2:$A$151,0)),""))</f>
        <v/>
      </c>
      <c r="G1372" s="24" t="n"/>
      <c r="H1372" s="24" t="n"/>
      <c r="I1372" s="24" t="n"/>
      <c r="J1372" s="24" t="n"/>
      <c r="K1372" s="24" t="n"/>
      <c r="L1372" s="25">
        <f>IF(OR($D1372="",$G1372=""),"",ROUND($G1372+N($H1372)-((N($I1372)+N($J1372))/MAX(0.0001,IFERROR(IF(INDEX('Productos de barra'!$F$2:$F$151,MATCH($D1372,'Productos de barra'!$A$2:$A$151,0))="",1,INDEX('Productos de barra'!$F$2:$F$151,MATCH($D1372,'Productos de barra'!$A$2:$A$151,0))),1))+N($K1372)),2))</f>
        <v/>
      </c>
      <c r="M1372" s="24" t="n"/>
      <c r="N1372" s="25">
        <f>IF(OR($L1372="",$M1372=""),"",ROUND($M1372-$L1372,2))</f>
        <v/>
      </c>
      <c r="O1372" s="23">
        <f>IF($N1372="","",IF(ABS($N1372)&lt;=IFERROR(IF(INDEX('Productos de barra'!$G$2:$G$151,MATCH($D1372,'Productos de barra'!$A$2:$A$151,0))="",Configuración!$C$3,INDEX('Productos de barra'!$G$2:$G$151,MATCH($D1372,'Productos de barra'!$A$2:$A$151,0))),Configuración!$C$3)*((N($I1372)+N($J1372))/MAX(0.0001,IFERROR(IF(INDEX('Productos de barra'!$F$2:$F$151,MATCH($D1372,'Productos de barra'!$A$2:$A$151,0))="",1,INDEX('Productos de barra'!$F$2:$F$151,MATCH($D1372,'Productos de barra'!$A$2:$A$151,0))),1))+N($K1372))+0.001,"OK",IF($N1372&lt;0,"Falta: investigar","Sobra: revisar carga")))</f>
        <v/>
      </c>
      <c r="P1372" s="26">
        <f>IF($N1372="","",IFERROR(IF(INDEX('Productos de barra'!$H$2:$H$151,MATCH($D1372,'Productos de barra'!$A$2:$A$151,0))="","",$N1372*INDEX('Productos de barra'!$H$2:$H$151,MATCH($D1372,'Productos de barra'!$A$2:$A$151,0))),""))</f>
        <v/>
      </c>
      <c r="Q1372" s="18" t="n"/>
      <c r="R1372" s="23">
        <f>IF(OR($A1372="",$A1372&lt;&gt;'Resumen del turno'!$C$3,$B1372&lt;&gt;'Resumen del turno'!$C$4,$O1372="",$O1372="OK"),"",COUNTIFS($A$2:$A1372,$A1372,$B$2:$B1372,$B1372,$O$2:$O1372,"Falta*")+COUNTIFS($A$2:$A1372,$A1372,$B$2:$B1372,$B1372,$O$2:$O1372,"Sobra*"))</f>
        <v/>
      </c>
    </row>
    <row r="1373">
      <c r="A1373" s="22" t="n"/>
      <c r="B1373" s="18" t="n"/>
      <c r="C1373" s="18" t="n"/>
      <c r="D1373" s="18" t="n"/>
      <c r="E1373" s="23">
        <f>IF($D1373="","",IFERROR(INDEX('Productos de barra'!$B$2:$B$151,MATCH($D1373,'Productos de barra'!$A$2:$A$151,0)),"Código no cargado"))</f>
        <v/>
      </c>
      <c r="F1373" s="23">
        <f>IF($D1373="","",IFERROR(INDEX('Productos de barra'!$D$2:$D$151,MATCH($D1373,'Productos de barra'!$A$2:$A$151,0)),""))</f>
        <v/>
      </c>
      <c r="G1373" s="24" t="n"/>
      <c r="H1373" s="24" t="n"/>
      <c r="I1373" s="24" t="n"/>
      <c r="J1373" s="24" t="n"/>
      <c r="K1373" s="24" t="n"/>
      <c r="L1373" s="25">
        <f>IF(OR($D1373="",$G1373=""),"",ROUND($G1373+N($H1373)-((N($I1373)+N($J1373))/MAX(0.0001,IFERROR(IF(INDEX('Productos de barra'!$F$2:$F$151,MATCH($D1373,'Productos de barra'!$A$2:$A$151,0))="",1,INDEX('Productos de barra'!$F$2:$F$151,MATCH($D1373,'Productos de barra'!$A$2:$A$151,0))),1))+N($K1373)),2))</f>
        <v/>
      </c>
      <c r="M1373" s="24" t="n"/>
      <c r="N1373" s="25">
        <f>IF(OR($L1373="",$M1373=""),"",ROUND($M1373-$L1373,2))</f>
        <v/>
      </c>
      <c r="O1373" s="23">
        <f>IF($N1373="","",IF(ABS($N1373)&lt;=IFERROR(IF(INDEX('Productos de barra'!$G$2:$G$151,MATCH($D1373,'Productos de barra'!$A$2:$A$151,0))="",Configuración!$C$3,INDEX('Productos de barra'!$G$2:$G$151,MATCH($D1373,'Productos de barra'!$A$2:$A$151,0))),Configuración!$C$3)*((N($I1373)+N($J1373))/MAX(0.0001,IFERROR(IF(INDEX('Productos de barra'!$F$2:$F$151,MATCH($D1373,'Productos de barra'!$A$2:$A$151,0))="",1,INDEX('Productos de barra'!$F$2:$F$151,MATCH($D1373,'Productos de barra'!$A$2:$A$151,0))),1))+N($K1373))+0.001,"OK",IF($N1373&lt;0,"Falta: investigar","Sobra: revisar carga")))</f>
        <v/>
      </c>
      <c r="P1373" s="26">
        <f>IF($N1373="","",IFERROR(IF(INDEX('Productos de barra'!$H$2:$H$151,MATCH($D1373,'Productos de barra'!$A$2:$A$151,0))="","",$N1373*INDEX('Productos de barra'!$H$2:$H$151,MATCH($D1373,'Productos de barra'!$A$2:$A$151,0))),""))</f>
        <v/>
      </c>
      <c r="Q1373" s="18" t="n"/>
      <c r="R1373" s="23">
        <f>IF(OR($A1373="",$A1373&lt;&gt;'Resumen del turno'!$C$3,$B1373&lt;&gt;'Resumen del turno'!$C$4,$O1373="",$O1373="OK"),"",COUNTIFS($A$2:$A1373,$A1373,$B$2:$B1373,$B1373,$O$2:$O1373,"Falta*")+COUNTIFS($A$2:$A1373,$A1373,$B$2:$B1373,$B1373,$O$2:$O1373,"Sobra*"))</f>
        <v/>
      </c>
    </row>
    <row r="1374">
      <c r="A1374" s="22" t="n"/>
      <c r="B1374" s="18" t="n"/>
      <c r="C1374" s="18" t="n"/>
      <c r="D1374" s="18" t="n"/>
      <c r="E1374" s="23">
        <f>IF($D1374="","",IFERROR(INDEX('Productos de barra'!$B$2:$B$151,MATCH($D1374,'Productos de barra'!$A$2:$A$151,0)),"Código no cargado"))</f>
        <v/>
      </c>
      <c r="F1374" s="23">
        <f>IF($D1374="","",IFERROR(INDEX('Productos de barra'!$D$2:$D$151,MATCH($D1374,'Productos de barra'!$A$2:$A$151,0)),""))</f>
        <v/>
      </c>
      <c r="G1374" s="24" t="n"/>
      <c r="H1374" s="24" t="n"/>
      <c r="I1374" s="24" t="n"/>
      <c r="J1374" s="24" t="n"/>
      <c r="K1374" s="24" t="n"/>
      <c r="L1374" s="25">
        <f>IF(OR($D1374="",$G1374=""),"",ROUND($G1374+N($H1374)-((N($I1374)+N($J1374))/MAX(0.0001,IFERROR(IF(INDEX('Productos de barra'!$F$2:$F$151,MATCH($D1374,'Productos de barra'!$A$2:$A$151,0))="",1,INDEX('Productos de barra'!$F$2:$F$151,MATCH($D1374,'Productos de barra'!$A$2:$A$151,0))),1))+N($K1374)),2))</f>
        <v/>
      </c>
      <c r="M1374" s="24" t="n"/>
      <c r="N1374" s="25">
        <f>IF(OR($L1374="",$M1374=""),"",ROUND($M1374-$L1374,2))</f>
        <v/>
      </c>
      <c r="O1374" s="23">
        <f>IF($N1374="","",IF(ABS($N1374)&lt;=IFERROR(IF(INDEX('Productos de barra'!$G$2:$G$151,MATCH($D1374,'Productos de barra'!$A$2:$A$151,0))="",Configuración!$C$3,INDEX('Productos de barra'!$G$2:$G$151,MATCH($D1374,'Productos de barra'!$A$2:$A$151,0))),Configuración!$C$3)*((N($I1374)+N($J1374))/MAX(0.0001,IFERROR(IF(INDEX('Productos de barra'!$F$2:$F$151,MATCH($D1374,'Productos de barra'!$A$2:$A$151,0))="",1,INDEX('Productos de barra'!$F$2:$F$151,MATCH($D1374,'Productos de barra'!$A$2:$A$151,0))),1))+N($K1374))+0.001,"OK",IF($N1374&lt;0,"Falta: investigar","Sobra: revisar carga")))</f>
        <v/>
      </c>
      <c r="P1374" s="26">
        <f>IF($N1374="","",IFERROR(IF(INDEX('Productos de barra'!$H$2:$H$151,MATCH($D1374,'Productos de barra'!$A$2:$A$151,0))="","",$N1374*INDEX('Productos de barra'!$H$2:$H$151,MATCH($D1374,'Productos de barra'!$A$2:$A$151,0))),""))</f>
        <v/>
      </c>
      <c r="Q1374" s="18" t="n"/>
      <c r="R1374" s="23">
        <f>IF(OR($A1374="",$A1374&lt;&gt;'Resumen del turno'!$C$3,$B1374&lt;&gt;'Resumen del turno'!$C$4,$O1374="",$O1374="OK"),"",COUNTIFS($A$2:$A1374,$A1374,$B$2:$B1374,$B1374,$O$2:$O1374,"Falta*")+COUNTIFS($A$2:$A1374,$A1374,$B$2:$B1374,$B1374,$O$2:$O1374,"Sobra*"))</f>
        <v/>
      </c>
    </row>
    <row r="1375">
      <c r="A1375" s="22" t="n"/>
      <c r="B1375" s="18" t="n"/>
      <c r="C1375" s="18" t="n"/>
      <c r="D1375" s="18" t="n"/>
      <c r="E1375" s="23">
        <f>IF($D1375="","",IFERROR(INDEX('Productos de barra'!$B$2:$B$151,MATCH($D1375,'Productos de barra'!$A$2:$A$151,0)),"Código no cargado"))</f>
        <v/>
      </c>
      <c r="F1375" s="23">
        <f>IF($D1375="","",IFERROR(INDEX('Productos de barra'!$D$2:$D$151,MATCH($D1375,'Productos de barra'!$A$2:$A$151,0)),""))</f>
        <v/>
      </c>
      <c r="G1375" s="24" t="n"/>
      <c r="H1375" s="24" t="n"/>
      <c r="I1375" s="24" t="n"/>
      <c r="J1375" s="24" t="n"/>
      <c r="K1375" s="24" t="n"/>
      <c r="L1375" s="25">
        <f>IF(OR($D1375="",$G1375=""),"",ROUND($G1375+N($H1375)-((N($I1375)+N($J1375))/MAX(0.0001,IFERROR(IF(INDEX('Productos de barra'!$F$2:$F$151,MATCH($D1375,'Productos de barra'!$A$2:$A$151,0))="",1,INDEX('Productos de barra'!$F$2:$F$151,MATCH($D1375,'Productos de barra'!$A$2:$A$151,0))),1))+N($K1375)),2))</f>
        <v/>
      </c>
      <c r="M1375" s="24" t="n"/>
      <c r="N1375" s="25">
        <f>IF(OR($L1375="",$M1375=""),"",ROUND($M1375-$L1375,2))</f>
        <v/>
      </c>
      <c r="O1375" s="23">
        <f>IF($N1375="","",IF(ABS($N1375)&lt;=IFERROR(IF(INDEX('Productos de barra'!$G$2:$G$151,MATCH($D1375,'Productos de barra'!$A$2:$A$151,0))="",Configuración!$C$3,INDEX('Productos de barra'!$G$2:$G$151,MATCH($D1375,'Productos de barra'!$A$2:$A$151,0))),Configuración!$C$3)*((N($I1375)+N($J1375))/MAX(0.0001,IFERROR(IF(INDEX('Productos de barra'!$F$2:$F$151,MATCH($D1375,'Productos de barra'!$A$2:$A$151,0))="",1,INDEX('Productos de barra'!$F$2:$F$151,MATCH($D1375,'Productos de barra'!$A$2:$A$151,0))),1))+N($K1375))+0.001,"OK",IF($N1375&lt;0,"Falta: investigar","Sobra: revisar carga")))</f>
        <v/>
      </c>
      <c r="P1375" s="26">
        <f>IF($N1375="","",IFERROR(IF(INDEX('Productos de barra'!$H$2:$H$151,MATCH($D1375,'Productos de barra'!$A$2:$A$151,0))="","",$N1375*INDEX('Productos de barra'!$H$2:$H$151,MATCH($D1375,'Productos de barra'!$A$2:$A$151,0))),""))</f>
        <v/>
      </c>
      <c r="Q1375" s="18" t="n"/>
      <c r="R1375" s="23">
        <f>IF(OR($A1375="",$A1375&lt;&gt;'Resumen del turno'!$C$3,$B1375&lt;&gt;'Resumen del turno'!$C$4,$O1375="",$O1375="OK"),"",COUNTIFS($A$2:$A1375,$A1375,$B$2:$B1375,$B1375,$O$2:$O1375,"Falta*")+COUNTIFS($A$2:$A1375,$A1375,$B$2:$B1375,$B1375,$O$2:$O1375,"Sobra*"))</f>
        <v/>
      </c>
    </row>
    <row r="1376">
      <c r="A1376" s="22" t="n"/>
      <c r="B1376" s="18" t="n"/>
      <c r="C1376" s="18" t="n"/>
      <c r="D1376" s="18" t="n"/>
      <c r="E1376" s="23">
        <f>IF($D1376="","",IFERROR(INDEX('Productos de barra'!$B$2:$B$151,MATCH($D1376,'Productos de barra'!$A$2:$A$151,0)),"Código no cargado"))</f>
        <v/>
      </c>
      <c r="F1376" s="23">
        <f>IF($D1376="","",IFERROR(INDEX('Productos de barra'!$D$2:$D$151,MATCH($D1376,'Productos de barra'!$A$2:$A$151,0)),""))</f>
        <v/>
      </c>
      <c r="G1376" s="24" t="n"/>
      <c r="H1376" s="24" t="n"/>
      <c r="I1376" s="24" t="n"/>
      <c r="J1376" s="24" t="n"/>
      <c r="K1376" s="24" t="n"/>
      <c r="L1376" s="25">
        <f>IF(OR($D1376="",$G1376=""),"",ROUND($G1376+N($H1376)-((N($I1376)+N($J1376))/MAX(0.0001,IFERROR(IF(INDEX('Productos de barra'!$F$2:$F$151,MATCH($D1376,'Productos de barra'!$A$2:$A$151,0))="",1,INDEX('Productos de barra'!$F$2:$F$151,MATCH($D1376,'Productos de barra'!$A$2:$A$151,0))),1))+N($K1376)),2))</f>
        <v/>
      </c>
      <c r="M1376" s="24" t="n"/>
      <c r="N1376" s="25">
        <f>IF(OR($L1376="",$M1376=""),"",ROUND($M1376-$L1376,2))</f>
        <v/>
      </c>
      <c r="O1376" s="23">
        <f>IF($N1376="","",IF(ABS($N1376)&lt;=IFERROR(IF(INDEX('Productos de barra'!$G$2:$G$151,MATCH($D1376,'Productos de barra'!$A$2:$A$151,0))="",Configuración!$C$3,INDEX('Productos de barra'!$G$2:$G$151,MATCH($D1376,'Productos de barra'!$A$2:$A$151,0))),Configuración!$C$3)*((N($I1376)+N($J1376))/MAX(0.0001,IFERROR(IF(INDEX('Productos de barra'!$F$2:$F$151,MATCH($D1376,'Productos de barra'!$A$2:$A$151,0))="",1,INDEX('Productos de barra'!$F$2:$F$151,MATCH($D1376,'Productos de barra'!$A$2:$A$151,0))),1))+N($K1376))+0.001,"OK",IF($N1376&lt;0,"Falta: investigar","Sobra: revisar carga")))</f>
        <v/>
      </c>
      <c r="P1376" s="26">
        <f>IF($N1376="","",IFERROR(IF(INDEX('Productos de barra'!$H$2:$H$151,MATCH($D1376,'Productos de barra'!$A$2:$A$151,0))="","",$N1376*INDEX('Productos de barra'!$H$2:$H$151,MATCH($D1376,'Productos de barra'!$A$2:$A$151,0))),""))</f>
        <v/>
      </c>
      <c r="Q1376" s="18" t="n"/>
      <c r="R1376" s="23">
        <f>IF(OR($A1376="",$A1376&lt;&gt;'Resumen del turno'!$C$3,$B1376&lt;&gt;'Resumen del turno'!$C$4,$O1376="",$O1376="OK"),"",COUNTIFS($A$2:$A1376,$A1376,$B$2:$B1376,$B1376,$O$2:$O1376,"Falta*")+COUNTIFS($A$2:$A1376,$A1376,$B$2:$B1376,$B1376,$O$2:$O1376,"Sobra*"))</f>
        <v/>
      </c>
    </row>
    <row r="1377">
      <c r="A1377" s="22" t="n"/>
      <c r="B1377" s="18" t="n"/>
      <c r="C1377" s="18" t="n"/>
      <c r="D1377" s="18" t="n"/>
      <c r="E1377" s="23">
        <f>IF($D1377="","",IFERROR(INDEX('Productos de barra'!$B$2:$B$151,MATCH($D1377,'Productos de barra'!$A$2:$A$151,0)),"Código no cargado"))</f>
        <v/>
      </c>
      <c r="F1377" s="23">
        <f>IF($D1377="","",IFERROR(INDEX('Productos de barra'!$D$2:$D$151,MATCH($D1377,'Productos de barra'!$A$2:$A$151,0)),""))</f>
        <v/>
      </c>
      <c r="G1377" s="24" t="n"/>
      <c r="H1377" s="24" t="n"/>
      <c r="I1377" s="24" t="n"/>
      <c r="J1377" s="24" t="n"/>
      <c r="K1377" s="24" t="n"/>
      <c r="L1377" s="25">
        <f>IF(OR($D1377="",$G1377=""),"",ROUND($G1377+N($H1377)-((N($I1377)+N($J1377))/MAX(0.0001,IFERROR(IF(INDEX('Productos de barra'!$F$2:$F$151,MATCH($D1377,'Productos de barra'!$A$2:$A$151,0))="",1,INDEX('Productos de barra'!$F$2:$F$151,MATCH($D1377,'Productos de barra'!$A$2:$A$151,0))),1))+N($K1377)),2))</f>
        <v/>
      </c>
      <c r="M1377" s="24" t="n"/>
      <c r="N1377" s="25">
        <f>IF(OR($L1377="",$M1377=""),"",ROUND($M1377-$L1377,2))</f>
        <v/>
      </c>
      <c r="O1377" s="23">
        <f>IF($N1377="","",IF(ABS($N1377)&lt;=IFERROR(IF(INDEX('Productos de barra'!$G$2:$G$151,MATCH($D1377,'Productos de barra'!$A$2:$A$151,0))="",Configuración!$C$3,INDEX('Productos de barra'!$G$2:$G$151,MATCH($D1377,'Productos de barra'!$A$2:$A$151,0))),Configuración!$C$3)*((N($I1377)+N($J1377))/MAX(0.0001,IFERROR(IF(INDEX('Productos de barra'!$F$2:$F$151,MATCH($D1377,'Productos de barra'!$A$2:$A$151,0))="",1,INDEX('Productos de barra'!$F$2:$F$151,MATCH($D1377,'Productos de barra'!$A$2:$A$151,0))),1))+N($K1377))+0.001,"OK",IF($N1377&lt;0,"Falta: investigar","Sobra: revisar carga")))</f>
        <v/>
      </c>
      <c r="P1377" s="26">
        <f>IF($N1377="","",IFERROR(IF(INDEX('Productos de barra'!$H$2:$H$151,MATCH($D1377,'Productos de barra'!$A$2:$A$151,0))="","",$N1377*INDEX('Productos de barra'!$H$2:$H$151,MATCH($D1377,'Productos de barra'!$A$2:$A$151,0))),""))</f>
        <v/>
      </c>
      <c r="Q1377" s="18" t="n"/>
      <c r="R1377" s="23">
        <f>IF(OR($A1377="",$A1377&lt;&gt;'Resumen del turno'!$C$3,$B1377&lt;&gt;'Resumen del turno'!$C$4,$O1377="",$O1377="OK"),"",COUNTIFS($A$2:$A1377,$A1377,$B$2:$B1377,$B1377,$O$2:$O1377,"Falta*")+COUNTIFS($A$2:$A1377,$A1377,$B$2:$B1377,$B1377,$O$2:$O1377,"Sobra*"))</f>
        <v/>
      </c>
    </row>
    <row r="1378">
      <c r="A1378" s="22" t="n"/>
      <c r="B1378" s="18" t="n"/>
      <c r="C1378" s="18" t="n"/>
      <c r="D1378" s="18" t="n"/>
      <c r="E1378" s="23">
        <f>IF($D1378="","",IFERROR(INDEX('Productos de barra'!$B$2:$B$151,MATCH($D1378,'Productos de barra'!$A$2:$A$151,0)),"Código no cargado"))</f>
        <v/>
      </c>
      <c r="F1378" s="23">
        <f>IF($D1378="","",IFERROR(INDEX('Productos de barra'!$D$2:$D$151,MATCH($D1378,'Productos de barra'!$A$2:$A$151,0)),""))</f>
        <v/>
      </c>
      <c r="G1378" s="24" t="n"/>
      <c r="H1378" s="24" t="n"/>
      <c r="I1378" s="24" t="n"/>
      <c r="J1378" s="24" t="n"/>
      <c r="K1378" s="24" t="n"/>
      <c r="L1378" s="25">
        <f>IF(OR($D1378="",$G1378=""),"",ROUND($G1378+N($H1378)-((N($I1378)+N($J1378))/MAX(0.0001,IFERROR(IF(INDEX('Productos de barra'!$F$2:$F$151,MATCH($D1378,'Productos de barra'!$A$2:$A$151,0))="",1,INDEX('Productos de barra'!$F$2:$F$151,MATCH($D1378,'Productos de barra'!$A$2:$A$151,0))),1))+N($K1378)),2))</f>
        <v/>
      </c>
      <c r="M1378" s="24" t="n"/>
      <c r="N1378" s="25">
        <f>IF(OR($L1378="",$M1378=""),"",ROUND($M1378-$L1378,2))</f>
        <v/>
      </c>
      <c r="O1378" s="23">
        <f>IF($N1378="","",IF(ABS($N1378)&lt;=IFERROR(IF(INDEX('Productos de barra'!$G$2:$G$151,MATCH($D1378,'Productos de barra'!$A$2:$A$151,0))="",Configuración!$C$3,INDEX('Productos de barra'!$G$2:$G$151,MATCH($D1378,'Productos de barra'!$A$2:$A$151,0))),Configuración!$C$3)*((N($I1378)+N($J1378))/MAX(0.0001,IFERROR(IF(INDEX('Productos de barra'!$F$2:$F$151,MATCH($D1378,'Productos de barra'!$A$2:$A$151,0))="",1,INDEX('Productos de barra'!$F$2:$F$151,MATCH($D1378,'Productos de barra'!$A$2:$A$151,0))),1))+N($K1378))+0.001,"OK",IF($N1378&lt;0,"Falta: investigar","Sobra: revisar carga")))</f>
        <v/>
      </c>
      <c r="P1378" s="26">
        <f>IF($N1378="","",IFERROR(IF(INDEX('Productos de barra'!$H$2:$H$151,MATCH($D1378,'Productos de barra'!$A$2:$A$151,0))="","",$N1378*INDEX('Productos de barra'!$H$2:$H$151,MATCH($D1378,'Productos de barra'!$A$2:$A$151,0))),""))</f>
        <v/>
      </c>
      <c r="Q1378" s="18" t="n"/>
      <c r="R1378" s="23">
        <f>IF(OR($A1378="",$A1378&lt;&gt;'Resumen del turno'!$C$3,$B1378&lt;&gt;'Resumen del turno'!$C$4,$O1378="",$O1378="OK"),"",COUNTIFS($A$2:$A1378,$A1378,$B$2:$B1378,$B1378,$O$2:$O1378,"Falta*")+COUNTIFS($A$2:$A1378,$A1378,$B$2:$B1378,$B1378,$O$2:$O1378,"Sobra*"))</f>
        <v/>
      </c>
    </row>
    <row r="1379">
      <c r="A1379" s="22" t="n"/>
      <c r="B1379" s="18" t="n"/>
      <c r="C1379" s="18" t="n"/>
      <c r="D1379" s="18" t="n"/>
      <c r="E1379" s="23">
        <f>IF($D1379="","",IFERROR(INDEX('Productos de barra'!$B$2:$B$151,MATCH($D1379,'Productos de barra'!$A$2:$A$151,0)),"Código no cargado"))</f>
        <v/>
      </c>
      <c r="F1379" s="23">
        <f>IF($D1379="","",IFERROR(INDEX('Productos de barra'!$D$2:$D$151,MATCH($D1379,'Productos de barra'!$A$2:$A$151,0)),""))</f>
        <v/>
      </c>
      <c r="G1379" s="24" t="n"/>
      <c r="H1379" s="24" t="n"/>
      <c r="I1379" s="24" t="n"/>
      <c r="J1379" s="24" t="n"/>
      <c r="K1379" s="24" t="n"/>
      <c r="L1379" s="25">
        <f>IF(OR($D1379="",$G1379=""),"",ROUND($G1379+N($H1379)-((N($I1379)+N($J1379))/MAX(0.0001,IFERROR(IF(INDEX('Productos de barra'!$F$2:$F$151,MATCH($D1379,'Productos de barra'!$A$2:$A$151,0))="",1,INDEX('Productos de barra'!$F$2:$F$151,MATCH($D1379,'Productos de barra'!$A$2:$A$151,0))),1))+N($K1379)),2))</f>
        <v/>
      </c>
      <c r="M1379" s="24" t="n"/>
      <c r="N1379" s="25">
        <f>IF(OR($L1379="",$M1379=""),"",ROUND($M1379-$L1379,2))</f>
        <v/>
      </c>
      <c r="O1379" s="23">
        <f>IF($N1379="","",IF(ABS($N1379)&lt;=IFERROR(IF(INDEX('Productos de barra'!$G$2:$G$151,MATCH($D1379,'Productos de barra'!$A$2:$A$151,0))="",Configuración!$C$3,INDEX('Productos de barra'!$G$2:$G$151,MATCH($D1379,'Productos de barra'!$A$2:$A$151,0))),Configuración!$C$3)*((N($I1379)+N($J1379))/MAX(0.0001,IFERROR(IF(INDEX('Productos de barra'!$F$2:$F$151,MATCH($D1379,'Productos de barra'!$A$2:$A$151,0))="",1,INDEX('Productos de barra'!$F$2:$F$151,MATCH($D1379,'Productos de barra'!$A$2:$A$151,0))),1))+N($K1379))+0.001,"OK",IF($N1379&lt;0,"Falta: investigar","Sobra: revisar carga")))</f>
        <v/>
      </c>
      <c r="P1379" s="26">
        <f>IF($N1379="","",IFERROR(IF(INDEX('Productos de barra'!$H$2:$H$151,MATCH($D1379,'Productos de barra'!$A$2:$A$151,0))="","",$N1379*INDEX('Productos de barra'!$H$2:$H$151,MATCH($D1379,'Productos de barra'!$A$2:$A$151,0))),""))</f>
        <v/>
      </c>
      <c r="Q1379" s="18" t="n"/>
      <c r="R1379" s="23">
        <f>IF(OR($A1379="",$A1379&lt;&gt;'Resumen del turno'!$C$3,$B1379&lt;&gt;'Resumen del turno'!$C$4,$O1379="",$O1379="OK"),"",COUNTIFS($A$2:$A1379,$A1379,$B$2:$B1379,$B1379,$O$2:$O1379,"Falta*")+COUNTIFS($A$2:$A1379,$A1379,$B$2:$B1379,$B1379,$O$2:$O1379,"Sobra*"))</f>
        <v/>
      </c>
    </row>
    <row r="1380">
      <c r="A1380" s="22" t="n"/>
      <c r="B1380" s="18" t="n"/>
      <c r="C1380" s="18" t="n"/>
      <c r="D1380" s="18" t="n"/>
      <c r="E1380" s="23">
        <f>IF($D1380="","",IFERROR(INDEX('Productos de barra'!$B$2:$B$151,MATCH($D1380,'Productos de barra'!$A$2:$A$151,0)),"Código no cargado"))</f>
        <v/>
      </c>
      <c r="F1380" s="23">
        <f>IF($D1380="","",IFERROR(INDEX('Productos de barra'!$D$2:$D$151,MATCH($D1380,'Productos de barra'!$A$2:$A$151,0)),""))</f>
        <v/>
      </c>
      <c r="G1380" s="24" t="n"/>
      <c r="H1380" s="24" t="n"/>
      <c r="I1380" s="24" t="n"/>
      <c r="J1380" s="24" t="n"/>
      <c r="K1380" s="24" t="n"/>
      <c r="L1380" s="25">
        <f>IF(OR($D1380="",$G1380=""),"",ROUND($G1380+N($H1380)-((N($I1380)+N($J1380))/MAX(0.0001,IFERROR(IF(INDEX('Productos de barra'!$F$2:$F$151,MATCH($D1380,'Productos de barra'!$A$2:$A$151,0))="",1,INDEX('Productos de barra'!$F$2:$F$151,MATCH($D1380,'Productos de barra'!$A$2:$A$151,0))),1))+N($K1380)),2))</f>
        <v/>
      </c>
      <c r="M1380" s="24" t="n"/>
      <c r="N1380" s="25">
        <f>IF(OR($L1380="",$M1380=""),"",ROUND($M1380-$L1380,2))</f>
        <v/>
      </c>
      <c r="O1380" s="23">
        <f>IF($N1380="","",IF(ABS($N1380)&lt;=IFERROR(IF(INDEX('Productos de barra'!$G$2:$G$151,MATCH($D1380,'Productos de barra'!$A$2:$A$151,0))="",Configuración!$C$3,INDEX('Productos de barra'!$G$2:$G$151,MATCH($D1380,'Productos de barra'!$A$2:$A$151,0))),Configuración!$C$3)*((N($I1380)+N($J1380))/MAX(0.0001,IFERROR(IF(INDEX('Productos de barra'!$F$2:$F$151,MATCH($D1380,'Productos de barra'!$A$2:$A$151,0))="",1,INDEX('Productos de barra'!$F$2:$F$151,MATCH($D1380,'Productos de barra'!$A$2:$A$151,0))),1))+N($K1380))+0.001,"OK",IF($N1380&lt;0,"Falta: investigar","Sobra: revisar carga")))</f>
        <v/>
      </c>
      <c r="P1380" s="26">
        <f>IF($N1380="","",IFERROR(IF(INDEX('Productos de barra'!$H$2:$H$151,MATCH($D1380,'Productos de barra'!$A$2:$A$151,0))="","",$N1380*INDEX('Productos de barra'!$H$2:$H$151,MATCH($D1380,'Productos de barra'!$A$2:$A$151,0))),""))</f>
        <v/>
      </c>
      <c r="Q1380" s="18" t="n"/>
      <c r="R1380" s="23">
        <f>IF(OR($A1380="",$A1380&lt;&gt;'Resumen del turno'!$C$3,$B1380&lt;&gt;'Resumen del turno'!$C$4,$O1380="",$O1380="OK"),"",COUNTIFS($A$2:$A1380,$A1380,$B$2:$B1380,$B1380,$O$2:$O1380,"Falta*")+COUNTIFS($A$2:$A1380,$A1380,$B$2:$B1380,$B1380,$O$2:$O1380,"Sobra*"))</f>
        <v/>
      </c>
    </row>
    <row r="1381">
      <c r="A1381" s="22" t="n"/>
      <c r="B1381" s="18" t="n"/>
      <c r="C1381" s="18" t="n"/>
      <c r="D1381" s="18" t="n"/>
      <c r="E1381" s="23">
        <f>IF($D1381="","",IFERROR(INDEX('Productos de barra'!$B$2:$B$151,MATCH($D1381,'Productos de barra'!$A$2:$A$151,0)),"Código no cargado"))</f>
        <v/>
      </c>
      <c r="F1381" s="23">
        <f>IF($D1381="","",IFERROR(INDEX('Productos de barra'!$D$2:$D$151,MATCH($D1381,'Productos de barra'!$A$2:$A$151,0)),""))</f>
        <v/>
      </c>
      <c r="G1381" s="24" t="n"/>
      <c r="H1381" s="24" t="n"/>
      <c r="I1381" s="24" t="n"/>
      <c r="J1381" s="24" t="n"/>
      <c r="K1381" s="24" t="n"/>
      <c r="L1381" s="25">
        <f>IF(OR($D1381="",$G1381=""),"",ROUND($G1381+N($H1381)-((N($I1381)+N($J1381))/MAX(0.0001,IFERROR(IF(INDEX('Productos de barra'!$F$2:$F$151,MATCH($D1381,'Productos de barra'!$A$2:$A$151,0))="",1,INDEX('Productos de barra'!$F$2:$F$151,MATCH($D1381,'Productos de barra'!$A$2:$A$151,0))),1))+N($K1381)),2))</f>
        <v/>
      </c>
      <c r="M1381" s="24" t="n"/>
      <c r="N1381" s="25">
        <f>IF(OR($L1381="",$M1381=""),"",ROUND($M1381-$L1381,2))</f>
        <v/>
      </c>
      <c r="O1381" s="23">
        <f>IF($N1381="","",IF(ABS($N1381)&lt;=IFERROR(IF(INDEX('Productos de barra'!$G$2:$G$151,MATCH($D1381,'Productos de barra'!$A$2:$A$151,0))="",Configuración!$C$3,INDEX('Productos de barra'!$G$2:$G$151,MATCH($D1381,'Productos de barra'!$A$2:$A$151,0))),Configuración!$C$3)*((N($I1381)+N($J1381))/MAX(0.0001,IFERROR(IF(INDEX('Productos de barra'!$F$2:$F$151,MATCH($D1381,'Productos de barra'!$A$2:$A$151,0))="",1,INDEX('Productos de barra'!$F$2:$F$151,MATCH($D1381,'Productos de barra'!$A$2:$A$151,0))),1))+N($K1381))+0.001,"OK",IF($N1381&lt;0,"Falta: investigar","Sobra: revisar carga")))</f>
        <v/>
      </c>
      <c r="P1381" s="26">
        <f>IF($N1381="","",IFERROR(IF(INDEX('Productos de barra'!$H$2:$H$151,MATCH($D1381,'Productos de barra'!$A$2:$A$151,0))="","",$N1381*INDEX('Productos de barra'!$H$2:$H$151,MATCH($D1381,'Productos de barra'!$A$2:$A$151,0))),""))</f>
        <v/>
      </c>
      <c r="Q1381" s="18" t="n"/>
      <c r="R1381" s="23">
        <f>IF(OR($A1381="",$A1381&lt;&gt;'Resumen del turno'!$C$3,$B1381&lt;&gt;'Resumen del turno'!$C$4,$O1381="",$O1381="OK"),"",COUNTIFS($A$2:$A1381,$A1381,$B$2:$B1381,$B1381,$O$2:$O1381,"Falta*")+COUNTIFS($A$2:$A1381,$A1381,$B$2:$B1381,$B1381,$O$2:$O1381,"Sobra*"))</f>
        <v/>
      </c>
    </row>
    <row r="1382">
      <c r="A1382" s="22" t="n"/>
      <c r="B1382" s="18" t="n"/>
      <c r="C1382" s="18" t="n"/>
      <c r="D1382" s="18" t="n"/>
      <c r="E1382" s="23">
        <f>IF($D1382="","",IFERROR(INDEX('Productos de barra'!$B$2:$B$151,MATCH($D1382,'Productos de barra'!$A$2:$A$151,0)),"Código no cargado"))</f>
        <v/>
      </c>
      <c r="F1382" s="23">
        <f>IF($D1382="","",IFERROR(INDEX('Productos de barra'!$D$2:$D$151,MATCH($D1382,'Productos de barra'!$A$2:$A$151,0)),""))</f>
        <v/>
      </c>
      <c r="G1382" s="24" t="n"/>
      <c r="H1382" s="24" t="n"/>
      <c r="I1382" s="24" t="n"/>
      <c r="J1382" s="24" t="n"/>
      <c r="K1382" s="24" t="n"/>
      <c r="L1382" s="25">
        <f>IF(OR($D1382="",$G1382=""),"",ROUND($G1382+N($H1382)-((N($I1382)+N($J1382))/MAX(0.0001,IFERROR(IF(INDEX('Productos de barra'!$F$2:$F$151,MATCH($D1382,'Productos de barra'!$A$2:$A$151,0))="",1,INDEX('Productos de barra'!$F$2:$F$151,MATCH($D1382,'Productos de barra'!$A$2:$A$151,0))),1))+N($K1382)),2))</f>
        <v/>
      </c>
      <c r="M1382" s="24" t="n"/>
      <c r="N1382" s="25">
        <f>IF(OR($L1382="",$M1382=""),"",ROUND($M1382-$L1382,2))</f>
        <v/>
      </c>
      <c r="O1382" s="23">
        <f>IF($N1382="","",IF(ABS($N1382)&lt;=IFERROR(IF(INDEX('Productos de barra'!$G$2:$G$151,MATCH($D1382,'Productos de barra'!$A$2:$A$151,0))="",Configuración!$C$3,INDEX('Productos de barra'!$G$2:$G$151,MATCH($D1382,'Productos de barra'!$A$2:$A$151,0))),Configuración!$C$3)*((N($I1382)+N($J1382))/MAX(0.0001,IFERROR(IF(INDEX('Productos de barra'!$F$2:$F$151,MATCH($D1382,'Productos de barra'!$A$2:$A$151,0))="",1,INDEX('Productos de barra'!$F$2:$F$151,MATCH($D1382,'Productos de barra'!$A$2:$A$151,0))),1))+N($K1382))+0.001,"OK",IF($N1382&lt;0,"Falta: investigar","Sobra: revisar carga")))</f>
        <v/>
      </c>
      <c r="P1382" s="26">
        <f>IF($N1382="","",IFERROR(IF(INDEX('Productos de barra'!$H$2:$H$151,MATCH($D1382,'Productos de barra'!$A$2:$A$151,0))="","",$N1382*INDEX('Productos de barra'!$H$2:$H$151,MATCH($D1382,'Productos de barra'!$A$2:$A$151,0))),""))</f>
        <v/>
      </c>
      <c r="Q1382" s="18" t="n"/>
      <c r="R1382" s="23">
        <f>IF(OR($A1382="",$A1382&lt;&gt;'Resumen del turno'!$C$3,$B1382&lt;&gt;'Resumen del turno'!$C$4,$O1382="",$O1382="OK"),"",COUNTIFS($A$2:$A1382,$A1382,$B$2:$B1382,$B1382,$O$2:$O1382,"Falta*")+COUNTIFS($A$2:$A1382,$A1382,$B$2:$B1382,$B1382,$O$2:$O1382,"Sobra*"))</f>
        <v/>
      </c>
    </row>
    <row r="1383">
      <c r="A1383" s="22" t="n"/>
      <c r="B1383" s="18" t="n"/>
      <c r="C1383" s="18" t="n"/>
      <c r="D1383" s="18" t="n"/>
      <c r="E1383" s="23">
        <f>IF($D1383="","",IFERROR(INDEX('Productos de barra'!$B$2:$B$151,MATCH($D1383,'Productos de barra'!$A$2:$A$151,0)),"Código no cargado"))</f>
        <v/>
      </c>
      <c r="F1383" s="23">
        <f>IF($D1383="","",IFERROR(INDEX('Productos de barra'!$D$2:$D$151,MATCH($D1383,'Productos de barra'!$A$2:$A$151,0)),""))</f>
        <v/>
      </c>
      <c r="G1383" s="24" t="n"/>
      <c r="H1383" s="24" t="n"/>
      <c r="I1383" s="24" t="n"/>
      <c r="J1383" s="24" t="n"/>
      <c r="K1383" s="24" t="n"/>
      <c r="L1383" s="25">
        <f>IF(OR($D1383="",$G1383=""),"",ROUND($G1383+N($H1383)-((N($I1383)+N($J1383))/MAX(0.0001,IFERROR(IF(INDEX('Productos de barra'!$F$2:$F$151,MATCH($D1383,'Productos de barra'!$A$2:$A$151,0))="",1,INDEX('Productos de barra'!$F$2:$F$151,MATCH($D1383,'Productos de barra'!$A$2:$A$151,0))),1))+N($K1383)),2))</f>
        <v/>
      </c>
      <c r="M1383" s="24" t="n"/>
      <c r="N1383" s="25">
        <f>IF(OR($L1383="",$M1383=""),"",ROUND($M1383-$L1383,2))</f>
        <v/>
      </c>
      <c r="O1383" s="23">
        <f>IF($N1383="","",IF(ABS($N1383)&lt;=IFERROR(IF(INDEX('Productos de barra'!$G$2:$G$151,MATCH($D1383,'Productos de barra'!$A$2:$A$151,0))="",Configuración!$C$3,INDEX('Productos de barra'!$G$2:$G$151,MATCH($D1383,'Productos de barra'!$A$2:$A$151,0))),Configuración!$C$3)*((N($I1383)+N($J1383))/MAX(0.0001,IFERROR(IF(INDEX('Productos de barra'!$F$2:$F$151,MATCH($D1383,'Productos de barra'!$A$2:$A$151,0))="",1,INDEX('Productos de barra'!$F$2:$F$151,MATCH($D1383,'Productos de barra'!$A$2:$A$151,0))),1))+N($K1383))+0.001,"OK",IF($N1383&lt;0,"Falta: investigar","Sobra: revisar carga")))</f>
        <v/>
      </c>
      <c r="P1383" s="26">
        <f>IF($N1383="","",IFERROR(IF(INDEX('Productos de barra'!$H$2:$H$151,MATCH($D1383,'Productos de barra'!$A$2:$A$151,0))="","",$N1383*INDEX('Productos de barra'!$H$2:$H$151,MATCH($D1383,'Productos de barra'!$A$2:$A$151,0))),""))</f>
        <v/>
      </c>
      <c r="Q1383" s="18" t="n"/>
      <c r="R1383" s="23">
        <f>IF(OR($A1383="",$A1383&lt;&gt;'Resumen del turno'!$C$3,$B1383&lt;&gt;'Resumen del turno'!$C$4,$O1383="",$O1383="OK"),"",COUNTIFS($A$2:$A1383,$A1383,$B$2:$B1383,$B1383,$O$2:$O1383,"Falta*")+COUNTIFS($A$2:$A1383,$A1383,$B$2:$B1383,$B1383,$O$2:$O1383,"Sobra*"))</f>
        <v/>
      </c>
    </row>
    <row r="1384">
      <c r="A1384" s="22" t="n"/>
      <c r="B1384" s="18" t="n"/>
      <c r="C1384" s="18" t="n"/>
      <c r="D1384" s="18" t="n"/>
      <c r="E1384" s="23">
        <f>IF($D1384="","",IFERROR(INDEX('Productos de barra'!$B$2:$B$151,MATCH($D1384,'Productos de barra'!$A$2:$A$151,0)),"Código no cargado"))</f>
        <v/>
      </c>
      <c r="F1384" s="23">
        <f>IF($D1384="","",IFERROR(INDEX('Productos de barra'!$D$2:$D$151,MATCH($D1384,'Productos de barra'!$A$2:$A$151,0)),""))</f>
        <v/>
      </c>
      <c r="G1384" s="24" t="n"/>
      <c r="H1384" s="24" t="n"/>
      <c r="I1384" s="24" t="n"/>
      <c r="J1384" s="24" t="n"/>
      <c r="K1384" s="24" t="n"/>
      <c r="L1384" s="25">
        <f>IF(OR($D1384="",$G1384=""),"",ROUND($G1384+N($H1384)-((N($I1384)+N($J1384))/MAX(0.0001,IFERROR(IF(INDEX('Productos de barra'!$F$2:$F$151,MATCH($D1384,'Productos de barra'!$A$2:$A$151,0))="",1,INDEX('Productos de barra'!$F$2:$F$151,MATCH($D1384,'Productos de barra'!$A$2:$A$151,0))),1))+N($K1384)),2))</f>
        <v/>
      </c>
      <c r="M1384" s="24" t="n"/>
      <c r="N1384" s="25">
        <f>IF(OR($L1384="",$M1384=""),"",ROUND($M1384-$L1384,2))</f>
        <v/>
      </c>
      <c r="O1384" s="23">
        <f>IF($N1384="","",IF(ABS($N1384)&lt;=IFERROR(IF(INDEX('Productos de barra'!$G$2:$G$151,MATCH($D1384,'Productos de barra'!$A$2:$A$151,0))="",Configuración!$C$3,INDEX('Productos de barra'!$G$2:$G$151,MATCH($D1384,'Productos de barra'!$A$2:$A$151,0))),Configuración!$C$3)*((N($I1384)+N($J1384))/MAX(0.0001,IFERROR(IF(INDEX('Productos de barra'!$F$2:$F$151,MATCH($D1384,'Productos de barra'!$A$2:$A$151,0))="",1,INDEX('Productos de barra'!$F$2:$F$151,MATCH($D1384,'Productos de barra'!$A$2:$A$151,0))),1))+N($K1384))+0.001,"OK",IF($N1384&lt;0,"Falta: investigar","Sobra: revisar carga")))</f>
        <v/>
      </c>
      <c r="P1384" s="26">
        <f>IF($N1384="","",IFERROR(IF(INDEX('Productos de barra'!$H$2:$H$151,MATCH($D1384,'Productos de barra'!$A$2:$A$151,0))="","",$N1384*INDEX('Productos de barra'!$H$2:$H$151,MATCH($D1384,'Productos de barra'!$A$2:$A$151,0))),""))</f>
        <v/>
      </c>
      <c r="Q1384" s="18" t="n"/>
      <c r="R1384" s="23">
        <f>IF(OR($A1384="",$A1384&lt;&gt;'Resumen del turno'!$C$3,$B1384&lt;&gt;'Resumen del turno'!$C$4,$O1384="",$O1384="OK"),"",COUNTIFS($A$2:$A1384,$A1384,$B$2:$B1384,$B1384,$O$2:$O1384,"Falta*")+COUNTIFS($A$2:$A1384,$A1384,$B$2:$B1384,$B1384,$O$2:$O1384,"Sobra*"))</f>
        <v/>
      </c>
    </row>
    <row r="1385">
      <c r="A1385" s="22" t="n"/>
      <c r="B1385" s="18" t="n"/>
      <c r="C1385" s="18" t="n"/>
      <c r="D1385" s="18" t="n"/>
      <c r="E1385" s="23">
        <f>IF($D1385="","",IFERROR(INDEX('Productos de barra'!$B$2:$B$151,MATCH($D1385,'Productos de barra'!$A$2:$A$151,0)),"Código no cargado"))</f>
        <v/>
      </c>
      <c r="F1385" s="23">
        <f>IF($D1385="","",IFERROR(INDEX('Productos de barra'!$D$2:$D$151,MATCH($D1385,'Productos de barra'!$A$2:$A$151,0)),""))</f>
        <v/>
      </c>
      <c r="G1385" s="24" t="n"/>
      <c r="H1385" s="24" t="n"/>
      <c r="I1385" s="24" t="n"/>
      <c r="J1385" s="24" t="n"/>
      <c r="K1385" s="24" t="n"/>
      <c r="L1385" s="25">
        <f>IF(OR($D1385="",$G1385=""),"",ROUND($G1385+N($H1385)-((N($I1385)+N($J1385))/MAX(0.0001,IFERROR(IF(INDEX('Productos de barra'!$F$2:$F$151,MATCH($D1385,'Productos de barra'!$A$2:$A$151,0))="",1,INDEX('Productos de barra'!$F$2:$F$151,MATCH($D1385,'Productos de barra'!$A$2:$A$151,0))),1))+N($K1385)),2))</f>
        <v/>
      </c>
      <c r="M1385" s="24" t="n"/>
      <c r="N1385" s="25">
        <f>IF(OR($L1385="",$M1385=""),"",ROUND($M1385-$L1385,2))</f>
        <v/>
      </c>
      <c r="O1385" s="23">
        <f>IF($N1385="","",IF(ABS($N1385)&lt;=IFERROR(IF(INDEX('Productos de barra'!$G$2:$G$151,MATCH($D1385,'Productos de barra'!$A$2:$A$151,0))="",Configuración!$C$3,INDEX('Productos de barra'!$G$2:$G$151,MATCH($D1385,'Productos de barra'!$A$2:$A$151,0))),Configuración!$C$3)*((N($I1385)+N($J1385))/MAX(0.0001,IFERROR(IF(INDEX('Productos de barra'!$F$2:$F$151,MATCH($D1385,'Productos de barra'!$A$2:$A$151,0))="",1,INDEX('Productos de barra'!$F$2:$F$151,MATCH($D1385,'Productos de barra'!$A$2:$A$151,0))),1))+N($K1385))+0.001,"OK",IF($N1385&lt;0,"Falta: investigar","Sobra: revisar carga")))</f>
        <v/>
      </c>
      <c r="P1385" s="26">
        <f>IF($N1385="","",IFERROR(IF(INDEX('Productos de barra'!$H$2:$H$151,MATCH($D1385,'Productos de barra'!$A$2:$A$151,0))="","",$N1385*INDEX('Productos de barra'!$H$2:$H$151,MATCH($D1385,'Productos de barra'!$A$2:$A$151,0))),""))</f>
        <v/>
      </c>
      <c r="Q1385" s="18" t="n"/>
      <c r="R1385" s="23">
        <f>IF(OR($A1385="",$A1385&lt;&gt;'Resumen del turno'!$C$3,$B1385&lt;&gt;'Resumen del turno'!$C$4,$O1385="",$O1385="OK"),"",COUNTIFS($A$2:$A1385,$A1385,$B$2:$B1385,$B1385,$O$2:$O1385,"Falta*")+COUNTIFS($A$2:$A1385,$A1385,$B$2:$B1385,$B1385,$O$2:$O1385,"Sobra*"))</f>
        <v/>
      </c>
    </row>
    <row r="1386">
      <c r="A1386" s="22" t="n"/>
      <c r="B1386" s="18" t="n"/>
      <c r="C1386" s="18" t="n"/>
      <c r="D1386" s="18" t="n"/>
      <c r="E1386" s="23">
        <f>IF($D1386="","",IFERROR(INDEX('Productos de barra'!$B$2:$B$151,MATCH($D1386,'Productos de barra'!$A$2:$A$151,0)),"Código no cargado"))</f>
        <v/>
      </c>
      <c r="F1386" s="23">
        <f>IF($D1386="","",IFERROR(INDEX('Productos de barra'!$D$2:$D$151,MATCH($D1386,'Productos de barra'!$A$2:$A$151,0)),""))</f>
        <v/>
      </c>
      <c r="G1386" s="24" t="n"/>
      <c r="H1386" s="24" t="n"/>
      <c r="I1386" s="24" t="n"/>
      <c r="J1386" s="24" t="n"/>
      <c r="K1386" s="24" t="n"/>
      <c r="L1386" s="25">
        <f>IF(OR($D1386="",$G1386=""),"",ROUND($G1386+N($H1386)-((N($I1386)+N($J1386))/MAX(0.0001,IFERROR(IF(INDEX('Productos de barra'!$F$2:$F$151,MATCH($D1386,'Productos de barra'!$A$2:$A$151,0))="",1,INDEX('Productos de barra'!$F$2:$F$151,MATCH($D1386,'Productos de barra'!$A$2:$A$151,0))),1))+N($K1386)),2))</f>
        <v/>
      </c>
      <c r="M1386" s="24" t="n"/>
      <c r="N1386" s="25">
        <f>IF(OR($L1386="",$M1386=""),"",ROUND($M1386-$L1386,2))</f>
        <v/>
      </c>
      <c r="O1386" s="23">
        <f>IF($N1386="","",IF(ABS($N1386)&lt;=IFERROR(IF(INDEX('Productos de barra'!$G$2:$G$151,MATCH($D1386,'Productos de barra'!$A$2:$A$151,0))="",Configuración!$C$3,INDEX('Productos de barra'!$G$2:$G$151,MATCH($D1386,'Productos de barra'!$A$2:$A$151,0))),Configuración!$C$3)*((N($I1386)+N($J1386))/MAX(0.0001,IFERROR(IF(INDEX('Productos de barra'!$F$2:$F$151,MATCH($D1386,'Productos de barra'!$A$2:$A$151,0))="",1,INDEX('Productos de barra'!$F$2:$F$151,MATCH($D1386,'Productos de barra'!$A$2:$A$151,0))),1))+N($K1386))+0.001,"OK",IF($N1386&lt;0,"Falta: investigar","Sobra: revisar carga")))</f>
        <v/>
      </c>
      <c r="P1386" s="26">
        <f>IF($N1386="","",IFERROR(IF(INDEX('Productos de barra'!$H$2:$H$151,MATCH($D1386,'Productos de barra'!$A$2:$A$151,0))="","",$N1386*INDEX('Productos de barra'!$H$2:$H$151,MATCH($D1386,'Productos de barra'!$A$2:$A$151,0))),""))</f>
        <v/>
      </c>
      <c r="Q1386" s="18" t="n"/>
      <c r="R1386" s="23">
        <f>IF(OR($A1386="",$A1386&lt;&gt;'Resumen del turno'!$C$3,$B1386&lt;&gt;'Resumen del turno'!$C$4,$O1386="",$O1386="OK"),"",COUNTIFS($A$2:$A1386,$A1386,$B$2:$B1386,$B1386,$O$2:$O1386,"Falta*")+COUNTIFS($A$2:$A1386,$A1386,$B$2:$B1386,$B1386,$O$2:$O1386,"Sobra*"))</f>
        <v/>
      </c>
    </row>
    <row r="1387">
      <c r="A1387" s="22" t="n"/>
      <c r="B1387" s="18" t="n"/>
      <c r="C1387" s="18" t="n"/>
      <c r="D1387" s="18" t="n"/>
      <c r="E1387" s="23">
        <f>IF($D1387="","",IFERROR(INDEX('Productos de barra'!$B$2:$B$151,MATCH($D1387,'Productos de barra'!$A$2:$A$151,0)),"Código no cargado"))</f>
        <v/>
      </c>
      <c r="F1387" s="23">
        <f>IF($D1387="","",IFERROR(INDEX('Productos de barra'!$D$2:$D$151,MATCH($D1387,'Productos de barra'!$A$2:$A$151,0)),""))</f>
        <v/>
      </c>
      <c r="G1387" s="24" t="n"/>
      <c r="H1387" s="24" t="n"/>
      <c r="I1387" s="24" t="n"/>
      <c r="J1387" s="24" t="n"/>
      <c r="K1387" s="24" t="n"/>
      <c r="L1387" s="25">
        <f>IF(OR($D1387="",$G1387=""),"",ROUND($G1387+N($H1387)-((N($I1387)+N($J1387))/MAX(0.0001,IFERROR(IF(INDEX('Productos de barra'!$F$2:$F$151,MATCH($D1387,'Productos de barra'!$A$2:$A$151,0))="",1,INDEX('Productos de barra'!$F$2:$F$151,MATCH($D1387,'Productos de barra'!$A$2:$A$151,0))),1))+N($K1387)),2))</f>
        <v/>
      </c>
      <c r="M1387" s="24" t="n"/>
      <c r="N1387" s="25">
        <f>IF(OR($L1387="",$M1387=""),"",ROUND($M1387-$L1387,2))</f>
        <v/>
      </c>
      <c r="O1387" s="23">
        <f>IF($N1387="","",IF(ABS($N1387)&lt;=IFERROR(IF(INDEX('Productos de barra'!$G$2:$G$151,MATCH($D1387,'Productos de barra'!$A$2:$A$151,0))="",Configuración!$C$3,INDEX('Productos de barra'!$G$2:$G$151,MATCH($D1387,'Productos de barra'!$A$2:$A$151,0))),Configuración!$C$3)*((N($I1387)+N($J1387))/MAX(0.0001,IFERROR(IF(INDEX('Productos de barra'!$F$2:$F$151,MATCH($D1387,'Productos de barra'!$A$2:$A$151,0))="",1,INDEX('Productos de barra'!$F$2:$F$151,MATCH($D1387,'Productos de barra'!$A$2:$A$151,0))),1))+N($K1387))+0.001,"OK",IF($N1387&lt;0,"Falta: investigar","Sobra: revisar carga")))</f>
        <v/>
      </c>
      <c r="P1387" s="26">
        <f>IF($N1387="","",IFERROR(IF(INDEX('Productos de barra'!$H$2:$H$151,MATCH($D1387,'Productos de barra'!$A$2:$A$151,0))="","",$N1387*INDEX('Productos de barra'!$H$2:$H$151,MATCH($D1387,'Productos de barra'!$A$2:$A$151,0))),""))</f>
        <v/>
      </c>
      <c r="Q1387" s="18" t="n"/>
      <c r="R1387" s="23">
        <f>IF(OR($A1387="",$A1387&lt;&gt;'Resumen del turno'!$C$3,$B1387&lt;&gt;'Resumen del turno'!$C$4,$O1387="",$O1387="OK"),"",COUNTIFS($A$2:$A1387,$A1387,$B$2:$B1387,$B1387,$O$2:$O1387,"Falta*")+COUNTIFS($A$2:$A1387,$A1387,$B$2:$B1387,$B1387,$O$2:$O1387,"Sobra*"))</f>
        <v/>
      </c>
    </row>
    <row r="1388">
      <c r="A1388" s="22" t="n"/>
      <c r="B1388" s="18" t="n"/>
      <c r="C1388" s="18" t="n"/>
      <c r="D1388" s="18" t="n"/>
      <c r="E1388" s="23">
        <f>IF($D1388="","",IFERROR(INDEX('Productos de barra'!$B$2:$B$151,MATCH($D1388,'Productos de barra'!$A$2:$A$151,0)),"Código no cargado"))</f>
        <v/>
      </c>
      <c r="F1388" s="23">
        <f>IF($D1388="","",IFERROR(INDEX('Productos de barra'!$D$2:$D$151,MATCH($D1388,'Productos de barra'!$A$2:$A$151,0)),""))</f>
        <v/>
      </c>
      <c r="G1388" s="24" t="n"/>
      <c r="H1388" s="24" t="n"/>
      <c r="I1388" s="24" t="n"/>
      <c r="J1388" s="24" t="n"/>
      <c r="K1388" s="24" t="n"/>
      <c r="L1388" s="25">
        <f>IF(OR($D1388="",$G1388=""),"",ROUND($G1388+N($H1388)-((N($I1388)+N($J1388))/MAX(0.0001,IFERROR(IF(INDEX('Productos de barra'!$F$2:$F$151,MATCH($D1388,'Productos de barra'!$A$2:$A$151,0))="",1,INDEX('Productos de barra'!$F$2:$F$151,MATCH($D1388,'Productos de barra'!$A$2:$A$151,0))),1))+N($K1388)),2))</f>
        <v/>
      </c>
      <c r="M1388" s="24" t="n"/>
      <c r="N1388" s="25">
        <f>IF(OR($L1388="",$M1388=""),"",ROUND($M1388-$L1388,2))</f>
        <v/>
      </c>
      <c r="O1388" s="23">
        <f>IF($N1388="","",IF(ABS($N1388)&lt;=IFERROR(IF(INDEX('Productos de barra'!$G$2:$G$151,MATCH($D1388,'Productos de barra'!$A$2:$A$151,0))="",Configuración!$C$3,INDEX('Productos de barra'!$G$2:$G$151,MATCH($D1388,'Productos de barra'!$A$2:$A$151,0))),Configuración!$C$3)*((N($I1388)+N($J1388))/MAX(0.0001,IFERROR(IF(INDEX('Productos de barra'!$F$2:$F$151,MATCH($D1388,'Productos de barra'!$A$2:$A$151,0))="",1,INDEX('Productos de barra'!$F$2:$F$151,MATCH($D1388,'Productos de barra'!$A$2:$A$151,0))),1))+N($K1388))+0.001,"OK",IF($N1388&lt;0,"Falta: investigar","Sobra: revisar carga")))</f>
        <v/>
      </c>
      <c r="P1388" s="26">
        <f>IF($N1388="","",IFERROR(IF(INDEX('Productos de barra'!$H$2:$H$151,MATCH($D1388,'Productos de barra'!$A$2:$A$151,0))="","",$N1388*INDEX('Productos de barra'!$H$2:$H$151,MATCH($D1388,'Productos de barra'!$A$2:$A$151,0))),""))</f>
        <v/>
      </c>
      <c r="Q1388" s="18" t="n"/>
      <c r="R1388" s="23">
        <f>IF(OR($A1388="",$A1388&lt;&gt;'Resumen del turno'!$C$3,$B1388&lt;&gt;'Resumen del turno'!$C$4,$O1388="",$O1388="OK"),"",COUNTIFS($A$2:$A1388,$A1388,$B$2:$B1388,$B1388,$O$2:$O1388,"Falta*")+COUNTIFS($A$2:$A1388,$A1388,$B$2:$B1388,$B1388,$O$2:$O1388,"Sobra*"))</f>
        <v/>
      </c>
    </row>
    <row r="1389">
      <c r="A1389" s="22" t="n"/>
      <c r="B1389" s="18" t="n"/>
      <c r="C1389" s="18" t="n"/>
      <c r="D1389" s="18" t="n"/>
      <c r="E1389" s="23">
        <f>IF($D1389="","",IFERROR(INDEX('Productos de barra'!$B$2:$B$151,MATCH($D1389,'Productos de barra'!$A$2:$A$151,0)),"Código no cargado"))</f>
        <v/>
      </c>
      <c r="F1389" s="23">
        <f>IF($D1389="","",IFERROR(INDEX('Productos de barra'!$D$2:$D$151,MATCH($D1389,'Productos de barra'!$A$2:$A$151,0)),""))</f>
        <v/>
      </c>
      <c r="G1389" s="24" t="n"/>
      <c r="H1389" s="24" t="n"/>
      <c r="I1389" s="24" t="n"/>
      <c r="J1389" s="24" t="n"/>
      <c r="K1389" s="24" t="n"/>
      <c r="L1389" s="25">
        <f>IF(OR($D1389="",$G1389=""),"",ROUND($G1389+N($H1389)-((N($I1389)+N($J1389))/MAX(0.0001,IFERROR(IF(INDEX('Productos de barra'!$F$2:$F$151,MATCH($D1389,'Productos de barra'!$A$2:$A$151,0))="",1,INDEX('Productos de barra'!$F$2:$F$151,MATCH($D1389,'Productos de barra'!$A$2:$A$151,0))),1))+N($K1389)),2))</f>
        <v/>
      </c>
      <c r="M1389" s="24" t="n"/>
      <c r="N1389" s="25">
        <f>IF(OR($L1389="",$M1389=""),"",ROUND($M1389-$L1389,2))</f>
        <v/>
      </c>
      <c r="O1389" s="23">
        <f>IF($N1389="","",IF(ABS($N1389)&lt;=IFERROR(IF(INDEX('Productos de barra'!$G$2:$G$151,MATCH($D1389,'Productos de barra'!$A$2:$A$151,0))="",Configuración!$C$3,INDEX('Productos de barra'!$G$2:$G$151,MATCH($D1389,'Productos de barra'!$A$2:$A$151,0))),Configuración!$C$3)*((N($I1389)+N($J1389))/MAX(0.0001,IFERROR(IF(INDEX('Productos de barra'!$F$2:$F$151,MATCH($D1389,'Productos de barra'!$A$2:$A$151,0))="",1,INDEX('Productos de barra'!$F$2:$F$151,MATCH($D1389,'Productos de barra'!$A$2:$A$151,0))),1))+N($K1389))+0.001,"OK",IF($N1389&lt;0,"Falta: investigar","Sobra: revisar carga")))</f>
        <v/>
      </c>
      <c r="P1389" s="26">
        <f>IF($N1389="","",IFERROR(IF(INDEX('Productos de barra'!$H$2:$H$151,MATCH($D1389,'Productos de barra'!$A$2:$A$151,0))="","",$N1389*INDEX('Productos de barra'!$H$2:$H$151,MATCH($D1389,'Productos de barra'!$A$2:$A$151,0))),""))</f>
        <v/>
      </c>
      <c r="Q1389" s="18" t="n"/>
      <c r="R1389" s="23">
        <f>IF(OR($A1389="",$A1389&lt;&gt;'Resumen del turno'!$C$3,$B1389&lt;&gt;'Resumen del turno'!$C$4,$O1389="",$O1389="OK"),"",COUNTIFS($A$2:$A1389,$A1389,$B$2:$B1389,$B1389,$O$2:$O1389,"Falta*")+COUNTIFS($A$2:$A1389,$A1389,$B$2:$B1389,$B1389,$O$2:$O1389,"Sobra*"))</f>
        <v/>
      </c>
    </row>
    <row r="1390">
      <c r="A1390" s="22" t="n"/>
      <c r="B1390" s="18" t="n"/>
      <c r="C1390" s="18" t="n"/>
      <c r="D1390" s="18" t="n"/>
      <c r="E1390" s="23">
        <f>IF($D1390="","",IFERROR(INDEX('Productos de barra'!$B$2:$B$151,MATCH($D1390,'Productos de barra'!$A$2:$A$151,0)),"Código no cargado"))</f>
        <v/>
      </c>
      <c r="F1390" s="23">
        <f>IF($D1390="","",IFERROR(INDEX('Productos de barra'!$D$2:$D$151,MATCH($D1390,'Productos de barra'!$A$2:$A$151,0)),""))</f>
        <v/>
      </c>
      <c r="G1390" s="24" t="n"/>
      <c r="H1390" s="24" t="n"/>
      <c r="I1390" s="24" t="n"/>
      <c r="J1390" s="24" t="n"/>
      <c r="K1390" s="24" t="n"/>
      <c r="L1390" s="25">
        <f>IF(OR($D1390="",$G1390=""),"",ROUND($G1390+N($H1390)-((N($I1390)+N($J1390))/MAX(0.0001,IFERROR(IF(INDEX('Productos de barra'!$F$2:$F$151,MATCH($D1390,'Productos de barra'!$A$2:$A$151,0))="",1,INDEX('Productos de barra'!$F$2:$F$151,MATCH($D1390,'Productos de barra'!$A$2:$A$151,0))),1))+N($K1390)),2))</f>
        <v/>
      </c>
      <c r="M1390" s="24" t="n"/>
      <c r="N1390" s="25">
        <f>IF(OR($L1390="",$M1390=""),"",ROUND($M1390-$L1390,2))</f>
        <v/>
      </c>
      <c r="O1390" s="23">
        <f>IF($N1390="","",IF(ABS($N1390)&lt;=IFERROR(IF(INDEX('Productos de barra'!$G$2:$G$151,MATCH($D1390,'Productos de barra'!$A$2:$A$151,0))="",Configuración!$C$3,INDEX('Productos de barra'!$G$2:$G$151,MATCH($D1390,'Productos de barra'!$A$2:$A$151,0))),Configuración!$C$3)*((N($I1390)+N($J1390))/MAX(0.0001,IFERROR(IF(INDEX('Productos de barra'!$F$2:$F$151,MATCH($D1390,'Productos de barra'!$A$2:$A$151,0))="",1,INDEX('Productos de barra'!$F$2:$F$151,MATCH($D1390,'Productos de barra'!$A$2:$A$151,0))),1))+N($K1390))+0.001,"OK",IF($N1390&lt;0,"Falta: investigar","Sobra: revisar carga")))</f>
        <v/>
      </c>
      <c r="P1390" s="26">
        <f>IF($N1390="","",IFERROR(IF(INDEX('Productos de barra'!$H$2:$H$151,MATCH($D1390,'Productos de barra'!$A$2:$A$151,0))="","",$N1390*INDEX('Productos de barra'!$H$2:$H$151,MATCH($D1390,'Productos de barra'!$A$2:$A$151,0))),""))</f>
        <v/>
      </c>
      <c r="Q1390" s="18" t="n"/>
      <c r="R1390" s="23">
        <f>IF(OR($A1390="",$A1390&lt;&gt;'Resumen del turno'!$C$3,$B1390&lt;&gt;'Resumen del turno'!$C$4,$O1390="",$O1390="OK"),"",COUNTIFS($A$2:$A1390,$A1390,$B$2:$B1390,$B1390,$O$2:$O1390,"Falta*")+COUNTIFS($A$2:$A1390,$A1390,$B$2:$B1390,$B1390,$O$2:$O1390,"Sobra*"))</f>
        <v/>
      </c>
    </row>
    <row r="1391">
      <c r="A1391" s="22" t="n"/>
      <c r="B1391" s="18" t="n"/>
      <c r="C1391" s="18" t="n"/>
      <c r="D1391" s="18" t="n"/>
      <c r="E1391" s="23">
        <f>IF($D1391="","",IFERROR(INDEX('Productos de barra'!$B$2:$B$151,MATCH($D1391,'Productos de barra'!$A$2:$A$151,0)),"Código no cargado"))</f>
        <v/>
      </c>
      <c r="F1391" s="23">
        <f>IF($D1391="","",IFERROR(INDEX('Productos de barra'!$D$2:$D$151,MATCH($D1391,'Productos de barra'!$A$2:$A$151,0)),""))</f>
        <v/>
      </c>
      <c r="G1391" s="24" t="n"/>
      <c r="H1391" s="24" t="n"/>
      <c r="I1391" s="24" t="n"/>
      <c r="J1391" s="24" t="n"/>
      <c r="K1391" s="24" t="n"/>
      <c r="L1391" s="25">
        <f>IF(OR($D1391="",$G1391=""),"",ROUND($G1391+N($H1391)-((N($I1391)+N($J1391))/MAX(0.0001,IFERROR(IF(INDEX('Productos de barra'!$F$2:$F$151,MATCH($D1391,'Productos de barra'!$A$2:$A$151,0))="",1,INDEX('Productos de barra'!$F$2:$F$151,MATCH($D1391,'Productos de barra'!$A$2:$A$151,0))),1))+N($K1391)),2))</f>
        <v/>
      </c>
      <c r="M1391" s="24" t="n"/>
      <c r="N1391" s="25">
        <f>IF(OR($L1391="",$M1391=""),"",ROUND($M1391-$L1391,2))</f>
        <v/>
      </c>
      <c r="O1391" s="23">
        <f>IF($N1391="","",IF(ABS($N1391)&lt;=IFERROR(IF(INDEX('Productos de barra'!$G$2:$G$151,MATCH($D1391,'Productos de barra'!$A$2:$A$151,0))="",Configuración!$C$3,INDEX('Productos de barra'!$G$2:$G$151,MATCH($D1391,'Productos de barra'!$A$2:$A$151,0))),Configuración!$C$3)*((N($I1391)+N($J1391))/MAX(0.0001,IFERROR(IF(INDEX('Productos de barra'!$F$2:$F$151,MATCH($D1391,'Productos de barra'!$A$2:$A$151,0))="",1,INDEX('Productos de barra'!$F$2:$F$151,MATCH($D1391,'Productos de barra'!$A$2:$A$151,0))),1))+N($K1391))+0.001,"OK",IF($N1391&lt;0,"Falta: investigar","Sobra: revisar carga")))</f>
        <v/>
      </c>
      <c r="P1391" s="26">
        <f>IF($N1391="","",IFERROR(IF(INDEX('Productos de barra'!$H$2:$H$151,MATCH($D1391,'Productos de barra'!$A$2:$A$151,0))="","",$N1391*INDEX('Productos de barra'!$H$2:$H$151,MATCH($D1391,'Productos de barra'!$A$2:$A$151,0))),""))</f>
        <v/>
      </c>
      <c r="Q1391" s="18" t="n"/>
      <c r="R1391" s="23">
        <f>IF(OR($A1391="",$A1391&lt;&gt;'Resumen del turno'!$C$3,$B1391&lt;&gt;'Resumen del turno'!$C$4,$O1391="",$O1391="OK"),"",COUNTIFS($A$2:$A1391,$A1391,$B$2:$B1391,$B1391,$O$2:$O1391,"Falta*")+COUNTIFS($A$2:$A1391,$A1391,$B$2:$B1391,$B1391,$O$2:$O1391,"Sobra*"))</f>
        <v/>
      </c>
    </row>
    <row r="1392">
      <c r="A1392" s="22" t="n"/>
      <c r="B1392" s="18" t="n"/>
      <c r="C1392" s="18" t="n"/>
      <c r="D1392" s="18" t="n"/>
      <c r="E1392" s="23">
        <f>IF($D1392="","",IFERROR(INDEX('Productos de barra'!$B$2:$B$151,MATCH($D1392,'Productos de barra'!$A$2:$A$151,0)),"Código no cargado"))</f>
        <v/>
      </c>
      <c r="F1392" s="23">
        <f>IF($D1392="","",IFERROR(INDEX('Productos de barra'!$D$2:$D$151,MATCH($D1392,'Productos de barra'!$A$2:$A$151,0)),""))</f>
        <v/>
      </c>
      <c r="G1392" s="24" t="n"/>
      <c r="H1392" s="24" t="n"/>
      <c r="I1392" s="24" t="n"/>
      <c r="J1392" s="24" t="n"/>
      <c r="K1392" s="24" t="n"/>
      <c r="L1392" s="25">
        <f>IF(OR($D1392="",$G1392=""),"",ROUND($G1392+N($H1392)-((N($I1392)+N($J1392))/MAX(0.0001,IFERROR(IF(INDEX('Productos de barra'!$F$2:$F$151,MATCH($D1392,'Productos de barra'!$A$2:$A$151,0))="",1,INDEX('Productos de barra'!$F$2:$F$151,MATCH($D1392,'Productos de barra'!$A$2:$A$151,0))),1))+N($K1392)),2))</f>
        <v/>
      </c>
      <c r="M1392" s="24" t="n"/>
      <c r="N1392" s="25">
        <f>IF(OR($L1392="",$M1392=""),"",ROUND($M1392-$L1392,2))</f>
        <v/>
      </c>
      <c r="O1392" s="23">
        <f>IF($N1392="","",IF(ABS($N1392)&lt;=IFERROR(IF(INDEX('Productos de barra'!$G$2:$G$151,MATCH($D1392,'Productos de barra'!$A$2:$A$151,0))="",Configuración!$C$3,INDEX('Productos de barra'!$G$2:$G$151,MATCH($D1392,'Productos de barra'!$A$2:$A$151,0))),Configuración!$C$3)*((N($I1392)+N($J1392))/MAX(0.0001,IFERROR(IF(INDEX('Productos de barra'!$F$2:$F$151,MATCH($D1392,'Productos de barra'!$A$2:$A$151,0))="",1,INDEX('Productos de barra'!$F$2:$F$151,MATCH($D1392,'Productos de barra'!$A$2:$A$151,0))),1))+N($K1392))+0.001,"OK",IF($N1392&lt;0,"Falta: investigar","Sobra: revisar carga")))</f>
        <v/>
      </c>
      <c r="P1392" s="26">
        <f>IF($N1392="","",IFERROR(IF(INDEX('Productos de barra'!$H$2:$H$151,MATCH($D1392,'Productos de barra'!$A$2:$A$151,0))="","",$N1392*INDEX('Productos de barra'!$H$2:$H$151,MATCH($D1392,'Productos de barra'!$A$2:$A$151,0))),""))</f>
        <v/>
      </c>
      <c r="Q1392" s="18" t="n"/>
      <c r="R1392" s="23">
        <f>IF(OR($A1392="",$A1392&lt;&gt;'Resumen del turno'!$C$3,$B1392&lt;&gt;'Resumen del turno'!$C$4,$O1392="",$O1392="OK"),"",COUNTIFS($A$2:$A1392,$A1392,$B$2:$B1392,$B1392,$O$2:$O1392,"Falta*")+COUNTIFS($A$2:$A1392,$A1392,$B$2:$B1392,$B1392,$O$2:$O1392,"Sobra*"))</f>
        <v/>
      </c>
    </row>
    <row r="1393">
      <c r="A1393" s="22" t="n"/>
      <c r="B1393" s="18" t="n"/>
      <c r="C1393" s="18" t="n"/>
      <c r="D1393" s="18" t="n"/>
      <c r="E1393" s="23">
        <f>IF($D1393="","",IFERROR(INDEX('Productos de barra'!$B$2:$B$151,MATCH($D1393,'Productos de barra'!$A$2:$A$151,0)),"Código no cargado"))</f>
        <v/>
      </c>
      <c r="F1393" s="23">
        <f>IF($D1393="","",IFERROR(INDEX('Productos de barra'!$D$2:$D$151,MATCH($D1393,'Productos de barra'!$A$2:$A$151,0)),""))</f>
        <v/>
      </c>
      <c r="G1393" s="24" t="n"/>
      <c r="H1393" s="24" t="n"/>
      <c r="I1393" s="24" t="n"/>
      <c r="J1393" s="24" t="n"/>
      <c r="K1393" s="24" t="n"/>
      <c r="L1393" s="25">
        <f>IF(OR($D1393="",$G1393=""),"",ROUND($G1393+N($H1393)-((N($I1393)+N($J1393))/MAX(0.0001,IFERROR(IF(INDEX('Productos de barra'!$F$2:$F$151,MATCH($D1393,'Productos de barra'!$A$2:$A$151,0))="",1,INDEX('Productos de barra'!$F$2:$F$151,MATCH($D1393,'Productos de barra'!$A$2:$A$151,0))),1))+N($K1393)),2))</f>
        <v/>
      </c>
      <c r="M1393" s="24" t="n"/>
      <c r="N1393" s="25">
        <f>IF(OR($L1393="",$M1393=""),"",ROUND($M1393-$L1393,2))</f>
        <v/>
      </c>
      <c r="O1393" s="23">
        <f>IF($N1393="","",IF(ABS($N1393)&lt;=IFERROR(IF(INDEX('Productos de barra'!$G$2:$G$151,MATCH($D1393,'Productos de barra'!$A$2:$A$151,0))="",Configuración!$C$3,INDEX('Productos de barra'!$G$2:$G$151,MATCH($D1393,'Productos de barra'!$A$2:$A$151,0))),Configuración!$C$3)*((N($I1393)+N($J1393))/MAX(0.0001,IFERROR(IF(INDEX('Productos de barra'!$F$2:$F$151,MATCH($D1393,'Productos de barra'!$A$2:$A$151,0))="",1,INDEX('Productos de barra'!$F$2:$F$151,MATCH($D1393,'Productos de barra'!$A$2:$A$151,0))),1))+N($K1393))+0.001,"OK",IF($N1393&lt;0,"Falta: investigar","Sobra: revisar carga")))</f>
        <v/>
      </c>
      <c r="P1393" s="26">
        <f>IF($N1393="","",IFERROR(IF(INDEX('Productos de barra'!$H$2:$H$151,MATCH($D1393,'Productos de barra'!$A$2:$A$151,0))="","",$N1393*INDEX('Productos de barra'!$H$2:$H$151,MATCH($D1393,'Productos de barra'!$A$2:$A$151,0))),""))</f>
        <v/>
      </c>
      <c r="Q1393" s="18" t="n"/>
      <c r="R1393" s="23">
        <f>IF(OR($A1393="",$A1393&lt;&gt;'Resumen del turno'!$C$3,$B1393&lt;&gt;'Resumen del turno'!$C$4,$O1393="",$O1393="OK"),"",COUNTIFS($A$2:$A1393,$A1393,$B$2:$B1393,$B1393,$O$2:$O1393,"Falta*")+COUNTIFS($A$2:$A1393,$A1393,$B$2:$B1393,$B1393,$O$2:$O1393,"Sobra*"))</f>
        <v/>
      </c>
    </row>
    <row r="1394">
      <c r="A1394" s="22" t="n"/>
      <c r="B1394" s="18" t="n"/>
      <c r="C1394" s="18" t="n"/>
      <c r="D1394" s="18" t="n"/>
      <c r="E1394" s="23">
        <f>IF($D1394="","",IFERROR(INDEX('Productos de barra'!$B$2:$B$151,MATCH($D1394,'Productos de barra'!$A$2:$A$151,0)),"Código no cargado"))</f>
        <v/>
      </c>
      <c r="F1394" s="23">
        <f>IF($D1394="","",IFERROR(INDEX('Productos de barra'!$D$2:$D$151,MATCH($D1394,'Productos de barra'!$A$2:$A$151,0)),""))</f>
        <v/>
      </c>
      <c r="G1394" s="24" t="n"/>
      <c r="H1394" s="24" t="n"/>
      <c r="I1394" s="24" t="n"/>
      <c r="J1394" s="24" t="n"/>
      <c r="K1394" s="24" t="n"/>
      <c r="L1394" s="25">
        <f>IF(OR($D1394="",$G1394=""),"",ROUND($G1394+N($H1394)-((N($I1394)+N($J1394))/MAX(0.0001,IFERROR(IF(INDEX('Productos de barra'!$F$2:$F$151,MATCH($D1394,'Productos de barra'!$A$2:$A$151,0))="",1,INDEX('Productos de barra'!$F$2:$F$151,MATCH($D1394,'Productos de barra'!$A$2:$A$151,0))),1))+N($K1394)),2))</f>
        <v/>
      </c>
      <c r="M1394" s="24" t="n"/>
      <c r="N1394" s="25">
        <f>IF(OR($L1394="",$M1394=""),"",ROUND($M1394-$L1394,2))</f>
        <v/>
      </c>
      <c r="O1394" s="23">
        <f>IF($N1394="","",IF(ABS($N1394)&lt;=IFERROR(IF(INDEX('Productos de barra'!$G$2:$G$151,MATCH($D1394,'Productos de barra'!$A$2:$A$151,0))="",Configuración!$C$3,INDEX('Productos de barra'!$G$2:$G$151,MATCH($D1394,'Productos de barra'!$A$2:$A$151,0))),Configuración!$C$3)*((N($I1394)+N($J1394))/MAX(0.0001,IFERROR(IF(INDEX('Productos de barra'!$F$2:$F$151,MATCH($D1394,'Productos de barra'!$A$2:$A$151,0))="",1,INDEX('Productos de barra'!$F$2:$F$151,MATCH($D1394,'Productos de barra'!$A$2:$A$151,0))),1))+N($K1394))+0.001,"OK",IF($N1394&lt;0,"Falta: investigar","Sobra: revisar carga")))</f>
        <v/>
      </c>
      <c r="P1394" s="26">
        <f>IF($N1394="","",IFERROR(IF(INDEX('Productos de barra'!$H$2:$H$151,MATCH($D1394,'Productos de barra'!$A$2:$A$151,0))="","",$N1394*INDEX('Productos de barra'!$H$2:$H$151,MATCH($D1394,'Productos de barra'!$A$2:$A$151,0))),""))</f>
        <v/>
      </c>
      <c r="Q1394" s="18" t="n"/>
      <c r="R1394" s="23">
        <f>IF(OR($A1394="",$A1394&lt;&gt;'Resumen del turno'!$C$3,$B1394&lt;&gt;'Resumen del turno'!$C$4,$O1394="",$O1394="OK"),"",COUNTIFS($A$2:$A1394,$A1394,$B$2:$B1394,$B1394,$O$2:$O1394,"Falta*")+COUNTIFS($A$2:$A1394,$A1394,$B$2:$B1394,$B1394,$O$2:$O1394,"Sobra*"))</f>
        <v/>
      </c>
    </row>
    <row r="1395">
      <c r="A1395" s="22" t="n"/>
      <c r="B1395" s="18" t="n"/>
      <c r="C1395" s="18" t="n"/>
      <c r="D1395" s="18" t="n"/>
      <c r="E1395" s="23">
        <f>IF($D1395="","",IFERROR(INDEX('Productos de barra'!$B$2:$B$151,MATCH($D1395,'Productos de barra'!$A$2:$A$151,0)),"Código no cargado"))</f>
        <v/>
      </c>
      <c r="F1395" s="23">
        <f>IF($D1395="","",IFERROR(INDEX('Productos de barra'!$D$2:$D$151,MATCH($D1395,'Productos de barra'!$A$2:$A$151,0)),""))</f>
        <v/>
      </c>
      <c r="G1395" s="24" t="n"/>
      <c r="H1395" s="24" t="n"/>
      <c r="I1395" s="24" t="n"/>
      <c r="J1395" s="24" t="n"/>
      <c r="K1395" s="24" t="n"/>
      <c r="L1395" s="25">
        <f>IF(OR($D1395="",$G1395=""),"",ROUND($G1395+N($H1395)-((N($I1395)+N($J1395))/MAX(0.0001,IFERROR(IF(INDEX('Productos de barra'!$F$2:$F$151,MATCH($D1395,'Productos de barra'!$A$2:$A$151,0))="",1,INDEX('Productos de barra'!$F$2:$F$151,MATCH($D1395,'Productos de barra'!$A$2:$A$151,0))),1))+N($K1395)),2))</f>
        <v/>
      </c>
      <c r="M1395" s="24" t="n"/>
      <c r="N1395" s="25">
        <f>IF(OR($L1395="",$M1395=""),"",ROUND($M1395-$L1395,2))</f>
        <v/>
      </c>
      <c r="O1395" s="23">
        <f>IF($N1395="","",IF(ABS($N1395)&lt;=IFERROR(IF(INDEX('Productos de barra'!$G$2:$G$151,MATCH($D1395,'Productos de barra'!$A$2:$A$151,0))="",Configuración!$C$3,INDEX('Productos de barra'!$G$2:$G$151,MATCH($D1395,'Productos de barra'!$A$2:$A$151,0))),Configuración!$C$3)*((N($I1395)+N($J1395))/MAX(0.0001,IFERROR(IF(INDEX('Productos de barra'!$F$2:$F$151,MATCH($D1395,'Productos de barra'!$A$2:$A$151,0))="",1,INDEX('Productos de barra'!$F$2:$F$151,MATCH($D1395,'Productos de barra'!$A$2:$A$151,0))),1))+N($K1395))+0.001,"OK",IF($N1395&lt;0,"Falta: investigar","Sobra: revisar carga")))</f>
        <v/>
      </c>
      <c r="P1395" s="26">
        <f>IF($N1395="","",IFERROR(IF(INDEX('Productos de barra'!$H$2:$H$151,MATCH($D1395,'Productos de barra'!$A$2:$A$151,0))="","",$N1395*INDEX('Productos de barra'!$H$2:$H$151,MATCH($D1395,'Productos de barra'!$A$2:$A$151,0))),""))</f>
        <v/>
      </c>
      <c r="Q1395" s="18" t="n"/>
      <c r="R1395" s="23">
        <f>IF(OR($A1395="",$A1395&lt;&gt;'Resumen del turno'!$C$3,$B1395&lt;&gt;'Resumen del turno'!$C$4,$O1395="",$O1395="OK"),"",COUNTIFS($A$2:$A1395,$A1395,$B$2:$B1395,$B1395,$O$2:$O1395,"Falta*")+COUNTIFS($A$2:$A1395,$A1395,$B$2:$B1395,$B1395,$O$2:$O1395,"Sobra*"))</f>
        <v/>
      </c>
    </row>
    <row r="1396">
      <c r="A1396" s="22" t="n"/>
      <c r="B1396" s="18" t="n"/>
      <c r="C1396" s="18" t="n"/>
      <c r="D1396" s="18" t="n"/>
      <c r="E1396" s="23">
        <f>IF($D1396="","",IFERROR(INDEX('Productos de barra'!$B$2:$B$151,MATCH($D1396,'Productos de barra'!$A$2:$A$151,0)),"Código no cargado"))</f>
        <v/>
      </c>
      <c r="F1396" s="23">
        <f>IF($D1396="","",IFERROR(INDEX('Productos de barra'!$D$2:$D$151,MATCH($D1396,'Productos de barra'!$A$2:$A$151,0)),""))</f>
        <v/>
      </c>
      <c r="G1396" s="24" t="n"/>
      <c r="H1396" s="24" t="n"/>
      <c r="I1396" s="24" t="n"/>
      <c r="J1396" s="24" t="n"/>
      <c r="K1396" s="24" t="n"/>
      <c r="L1396" s="25">
        <f>IF(OR($D1396="",$G1396=""),"",ROUND($G1396+N($H1396)-((N($I1396)+N($J1396))/MAX(0.0001,IFERROR(IF(INDEX('Productos de barra'!$F$2:$F$151,MATCH($D1396,'Productos de barra'!$A$2:$A$151,0))="",1,INDEX('Productos de barra'!$F$2:$F$151,MATCH($D1396,'Productos de barra'!$A$2:$A$151,0))),1))+N($K1396)),2))</f>
        <v/>
      </c>
      <c r="M1396" s="24" t="n"/>
      <c r="N1396" s="25">
        <f>IF(OR($L1396="",$M1396=""),"",ROUND($M1396-$L1396,2))</f>
        <v/>
      </c>
      <c r="O1396" s="23">
        <f>IF($N1396="","",IF(ABS($N1396)&lt;=IFERROR(IF(INDEX('Productos de barra'!$G$2:$G$151,MATCH($D1396,'Productos de barra'!$A$2:$A$151,0))="",Configuración!$C$3,INDEX('Productos de barra'!$G$2:$G$151,MATCH($D1396,'Productos de barra'!$A$2:$A$151,0))),Configuración!$C$3)*((N($I1396)+N($J1396))/MAX(0.0001,IFERROR(IF(INDEX('Productos de barra'!$F$2:$F$151,MATCH($D1396,'Productos de barra'!$A$2:$A$151,0))="",1,INDEX('Productos de barra'!$F$2:$F$151,MATCH($D1396,'Productos de barra'!$A$2:$A$151,0))),1))+N($K1396))+0.001,"OK",IF($N1396&lt;0,"Falta: investigar","Sobra: revisar carga")))</f>
        <v/>
      </c>
      <c r="P1396" s="26">
        <f>IF($N1396="","",IFERROR(IF(INDEX('Productos de barra'!$H$2:$H$151,MATCH($D1396,'Productos de barra'!$A$2:$A$151,0))="","",$N1396*INDEX('Productos de barra'!$H$2:$H$151,MATCH($D1396,'Productos de barra'!$A$2:$A$151,0))),""))</f>
        <v/>
      </c>
      <c r="Q1396" s="18" t="n"/>
      <c r="R1396" s="23">
        <f>IF(OR($A1396="",$A1396&lt;&gt;'Resumen del turno'!$C$3,$B1396&lt;&gt;'Resumen del turno'!$C$4,$O1396="",$O1396="OK"),"",COUNTIFS($A$2:$A1396,$A1396,$B$2:$B1396,$B1396,$O$2:$O1396,"Falta*")+COUNTIFS($A$2:$A1396,$A1396,$B$2:$B1396,$B1396,$O$2:$O1396,"Sobra*"))</f>
        <v/>
      </c>
    </row>
    <row r="1397">
      <c r="A1397" s="22" t="n"/>
      <c r="B1397" s="18" t="n"/>
      <c r="C1397" s="18" t="n"/>
      <c r="D1397" s="18" t="n"/>
      <c r="E1397" s="23">
        <f>IF($D1397="","",IFERROR(INDEX('Productos de barra'!$B$2:$B$151,MATCH($D1397,'Productos de barra'!$A$2:$A$151,0)),"Código no cargado"))</f>
        <v/>
      </c>
      <c r="F1397" s="23">
        <f>IF($D1397="","",IFERROR(INDEX('Productos de barra'!$D$2:$D$151,MATCH($D1397,'Productos de barra'!$A$2:$A$151,0)),""))</f>
        <v/>
      </c>
      <c r="G1397" s="24" t="n"/>
      <c r="H1397" s="24" t="n"/>
      <c r="I1397" s="24" t="n"/>
      <c r="J1397" s="24" t="n"/>
      <c r="K1397" s="24" t="n"/>
      <c r="L1397" s="25">
        <f>IF(OR($D1397="",$G1397=""),"",ROUND($G1397+N($H1397)-((N($I1397)+N($J1397))/MAX(0.0001,IFERROR(IF(INDEX('Productos de barra'!$F$2:$F$151,MATCH($D1397,'Productos de barra'!$A$2:$A$151,0))="",1,INDEX('Productos de barra'!$F$2:$F$151,MATCH($D1397,'Productos de barra'!$A$2:$A$151,0))),1))+N($K1397)),2))</f>
        <v/>
      </c>
      <c r="M1397" s="24" t="n"/>
      <c r="N1397" s="25">
        <f>IF(OR($L1397="",$M1397=""),"",ROUND($M1397-$L1397,2))</f>
        <v/>
      </c>
      <c r="O1397" s="23">
        <f>IF($N1397="","",IF(ABS($N1397)&lt;=IFERROR(IF(INDEX('Productos de barra'!$G$2:$G$151,MATCH($D1397,'Productos de barra'!$A$2:$A$151,0))="",Configuración!$C$3,INDEX('Productos de barra'!$G$2:$G$151,MATCH($D1397,'Productos de barra'!$A$2:$A$151,0))),Configuración!$C$3)*((N($I1397)+N($J1397))/MAX(0.0001,IFERROR(IF(INDEX('Productos de barra'!$F$2:$F$151,MATCH($D1397,'Productos de barra'!$A$2:$A$151,0))="",1,INDEX('Productos de barra'!$F$2:$F$151,MATCH($D1397,'Productos de barra'!$A$2:$A$151,0))),1))+N($K1397))+0.001,"OK",IF($N1397&lt;0,"Falta: investigar","Sobra: revisar carga")))</f>
        <v/>
      </c>
      <c r="P1397" s="26">
        <f>IF($N1397="","",IFERROR(IF(INDEX('Productos de barra'!$H$2:$H$151,MATCH($D1397,'Productos de barra'!$A$2:$A$151,0))="","",$N1397*INDEX('Productos de barra'!$H$2:$H$151,MATCH($D1397,'Productos de barra'!$A$2:$A$151,0))),""))</f>
        <v/>
      </c>
      <c r="Q1397" s="18" t="n"/>
      <c r="R1397" s="23">
        <f>IF(OR($A1397="",$A1397&lt;&gt;'Resumen del turno'!$C$3,$B1397&lt;&gt;'Resumen del turno'!$C$4,$O1397="",$O1397="OK"),"",COUNTIFS($A$2:$A1397,$A1397,$B$2:$B1397,$B1397,$O$2:$O1397,"Falta*")+COUNTIFS($A$2:$A1397,$A1397,$B$2:$B1397,$B1397,$O$2:$O1397,"Sobra*"))</f>
        <v/>
      </c>
    </row>
    <row r="1398">
      <c r="A1398" s="22" t="n"/>
      <c r="B1398" s="18" t="n"/>
      <c r="C1398" s="18" t="n"/>
      <c r="D1398" s="18" t="n"/>
      <c r="E1398" s="23">
        <f>IF($D1398="","",IFERROR(INDEX('Productos de barra'!$B$2:$B$151,MATCH($D1398,'Productos de barra'!$A$2:$A$151,0)),"Código no cargado"))</f>
        <v/>
      </c>
      <c r="F1398" s="23">
        <f>IF($D1398="","",IFERROR(INDEX('Productos de barra'!$D$2:$D$151,MATCH($D1398,'Productos de barra'!$A$2:$A$151,0)),""))</f>
        <v/>
      </c>
      <c r="G1398" s="24" t="n"/>
      <c r="H1398" s="24" t="n"/>
      <c r="I1398" s="24" t="n"/>
      <c r="J1398" s="24" t="n"/>
      <c r="K1398" s="24" t="n"/>
      <c r="L1398" s="25">
        <f>IF(OR($D1398="",$G1398=""),"",ROUND($G1398+N($H1398)-((N($I1398)+N($J1398))/MAX(0.0001,IFERROR(IF(INDEX('Productos de barra'!$F$2:$F$151,MATCH($D1398,'Productos de barra'!$A$2:$A$151,0))="",1,INDEX('Productos de barra'!$F$2:$F$151,MATCH($D1398,'Productos de barra'!$A$2:$A$151,0))),1))+N($K1398)),2))</f>
        <v/>
      </c>
      <c r="M1398" s="24" t="n"/>
      <c r="N1398" s="25">
        <f>IF(OR($L1398="",$M1398=""),"",ROUND($M1398-$L1398,2))</f>
        <v/>
      </c>
      <c r="O1398" s="23">
        <f>IF($N1398="","",IF(ABS($N1398)&lt;=IFERROR(IF(INDEX('Productos de barra'!$G$2:$G$151,MATCH($D1398,'Productos de barra'!$A$2:$A$151,0))="",Configuración!$C$3,INDEX('Productos de barra'!$G$2:$G$151,MATCH($D1398,'Productos de barra'!$A$2:$A$151,0))),Configuración!$C$3)*((N($I1398)+N($J1398))/MAX(0.0001,IFERROR(IF(INDEX('Productos de barra'!$F$2:$F$151,MATCH($D1398,'Productos de barra'!$A$2:$A$151,0))="",1,INDEX('Productos de barra'!$F$2:$F$151,MATCH($D1398,'Productos de barra'!$A$2:$A$151,0))),1))+N($K1398))+0.001,"OK",IF($N1398&lt;0,"Falta: investigar","Sobra: revisar carga")))</f>
        <v/>
      </c>
      <c r="P1398" s="26">
        <f>IF($N1398="","",IFERROR(IF(INDEX('Productos de barra'!$H$2:$H$151,MATCH($D1398,'Productos de barra'!$A$2:$A$151,0))="","",$N1398*INDEX('Productos de barra'!$H$2:$H$151,MATCH($D1398,'Productos de barra'!$A$2:$A$151,0))),""))</f>
        <v/>
      </c>
      <c r="Q1398" s="18" t="n"/>
      <c r="R1398" s="23">
        <f>IF(OR($A1398="",$A1398&lt;&gt;'Resumen del turno'!$C$3,$B1398&lt;&gt;'Resumen del turno'!$C$4,$O1398="",$O1398="OK"),"",COUNTIFS($A$2:$A1398,$A1398,$B$2:$B1398,$B1398,$O$2:$O1398,"Falta*")+COUNTIFS($A$2:$A1398,$A1398,$B$2:$B1398,$B1398,$O$2:$O1398,"Sobra*"))</f>
        <v/>
      </c>
    </row>
    <row r="1399">
      <c r="A1399" s="22" t="n"/>
      <c r="B1399" s="18" t="n"/>
      <c r="C1399" s="18" t="n"/>
      <c r="D1399" s="18" t="n"/>
      <c r="E1399" s="23">
        <f>IF($D1399="","",IFERROR(INDEX('Productos de barra'!$B$2:$B$151,MATCH($D1399,'Productos de barra'!$A$2:$A$151,0)),"Código no cargado"))</f>
        <v/>
      </c>
      <c r="F1399" s="23">
        <f>IF($D1399="","",IFERROR(INDEX('Productos de barra'!$D$2:$D$151,MATCH($D1399,'Productos de barra'!$A$2:$A$151,0)),""))</f>
        <v/>
      </c>
      <c r="G1399" s="24" t="n"/>
      <c r="H1399" s="24" t="n"/>
      <c r="I1399" s="24" t="n"/>
      <c r="J1399" s="24" t="n"/>
      <c r="K1399" s="24" t="n"/>
      <c r="L1399" s="25">
        <f>IF(OR($D1399="",$G1399=""),"",ROUND($G1399+N($H1399)-((N($I1399)+N($J1399))/MAX(0.0001,IFERROR(IF(INDEX('Productos de barra'!$F$2:$F$151,MATCH($D1399,'Productos de barra'!$A$2:$A$151,0))="",1,INDEX('Productos de barra'!$F$2:$F$151,MATCH($D1399,'Productos de barra'!$A$2:$A$151,0))),1))+N($K1399)),2))</f>
        <v/>
      </c>
      <c r="M1399" s="24" t="n"/>
      <c r="N1399" s="25">
        <f>IF(OR($L1399="",$M1399=""),"",ROUND($M1399-$L1399,2))</f>
        <v/>
      </c>
      <c r="O1399" s="23">
        <f>IF($N1399="","",IF(ABS($N1399)&lt;=IFERROR(IF(INDEX('Productos de barra'!$G$2:$G$151,MATCH($D1399,'Productos de barra'!$A$2:$A$151,0))="",Configuración!$C$3,INDEX('Productos de barra'!$G$2:$G$151,MATCH($D1399,'Productos de barra'!$A$2:$A$151,0))),Configuración!$C$3)*((N($I1399)+N($J1399))/MAX(0.0001,IFERROR(IF(INDEX('Productos de barra'!$F$2:$F$151,MATCH($D1399,'Productos de barra'!$A$2:$A$151,0))="",1,INDEX('Productos de barra'!$F$2:$F$151,MATCH($D1399,'Productos de barra'!$A$2:$A$151,0))),1))+N($K1399))+0.001,"OK",IF($N1399&lt;0,"Falta: investigar","Sobra: revisar carga")))</f>
        <v/>
      </c>
      <c r="P1399" s="26">
        <f>IF($N1399="","",IFERROR(IF(INDEX('Productos de barra'!$H$2:$H$151,MATCH($D1399,'Productos de barra'!$A$2:$A$151,0))="","",$N1399*INDEX('Productos de barra'!$H$2:$H$151,MATCH($D1399,'Productos de barra'!$A$2:$A$151,0))),""))</f>
        <v/>
      </c>
      <c r="Q1399" s="18" t="n"/>
      <c r="R1399" s="23">
        <f>IF(OR($A1399="",$A1399&lt;&gt;'Resumen del turno'!$C$3,$B1399&lt;&gt;'Resumen del turno'!$C$4,$O1399="",$O1399="OK"),"",COUNTIFS($A$2:$A1399,$A1399,$B$2:$B1399,$B1399,$O$2:$O1399,"Falta*")+COUNTIFS($A$2:$A1399,$A1399,$B$2:$B1399,$B1399,$O$2:$O1399,"Sobra*"))</f>
        <v/>
      </c>
    </row>
    <row r="1400">
      <c r="A1400" s="22" t="n"/>
      <c r="B1400" s="18" t="n"/>
      <c r="C1400" s="18" t="n"/>
      <c r="D1400" s="18" t="n"/>
      <c r="E1400" s="23">
        <f>IF($D1400="","",IFERROR(INDEX('Productos de barra'!$B$2:$B$151,MATCH($D1400,'Productos de barra'!$A$2:$A$151,0)),"Código no cargado"))</f>
        <v/>
      </c>
      <c r="F1400" s="23">
        <f>IF($D1400="","",IFERROR(INDEX('Productos de barra'!$D$2:$D$151,MATCH($D1400,'Productos de barra'!$A$2:$A$151,0)),""))</f>
        <v/>
      </c>
      <c r="G1400" s="24" t="n"/>
      <c r="H1400" s="24" t="n"/>
      <c r="I1400" s="24" t="n"/>
      <c r="J1400" s="24" t="n"/>
      <c r="K1400" s="24" t="n"/>
      <c r="L1400" s="25">
        <f>IF(OR($D1400="",$G1400=""),"",ROUND($G1400+N($H1400)-((N($I1400)+N($J1400))/MAX(0.0001,IFERROR(IF(INDEX('Productos de barra'!$F$2:$F$151,MATCH($D1400,'Productos de barra'!$A$2:$A$151,0))="",1,INDEX('Productos de barra'!$F$2:$F$151,MATCH($D1400,'Productos de barra'!$A$2:$A$151,0))),1))+N($K1400)),2))</f>
        <v/>
      </c>
      <c r="M1400" s="24" t="n"/>
      <c r="N1400" s="25">
        <f>IF(OR($L1400="",$M1400=""),"",ROUND($M1400-$L1400,2))</f>
        <v/>
      </c>
      <c r="O1400" s="23">
        <f>IF($N1400="","",IF(ABS($N1400)&lt;=IFERROR(IF(INDEX('Productos de barra'!$G$2:$G$151,MATCH($D1400,'Productos de barra'!$A$2:$A$151,0))="",Configuración!$C$3,INDEX('Productos de barra'!$G$2:$G$151,MATCH($D1400,'Productos de barra'!$A$2:$A$151,0))),Configuración!$C$3)*((N($I1400)+N($J1400))/MAX(0.0001,IFERROR(IF(INDEX('Productos de barra'!$F$2:$F$151,MATCH($D1400,'Productos de barra'!$A$2:$A$151,0))="",1,INDEX('Productos de barra'!$F$2:$F$151,MATCH($D1400,'Productos de barra'!$A$2:$A$151,0))),1))+N($K1400))+0.001,"OK",IF($N1400&lt;0,"Falta: investigar","Sobra: revisar carga")))</f>
        <v/>
      </c>
      <c r="P1400" s="26">
        <f>IF($N1400="","",IFERROR(IF(INDEX('Productos de barra'!$H$2:$H$151,MATCH($D1400,'Productos de barra'!$A$2:$A$151,0))="","",$N1400*INDEX('Productos de barra'!$H$2:$H$151,MATCH($D1400,'Productos de barra'!$A$2:$A$151,0))),""))</f>
        <v/>
      </c>
      <c r="Q1400" s="18" t="n"/>
      <c r="R1400" s="23">
        <f>IF(OR($A1400="",$A1400&lt;&gt;'Resumen del turno'!$C$3,$B1400&lt;&gt;'Resumen del turno'!$C$4,$O1400="",$O1400="OK"),"",COUNTIFS($A$2:$A1400,$A1400,$B$2:$B1400,$B1400,$O$2:$O1400,"Falta*")+COUNTIFS($A$2:$A1400,$A1400,$B$2:$B1400,$B1400,$O$2:$O1400,"Sobra*"))</f>
        <v/>
      </c>
    </row>
    <row r="1401">
      <c r="A1401" s="22" t="n"/>
      <c r="B1401" s="18" t="n"/>
      <c r="C1401" s="18" t="n"/>
      <c r="D1401" s="18" t="n"/>
      <c r="E1401" s="23">
        <f>IF($D1401="","",IFERROR(INDEX('Productos de barra'!$B$2:$B$151,MATCH($D1401,'Productos de barra'!$A$2:$A$151,0)),"Código no cargado"))</f>
        <v/>
      </c>
      <c r="F1401" s="23">
        <f>IF($D1401="","",IFERROR(INDEX('Productos de barra'!$D$2:$D$151,MATCH($D1401,'Productos de barra'!$A$2:$A$151,0)),""))</f>
        <v/>
      </c>
      <c r="G1401" s="24" t="n"/>
      <c r="H1401" s="24" t="n"/>
      <c r="I1401" s="24" t="n"/>
      <c r="J1401" s="24" t="n"/>
      <c r="K1401" s="24" t="n"/>
      <c r="L1401" s="25">
        <f>IF(OR($D1401="",$G1401=""),"",ROUND($G1401+N($H1401)-((N($I1401)+N($J1401))/MAX(0.0001,IFERROR(IF(INDEX('Productos de barra'!$F$2:$F$151,MATCH($D1401,'Productos de barra'!$A$2:$A$151,0))="",1,INDEX('Productos de barra'!$F$2:$F$151,MATCH($D1401,'Productos de barra'!$A$2:$A$151,0))),1))+N($K1401)),2))</f>
        <v/>
      </c>
      <c r="M1401" s="24" t="n"/>
      <c r="N1401" s="25">
        <f>IF(OR($L1401="",$M1401=""),"",ROUND($M1401-$L1401,2))</f>
        <v/>
      </c>
      <c r="O1401" s="23">
        <f>IF($N1401="","",IF(ABS($N1401)&lt;=IFERROR(IF(INDEX('Productos de barra'!$G$2:$G$151,MATCH($D1401,'Productos de barra'!$A$2:$A$151,0))="",Configuración!$C$3,INDEX('Productos de barra'!$G$2:$G$151,MATCH($D1401,'Productos de barra'!$A$2:$A$151,0))),Configuración!$C$3)*((N($I1401)+N($J1401))/MAX(0.0001,IFERROR(IF(INDEX('Productos de barra'!$F$2:$F$151,MATCH($D1401,'Productos de barra'!$A$2:$A$151,0))="",1,INDEX('Productos de barra'!$F$2:$F$151,MATCH($D1401,'Productos de barra'!$A$2:$A$151,0))),1))+N($K1401))+0.001,"OK",IF($N1401&lt;0,"Falta: investigar","Sobra: revisar carga")))</f>
        <v/>
      </c>
      <c r="P1401" s="26">
        <f>IF($N1401="","",IFERROR(IF(INDEX('Productos de barra'!$H$2:$H$151,MATCH($D1401,'Productos de barra'!$A$2:$A$151,0))="","",$N1401*INDEX('Productos de barra'!$H$2:$H$151,MATCH($D1401,'Productos de barra'!$A$2:$A$151,0))),""))</f>
        <v/>
      </c>
      <c r="Q1401" s="18" t="n"/>
      <c r="R1401" s="23">
        <f>IF(OR($A1401="",$A1401&lt;&gt;'Resumen del turno'!$C$3,$B1401&lt;&gt;'Resumen del turno'!$C$4,$O1401="",$O1401="OK"),"",COUNTIFS($A$2:$A1401,$A1401,$B$2:$B1401,$B1401,$O$2:$O1401,"Falta*")+COUNTIFS($A$2:$A1401,$A1401,$B$2:$B1401,$B1401,$O$2:$O1401,"Sobra*"))</f>
        <v/>
      </c>
    </row>
    <row r="1402">
      <c r="A1402" s="22" t="n"/>
      <c r="B1402" s="18" t="n"/>
      <c r="C1402" s="18" t="n"/>
      <c r="D1402" s="18" t="n"/>
      <c r="E1402" s="23">
        <f>IF($D1402="","",IFERROR(INDEX('Productos de barra'!$B$2:$B$151,MATCH($D1402,'Productos de barra'!$A$2:$A$151,0)),"Código no cargado"))</f>
        <v/>
      </c>
      <c r="F1402" s="23">
        <f>IF($D1402="","",IFERROR(INDEX('Productos de barra'!$D$2:$D$151,MATCH($D1402,'Productos de barra'!$A$2:$A$151,0)),""))</f>
        <v/>
      </c>
      <c r="G1402" s="24" t="n"/>
      <c r="H1402" s="24" t="n"/>
      <c r="I1402" s="24" t="n"/>
      <c r="J1402" s="24" t="n"/>
      <c r="K1402" s="24" t="n"/>
      <c r="L1402" s="25">
        <f>IF(OR($D1402="",$G1402=""),"",ROUND($G1402+N($H1402)-((N($I1402)+N($J1402))/MAX(0.0001,IFERROR(IF(INDEX('Productos de barra'!$F$2:$F$151,MATCH($D1402,'Productos de barra'!$A$2:$A$151,0))="",1,INDEX('Productos de barra'!$F$2:$F$151,MATCH($D1402,'Productos de barra'!$A$2:$A$151,0))),1))+N($K1402)),2))</f>
        <v/>
      </c>
      <c r="M1402" s="24" t="n"/>
      <c r="N1402" s="25">
        <f>IF(OR($L1402="",$M1402=""),"",ROUND($M1402-$L1402,2))</f>
        <v/>
      </c>
      <c r="O1402" s="23">
        <f>IF($N1402="","",IF(ABS($N1402)&lt;=IFERROR(IF(INDEX('Productos de barra'!$G$2:$G$151,MATCH($D1402,'Productos de barra'!$A$2:$A$151,0))="",Configuración!$C$3,INDEX('Productos de barra'!$G$2:$G$151,MATCH($D1402,'Productos de barra'!$A$2:$A$151,0))),Configuración!$C$3)*((N($I1402)+N($J1402))/MAX(0.0001,IFERROR(IF(INDEX('Productos de barra'!$F$2:$F$151,MATCH($D1402,'Productos de barra'!$A$2:$A$151,0))="",1,INDEX('Productos de barra'!$F$2:$F$151,MATCH($D1402,'Productos de barra'!$A$2:$A$151,0))),1))+N($K1402))+0.001,"OK",IF($N1402&lt;0,"Falta: investigar","Sobra: revisar carga")))</f>
        <v/>
      </c>
      <c r="P1402" s="26">
        <f>IF($N1402="","",IFERROR(IF(INDEX('Productos de barra'!$H$2:$H$151,MATCH($D1402,'Productos de barra'!$A$2:$A$151,0))="","",$N1402*INDEX('Productos de barra'!$H$2:$H$151,MATCH($D1402,'Productos de barra'!$A$2:$A$151,0))),""))</f>
        <v/>
      </c>
      <c r="Q1402" s="18" t="n"/>
      <c r="R1402" s="23">
        <f>IF(OR($A1402="",$A1402&lt;&gt;'Resumen del turno'!$C$3,$B1402&lt;&gt;'Resumen del turno'!$C$4,$O1402="",$O1402="OK"),"",COUNTIFS($A$2:$A1402,$A1402,$B$2:$B1402,$B1402,$O$2:$O1402,"Falta*")+COUNTIFS($A$2:$A1402,$A1402,$B$2:$B1402,$B1402,$O$2:$O1402,"Sobra*"))</f>
        <v/>
      </c>
    </row>
    <row r="1403">
      <c r="A1403" s="22" t="n"/>
      <c r="B1403" s="18" t="n"/>
      <c r="C1403" s="18" t="n"/>
      <c r="D1403" s="18" t="n"/>
      <c r="E1403" s="23">
        <f>IF($D1403="","",IFERROR(INDEX('Productos de barra'!$B$2:$B$151,MATCH($D1403,'Productos de barra'!$A$2:$A$151,0)),"Código no cargado"))</f>
        <v/>
      </c>
      <c r="F1403" s="23">
        <f>IF($D1403="","",IFERROR(INDEX('Productos de barra'!$D$2:$D$151,MATCH($D1403,'Productos de barra'!$A$2:$A$151,0)),""))</f>
        <v/>
      </c>
      <c r="G1403" s="24" t="n"/>
      <c r="H1403" s="24" t="n"/>
      <c r="I1403" s="24" t="n"/>
      <c r="J1403" s="24" t="n"/>
      <c r="K1403" s="24" t="n"/>
      <c r="L1403" s="25">
        <f>IF(OR($D1403="",$G1403=""),"",ROUND($G1403+N($H1403)-((N($I1403)+N($J1403))/MAX(0.0001,IFERROR(IF(INDEX('Productos de barra'!$F$2:$F$151,MATCH($D1403,'Productos de barra'!$A$2:$A$151,0))="",1,INDEX('Productos de barra'!$F$2:$F$151,MATCH($D1403,'Productos de barra'!$A$2:$A$151,0))),1))+N($K1403)),2))</f>
        <v/>
      </c>
      <c r="M1403" s="24" t="n"/>
      <c r="N1403" s="25">
        <f>IF(OR($L1403="",$M1403=""),"",ROUND($M1403-$L1403,2))</f>
        <v/>
      </c>
      <c r="O1403" s="23">
        <f>IF($N1403="","",IF(ABS($N1403)&lt;=IFERROR(IF(INDEX('Productos de barra'!$G$2:$G$151,MATCH($D1403,'Productos de barra'!$A$2:$A$151,0))="",Configuración!$C$3,INDEX('Productos de barra'!$G$2:$G$151,MATCH($D1403,'Productos de barra'!$A$2:$A$151,0))),Configuración!$C$3)*((N($I1403)+N($J1403))/MAX(0.0001,IFERROR(IF(INDEX('Productos de barra'!$F$2:$F$151,MATCH($D1403,'Productos de barra'!$A$2:$A$151,0))="",1,INDEX('Productos de barra'!$F$2:$F$151,MATCH($D1403,'Productos de barra'!$A$2:$A$151,0))),1))+N($K1403))+0.001,"OK",IF($N1403&lt;0,"Falta: investigar","Sobra: revisar carga")))</f>
        <v/>
      </c>
      <c r="P1403" s="26">
        <f>IF($N1403="","",IFERROR(IF(INDEX('Productos de barra'!$H$2:$H$151,MATCH($D1403,'Productos de barra'!$A$2:$A$151,0))="","",$N1403*INDEX('Productos de barra'!$H$2:$H$151,MATCH($D1403,'Productos de barra'!$A$2:$A$151,0))),""))</f>
        <v/>
      </c>
      <c r="Q1403" s="18" t="n"/>
      <c r="R1403" s="23">
        <f>IF(OR($A1403="",$A1403&lt;&gt;'Resumen del turno'!$C$3,$B1403&lt;&gt;'Resumen del turno'!$C$4,$O1403="",$O1403="OK"),"",COUNTIFS($A$2:$A1403,$A1403,$B$2:$B1403,$B1403,$O$2:$O1403,"Falta*")+COUNTIFS($A$2:$A1403,$A1403,$B$2:$B1403,$B1403,$O$2:$O1403,"Sobra*"))</f>
        <v/>
      </c>
    </row>
    <row r="1404">
      <c r="A1404" s="22" t="n"/>
      <c r="B1404" s="18" t="n"/>
      <c r="C1404" s="18" t="n"/>
      <c r="D1404" s="18" t="n"/>
      <c r="E1404" s="23">
        <f>IF($D1404="","",IFERROR(INDEX('Productos de barra'!$B$2:$B$151,MATCH($D1404,'Productos de barra'!$A$2:$A$151,0)),"Código no cargado"))</f>
        <v/>
      </c>
      <c r="F1404" s="23">
        <f>IF($D1404="","",IFERROR(INDEX('Productos de barra'!$D$2:$D$151,MATCH($D1404,'Productos de barra'!$A$2:$A$151,0)),""))</f>
        <v/>
      </c>
      <c r="G1404" s="24" t="n"/>
      <c r="H1404" s="24" t="n"/>
      <c r="I1404" s="24" t="n"/>
      <c r="J1404" s="24" t="n"/>
      <c r="K1404" s="24" t="n"/>
      <c r="L1404" s="25">
        <f>IF(OR($D1404="",$G1404=""),"",ROUND($G1404+N($H1404)-((N($I1404)+N($J1404))/MAX(0.0001,IFERROR(IF(INDEX('Productos de barra'!$F$2:$F$151,MATCH($D1404,'Productos de barra'!$A$2:$A$151,0))="",1,INDEX('Productos de barra'!$F$2:$F$151,MATCH($D1404,'Productos de barra'!$A$2:$A$151,0))),1))+N($K1404)),2))</f>
        <v/>
      </c>
      <c r="M1404" s="24" t="n"/>
      <c r="N1404" s="25">
        <f>IF(OR($L1404="",$M1404=""),"",ROUND($M1404-$L1404,2))</f>
        <v/>
      </c>
      <c r="O1404" s="23">
        <f>IF($N1404="","",IF(ABS($N1404)&lt;=IFERROR(IF(INDEX('Productos de barra'!$G$2:$G$151,MATCH($D1404,'Productos de barra'!$A$2:$A$151,0))="",Configuración!$C$3,INDEX('Productos de barra'!$G$2:$G$151,MATCH($D1404,'Productos de barra'!$A$2:$A$151,0))),Configuración!$C$3)*((N($I1404)+N($J1404))/MAX(0.0001,IFERROR(IF(INDEX('Productos de barra'!$F$2:$F$151,MATCH($D1404,'Productos de barra'!$A$2:$A$151,0))="",1,INDEX('Productos de barra'!$F$2:$F$151,MATCH($D1404,'Productos de barra'!$A$2:$A$151,0))),1))+N($K1404))+0.001,"OK",IF($N1404&lt;0,"Falta: investigar","Sobra: revisar carga")))</f>
        <v/>
      </c>
      <c r="P1404" s="26">
        <f>IF($N1404="","",IFERROR(IF(INDEX('Productos de barra'!$H$2:$H$151,MATCH($D1404,'Productos de barra'!$A$2:$A$151,0))="","",$N1404*INDEX('Productos de barra'!$H$2:$H$151,MATCH($D1404,'Productos de barra'!$A$2:$A$151,0))),""))</f>
        <v/>
      </c>
      <c r="Q1404" s="18" t="n"/>
      <c r="R1404" s="23">
        <f>IF(OR($A1404="",$A1404&lt;&gt;'Resumen del turno'!$C$3,$B1404&lt;&gt;'Resumen del turno'!$C$4,$O1404="",$O1404="OK"),"",COUNTIFS($A$2:$A1404,$A1404,$B$2:$B1404,$B1404,$O$2:$O1404,"Falta*")+COUNTIFS($A$2:$A1404,$A1404,$B$2:$B1404,$B1404,$O$2:$O1404,"Sobra*"))</f>
        <v/>
      </c>
    </row>
    <row r="1405">
      <c r="A1405" s="22" t="n"/>
      <c r="B1405" s="18" t="n"/>
      <c r="C1405" s="18" t="n"/>
      <c r="D1405" s="18" t="n"/>
      <c r="E1405" s="23">
        <f>IF($D1405="","",IFERROR(INDEX('Productos de barra'!$B$2:$B$151,MATCH($D1405,'Productos de barra'!$A$2:$A$151,0)),"Código no cargado"))</f>
        <v/>
      </c>
      <c r="F1405" s="23">
        <f>IF($D1405="","",IFERROR(INDEX('Productos de barra'!$D$2:$D$151,MATCH($D1405,'Productos de barra'!$A$2:$A$151,0)),""))</f>
        <v/>
      </c>
      <c r="G1405" s="24" t="n"/>
      <c r="H1405" s="24" t="n"/>
      <c r="I1405" s="24" t="n"/>
      <c r="J1405" s="24" t="n"/>
      <c r="K1405" s="24" t="n"/>
      <c r="L1405" s="25">
        <f>IF(OR($D1405="",$G1405=""),"",ROUND($G1405+N($H1405)-((N($I1405)+N($J1405))/MAX(0.0001,IFERROR(IF(INDEX('Productos de barra'!$F$2:$F$151,MATCH($D1405,'Productos de barra'!$A$2:$A$151,0))="",1,INDEX('Productos de barra'!$F$2:$F$151,MATCH($D1405,'Productos de barra'!$A$2:$A$151,0))),1))+N($K1405)),2))</f>
        <v/>
      </c>
      <c r="M1405" s="24" t="n"/>
      <c r="N1405" s="25">
        <f>IF(OR($L1405="",$M1405=""),"",ROUND($M1405-$L1405,2))</f>
        <v/>
      </c>
      <c r="O1405" s="23">
        <f>IF($N1405="","",IF(ABS($N1405)&lt;=IFERROR(IF(INDEX('Productos de barra'!$G$2:$G$151,MATCH($D1405,'Productos de barra'!$A$2:$A$151,0))="",Configuración!$C$3,INDEX('Productos de barra'!$G$2:$G$151,MATCH($D1405,'Productos de barra'!$A$2:$A$151,0))),Configuración!$C$3)*((N($I1405)+N($J1405))/MAX(0.0001,IFERROR(IF(INDEX('Productos de barra'!$F$2:$F$151,MATCH($D1405,'Productos de barra'!$A$2:$A$151,0))="",1,INDEX('Productos de barra'!$F$2:$F$151,MATCH($D1405,'Productos de barra'!$A$2:$A$151,0))),1))+N($K1405))+0.001,"OK",IF($N1405&lt;0,"Falta: investigar","Sobra: revisar carga")))</f>
        <v/>
      </c>
      <c r="P1405" s="26">
        <f>IF($N1405="","",IFERROR(IF(INDEX('Productos de barra'!$H$2:$H$151,MATCH($D1405,'Productos de barra'!$A$2:$A$151,0))="","",$N1405*INDEX('Productos de barra'!$H$2:$H$151,MATCH($D1405,'Productos de barra'!$A$2:$A$151,0))),""))</f>
        <v/>
      </c>
      <c r="Q1405" s="18" t="n"/>
      <c r="R1405" s="23">
        <f>IF(OR($A1405="",$A1405&lt;&gt;'Resumen del turno'!$C$3,$B1405&lt;&gt;'Resumen del turno'!$C$4,$O1405="",$O1405="OK"),"",COUNTIFS($A$2:$A1405,$A1405,$B$2:$B1405,$B1405,$O$2:$O1405,"Falta*")+COUNTIFS($A$2:$A1405,$A1405,$B$2:$B1405,$B1405,$O$2:$O1405,"Sobra*"))</f>
        <v/>
      </c>
    </row>
    <row r="1406">
      <c r="A1406" s="22" t="n"/>
      <c r="B1406" s="18" t="n"/>
      <c r="C1406" s="18" t="n"/>
      <c r="D1406" s="18" t="n"/>
      <c r="E1406" s="23">
        <f>IF($D1406="","",IFERROR(INDEX('Productos de barra'!$B$2:$B$151,MATCH($D1406,'Productos de barra'!$A$2:$A$151,0)),"Código no cargado"))</f>
        <v/>
      </c>
      <c r="F1406" s="23">
        <f>IF($D1406="","",IFERROR(INDEX('Productos de barra'!$D$2:$D$151,MATCH($D1406,'Productos de barra'!$A$2:$A$151,0)),""))</f>
        <v/>
      </c>
      <c r="G1406" s="24" t="n"/>
      <c r="H1406" s="24" t="n"/>
      <c r="I1406" s="24" t="n"/>
      <c r="J1406" s="24" t="n"/>
      <c r="K1406" s="24" t="n"/>
      <c r="L1406" s="25">
        <f>IF(OR($D1406="",$G1406=""),"",ROUND($G1406+N($H1406)-((N($I1406)+N($J1406))/MAX(0.0001,IFERROR(IF(INDEX('Productos de barra'!$F$2:$F$151,MATCH($D1406,'Productos de barra'!$A$2:$A$151,0))="",1,INDEX('Productos de barra'!$F$2:$F$151,MATCH($D1406,'Productos de barra'!$A$2:$A$151,0))),1))+N($K1406)),2))</f>
        <v/>
      </c>
      <c r="M1406" s="24" t="n"/>
      <c r="N1406" s="25">
        <f>IF(OR($L1406="",$M1406=""),"",ROUND($M1406-$L1406,2))</f>
        <v/>
      </c>
      <c r="O1406" s="23">
        <f>IF($N1406="","",IF(ABS($N1406)&lt;=IFERROR(IF(INDEX('Productos de barra'!$G$2:$G$151,MATCH($D1406,'Productos de barra'!$A$2:$A$151,0))="",Configuración!$C$3,INDEX('Productos de barra'!$G$2:$G$151,MATCH($D1406,'Productos de barra'!$A$2:$A$151,0))),Configuración!$C$3)*((N($I1406)+N($J1406))/MAX(0.0001,IFERROR(IF(INDEX('Productos de barra'!$F$2:$F$151,MATCH($D1406,'Productos de barra'!$A$2:$A$151,0))="",1,INDEX('Productos de barra'!$F$2:$F$151,MATCH($D1406,'Productos de barra'!$A$2:$A$151,0))),1))+N($K1406))+0.001,"OK",IF($N1406&lt;0,"Falta: investigar","Sobra: revisar carga")))</f>
        <v/>
      </c>
      <c r="P1406" s="26">
        <f>IF($N1406="","",IFERROR(IF(INDEX('Productos de barra'!$H$2:$H$151,MATCH($D1406,'Productos de barra'!$A$2:$A$151,0))="","",$N1406*INDEX('Productos de barra'!$H$2:$H$151,MATCH($D1406,'Productos de barra'!$A$2:$A$151,0))),""))</f>
        <v/>
      </c>
      <c r="Q1406" s="18" t="n"/>
      <c r="R1406" s="23">
        <f>IF(OR($A1406="",$A1406&lt;&gt;'Resumen del turno'!$C$3,$B1406&lt;&gt;'Resumen del turno'!$C$4,$O1406="",$O1406="OK"),"",COUNTIFS($A$2:$A1406,$A1406,$B$2:$B1406,$B1406,$O$2:$O1406,"Falta*")+COUNTIFS($A$2:$A1406,$A1406,$B$2:$B1406,$B1406,$O$2:$O1406,"Sobra*"))</f>
        <v/>
      </c>
    </row>
    <row r="1407">
      <c r="A1407" s="22" t="n"/>
      <c r="B1407" s="18" t="n"/>
      <c r="C1407" s="18" t="n"/>
      <c r="D1407" s="18" t="n"/>
      <c r="E1407" s="23">
        <f>IF($D1407="","",IFERROR(INDEX('Productos de barra'!$B$2:$B$151,MATCH($D1407,'Productos de barra'!$A$2:$A$151,0)),"Código no cargado"))</f>
        <v/>
      </c>
      <c r="F1407" s="23">
        <f>IF($D1407="","",IFERROR(INDEX('Productos de barra'!$D$2:$D$151,MATCH($D1407,'Productos de barra'!$A$2:$A$151,0)),""))</f>
        <v/>
      </c>
      <c r="G1407" s="24" t="n"/>
      <c r="H1407" s="24" t="n"/>
      <c r="I1407" s="24" t="n"/>
      <c r="J1407" s="24" t="n"/>
      <c r="K1407" s="24" t="n"/>
      <c r="L1407" s="25">
        <f>IF(OR($D1407="",$G1407=""),"",ROUND($G1407+N($H1407)-((N($I1407)+N($J1407))/MAX(0.0001,IFERROR(IF(INDEX('Productos de barra'!$F$2:$F$151,MATCH($D1407,'Productos de barra'!$A$2:$A$151,0))="",1,INDEX('Productos de barra'!$F$2:$F$151,MATCH($D1407,'Productos de barra'!$A$2:$A$151,0))),1))+N($K1407)),2))</f>
        <v/>
      </c>
      <c r="M1407" s="24" t="n"/>
      <c r="N1407" s="25">
        <f>IF(OR($L1407="",$M1407=""),"",ROUND($M1407-$L1407,2))</f>
        <v/>
      </c>
      <c r="O1407" s="23">
        <f>IF($N1407="","",IF(ABS($N1407)&lt;=IFERROR(IF(INDEX('Productos de barra'!$G$2:$G$151,MATCH($D1407,'Productos de barra'!$A$2:$A$151,0))="",Configuración!$C$3,INDEX('Productos de barra'!$G$2:$G$151,MATCH($D1407,'Productos de barra'!$A$2:$A$151,0))),Configuración!$C$3)*((N($I1407)+N($J1407))/MAX(0.0001,IFERROR(IF(INDEX('Productos de barra'!$F$2:$F$151,MATCH($D1407,'Productos de barra'!$A$2:$A$151,0))="",1,INDEX('Productos de barra'!$F$2:$F$151,MATCH($D1407,'Productos de barra'!$A$2:$A$151,0))),1))+N($K1407))+0.001,"OK",IF($N1407&lt;0,"Falta: investigar","Sobra: revisar carga")))</f>
        <v/>
      </c>
      <c r="P1407" s="26">
        <f>IF($N1407="","",IFERROR(IF(INDEX('Productos de barra'!$H$2:$H$151,MATCH($D1407,'Productos de barra'!$A$2:$A$151,0))="","",$N1407*INDEX('Productos de barra'!$H$2:$H$151,MATCH($D1407,'Productos de barra'!$A$2:$A$151,0))),""))</f>
        <v/>
      </c>
      <c r="Q1407" s="18" t="n"/>
      <c r="R1407" s="23">
        <f>IF(OR($A1407="",$A1407&lt;&gt;'Resumen del turno'!$C$3,$B1407&lt;&gt;'Resumen del turno'!$C$4,$O1407="",$O1407="OK"),"",COUNTIFS($A$2:$A1407,$A1407,$B$2:$B1407,$B1407,$O$2:$O1407,"Falta*")+COUNTIFS($A$2:$A1407,$A1407,$B$2:$B1407,$B1407,$O$2:$O1407,"Sobra*"))</f>
        <v/>
      </c>
    </row>
    <row r="1408">
      <c r="A1408" s="22" t="n"/>
      <c r="B1408" s="18" t="n"/>
      <c r="C1408" s="18" t="n"/>
      <c r="D1408" s="18" t="n"/>
      <c r="E1408" s="23">
        <f>IF($D1408="","",IFERROR(INDEX('Productos de barra'!$B$2:$B$151,MATCH($D1408,'Productos de barra'!$A$2:$A$151,0)),"Código no cargado"))</f>
        <v/>
      </c>
      <c r="F1408" s="23">
        <f>IF($D1408="","",IFERROR(INDEX('Productos de barra'!$D$2:$D$151,MATCH($D1408,'Productos de barra'!$A$2:$A$151,0)),""))</f>
        <v/>
      </c>
      <c r="G1408" s="24" t="n"/>
      <c r="H1408" s="24" t="n"/>
      <c r="I1408" s="24" t="n"/>
      <c r="J1408" s="24" t="n"/>
      <c r="K1408" s="24" t="n"/>
      <c r="L1408" s="25">
        <f>IF(OR($D1408="",$G1408=""),"",ROUND($G1408+N($H1408)-((N($I1408)+N($J1408))/MAX(0.0001,IFERROR(IF(INDEX('Productos de barra'!$F$2:$F$151,MATCH($D1408,'Productos de barra'!$A$2:$A$151,0))="",1,INDEX('Productos de barra'!$F$2:$F$151,MATCH($D1408,'Productos de barra'!$A$2:$A$151,0))),1))+N($K1408)),2))</f>
        <v/>
      </c>
      <c r="M1408" s="24" t="n"/>
      <c r="N1408" s="25">
        <f>IF(OR($L1408="",$M1408=""),"",ROUND($M1408-$L1408,2))</f>
        <v/>
      </c>
      <c r="O1408" s="23">
        <f>IF($N1408="","",IF(ABS($N1408)&lt;=IFERROR(IF(INDEX('Productos de barra'!$G$2:$G$151,MATCH($D1408,'Productos de barra'!$A$2:$A$151,0))="",Configuración!$C$3,INDEX('Productos de barra'!$G$2:$G$151,MATCH($D1408,'Productos de barra'!$A$2:$A$151,0))),Configuración!$C$3)*((N($I1408)+N($J1408))/MAX(0.0001,IFERROR(IF(INDEX('Productos de barra'!$F$2:$F$151,MATCH($D1408,'Productos de barra'!$A$2:$A$151,0))="",1,INDEX('Productos de barra'!$F$2:$F$151,MATCH($D1408,'Productos de barra'!$A$2:$A$151,0))),1))+N($K1408))+0.001,"OK",IF($N1408&lt;0,"Falta: investigar","Sobra: revisar carga")))</f>
        <v/>
      </c>
      <c r="P1408" s="26">
        <f>IF($N1408="","",IFERROR(IF(INDEX('Productos de barra'!$H$2:$H$151,MATCH($D1408,'Productos de barra'!$A$2:$A$151,0))="","",$N1408*INDEX('Productos de barra'!$H$2:$H$151,MATCH($D1408,'Productos de barra'!$A$2:$A$151,0))),""))</f>
        <v/>
      </c>
      <c r="Q1408" s="18" t="n"/>
      <c r="R1408" s="23">
        <f>IF(OR($A1408="",$A1408&lt;&gt;'Resumen del turno'!$C$3,$B1408&lt;&gt;'Resumen del turno'!$C$4,$O1408="",$O1408="OK"),"",COUNTIFS($A$2:$A1408,$A1408,$B$2:$B1408,$B1408,$O$2:$O1408,"Falta*")+COUNTIFS($A$2:$A1408,$A1408,$B$2:$B1408,$B1408,$O$2:$O1408,"Sobra*"))</f>
        <v/>
      </c>
    </row>
    <row r="1409">
      <c r="A1409" s="22" t="n"/>
      <c r="B1409" s="18" t="n"/>
      <c r="C1409" s="18" t="n"/>
      <c r="D1409" s="18" t="n"/>
      <c r="E1409" s="23">
        <f>IF($D1409="","",IFERROR(INDEX('Productos de barra'!$B$2:$B$151,MATCH($D1409,'Productos de barra'!$A$2:$A$151,0)),"Código no cargado"))</f>
        <v/>
      </c>
      <c r="F1409" s="23">
        <f>IF($D1409="","",IFERROR(INDEX('Productos de barra'!$D$2:$D$151,MATCH($D1409,'Productos de barra'!$A$2:$A$151,0)),""))</f>
        <v/>
      </c>
      <c r="G1409" s="24" t="n"/>
      <c r="H1409" s="24" t="n"/>
      <c r="I1409" s="24" t="n"/>
      <c r="J1409" s="24" t="n"/>
      <c r="K1409" s="24" t="n"/>
      <c r="L1409" s="25">
        <f>IF(OR($D1409="",$G1409=""),"",ROUND($G1409+N($H1409)-((N($I1409)+N($J1409))/MAX(0.0001,IFERROR(IF(INDEX('Productos de barra'!$F$2:$F$151,MATCH($D1409,'Productos de barra'!$A$2:$A$151,0))="",1,INDEX('Productos de barra'!$F$2:$F$151,MATCH($D1409,'Productos de barra'!$A$2:$A$151,0))),1))+N($K1409)),2))</f>
        <v/>
      </c>
      <c r="M1409" s="24" t="n"/>
      <c r="N1409" s="25">
        <f>IF(OR($L1409="",$M1409=""),"",ROUND($M1409-$L1409,2))</f>
        <v/>
      </c>
      <c r="O1409" s="23">
        <f>IF($N1409="","",IF(ABS($N1409)&lt;=IFERROR(IF(INDEX('Productos de barra'!$G$2:$G$151,MATCH($D1409,'Productos de barra'!$A$2:$A$151,0))="",Configuración!$C$3,INDEX('Productos de barra'!$G$2:$G$151,MATCH($D1409,'Productos de barra'!$A$2:$A$151,0))),Configuración!$C$3)*((N($I1409)+N($J1409))/MAX(0.0001,IFERROR(IF(INDEX('Productos de barra'!$F$2:$F$151,MATCH($D1409,'Productos de barra'!$A$2:$A$151,0))="",1,INDEX('Productos de barra'!$F$2:$F$151,MATCH($D1409,'Productos de barra'!$A$2:$A$151,0))),1))+N($K1409))+0.001,"OK",IF($N1409&lt;0,"Falta: investigar","Sobra: revisar carga")))</f>
        <v/>
      </c>
      <c r="P1409" s="26">
        <f>IF($N1409="","",IFERROR(IF(INDEX('Productos de barra'!$H$2:$H$151,MATCH($D1409,'Productos de barra'!$A$2:$A$151,0))="","",$N1409*INDEX('Productos de barra'!$H$2:$H$151,MATCH($D1409,'Productos de barra'!$A$2:$A$151,0))),""))</f>
        <v/>
      </c>
      <c r="Q1409" s="18" t="n"/>
      <c r="R1409" s="23">
        <f>IF(OR($A1409="",$A1409&lt;&gt;'Resumen del turno'!$C$3,$B1409&lt;&gt;'Resumen del turno'!$C$4,$O1409="",$O1409="OK"),"",COUNTIFS($A$2:$A1409,$A1409,$B$2:$B1409,$B1409,$O$2:$O1409,"Falta*")+COUNTIFS($A$2:$A1409,$A1409,$B$2:$B1409,$B1409,$O$2:$O1409,"Sobra*"))</f>
        <v/>
      </c>
    </row>
    <row r="1410">
      <c r="A1410" s="22" t="n"/>
      <c r="B1410" s="18" t="n"/>
      <c r="C1410" s="18" t="n"/>
      <c r="D1410" s="18" t="n"/>
      <c r="E1410" s="23">
        <f>IF($D1410="","",IFERROR(INDEX('Productos de barra'!$B$2:$B$151,MATCH($D1410,'Productos de barra'!$A$2:$A$151,0)),"Código no cargado"))</f>
        <v/>
      </c>
      <c r="F1410" s="23">
        <f>IF($D1410="","",IFERROR(INDEX('Productos de barra'!$D$2:$D$151,MATCH($D1410,'Productos de barra'!$A$2:$A$151,0)),""))</f>
        <v/>
      </c>
      <c r="G1410" s="24" t="n"/>
      <c r="H1410" s="24" t="n"/>
      <c r="I1410" s="24" t="n"/>
      <c r="J1410" s="24" t="n"/>
      <c r="K1410" s="24" t="n"/>
      <c r="L1410" s="25">
        <f>IF(OR($D1410="",$G1410=""),"",ROUND($G1410+N($H1410)-((N($I1410)+N($J1410))/MAX(0.0001,IFERROR(IF(INDEX('Productos de barra'!$F$2:$F$151,MATCH($D1410,'Productos de barra'!$A$2:$A$151,0))="",1,INDEX('Productos de barra'!$F$2:$F$151,MATCH($D1410,'Productos de barra'!$A$2:$A$151,0))),1))+N($K1410)),2))</f>
        <v/>
      </c>
      <c r="M1410" s="24" t="n"/>
      <c r="N1410" s="25">
        <f>IF(OR($L1410="",$M1410=""),"",ROUND($M1410-$L1410,2))</f>
        <v/>
      </c>
      <c r="O1410" s="23">
        <f>IF($N1410="","",IF(ABS($N1410)&lt;=IFERROR(IF(INDEX('Productos de barra'!$G$2:$G$151,MATCH($D1410,'Productos de barra'!$A$2:$A$151,0))="",Configuración!$C$3,INDEX('Productos de barra'!$G$2:$G$151,MATCH($D1410,'Productos de barra'!$A$2:$A$151,0))),Configuración!$C$3)*((N($I1410)+N($J1410))/MAX(0.0001,IFERROR(IF(INDEX('Productos de barra'!$F$2:$F$151,MATCH($D1410,'Productos de barra'!$A$2:$A$151,0))="",1,INDEX('Productos de barra'!$F$2:$F$151,MATCH($D1410,'Productos de barra'!$A$2:$A$151,0))),1))+N($K1410))+0.001,"OK",IF($N1410&lt;0,"Falta: investigar","Sobra: revisar carga")))</f>
        <v/>
      </c>
      <c r="P1410" s="26">
        <f>IF($N1410="","",IFERROR(IF(INDEX('Productos de barra'!$H$2:$H$151,MATCH($D1410,'Productos de barra'!$A$2:$A$151,0))="","",$N1410*INDEX('Productos de barra'!$H$2:$H$151,MATCH($D1410,'Productos de barra'!$A$2:$A$151,0))),""))</f>
        <v/>
      </c>
      <c r="Q1410" s="18" t="n"/>
      <c r="R1410" s="23">
        <f>IF(OR($A1410="",$A1410&lt;&gt;'Resumen del turno'!$C$3,$B1410&lt;&gt;'Resumen del turno'!$C$4,$O1410="",$O1410="OK"),"",COUNTIFS($A$2:$A1410,$A1410,$B$2:$B1410,$B1410,$O$2:$O1410,"Falta*")+COUNTIFS($A$2:$A1410,$A1410,$B$2:$B1410,$B1410,$O$2:$O1410,"Sobra*"))</f>
        <v/>
      </c>
    </row>
    <row r="1411">
      <c r="A1411" s="22" t="n"/>
      <c r="B1411" s="18" t="n"/>
      <c r="C1411" s="18" t="n"/>
      <c r="D1411" s="18" t="n"/>
      <c r="E1411" s="23">
        <f>IF($D1411="","",IFERROR(INDEX('Productos de barra'!$B$2:$B$151,MATCH($D1411,'Productos de barra'!$A$2:$A$151,0)),"Código no cargado"))</f>
        <v/>
      </c>
      <c r="F1411" s="23">
        <f>IF($D1411="","",IFERROR(INDEX('Productos de barra'!$D$2:$D$151,MATCH($D1411,'Productos de barra'!$A$2:$A$151,0)),""))</f>
        <v/>
      </c>
      <c r="G1411" s="24" t="n"/>
      <c r="H1411" s="24" t="n"/>
      <c r="I1411" s="24" t="n"/>
      <c r="J1411" s="24" t="n"/>
      <c r="K1411" s="24" t="n"/>
      <c r="L1411" s="25">
        <f>IF(OR($D1411="",$G1411=""),"",ROUND($G1411+N($H1411)-((N($I1411)+N($J1411))/MAX(0.0001,IFERROR(IF(INDEX('Productos de barra'!$F$2:$F$151,MATCH($D1411,'Productos de barra'!$A$2:$A$151,0))="",1,INDEX('Productos de barra'!$F$2:$F$151,MATCH($D1411,'Productos de barra'!$A$2:$A$151,0))),1))+N($K1411)),2))</f>
        <v/>
      </c>
      <c r="M1411" s="24" t="n"/>
      <c r="N1411" s="25">
        <f>IF(OR($L1411="",$M1411=""),"",ROUND($M1411-$L1411,2))</f>
        <v/>
      </c>
      <c r="O1411" s="23">
        <f>IF($N1411="","",IF(ABS($N1411)&lt;=IFERROR(IF(INDEX('Productos de barra'!$G$2:$G$151,MATCH($D1411,'Productos de barra'!$A$2:$A$151,0))="",Configuración!$C$3,INDEX('Productos de barra'!$G$2:$G$151,MATCH($D1411,'Productos de barra'!$A$2:$A$151,0))),Configuración!$C$3)*((N($I1411)+N($J1411))/MAX(0.0001,IFERROR(IF(INDEX('Productos de barra'!$F$2:$F$151,MATCH($D1411,'Productos de barra'!$A$2:$A$151,0))="",1,INDEX('Productos de barra'!$F$2:$F$151,MATCH($D1411,'Productos de barra'!$A$2:$A$151,0))),1))+N($K1411))+0.001,"OK",IF($N1411&lt;0,"Falta: investigar","Sobra: revisar carga")))</f>
        <v/>
      </c>
      <c r="P1411" s="26">
        <f>IF($N1411="","",IFERROR(IF(INDEX('Productos de barra'!$H$2:$H$151,MATCH($D1411,'Productos de barra'!$A$2:$A$151,0))="","",$N1411*INDEX('Productos de barra'!$H$2:$H$151,MATCH($D1411,'Productos de barra'!$A$2:$A$151,0))),""))</f>
        <v/>
      </c>
      <c r="Q1411" s="18" t="n"/>
      <c r="R1411" s="23">
        <f>IF(OR($A1411="",$A1411&lt;&gt;'Resumen del turno'!$C$3,$B1411&lt;&gt;'Resumen del turno'!$C$4,$O1411="",$O1411="OK"),"",COUNTIFS($A$2:$A1411,$A1411,$B$2:$B1411,$B1411,$O$2:$O1411,"Falta*")+COUNTIFS($A$2:$A1411,$A1411,$B$2:$B1411,$B1411,$O$2:$O1411,"Sobra*"))</f>
        <v/>
      </c>
    </row>
    <row r="1412">
      <c r="A1412" s="22" t="n"/>
      <c r="B1412" s="18" t="n"/>
      <c r="C1412" s="18" t="n"/>
      <c r="D1412" s="18" t="n"/>
      <c r="E1412" s="23">
        <f>IF($D1412="","",IFERROR(INDEX('Productos de barra'!$B$2:$B$151,MATCH($D1412,'Productos de barra'!$A$2:$A$151,0)),"Código no cargado"))</f>
        <v/>
      </c>
      <c r="F1412" s="23">
        <f>IF($D1412="","",IFERROR(INDEX('Productos de barra'!$D$2:$D$151,MATCH($D1412,'Productos de barra'!$A$2:$A$151,0)),""))</f>
        <v/>
      </c>
      <c r="G1412" s="24" t="n"/>
      <c r="H1412" s="24" t="n"/>
      <c r="I1412" s="24" t="n"/>
      <c r="J1412" s="24" t="n"/>
      <c r="K1412" s="24" t="n"/>
      <c r="L1412" s="25">
        <f>IF(OR($D1412="",$G1412=""),"",ROUND($G1412+N($H1412)-((N($I1412)+N($J1412))/MAX(0.0001,IFERROR(IF(INDEX('Productos de barra'!$F$2:$F$151,MATCH($D1412,'Productos de barra'!$A$2:$A$151,0))="",1,INDEX('Productos de barra'!$F$2:$F$151,MATCH($D1412,'Productos de barra'!$A$2:$A$151,0))),1))+N($K1412)),2))</f>
        <v/>
      </c>
      <c r="M1412" s="24" t="n"/>
      <c r="N1412" s="25">
        <f>IF(OR($L1412="",$M1412=""),"",ROUND($M1412-$L1412,2))</f>
        <v/>
      </c>
      <c r="O1412" s="23">
        <f>IF($N1412="","",IF(ABS($N1412)&lt;=IFERROR(IF(INDEX('Productos de barra'!$G$2:$G$151,MATCH($D1412,'Productos de barra'!$A$2:$A$151,0))="",Configuración!$C$3,INDEX('Productos de barra'!$G$2:$G$151,MATCH($D1412,'Productos de barra'!$A$2:$A$151,0))),Configuración!$C$3)*((N($I1412)+N($J1412))/MAX(0.0001,IFERROR(IF(INDEX('Productos de barra'!$F$2:$F$151,MATCH($D1412,'Productos de barra'!$A$2:$A$151,0))="",1,INDEX('Productos de barra'!$F$2:$F$151,MATCH($D1412,'Productos de barra'!$A$2:$A$151,0))),1))+N($K1412))+0.001,"OK",IF($N1412&lt;0,"Falta: investigar","Sobra: revisar carga")))</f>
        <v/>
      </c>
      <c r="P1412" s="26">
        <f>IF($N1412="","",IFERROR(IF(INDEX('Productos de barra'!$H$2:$H$151,MATCH($D1412,'Productos de barra'!$A$2:$A$151,0))="","",$N1412*INDEX('Productos de barra'!$H$2:$H$151,MATCH($D1412,'Productos de barra'!$A$2:$A$151,0))),""))</f>
        <v/>
      </c>
      <c r="Q1412" s="18" t="n"/>
      <c r="R1412" s="23">
        <f>IF(OR($A1412="",$A1412&lt;&gt;'Resumen del turno'!$C$3,$B1412&lt;&gt;'Resumen del turno'!$C$4,$O1412="",$O1412="OK"),"",COUNTIFS($A$2:$A1412,$A1412,$B$2:$B1412,$B1412,$O$2:$O1412,"Falta*")+COUNTIFS($A$2:$A1412,$A1412,$B$2:$B1412,$B1412,$O$2:$O1412,"Sobra*"))</f>
        <v/>
      </c>
    </row>
    <row r="1413">
      <c r="A1413" s="22" t="n"/>
      <c r="B1413" s="18" t="n"/>
      <c r="C1413" s="18" t="n"/>
      <c r="D1413" s="18" t="n"/>
      <c r="E1413" s="23">
        <f>IF($D1413="","",IFERROR(INDEX('Productos de barra'!$B$2:$B$151,MATCH($D1413,'Productos de barra'!$A$2:$A$151,0)),"Código no cargado"))</f>
        <v/>
      </c>
      <c r="F1413" s="23">
        <f>IF($D1413="","",IFERROR(INDEX('Productos de barra'!$D$2:$D$151,MATCH($D1413,'Productos de barra'!$A$2:$A$151,0)),""))</f>
        <v/>
      </c>
      <c r="G1413" s="24" t="n"/>
      <c r="H1413" s="24" t="n"/>
      <c r="I1413" s="24" t="n"/>
      <c r="J1413" s="24" t="n"/>
      <c r="K1413" s="24" t="n"/>
      <c r="L1413" s="25">
        <f>IF(OR($D1413="",$G1413=""),"",ROUND($G1413+N($H1413)-((N($I1413)+N($J1413))/MAX(0.0001,IFERROR(IF(INDEX('Productos de barra'!$F$2:$F$151,MATCH($D1413,'Productos de barra'!$A$2:$A$151,0))="",1,INDEX('Productos de barra'!$F$2:$F$151,MATCH($D1413,'Productos de barra'!$A$2:$A$151,0))),1))+N($K1413)),2))</f>
        <v/>
      </c>
      <c r="M1413" s="24" t="n"/>
      <c r="N1413" s="25">
        <f>IF(OR($L1413="",$M1413=""),"",ROUND($M1413-$L1413,2))</f>
        <v/>
      </c>
      <c r="O1413" s="23">
        <f>IF($N1413="","",IF(ABS($N1413)&lt;=IFERROR(IF(INDEX('Productos de barra'!$G$2:$G$151,MATCH($D1413,'Productos de barra'!$A$2:$A$151,0))="",Configuración!$C$3,INDEX('Productos de barra'!$G$2:$G$151,MATCH($D1413,'Productos de barra'!$A$2:$A$151,0))),Configuración!$C$3)*((N($I1413)+N($J1413))/MAX(0.0001,IFERROR(IF(INDEX('Productos de barra'!$F$2:$F$151,MATCH($D1413,'Productos de barra'!$A$2:$A$151,0))="",1,INDEX('Productos de barra'!$F$2:$F$151,MATCH($D1413,'Productos de barra'!$A$2:$A$151,0))),1))+N($K1413))+0.001,"OK",IF($N1413&lt;0,"Falta: investigar","Sobra: revisar carga")))</f>
        <v/>
      </c>
      <c r="P1413" s="26">
        <f>IF($N1413="","",IFERROR(IF(INDEX('Productos de barra'!$H$2:$H$151,MATCH($D1413,'Productos de barra'!$A$2:$A$151,0))="","",$N1413*INDEX('Productos de barra'!$H$2:$H$151,MATCH($D1413,'Productos de barra'!$A$2:$A$151,0))),""))</f>
        <v/>
      </c>
      <c r="Q1413" s="18" t="n"/>
      <c r="R1413" s="23">
        <f>IF(OR($A1413="",$A1413&lt;&gt;'Resumen del turno'!$C$3,$B1413&lt;&gt;'Resumen del turno'!$C$4,$O1413="",$O1413="OK"),"",COUNTIFS($A$2:$A1413,$A1413,$B$2:$B1413,$B1413,$O$2:$O1413,"Falta*")+COUNTIFS($A$2:$A1413,$A1413,$B$2:$B1413,$B1413,$O$2:$O1413,"Sobra*"))</f>
        <v/>
      </c>
    </row>
    <row r="1414">
      <c r="A1414" s="22" t="n"/>
      <c r="B1414" s="18" t="n"/>
      <c r="C1414" s="18" t="n"/>
      <c r="D1414" s="18" t="n"/>
      <c r="E1414" s="23">
        <f>IF($D1414="","",IFERROR(INDEX('Productos de barra'!$B$2:$B$151,MATCH($D1414,'Productos de barra'!$A$2:$A$151,0)),"Código no cargado"))</f>
        <v/>
      </c>
      <c r="F1414" s="23">
        <f>IF($D1414="","",IFERROR(INDEX('Productos de barra'!$D$2:$D$151,MATCH($D1414,'Productos de barra'!$A$2:$A$151,0)),""))</f>
        <v/>
      </c>
      <c r="G1414" s="24" t="n"/>
      <c r="H1414" s="24" t="n"/>
      <c r="I1414" s="24" t="n"/>
      <c r="J1414" s="24" t="n"/>
      <c r="K1414" s="24" t="n"/>
      <c r="L1414" s="25">
        <f>IF(OR($D1414="",$G1414=""),"",ROUND($G1414+N($H1414)-((N($I1414)+N($J1414))/MAX(0.0001,IFERROR(IF(INDEX('Productos de barra'!$F$2:$F$151,MATCH($D1414,'Productos de barra'!$A$2:$A$151,0))="",1,INDEX('Productos de barra'!$F$2:$F$151,MATCH($D1414,'Productos de barra'!$A$2:$A$151,0))),1))+N($K1414)),2))</f>
        <v/>
      </c>
      <c r="M1414" s="24" t="n"/>
      <c r="N1414" s="25">
        <f>IF(OR($L1414="",$M1414=""),"",ROUND($M1414-$L1414,2))</f>
        <v/>
      </c>
      <c r="O1414" s="23">
        <f>IF($N1414="","",IF(ABS($N1414)&lt;=IFERROR(IF(INDEX('Productos de barra'!$G$2:$G$151,MATCH($D1414,'Productos de barra'!$A$2:$A$151,0))="",Configuración!$C$3,INDEX('Productos de barra'!$G$2:$G$151,MATCH($D1414,'Productos de barra'!$A$2:$A$151,0))),Configuración!$C$3)*((N($I1414)+N($J1414))/MAX(0.0001,IFERROR(IF(INDEX('Productos de barra'!$F$2:$F$151,MATCH($D1414,'Productos de barra'!$A$2:$A$151,0))="",1,INDEX('Productos de barra'!$F$2:$F$151,MATCH($D1414,'Productos de barra'!$A$2:$A$151,0))),1))+N($K1414))+0.001,"OK",IF($N1414&lt;0,"Falta: investigar","Sobra: revisar carga")))</f>
        <v/>
      </c>
      <c r="P1414" s="26">
        <f>IF($N1414="","",IFERROR(IF(INDEX('Productos de barra'!$H$2:$H$151,MATCH($D1414,'Productos de barra'!$A$2:$A$151,0))="","",$N1414*INDEX('Productos de barra'!$H$2:$H$151,MATCH($D1414,'Productos de barra'!$A$2:$A$151,0))),""))</f>
        <v/>
      </c>
      <c r="Q1414" s="18" t="n"/>
      <c r="R1414" s="23">
        <f>IF(OR($A1414="",$A1414&lt;&gt;'Resumen del turno'!$C$3,$B1414&lt;&gt;'Resumen del turno'!$C$4,$O1414="",$O1414="OK"),"",COUNTIFS($A$2:$A1414,$A1414,$B$2:$B1414,$B1414,$O$2:$O1414,"Falta*")+COUNTIFS($A$2:$A1414,$A1414,$B$2:$B1414,$B1414,$O$2:$O1414,"Sobra*"))</f>
        <v/>
      </c>
    </row>
    <row r="1415">
      <c r="A1415" s="22" t="n"/>
      <c r="B1415" s="18" t="n"/>
      <c r="C1415" s="18" t="n"/>
      <c r="D1415" s="18" t="n"/>
      <c r="E1415" s="23">
        <f>IF($D1415="","",IFERROR(INDEX('Productos de barra'!$B$2:$B$151,MATCH($D1415,'Productos de barra'!$A$2:$A$151,0)),"Código no cargado"))</f>
        <v/>
      </c>
      <c r="F1415" s="23">
        <f>IF($D1415="","",IFERROR(INDEX('Productos de barra'!$D$2:$D$151,MATCH($D1415,'Productos de barra'!$A$2:$A$151,0)),""))</f>
        <v/>
      </c>
      <c r="G1415" s="24" t="n"/>
      <c r="H1415" s="24" t="n"/>
      <c r="I1415" s="24" t="n"/>
      <c r="J1415" s="24" t="n"/>
      <c r="K1415" s="24" t="n"/>
      <c r="L1415" s="25">
        <f>IF(OR($D1415="",$G1415=""),"",ROUND($G1415+N($H1415)-((N($I1415)+N($J1415))/MAX(0.0001,IFERROR(IF(INDEX('Productos de barra'!$F$2:$F$151,MATCH($D1415,'Productos de barra'!$A$2:$A$151,0))="",1,INDEX('Productos de barra'!$F$2:$F$151,MATCH($D1415,'Productos de barra'!$A$2:$A$151,0))),1))+N($K1415)),2))</f>
        <v/>
      </c>
      <c r="M1415" s="24" t="n"/>
      <c r="N1415" s="25">
        <f>IF(OR($L1415="",$M1415=""),"",ROUND($M1415-$L1415,2))</f>
        <v/>
      </c>
      <c r="O1415" s="23">
        <f>IF($N1415="","",IF(ABS($N1415)&lt;=IFERROR(IF(INDEX('Productos de barra'!$G$2:$G$151,MATCH($D1415,'Productos de barra'!$A$2:$A$151,0))="",Configuración!$C$3,INDEX('Productos de barra'!$G$2:$G$151,MATCH($D1415,'Productos de barra'!$A$2:$A$151,0))),Configuración!$C$3)*((N($I1415)+N($J1415))/MAX(0.0001,IFERROR(IF(INDEX('Productos de barra'!$F$2:$F$151,MATCH($D1415,'Productos de barra'!$A$2:$A$151,0))="",1,INDEX('Productos de barra'!$F$2:$F$151,MATCH($D1415,'Productos de barra'!$A$2:$A$151,0))),1))+N($K1415))+0.001,"OK",IF($N1415&lt;0,"Falta: investigar","Sobra: revisar carga")))</f>
        <v/>
      </c>
      <c r="P1415" s="26">
        <f>IF($N1415="","",IFERROR(IF(INDEX('Productos de barra'!$H$2:$H$151,MATCH($D1415,'Productos de barra'!$A$2:$A$151,0))="","",$N1415*INDEX('Productos de barra'!$H$2:$H$151,MATCH($D1415,'Productos de barra'!$A$2:$A$151,0))),""))</f>
        <v/>
      </c>
      <c r="Q1415" s="18" t="n"/>
      <c r="R1415" s="23">
        <f>IF(OR($A1415="",$A1415&lt;&gt;'Resumen del turno'!$C$3,$B1415&lt;&gt;'Resumen del turno'!$C$4,$O1415="",$O1415="OK"),"",COUNTIFS($A$2:$A1415,$A1415,$B$2:$B1415,$B1415,$O$2:$O1415,"Falta*")+COUNTIFS($A$2:$A1415,$A1415,$B$2:$B1415,$B1415,$O$2:$O1415,"Sobra*"))</f>
        <v/>
      </c>
    </row>
    <row r="1416">
      <c r="A1416" s="22" t="n"/>
      <c r="B1416" s="18" t="n"/>
      <c r="C1416" s="18" t="n"/>
      <c r="D1416" s="18" t="n"/>
      <c r="E1416" s="23">
        <f>IF($D1416="","",IFERROR(INDEX('Productos de barra'!$B$2:$B$151,MATCH($D1416,'Productos de barra'!$A$2:$A$151,0)),"Código no cargado"))</f>
        <v/>
      </c>
      <c r="F1416" s="23">
        <f>IF($D1416="","",IFERROR(INDEX('Productos de barra'!$D$2:$D$151,MATCH($D1416,'Productos de barra'!$A$2:$A$151,0)),""))</f>
        <v/>
      </c>
      <c r="G1416" s="24" t="n"/>
      <c r="H1416" s="24" t="n"/>
      <c r="I1416" s="24" t="n"/>
      <c r="J1416" s="24" t="n"/>
      <c r="K1416" s="24" t="n"/>
      <c r="L1416" s="25">
        <f>IF(OR($D1416="",$G1416=""),"",ROUND($G1416+N($H1416)-((N($I1416)+N($J1416))/MAX(0.0001,IFERROR(IF(INDEX('Productos de barra'!$F$2:$F$151,MATCH($D1416,'Productos de barra'!$A$2:$A$151,0))="",1,INDEX('Productos de barra'!$F$2:$F$151,MATCH($D1416,'Productos de barra'!$A$2:$A$151,0))),1))+N($K1416)),2))</f>
        <v/>
      </c>
      <c r="M1416" s="24" t="n"/>
      <c r="N1416" s="25">
        <f>IF(OR($L1416="",$M1416=""),"",ROUND($M1416-$L1416,2))</f>
        <v/>
      </c>
      <c r="O1416" s="23">
        <f>IF($N1416="","",IF(ABS($N1416)&lt;=IFERROR(IF(INDEX('Productos de barra'!$G$2:$G$151,MATCH($D1416,'Productos de barra'!$A$2:$A$151,0))="",Configuración!$C$3,INDEX('Productos de barra'!$G$2:$G$151,MATCH($D1416,'Productos de barra'!$A$2:$A$151,0))),Configuración!$C$3)*((N($I1416)+N($J1416))/MAX(0.0001,IFERROR(IF(INDEX('Productos de barra'!$F$2:$F$151,MATCH($D1416,'Productos de barra'!$A$2:$A$151,0))="",1,INDEX('Productos de barra'!$F$2:$F$151,MATCH($D1416,'Productos de barra'!$A$2:$A$151,0))),1))+N($K1416))+0.001,"OK",IF($N1416&lt;0,"Falta: investigar","Sobra: revisar carga")))</f>
        <v/>
      </c>
      <c r="P1416" s="26">
        <f>IF($N1416="","",IFERROR(IF(INDEX('Productos de barra'!$H$2:$H$151,MATCH($D1416,'Productos de barra'!$A$2:$A$151,0))="","",$N1416*INDEX('Productos de barra'!$H$2:$H$151,MATCH($D1416,'Productos de barra'!$A$2:$A$151,0))),""))</f>
        <v/>
      </c>
      <c r="Q1416" s="18" t="n"/>
      <c r="R1416" s="23">
        <f>IF(OR($A1416="",$A1416&lt;&gt;'Resumen del turno'!$C$3,$B1416&lt;&gt;'Resumen del turno'!$C$4,$O1416="",$O1416="OK"),"",COUNTIFS($A$2:$A1416,$A1416,$B$2:$B1416,$B1416,$O$2:$O1416,"Falta*")+COUNTIFS($A$2:$A1416,$A1416,$B$2:$B1416,$B1416,$O$2:$O1416,"Sobra*"))</f>
        <v/>
      </c>
    </row>
    <row r="1417">
      <c r="A1417" s="22" t="n"/>
      <c r="B1417" s="18" t="n"/>
      <c r="C1417" s="18" t="n"/>
      <c r="D1417" s="18" t="n"/>
      <c r="E1417" s="23">
        <f>IF($D1417="","",IFERROR(INDEX('Productos de barra'!$B$2:$B$151,MATCH($D1417,'Productos de barra'!$A$2:$A$151,0)),"Código no cargado"))</f>
        <v/>
      </c>
      <c r="F1417" s="23">
        <f>IF($D1417="","",IFERROR(INDEX('Productos de barra'!$D$2:$D$151,MATCH($D1417,'Productos de barra'!$A$2:$A$151,0)),""))</f>
        <v/>
      </c>
      <c r="G1417" s="24" t="n"/>
      <c r="H1417" s="24" t="n"/>
      <c r="I1417" s="24" t="n"/>
      <c r="J1417" s="24" t="n"/>
      <c r="K1417" s="24" t="n"/>
      <c r="L1417" s="25">
        <f>IF(OR($D1417="",$G1417=""),"",ROUND($G1417+N($H1417)-((N($I1417)+N($J1417))/MAX(0.0001,IFERROR(IF(INDEX('Productos de barra'!$F$2:$F$151,MATCH($D1417,'Productos de barra'!$A$2:$A$151,0))="",1,INDEX('Productos de barra'!$F$2:$F$151,MATCH($D1417,'Productos de barra'!$A$2:$A$151,0))),1))+N($K1417)),2))</f>
        <v/>
      </c>
      <c r="M1417" s="24" t="n"/>
      <c r="N1417" s="25">
        <f>IF(OR($L1417="",$M1417=""),"",ROUND($M1417-$L1417,2))</f>
        <v/>
      </c>
      <c r="O1417" s="23">
        <f>IF($N1417="","",IF(ABS($N1417)&lt;=IFERROR(IF(INDEX('Productos de barra'!$G$2:$G$151,MATCH($D1417,'Productos de barra'!$A$2:$A$151,0))="",Configuración!$C$3,INDEX('Productos de barra'!$G$2:$G$151,MATCH($D1417,'Productos de barra'!$A$2:$A$151,0))),Configuración!$C$3)*((N($I1417)+N($J1417))/MAX(0.0001,IFERROR(IF(INDEX('Productos de barra'!$F$2:$F$151,MATCH($D1417,'Productos de barra'!$A$2:$A$151,0))="",1,INDEX('Productos de barra'!$F$2:$F$151,MATCH($D1417,'Productos de barra'!$A$2:$A$151,0))),1))+N($K1417))+0.001,"OK",IF($N1417&lt;0,"Falta: investigar","Sobra: revisar carga")))</f>
        <v/>
      </c>
      <c r="P1417" s="26">
        <f>IF($N1417="","",IFERROR(IF(INDEX('Productos de barra'!$H$2:$H$151,MATCH($D1417,'Productos de barra'!$A$2:$A$151,0))="","",$N1417*INDEX('Productos de barra'!$H$2:$H$151,MATCH($D1417,'Productos de barra'!$A$2:$A$151,0))),""))</f>
        <v/>
      </c>
      <c r="Q1417" s="18" t="n"/>
      <c r="R1417" s="23">
        <f>IF(OR($A1417="",$A1417&lt;&gt;'Resumen del turno'!$C$3,$B1417&lt;&gt;'Resumen del turno'!$C$4,$O1417="",$O1417="OK"),"",COUNTIFS($A$2:$A1417,$A1417,$B$2:$B1417,$B1417,$O$2:$O1417,"Falta*")+COUNTIFS($A$2:$A1417,$A1417,$B$2:$B1417,$B1417,$O$2:$O1417,"Sobra*"))</f>
        <v/>
      </c>
    </row>
    <row r="1418">
      <c r="A1418" s="22" t="n"/>
      <c r="B1418" s="18" t="n"/>
      <c r="C1418" s="18" t="n"/>
      <c r="D1418" s="18" t="n"/>
      <c r="E1418" s="23">
        <f>IF($D1418="","",IFERROR(INDEX('Productos de barra'!$B$2:$B$151,MATCH($D1418,'Productos de barra'!$A$2:$A$151,0)),"Código no cargado"))</f>
        <v/>
      </c>
      <c r="F1418" s="23">
        <f>IF($D1418="","",IFERROR(INDEX('Productos de barra'!$D$2:$D$151,MATCH($D1418,'Productos de barra'!$A$2:$A$151,0)),""))</f>
        <v/>
      </c>
      <c r="G1418" s="24" t="n"/>
      <c r="H1418" s="24" t="n"/>
      <c r="I1418" s="24" t="n"/>
      <c r="J1418" s="24" t="n"/>
      <c r="K1418" s="24" t="n"/>
      <c r="L1418" s="25">
        <f>IF(OR($D1418="",$G1418=""),"",ROUND($G1418+N($H1418)-((N($I1418)+N($J1418))/MAX(0.0001,IFERROR(IF(INDEX('Productos de barra'!$F$2:$F$151,MATCH($D1418,'Productos de barra'!$A$2:$A$151,0))="",1,INDEX('Productos de barra'!$F$2:$F$151,MATCH($D1418,'Productos de barra'!$A$2:$A$151,0))),1))+N($K1418)),2))</f>
        <v/>
      </c>
      <c r="M1418" s="24" t="n"/>
      <c r="N1418" s="25">
        <f>IF(OR($L1418="",$M1418=""),"",ROUND($M1418-$L1418,2))</f>
        <v/>
      </c>
      <c r="O1418" s="23">
        <f>IF($N1418="","",IF(ABS($N1418)&lt;=IFERROR(IF(INDEX('Productos de barra'!$G$2:$G$151,MATCH($D1418,'Productos de barra'!$A$2:$A$151,0))="",Configuración!$C$3,INDEX('Productos de barra'!$G$2:$G$151,MATCH($D1418,'Productos de barra'!$A$2:$A$151,0))),Configuración!$C$3)*((N($I1418)+N($J1418))/MAX(0.0001,IFERROR(IF(INDEX('Productos de barra'!$F$2:$F$151,MATCH($D1418,'Productos de barra'!$A$2:$A$151,0))="",1,INDEX('Productos de barra'!$F$2:$F$151,MATCH($D1418,'Productos de barra'!$A$2:$A$151,0))),1))+N($K1418))+0.001,"OK",IF($N1418&lt;0,"Falta: investigar","Sobra: revisar carga")))</f>
        <v/>
      </c>
      <c r="P1418" s="26">
        <f>IF($N1418="","",IFERROR(IF(INDEX('Productos de barra'!$H$2:$H$151,MATCH($D1418,'Productos de barra'!$A$2:$A$151,0))="","",$N1418*INDEX('Productos de barra'!$H$2:$H$151,MATCH($D1418,'Productos de barra'!$A$2:$A$151,0))),""))</f>
        <v/>
      </c>
      <c r="Q1418" s="18" t="n"/>
      <c r="R1418" s="23">
        <f>IF(OR($A1418="",$A1418&lt;&gt;'Resumen del turno'!$C$3,$B1418&lt;&gt;'Resumen del turno'!$C$4,$O1418="",$O1418="OK"),"",COUNTIFS($A$2:$A1418,$A1418,$B$2:$B1418,$B1418,$O$2:$O1418,"Falta*")+COUNTIFS($A$2:$A1418,$A1418,$B$2:$B1418,$B1418,$O$2:$O1418,"Sobra*"))</f>
        <v/>
      </c>
    </row>
    <row r="1419">
      <c r="A1419" s="22" t="n"/>
      <c r="B1419" s="18" t="n"/>
      <c r="C1419" s="18" t="n"/>
      <c r="D1419" s="18" t="n"/>
      <c r="E1419" s="23">
        <f>IF($D1419="","",IFERROR(INDEX('Productos de barra'!$B$2:$B$151,MATCH($D1419,'Productos de barra'!$A$2:$A$151,0)),"Código no cargado"))</f>
        <v/>
      </c>
      <c r="F1419" s="23">
        <f>IF($D1419="","",IFERROR(INDEX('Productos de barra'!$D$2:$D$151,MATCH($D1419,'Productos de barra'!$A$2:$A$151,0)),""))</f>
        <v/>
      </c>
      <c r="G1419" s="24" t="n"/>
      <c r="H1419" s="24" t="n"/>
      <c r="I1419" s="24" t="n"/>
      <c r="J1419" s="24" t="n"/>
      <c r="K1419" s="24" t="n"/>
      <c r="L1419" s="25">
        <f>IF(OR($D1419="",$G1419=""),"",ROUND($G1419+N($H1419)-((N($I1419)+N($J1419))/MAX(0.0001,IFERROR(IF(INDEX('Productos de barra'!$F$2:$F$151,MATCH($D1419,'Productos de barra'!$A$2:$A$151,0))="",1,INDEX('Productos de barra'!$F$2:$F$151,MATCH($D1419,'Productos de barra'!$A$2:$A$151,0))),1))+N($K1419)),2))</f>
        <v/>
      </c>
      <c r="M1419" s="24" t="n"/>
      <c r="N1419" s="25">
        <f>IF(OR($L1419="",$M1419=""),"",ROUND($M1419-$L1419,2))</f>
        <v/>
      </c>
      <c r="O1419" s="23">
        <f>IF($N1419="","",IF(ABS($N1419)&lt;=IFERROR(IF(INDEX('Productos de barra'!$G$2:$G$151,MATCH($D1419,'Productos de barra'!$A$2:$A$151,0))="",Configuración!$C$3,INDEX('Productos de barra'!$G$2:$G$151,MATCH($D1419,'Productos de barra'!$A$2:$A$151,0))),Configuración!$C$3)*((N($I1419)+N($J1419))/MAX(0.0001,IFERROR(IF(INDEX('Productos de barra'!$F$2:$F$151,MATCH($D1419,'Productos de barra'!$A$2:$A$151,0))="",1,INDEX('Productos de barra'!$F$2:$F$151,MATCH($D1419,'Productos de barra'!$A$2:$A$151,0))),1))+N($K1419))+0.001,"OK",IF($N1419&lt;0,"Falta: investigar","Sobra: revisar carga")))</f>
        <v/>
      </c>
      <c r="P1419" s="26">
        <f>IF($N1419="","",IFERROR(IF(INDEX('Productos de barra'!$H$2:$H$151,MATCH($D1419,'Productos de barra'!$A$2:$A$151,0))="","",$N1419*INDEX('Productos de barra'!$H$2:$H$151,MATCH($D1419,'Productos de barra'!$A$2:$A$151,0))),""))</f>
        <v/>
      </c>
      <c r="Q1419" s="18" t="n"/>
      <c r="R1419" s="23">
        <f>IF(OR($A1419="",$A1419&lt;&gt;'Resumen del turno'!$C$3,$B1419&lt;&gt;'Resumen del turno'!$C$4,$O1419="",$O1419="OK"),"",COUNTIFS($A$2:$A1419,$A1419,$B$2:$B1419,$B1419,$O$2:$O1419,"Falta*")+COUNTIFS($A$2:$A1419,$A1419,$B$2:$B1419,$B1419,$O$2:$O1419,"Sobra*"))</f>
        <v/>
      </c>
    </row>
    <row r="1420">
      <c r="A1420" s="22" t="n"/>
      <c r="B1420" s="18" t="n"/>
      <c r="C1420" s="18" t="n"/>
      <c r="D1420" s="18" t="n"/>
      <c r="E1420" s="23">
        <f>IF($D1420="","",IFERROR(INDEX('Productos de barra'!$B$2:$B$151,MATCH($D1420,'Productos de barra'!$A$2:$A$151,0)),"Código no cargado"))</f>
        <v/>
      </c>
      <c r="F1420" s="23">
        <f>IF($D1420="","",IFERROR(INDEX('Productos de barra'!$D$2:$D$151,MATCH($D1420,'Productos de barra'!$A$2:$A$151,0)),""))</f>
        <v/>
      </c>
      <c r="G1420" s="24" t="n"/>
      <c r="H1420" s="24" t="n"/>
      <c r="I1420" s="24" t="n"/>
      <c r="J1420" s="24" t="n"/>
      <c r="K1420" s="24" t="n"/>
      <c r="L1420" s="25">
        <f>IF(OR($D1420="",$G1420=""),"",ROUND($G1420+N($H1420)-((N($I1420)+N($J1420))/MAX(0.0001,IFERROR(IF(INDEX('Productos de barra'!$F$2:$F$151,MATCH($D1420,'Productos de barra'!$A$2:$A$151,0))="",1,INDEX('Productos de barra'!$F$2:$F$151,MATCH($D1420,'Productos de barra'!$A$2:$A$151,0))),1))+N($K1420)),2))</f>
        <v/>
      </c>
      <c r="M1420" s="24" t="n"/>
      <c r="N1420" s="25">
        <f>IF(OR($L1420="",$M1420=""),"",ROUND($M1420-$L1420,2))</f>
        <v/>
      </c>
      <c r="O1420" s="23">
        <f>IF($N1420="","",IF(ABS($N1420)&lt;=IFERROR(IF(INDEX('Productos de barra'!$G$2:$G$151,MATCH($D1420,'Productos de barra'!$A$2:$A$151,0))="",Configuración!$C$3,INDEX('Productos de barra'!$G$2:$G$151,MATCH($D1420,'Productos de barra'!$A$2:$A$151,0))),Configuración!$C$3)*((N($I1420)+N($J1420))/MAX(0.0001,IFERROR(IF(INDEX('Productos de barra'!$F$2:$F$151,MATCH($D1420,'Productos de barra'!$A$2:$A$151,0))="",1,INDEX('Productos de barra'!$F$2:$F$151,MATCH($D1420,'Productos de barra'!$A$2:$A$151,0))),1))+N($K1420))+0.001,"OK",IF($N1420&lt;0,"Falta: investigar","Sobra: revisar carga")))</f>
        <v/>
      </c>
      <c r="P1420" s="26">
        <f>IF($N1420="","",IFERROR(IF(INDEX('Productos de barra'!$H$2:$H$151,MATCH($D1420,'Productos de barra'!$A$2:$A$151,0))="","",$N1420*INDEX('Productos de barra'!$H$2:$H$151,MATCH($D1420,'Productos de barra'!$A$2:$A$151,0))),""))</f>
        <v/>
      </c>
      <c r="Q1420" s="18" t="n"/>
      <c r="R1420" s="23">
        <f>IF(OR($A1420="",$A1420&lt;&gt;'Resumen del turno'!$C$3,$B1420&lt;&gt;'Resumen del turno'!$C$4,$O1420="",$O1420="OK"),"",COUNTIFS($A$2:$A1420,$A1420,$B$2:$B1420,$B1420,$O$2:$O1420,"Falta*")+COUNTIFS($A$2:$A1420,$A1420,$B$2:$B1420,$B1420,$O$2:$O1420,"Sobra*"))</f>
        <v/>
      </c>
    </row>
    <row r="1421">
      <c r="A1421" s="22" t="n"/>
      <c r="B1421" s="18" t="n"/>
      <c r="C1421" s="18" t="n"/>
      <c r="D1421" s="18" t="n"/>
      <c r="E1421" s="23">
        <f>IF($D1421="","",IFERROR(INDEX('Productos de barra'!$B$2:$B$151,MATCH($D1421,'Productos de barra'!$A$2:$A$151,0)),"Código no cargado"))</f>
        <v/>
      </c>
      <c r="F1421" s="23">
        <f>IF($D1421="","",IFERROR(INDEX('Productos de barra'!$D$2:$D$151,MATCH($D1421,'Productos de barra'!$A$2:$A$151,0)),""))</f>
        <v/>
      </c>
      <c r="G1421" s="24" t="n"/>
      <c r="H1421" s="24" t="n"/>
      <c r="I1421" s="24" t="n"/>
      <c r="J1421" s="24" t="n"/>
      <c r="K1421" s="24" t="n"/>
      <c r="L1421" s="25">
        <f>IF(OR($D1421="",$G1421=""),"",ROUND($G1421+N($H1421)-((N($I1421)+N($J1421))/MAX(0.0001,IFERROR(IF(INDEX('Productos de barra'!$F$2:$F$151,MATCH($D1421,'Productos de barra'!$A$2:$A$151,0))="",1,INDEX('Productos de barra'!$F$2:$F$151,MATCH($D1421,'Productos de barra'!$A$2:$A$151,0))),1))+N($K1421)),2))</f>
        <v/>
      </c>
      <c r="M1421" s="24" t="n"/>
      <c r="N1421" s="25">
        <f>IF(OR($L1421="",$M1421=""),"",ROUND($M1421-$L1421,2))</f>
        <v/>
      </c>
      <c r="O1421" s="23">
        <f>IF($N1421="","",IF(ABS($N1421)&lt;=IFERROR(IF(INDEX('Productos de barra'!$G$2:$G$151,MATCH($D1421,'Productos de barra'!$A$2:$A$151,0))="",Configuración!$C$3,INDEX('Productos de barra'!$G$2:$G$151,MATCH($D1421,'Productos de barra'!$A$2:$A$151,0))),Configuración!$C$3)*((N($I1421)+N($J1421))/MAX(0.0001,IFERROR(IF(INDEX('Productos de barra'!$F$2:$F$151,MATCH($D1421,'Productos de barra'!$A$2:$A$151,0))="",1,INDEX('Productos de barra'!$F$2:$F$151,MATCH($D1421,'Productos de barra'!$A$2:$A$151,0))),1))+N($K1421))+0.001,"OK",IF($N1421&lt;0,"Falta: investigar","Sobra: revisar carga")))</f>
        <v/>
      </c>
      <c r="P1421" s="26">
        <f>IF($N1421="","",IFERROR(IF(INDEX('Productos de barra'!$H$2:$H$151,MATCH($D1421,'Productos de barra'!$A$2:$A$151,0))="","",$N1421*INDEX('Productos de barra'!$H$2:$H$151,MATCH($D1421,'Productos de barra'!$A$2:$A$151,0))),""))</f>
        <v/>
      </c>
      <c r="Q1421" s="18" t="n"/>
      <c r="R1421" s="23">
        <f>IF(OR($A1421="",$A1421&lt;&gt;'Resumen del turno'!$C$3,$B1421&lt;&gt;'Resumen del turno'!$C$4,$O1421="",$O1421="OK"),"",COUNTIFS($A$2:$A1421,$A1421,$B$2:$B1421,$B1421,$O$2:$O1421,"Falta*")+COUNTIFS($A$2:$A1421,$A1421,$B$2:$B1421,$B1421,$O$2:$O1421,"Sobra*"))</f>
        <v/>
      </c>
    </row>
    <row r="1422">
      <c r="A1422" s="22" t="n"/>
      <c r="B1422" s="18" t="n"/>
      <c r="C1422" s="18" t="n"/>
      <c r="D1422" s="18" t="n"/>
      <c r="E1422" s="23">
        <f>IF($D1422="","",IFERROR(INDEX('Productos de barra'!$B$2:$B$151,MATCH($D1422,'Productos de barra'!$A$2:$A$151,0)),"Código no cargado"))</f>
        <v/>
      </c>
      <c r="F1422" s="23">
        <f>IF($D1422="","",IFERROR(INDEX('Productos de barra'!$D$2:$D$151,MATCH($D1422,'Productos de barra'!$A$2:$A$151,0)),""))</f>
        <v/>
      </c>
      <c r="G1422" s="24" t="n"/>
      <c r="H1422" s="24" t="n"/>
      <c r="I1422" s="24" t="n"/>
      <c r="J1422" s="24" t="n"/>
      <c r="K1422" s="24" t="n"/>
      <c r="L1422" s="25">
        <f>IF(OR($D1422="",$G1422=""),"",ROUND($G1422+N($H1422)-((N($I1422)+N($J1422))/MAX(0.0001,IFERROR(IF(INDEX('Productos de barra'!$F$2:$F$151,MATCH($D1422,'Productos de barra'!$A$2:$A$151,0))="",1,INDEX('Productos de barra'!$F$2:$F$151,MATCH($D1422,'Productos de barra'!$A$2:$A$151,0))),1))+N($K1422)),2))</f>
        <v/>
      </c>
      <c r="M1422" s="24" t="n"/>
      <c r="N1422" s="25">
        <f>IF(OR($L1422="",$M1422=""),"",ROUND($M1422-$L1422,2))</f>
        <v/>
      </c>
      <c r="O1422" s="23">
        <f>IF($N1422="","",IF(ABS($N1422)&lt;=IFERROR(IF(INDEX('Productos de barra'!$G$2:$G$151,MATCH($D1422,'Productos de barra'!$A$2:$A$151,0))="",Configuración!$C$3,INDEX('Productos de barra'!$G$2:$G$151,MATCH($D1422,'Productos de barra'!$A$2:$A$151,0))),Configuración!$C$3)*((N($I1422)+N($J1422))/MAX(0.0001,IFERROR(IF(INDEX('Productos de barra'!$F$2:$F$151,MATCH($D1422,'Productos de barra'!$A$2:$A$151,0))="",1,INDEX('Productos de barra'!$F$2:$F$151,MATCH($D1422,'Productos de barra'!$A$2:$A$151,0))),1))+N($K1422))+0.001,"OK",IF($N1422&lt;0,"Falta: investigar","Sobra: revisar carga")))</f>
        <v/>
      </c>
      <c r="P1422" s="26">
        <f>IF($N1422="","",IFERROR(IF(INDEX('Productos de barra'!$H$2:$H$151,MATCH($D1422,'Productos de barra'!$A$2:$A$151,0))="","",$N1422*INDEX('Productos de barra'!$H$2:$H$151,MATCH($D1422,'Productos de barra'!$A$2:$A$151,0))),""))</f>
        <v/>
      </c>
      <c r="Q1422" s="18" t="n"/>
      <c r="R1422" s="23">
        <f>IF(OR($A1422="",$A1422&lt;&gt;'Resumen del turno'!$C$3,$B1422&lt;&gt;'Resumen del turno'!$C$4,$O1422="",$O1422="OK"),"",COUNTIFS($A$2:$A1422,$A1422,$B$2:$B1422,$B1422,$O$2:$O1422,"Falta*")+COUNTIFS($A$2:$A1422,$A1422,$B$2:$B1422,$B1422,$O$2:$O1422,"Sobra*"))</f>
        <v/>
      </c>
    </row>
    <row r="1423">
      <c r="A1423" s="22" t="n"/>
      <c r="B1423" s="18" t="n"/>
      <c r="C1423" s="18" t="n"/>
      <c r="D1423" s="18" t="n"/>
      <c r="E1423" s="23">
        <f>IF($D1423="","",IFERROR(INDEX('Productos de barra'!$B$2:$B$151,MATCH($D1423,'Productos de barra'!$A$2:$A$151,0)),"Código no cargado"))</f>
        <v/>
      </c>
      <c r="F1423" s="23">
        <f>IF($D1423="","",IFERROR(INDEX('Productos de barra'!$D$2:$D$151,MATCH($D1423,'Productos de barra'!$A$2:$A$151,0)),""))</f>
        <v/>
      </c>
      <c r="G1423" s="24" t="n"/>
      <c r="H1423" s="24" t="n"/>
      <c r="I1423" s="24" t="n"/>
      <c r="J1423" s="24" t="n"/>
      <c r="K1423" s="24" t="n"/>
      <c r="L1423" s="25">
        <f>IF(OR($D1423="",$G1423=""),"",ROUND($G1423+N($H1423)-((N($I1423)+N($J1423))/MAX(0.0001,IFERROR(IF(INDEX('Productos de barra'!$F$2:$F$151,MATCH($D1423,'Productos de barra'!$A$2:$A$151,0))="",1,INDEX('Productos de barra'!$F$2:$F$151,MATCH($D1423,'Productos de barra'!$A$2:$A$151,0))),1))+N($K1423)),2))</f>
        <v/>
      </c>
      <c r="M1423" s="24" t="n"/>
      <c r="N1423" s="25">
        <f>IF(OR($L1423="",$M1423=""),"",ROUND($M1423-$L1423,2))</f>
        <v/>
      </c>
      <c r="O1423" s="23">
        <f>IF($N1423="","",IF(ABS($N1423)&lt;=IFERROR(IF(INDEX('Productos de barra'!$G$2:$G$151,MATCH($D1423,'Productos de barra'!$A$2:$A$151,0))="",Configuración!$C$3,INDEX('Productos de barra'!$G$2:$G$151,MATCH($D1423,'Productos de barra'!$A$2:$A$151,0))),Configuración!$C$3)*((N($I1423)+N($J1423))/MAX(0.0001,IFERROR(IF(INDEX('Productos de barra'!$F$2:$F$151,MATCH($D1423,'Productos de barra'!$A$2:$A$151,0))="",1,INDEX('Productos de barra'!$F$2:$F$151,MATCH($D1423,'Productos de barra'!$A$2:$A$151,0))),1))+N($K1423))+0.001,"OK",IF($N1423&lt;0,"Falta: investigar","Sobra: revisar carga")))</f>
        <v/>
      </c>
      <c r="P1423" s="26">
        <f>IF($N1423="","",IFERROR(IF(INDEX('Productos de barra'!$H$2:$H$151,MATCH($D1423,'Productos de barra'!$A$2:$A$151,0))="","",$N1423*INDEX('Productos de barra'!$H$2:$H$151,MATCH($D1423,'Productos de barra'!$A$2:$A$151,0))),""))</f>
        <v/>
      </c>
      <c r="Q1423" s="18" t="n"/>
      <c r="R1423" s="23">
        <f>IF(OR($A1423="",$A1423&lt;&gt;'Resumen del turno'!$C$3,$B1423&lt;&gt;'Resumen del turno'!$C$4,$O1423="",$O1423="OK"),"",COUNTIFS($A$2:$A1423,$A1423,$B$2:$B1423,$B1423,$O$2:$O1423,"Falta*")+COUNTIFS($A$2:$A1423,$A1423,$B$2:$B1423,$B1423,$O$2:$O1423,"Sobra*"))</f>
        <v/>
      </c>
    </row>
    <row r="1424">
      <c r="A1424" s="22" t="n"/>
      <c r="B1424" s="18" t="n"/>
      <c r="C1424" s="18" t="n"/>
      <c r="D1424" s="18" t="n"/>
      <c r="E1424" s="23">
        <f>IF($D1424="","",IFERROR(INDEX('Productos de barra'!$B$2:$B$151,MATCH($D1424,'Productos de barra'!$A$2:$A$151,0)),"Código no cargado"))</f>
        <v/>
      </c>
      <c r="F1424" s="23">
        <f>IF($D1424="","",IFERROR(INDEX('Productos de barra'!$D$2:$D$151,MATCH($D1424,'Productos de barra'!$A$2:$A$151,0)),""))</f>
        <v/>
      </c>
      <c r="G1424" s="24" t="n"/>
      <c r="H1424" s="24" t="n"/>
      <c r="I1424" s="24" t="n"/>
      <c r="J1424" s="24" t="n"/>
      <c r="K1424" s="24" t="n"/>
      <c r="L1424" s="25">
        <f>IF(OR($D1424="",$G1424=""),"",ROUND($G1424+N($H1424)-((N($I1424)+N($J1424))/MAX(0.0001,IFERROR(IF(INDEX('Productos de barra'!$F$2:$F$151,MATCH($D1424,'Productos de barra'!$A$2:$A$151,0))="",1,INDEX('Productos de barra'!$F$2:$F$151,MATCH($D1424,'Productos de barra'!$A$2:$A$151,0))),1))+N($K1424)),2))</f>
        <v/>
      </c>
      <c r="M1424" s="24" t="n"/>
      <c r="N1424" s="25">
        <f>IF(OR($L1424="",$M1424=""),"",ROUND($M1424-$L1424,2))</f>
        <v/>
      </c>
      <c r="O1424" s="23">
        <f>IF($N1424="","",IF(ABS($N1424)&lt;=IFERROR(IF(INDEX('Productos de barra'!$G$2:$G$151,MATCH($D1424,'Productos de barra'!$A$2:$A$151,0))="",Configuración!$C$3,INDEX('Productos de barra'!$G$2:$G$151,MATCH($D1424,'Productos de barra'!$A$2:$A$151,0))),Configuración!$C$3)*((N($I1424)+N($J1424))/MAX(0.0001,IFERROR(IF(INDEX('Productos de barra'!$F$2:$F$151,MATCH($D1424,'Productos de barra'!$A$2:$A$151,0))="",1,INDEX('Productos de barra'!$F$2:$F$151,MATCH($D1424,'Productos de barra'!$A$2:$A$151,0))),1))+N($K1424))+0.001,"OK",IF($N1424&lt;0,"Falta: investigar","Sobra: revisar carga")))</f>
        <v/>
      </c>
      <c r="P1424" s="26">
        <f>IF($N1424="","",IFERROR(IF(INDEX('Productos de barra'!$H$2:$H$151,MATCH($D1424,'Productos de barra'!$A$2:$A$151,0))="","",$N1424*INDEX('Productos de barra'!$H$2:$H$151,MATCH($D1424,'Productos de barra'!$A$2:$A$151,0))),""))</f>
        <v/>
      </c>
      <c r="Q1424" s="18" t="n"/>
      <c r="R1424" s="23">
        <f>IF(OR($A1424="",$A1424&lt;&gt;'Resumen del turno'!$C$3,$B1424&lt;&gt;'Resumen del turno'!$C$4,$O1424="",$O1424="OK"),"",COUNTIFS($A$2:$A1424,$A1424,$B$2:$B1424,$B1424,$O$2:$O1424,"Falta*")+COUNTIFS($A$2:$A1424,$A1424,$B$2:$B1424,$B1424,$O$2:$O1424,"Sobra*"))</f>
        <v/>
      </c>
    </row>
    <row r="1425">
      <c r="A1425" s="22" t="n"/>
      <c r="B1425" s="18" t="n"/>
      <c r="C1425" s="18" t="n"/>
      <c r="D1425" s="18" t="n"/>
      <c r="E1425" s="23">
        <f>IF($D1425="","",IFERROR(INDEX('Productos de barra'!$B$2:$B$151,MATCH($D1425,'Productos de barra'!$A$2:$A$151,0)),"Código no cargado"))</f>
        <v/>
      </c>
      <c r="F1425" s="23">
        <f>IF($D1425="","",IFERROR(INDEX('Productos de barra'!$D$2:$D$151,MATCH($D1425,'Productos de barra'!$A$2:$A$151,0)),""))</f>
        <v/>
      </c>
      <c r="G1425" s="24" t="n"/>
      <c r="H1425" s="24" t="n"/>
      <c r="I1425" s="24" t="n"/>
      <c r="J1425" s="24" t="n"/>
      <c r="K1425" s="24" t="n"/>
      <c r="L1425" s="25">
        <f>IF(OR($D1425="",$G1425=""),"",ROUND($G1425+N($H1425)-((N($I1425)+N($J1425))/MAX(0.0001,IFERROR(IF(INDEX('Productos de barra'!$F$2:$F$151,MATCH($D1425,'Productos de barra'!$A$2:$A$151,0))="",1,INDEX('Productos de barra'!$F$2:$F$151,MATCH($D1425,'Productos de barra'!$A$2:$A$151,0))),1))+N($K1425)),2))</f>
        <v/>
      </c>
      <c r="M1425" s="24" t="n"/>
      <c r="N1425" s="25">
        <f>IF(OR($L1425="",$M1425=""),"",ROUND($M1425-$L1425,2))</f>
        <v/>
      </c>
      <c r="O1425" s="23">
        <f>IF($N1425="","",IF(ABS($N1425)&lt;=IFERROR(IF(INDEX('Productos de barra'!$G$2:$G$151,MATCH($D1425,'Productos de barra'!$A$2:$A$151,0))="",Configuración!$C$3,INDEX('Productos de barra'!$G$2:$G$151,MATCH($D1425,'Productos de barra'!$A$2:$A$151,0))),Configuración!$C$3)*((N($I1425)+N($J1425))/MAX(0.0001,IFERROR(IF(INDEX('Productos de barra'!$F$2:$F$151,MATCH($D1425,'Productos de barra'!$A$2:$A$151,0))="",1,INDEX('Productos de barra'!$F$2:$F$151,MATCH($D1425,'Productos de barra'!$A$2:$A$151,0))),1))+N($K1425))+0.001,"OK",IF($N1425&lt;0,"Falta: investigar","Sobra: revisar carga")))</f>
        <v/>
      </c>
      <c r="P1425" s="26">
        <f>IF($N1425="","",IFERROR(IF(INDEX('Productos de barra'!$H$2:$H$151,MATCH($D1425,'Productos de barra'!$A$2:$A$151,0))="","",$N1425*INDEX('Productos de barra'!$H$2:$H$151,MATCH($D1425,'Productos de barra'!$A$2:$A$151,0))),""))</f>
        <v/>
      </c>
      <c r="Q1425" s="18" t="n"/>
      <c r="R1425" s="23">
        <f>IF(OR($A1425="",$A1425&lt;&gt;'Resumen del turno'!$C$3,$B1425&lt;&gt;'Resumen del turno'!$C$4,$O1425="",$O1425="OK"),"",COUNTIFS($A$2:$A1425,$A1425,$B$2:$B1425,$B1425,$O$2:$O1425,"Falta*")+COUNTIFS($A$2:$A1425,$A1425,$B$2:$B1425,$B1425,$O$2:$O1425,"Sobra*"))</f>
        <v/>
      </c>
    </row>
    <row r="1426">
      <c r="A1426" s="22" t="n"/>
      <c r="B1426" s="18" t="n"/>
      <c r="C1426" s="18" t="n"/>
      <c r="D1426" s="18" t="n"/>
      <c r="E1426" s="23">
        <f>IF($D1426="","",IFERROR(INDEX('Productos de barra'!$B$2:$B$151,MATCH($D1426,'Productos de barra'!$A$2:$A$151,0)),"Código no cargado"))</f>
        <v/>
      </c>
      <c r="F1426" s="23">
        <f>IF($D1426="","",IFERROR(INDEX('Productos de barra'!$D$2:$D$151,MATCH($D1426,'Productos de barra'!$A$2:$A$151,0)),""))</f>
        <v/>
      </c>
      <c r="G1426" s="24" t="n"/>
      <c r="H1426" s="24" t="n"/>
      <c r="I1426" s="24" t="n"/>
      <c r="J1426" s="24" t="n"/>
      <c r="K1426" s="24" t="n"/>
      <c r="L1426" s="25">
        <f>IF(OR($D1426="",$G1426=""),"",ROUND($G1426+N($H1426)-((N($I1426)+N($J1426))/MAX(0.0001,IFERROR(IF(INDEX('Productos de barra'!$F$2:$F$151,MATCH($D1426,'Productos de barra'!$A$2:$A$151,0))="",1,INDEX('Productos de barra'!$F$2:$F$151,MATCH($D1426,'Productos de barra'!$A$2:$A$151,0))),1))+N($K1426)),2))</f>
        <v/>
      </c>
      <c r="M1426" s="24" t="n"/>
      <c r="N1426" s="25">
        <f>IF(OR($L1426="",$M1426=""),"",ROUND($M1426-$L1426,2))</f>
        <v/>
      </c>
      <c r="O1426" s="23">
        <f>IF($N1426="","",IF(ABS($N1426)&lt;=IFERROR(IF(INDEX('Productos de barra'!$G$2:$G$151,MATCH($D1426,'Productos de barra'!$A$2:$A$151,0))="",Configuración!$C$3,INDEX('Productos de barra'!$G$2:$G$151,MATCH($D1426,'Productos de barra'!$A$2:$A$151,0))),Configuración!$C$3)*((N($I1426)+N($J1426))/MAX(0.0001,IFERROR(IF(INDEX('Productos de barra'!$F$2:$F$151,MATCH($D1426,'Productos de barra'!$A$2:$A$151,0))="",1,INDEX('Productos de barra'!$F$2:$F$151,MATCH($D1426,'Productos de barra'!$A$2:$A$151,0))),1))+N($K1426))+0.001,"OK",IF($N1426&lt;0,"Falta: investigar","Sobra: revisar carga")))</f>
        <v/>
      </c>
      <c r="P1426" s="26">
        <f>IF($N1426="","",IFERROR(IF(INDEX('Productos de barra'!$H$2:$H$151,MATCH($D1426,'Productos de barra'!$A$2:$A$151,0))="","",$N1426*INDEX('Productos de barra'!$H$2:$H$151,MATCH($D1426,'Productos de barra'!$A$2:$A$151,0))),""))</f>
        <v/>
      </c>
      <c r="Q1426" s="18" t="n"/>
      <c r="R1426" s="23">
        <f>IF(OR($A1426="",$A1426&lt;&gt;'Resumen del turno'!$C$3,$B1426&lt;&gt;'Resumen del turno'!$C$4,$O1426="",$O1426="OK"),"",COUNTIFS($A$2:$A1426,$A1426,$B$2:$B1426,$B1426,$O$2:$O1426,"Falta*")+COUNTIFS($A$2:$A1426,$A1426,$B$2:$B1426,$B1426,$O$2:$O1426,"Sobra*"))</f>
        <v/>
      </c>
    </row>
    <row r="1427">
      <c r="A1427" s="22" t="n"/>
      <c r="B1427" s="18" t="n"/>
      <c r="C1427" s="18" t="n"/>
      <c r="D1427" s="18" t="n"/>
      <c r="E1427" s="23">
        <f>IF($D1427="","",IFERROR(INDEX('Productos de barra'!$B$2:$B$151,MATCH($D1427,'Productos de barra'!$A$2:$A$151,0)),"Código no cargado"))</f>
        <v/>
      </c>
      <c r="F1427" s="23">
        <f>IF($D1427="","",IFERROR(INDEX('Productos de barra'!$D$2:$D$151,MATCH($D1427,'Productos de barra'!$A$2:$A$151,0)),""))</f>
        <v/>
      </c>
      <c r="G1427" s="24" t="n"/>
      <c r="H1427" s="24" t="n"/>
      <c r="I1427" s="24" t="n"/>
      <c r="J1427" s="24" t="n"/>
      <c r="K1427" s="24" t="n"/>
      <c r="L1427" s="25">
        <f>IF(OR($D1427="",$G1427=""),"",ROUND($G1427+N($H1427)-((N($I1427)+N($J1427))/MAX(0.0001,IFERROR(IF(INDEX('Productos de barra'!$F$2:$F$151,MATCH($D1427,'Productos de barra'!$A$2:$A$151,0))="",1,INDEX('Productos de barra'!$F$2:$F$151,MATCH($D1427,'Productos de barra'!$A$2:$A$151,0))),1))+N($K1427)),2))</f>
        <v/>
      </c>
      <c r="M1427" s="24" t="n"/>
      <c r="N1427" s="25">
        <f>IF(OR($L1427="",$M1427=""),"",ROUND($M1427-$L1427,2))</f>
        <v/>
      </c>
      <c r="O1427" s="23">
        <f>IF($N1427="","",IF(ABS($N1427)&lt;=IFERROR(IF(INDEX('Productos de barra'!$G$2:$G$151,MATCH($D1427,'Productos de barra'!$A$2:$A$151,0))="",Configuración!$C$3,INDEX('Productos de barra'!$G$2:$G$151,MATCH($D1427,'Productos de barra'!$A$2:$A$151,0))),Configuración!$C$3)*((N($I1427)+N($J1427))/MAX(0.0001,IFERROR(IF(INDEX('Productos de barra'!$F$2:$F$151,MATCH($D1427,'Productos de barra'!$A$2:$A$151,0))="",1,INDEX('Productos de barra'!$F$2:$F$151,MATCH($D1427,'Productos de barra'!$A$2:$A$151,0))),1))+N($K1427))+0.001,"OK",IF($N1427&lt;0,"Falta: investigar","Sobra: revisar carga")))</f>
        <v/>
      </c>
      <c r="P1427" s="26">
        <f>IF($N1427="","",IFERROR(IF(INDEX('Productos de barra'!$H$2:$H$151,MATCH($D1427,'Productos de barra'!$A$2:$A$151,0))="","",$N1427*INDEX('Productos de barra'!$H$2:$H$151,MATCH($D1427,'Productos de barra'!$A$2:$A$151,0))),""))</f>
        <v/>
      </c>
      <c r="Q1427" s="18" t="n"/>
      <c r="R1427" s="23">
        <f>IF(OR($A1427="",$A1427&lt;&gt;'Resumen del turno'!$C$3,$B1427&lt;&gt;'Resumen del turno'!$C$4,$O1427="",$O1427="OK"),"",COUNTIFS($A$2:$A1427,$A1427,$B$2:$B1427,$B1427,$O$2:$O1427,"Falta*")+COUNTIFS($A$2:$A1427,$A1427,$B$2:$B1427,$B1427,$O$2:$O1427,"Sobra*"))</f>
        <v/>
      </c>
    </row>
    <row r="1428">
      <c r="A1428" s="22" t="n"/>
      <c r="B1428" s="18" t="n"/>
      <c r="C1428" s="18" t="n"/>
      <c r="D1428" s="18" t="n"/>
      <c r="E1428" s="23">
        <f>IF($D1428="","",IFERROR(INDEX('Productos de barra'!$B$2:$B$151,MATCH($D1428,'Productos de barra'!$A$2:$A$151,0)),"Código no cargado"))</f>
        <v/>
      </c>
      <c r="F1428" s="23">
        <f>IF($D1428="","",IFERROR(INDEX('Productos de barra'!$D$2:$D$151,MATCH($D1428,'Productos de barra'!$A$2:$A$151,0)),""))</f>
        <v/>
      </c>
      <c r="G1428" s="24" t="n"/>
      <c r="H1428" s="24" t="n"/>
      <c r="I1428" s="24" t="n"/>
      <c r="J1428" s="24" t="n"/>
      <c r="K1428" s="24" t="n"/>
      <c r="L1428" s="25">
        <f>IF(OR($D1428="",$G1428=""),"",ROUND($G1428+N($H1428)-((N($I1428)+N($J1428))/MAX(0.0001,IFERROR(IF(INDEX('Productos de barra'!$F$2:$F$151,MATCH($D1428,'Productos de barra'!$A$2:$A$151,0))="",1,INDEX('Productos de barra'!$F$2:$F$151,MATCH($D1428,'Productos de barra'!$A$2:$A$151,0))),1))+N($K1428)),2))</f>
        <v/>
      </c>
      <c r="M1428" s="24" t="n"/>
      <c r="N1428" s="25">
        <f>IF(OR($L1428="",$M1428=""),"",ROUND($M1428-$L1428,2))</f>
        <v/>
      </c>
      <c r="O1428" s="23">
        <f>IF($N1428="","",IF(ABS($N1428)&lt;=IFERROR(IF(INDEX('Productos de barra'!$G$2:$G$151,MATCH($D1428,'Productos de barra'!$A$2:$A$151,0))="",Configuración!$C$3,INDEX('Productos de barra'!$G$2:$G$151,MATCH($D1428,'Productos de barra'!$A$2:$A$151,0))),Configuración!$C$3)*((N($I1428)+N($J1428))/MAX(0.0001,IFERROR(IF(INDEX('Productos de barra'!$F$2:$F$151,MATCH($D1428,'Productos de barra'!$A$2:$A$151,0))="",1,INDEX('Productos de barra'!$F$2:$F$151,MATCH($D1428,'Productos de barra'!$A$2:$A$151,0))),1))+N($K1428))+0.001,"OK",IF($N1428&lt;0,"Falta: investigar","Sobra: revisar carga")))</f>
        <v/>
      </c>
      <c r="P1428" s="26">
        <f>IF($N1428="","",IFERROR(IF(INDEX('Productos de barra'!$H$2:$H$151,MATCH($D1428,'Productos de barra'!$A$2:$A$151,0))="","",$N1428*INDEX('Productos de barra'!$H$2:$H$151,MATCH($D1428,'Productos de barra'!$A$2:$A$151,0))),""))</f>
        <v/>
      </c>
      <c r="Q1428" s="18" t="n"/>
      <c r="R1428" s="23">
        <f>IF(OR($A1428="",$A1428&lt;&gt;'Resumen del turno'!$C$3,$B1428&lt;&gt;'Resumen del turno'!$C$4,$O1428="",$O1428="OK"),"",COUNTIFS($A$2:$A1428,$A1428,$B$2:$B1428,$B1428,$O$2:$O1428,"Falta*")+COUNTIFS($A$2:$A1428,$A1428,$B$2:$B1428,$B1428,$O$2:$O1428,"Sobra*"))</f>
        <v/>
      </c>
    </row>
    <row r="1429">
      <c r="A1429" s="22" t="n"/>
      <c r="B1429" s="18" t="n"/>
      <c r="C1429" s="18" t="n"/>
      <c r="D1429" s="18" t="n"/>
      <c r="E1429" s="23">
        <f>IF($D1429="","",IFERROR(INDEX('Productos de barra'!$B$2:$B$151,MATCH($D1429,'Productos de barra'!$A$2:$A$151,0)),"Código no cargado"))</f>
        <v/>
      </c>
      <c r="F1429" s="23">
        <f>IF($D1429="","",IFERROR(INDEX('Productos de barra'!$D$2:$D$151,MATCH($D1429,'Productos de barra'!$A$2:$A$151,0)),""))</f>
        <v/>
      </c>
      <c r="G1429" s="24" t="n"/>
      <c r="H1429" s="24" t="n"/>
      <c r="I1429" s="24" t="n"/>
      <c r="J1429" s="24" t="n"/>
      <c r="K1429" s="24" t="n"/>
      <c r="L1429" s="25">
        <f>IF(OR($D1429="",$G1429=""),"",ROUND($G1429+N($H1429)-((N($I1429)+N($J1429))/MAX(0.0001,IFERROR(IF(INDEX('Productos de barra'!$F$2:$F$151,MATCH($D1429,'Productos de barra'!$A$2:$A$151,0))="",1,INDEX('Productos de barra'!$F$2:$F$151,MATCH($D1429,'Productos de barra'!$A$2:$A$151,0))),1))+N($K1429)),2))</f>
        <v/>
      </c>
      <c r="M1429" s="24" t="n"/>
      <c r="N1429" s="25">
        <f>IF(OR($L1429="",$M1429=""),"",ROUND($M1429-$L1429,2))</f>
        <v/>
      </c>
      <c r="O1429" s="23">
        <f>IF($N1429="","",IF(ABS($N1429)&lt;=IFERROR(IF(INDEX('Productos de barra'!$G$2:$G$151,MATCH($D1429,'Productos de barra'!$A$2:$A$151,0))="",Configuración!$C$3,INDEX('Productos de barra'!$G$2:$G$151,MATCH($D1429,'Productos de barra'!$A$2:$A$151,0))),Configuración!$C$3)*((N($I1429)+N($J1429))/MAX(0.0001,IFERROR(IF(INDEX('Productos de barra'!$F$2:$F$151,MATCH($D1429,'Productos de barra'!$A$2:$A$151,0))="",1,INDEX('Productos de barra'!$F$2:$F$151,MATCH($D1429,'Productos de barra'!$A$2:$A$151,0))),1))+N($K1429))+0.001,"OK",IF($N1429&lt;0,"Falta: investigar","Sobra: revisar carga")))</f>
        <v/>
      </c>
      <c r="P1429" s="26">
        <f>IF($N1429="","",IFERROR(IF(INDEX('Productos de barra'!$H$2:$H$151,MATCH($D1429,'Productos de barra'!$A$2:$A$151,0))="","",$N1429*INDEX('Productos de barra'!$H$2:$H$151,MATCH($D1429,'Productos de barra'!$A$2:$A$151,0))),""))</f>
        <v/>
      </c>
      <c r="Q1429" s="18" t="n"/>
      <c r="R1429" s="23">
        <f>IF(OR($A1429="",$A1429&lt;&gt;'Resumen del turno'!$C$3,$B1429&lt;&gt;'Resumen del turno'!$C$4,$O1429="",$O1429="OK"),"",COUNTIFS($A$2:$A1429,$A1429,$B$2:$B1429,$B1429,$O$2:$O1429,"Falta*")+COUNTIFS($A$2:$A1429,$A1429,$B$2:$B1429,$B1429,$O$2:$O1429,"Sobra*"))</f>
        <v/>
      </c>
    </row>
    <row r="1430">
      <c r="A1430" s="22" t="n"/>
      <c r="B1430" s="18" t="n"/>
      <c r="C1430" s="18" t="n"/>
      <c r="D1430" s="18" t="n"/>
      <c r="E1430" s="23">
        <f>IF($D1430="","",IFERROR(INDEX('Productos de barra'!$B$2:$B$151,MATCH($D1430,'Productos de barra'!$A$2:$A$151,0)),"Código no cargado"))</f>
        <v/>
      </c>
      <c r="F1430" s="23">
        <f>IF($D1430="","",IFERROR(INDEX('Productos de barra'!$D$2:$D$151,MATCH($D1430,'Productos de barra'!$A$2:$A$151,0)),""))</f>
        <v/>
      </c>
      <c r="G1430" s="24" t="n"/>
      <c r="H1430" s="24" t="n"/>
      <c r="I1430" s="24" t="n"/>
      <c r="J1430" s="24" t="n"/>
      <c r="K1430" s="24" t="n"/>
      <c r="L1430" s="25">
        <f>IF(OR($D1430="",$G1430=""),"",ROUND($G1430+N($H1430)-((N($I1430)+N($J1430))/MAX(0.0001,IFERROR(IF(INDEX('Productos de barra'!$F$2:$F$151,MATCH($D1430,'Productos de barra'!$A$2:$A$151,0))="",1,INDEX('Productos de barra'!$F$2:$F$151,MATCH($D1430,'Productos de barra'!$A$2:$A$151,0))),1))+N($K1430)),2))</f>
        <v/>
      </c>
      <c r="M1430" s="24" t="n"/>
      <c r="N1430" s="25">
        <f>IF(OR($L1430="",$M1430=""),"",ROUND($M1430-$L1430,2))</f>
        <v/>
      </c>
      <c r="O1430" s="23">
        <f>IF($N1430="","",IF(ABS($N1430)&lt;=IFERROR(IF(INDEX('Productos de barra'!$G$2:$G$151,MATCH($D1430,'Productos de barra'!$A$2:$A$151,0))="",Configuración!$C$3,INDEX('Productos de barra'!$G$2:$G$151,MATCH($D1430,'Productos de barra'!$A$2:$A$151,0))),Configuración!$C$3)*((N($I1430)+N($J1430))/MAX(0.0001,IFERROR(IF(INDEX('Productos de barra'!$F$2:$F$151,MATCH($D1430,'Productos de barra'!$A$2:$A$151,0))="",1,INDEX('Productos de barra'!$F$2:$F$151,MATCH($D1430,'Productos de barra'!$A$2:$A$151,0))),1))+N($K1430))+0.001,"OK",IF($N1430&lt;0,"Falta: investigar","Sobra: revisar carga")))</f>
        <v/>
      </c>
      <c r="P1430" s="26">
        <f>IF($N1430="","",IFERROR(IF(INDEX('Productos de barra'!$H$2:$H$151,MATCH($D1430,'Productos de barra'!$A$2:$A$151,0))="","",$N1430*INDEX('Productos de barra'!$H$2:$H$151,MATCH($D1430,'Productos de barra'!$A$2:$A$151,0))),""))</f>
        <v/>
      </c>
      <c r="Q1430" s="18" t="n"/>
      <c r="R1430" s="23">
        <f>IF(OR($A1430="",$A1430&lt;&gt;'Resumen del turno'!$C$3,$B1430&lt;&gt;'Resumen del turno'!$C$4,$O1430="",$O1430="OK"),"",COUNTIFS($A$2:$A1430,$A1430,$B$2:$B1430,$B1430,$O$2:$O1430,"Falta*")+COUNTIFS($A$2:$A1430,$A1430,$B$2:$B1430,$B1430,$O$2:$O1430,"Sobra*"))</f>
        <v/>
      </c>
    </row>
    <row r="1431">
      <c r="A1431" s="22" t="n"/>
      <c r="B1431" s="18" t="n"/>
      <c r="C1431" s="18" t="n"/>
      <c r="D1431" s="18" t="n"/>
      <c r="E1431" s="23">
        <f>IF($D1431="","",IFERROR(INDEX('Productos de barra'!$B$2:$B$151,MATCH($D1431,'Productos de barra'!$A$2:$A$151,0)),"Código no cargado"))</f>
        <v/>
      </c>
      <c r="F1431" s="23">
        <f>IF($D1431="","",IFERROR(INDEX('Productos de barra'!$D$2:$D$151,MATCH($D1431,'Productos de barra'!$A$2:$A$151,0)),""))</f>
        <v/>
      </c>
      <c r="G1431" s="24" t="n"/>
      <c r="H1431" s="24" t="n"/>
      <c r="I1431" s="24" t="n"/>
      <c r="J1431" s="24" t="n"/>
      <c r="K1431" s="24" t="n"/>
      <c r="L1431" s="25">
        <f>IF(OR($D1431="",$G1431=""),"",ROUND($G1431+N($H1431)-((N($I1431)+N($J1431))/MAX(0.0001,IFERROR(IF(INDEX('Productos de barra'!$F$2:$F$151,MATCH($D1431,'Productos de barra'!$A$2:$A$151,0))="",1,INDEX('Productos de barra'!$F$2:$F$151,MATCH($D1431,'Productos de barra'!$A$2:$A$151,0))),1))+N($K1431)),2))</f>
        <v/>
      </c>
      <c r="M1431" s="24" t="n"/>
      <c r="N1431" s="25">
        <f>IF(OR($L1431="",$M1431=""),"",ROUND($M1431-$L1431,2))</f>
        <v/>
      </c>
      <c r="O1431" s="23">
        <f>IF($N1431="","",IF(ABS($N1431)&lt;=IFERROR(IF(INDEX('Productos de barra'!$G$2:$G$151,MATCH($D1431,'Productos de barra'!$A$2:$A$151,0))="",Configuración!$C$3,INDEX('Productos de barra'!$G$2:$G$151,MATCH($D1431,'Productos de barra'!$A$2:$A$151,0))),Configuración!$C$3)*((N($I1431)+N($J1431))/MAX(0.0001,IFERROR(IF(INDEX('Productos de barra'!$F$2:$F$151,MATCH($D1431,'Productos de barra'!$A$2:$A$151,0))="",1,INDEX('Productos de barra'!$F$2:$F$151,MATCH($D1431,'Productos de barra'!$A$2:$A$151,0))),1))+N($K1431))+0.001,"OK",IF($N1431&lt;0,"Falta: investigar","Sobra: revisar carga")))</f>
        <v/>
      </c>
      <c r="P1431" s="26">
        <f>IF($N1431="","",IFERROR(IF(INDEX('Productos de barra'!$H$2:$H$151,MATCH($D1431,'Productos de barra'!$A$2:$A$151,0))="","",$N1431*INDEX('Productos de barra'!$H$2:$H$151,MATCH($D1431,'Productos de barra'!$A$2:$A$151,0))),""))</f>
        <v/>
      </c>
      <c r="Q1431" s="18" t="n"/>
      <c r="R1431" s="23">
        <f>IF(OR($A1431="",$A1431&lt;&gt;'Resumen del turno'!$C$3,$B1431&lt;&gt;'Resumen del turno'!$C$4,$O1431="",$O1431="OK"),"",COUNTIFS($A$2:$A1431,$A1431,$B$2:$B1431,$B1431,$O$2:$O1431,"Falta*")+COUNTIFS($A$2:$A1431,$A1431,$B$2:$B1431,$B1431,$O$2:$O1431,"Sobra*"))</f>
        <v/>
      </c>
    </row>
    <row r="1432">
      <c r="A1432" s="22" t="n"/>
      <c r="B1432" s="18" t="n"/>
      <c r="C1432" s="18" t="n"/>
      <c r="D1432" s="18" t="n"/>
      <c r="E1432" s="23">
        <f>IF($D1432="","",IFERROR(INDEX('Productos de barra'!$B$2:$B$151,MATCH($D1432,'Productos de barra'!$A$2:$A$151,0)),"Código no cargado"))</f>
        <v/>
      </c>
      <c r="F1432" s="23">
        <f>IF($D1432="","",IFERROR(INDEX('Productos de barra'!$D$2:$D$151,MATCH($D1432,'Productos de barra'!$A$2:$A$151,0)),""))</f>
        <v/>
      </c>
      <c r="G1432" s="24" t="n"/>
      <c r="H1432" s="24" t="n"/>
      <c r="I1432" s="24" t="n"/>
      <c r="J1432" s="24" t="n"/>
      <c r="K1432" s="24" t="n"/>
      <c r="L1432" s="25">
        <f>IF(OR($D1432="",$G1432=""),"",ROUND($G1432+N($H1432)-((N($I1432)+N($J1432))/MAX(0.0001,IFERROR(IF(INDEX('Productos de barra'!$F$2:$F$151,MATCH($D1432,'Productos de barra'!$A$2:$A$151,0))="",1,INDEX('Productos de barra'!$F$2:$F$151,MATCH($D1432,'Productos de barra'!$A$2:$A$151,0))),1))+N($K1432)),2))</f>
        <v/>
      </c>
      <c r="M1432" s="24" t="n"/>
      <c r="N1432" s="25">
        <f>IF(OR($L1432="",$M1432=""),"",ROUND($M1432-$L1432,2))</f>
        <v/>
      </c>
      <c r="O1432" s="23">
        <f>IF($N1432="","",IF(ABS($N1432)&lt;=IFERROR(IF(INDEX('Productos de barra'!$G$2:$G$151,MATCH($D1432,'Productos de barra'!$A$2:$A$151,0))="",Configuración!$C$3,INDEX('Productos de barra'!$G$2:$G$151,MATCH($D1432,'Productos de barra'!$A$2:$A$151,0))),Configuración!$C$3)*((N($I1432)+N($J1432))/MAX(0.0001,IFERROR(IF(INDEX('Productos de barra'!$F$2:$F$151,MATCH($D1432,'Productos de barra'!$A$2:$A$151,0))="",1,INDEX('Productos de barra'!$F$2:$F$151,MATCH($D1432,'Productos de barra'!$A$2:$A$151,0))),1))+N($K1432))+0.001,"OK",IF($N1432&lt;0,"Falta: investigar","Sobra: revisar carga")))</f>
        <v/>
      </c>
      <c r="P1432" s="26">
        <f>IF($N1432="","",IFERROR(IF(INDEX('Productos de barra'!$H$2:$H$151,MATCH($D1432,'Productos de barra'!$A$2:$A$151,0))="","",$N1432*INDEX('Productos de barra'!$H$2:$H$151,MATCH($D1432,'Productos de barra'!$A$2:$A$151,0))),""))</f>
        <v/>
      </c>
      <c r="Q1432" s="18" t="n"/>
      <c r="R1432" s="23">
        <f>IF(OR($A1432="",$A1432&lt;&gt;'Resumen del turno'!$C$3,$B1432&lt;&gt;'Resumen del turno'!$C$4,$O1432="",$O1432="OK"),"",COUNTIFS($A$2:$A1432,$A1432,$B$2:$B1432,$B1432,$O$2:$O1432,"Falta*")+COUNTIFS($A$2:$A1432,$A1432,$B$2:$B1432,$B1432,$O$2:$O1432,"Sobra*"))</f>
        <v/>
      </c>
    </row>
    <row r="1433">
      <c r="A1433" s="22" t="n"/>
      <c r="B1433" s="18" t="n"/>
      <c r="C1433" s="18" t="n"/>
      <c r="D1433" s="18" t="n"/>
      <c r="E1433" s="23">
        <f>IF($D1433="","",IFERROR(INDEX('Productos de barra'!$B$2:$B$151,MATCH($D1433,'Productos de barra'!$A$2:$A$151,0)),"Código no cargado"))</f>
        <v/>
      </c>
      <c r="F1433" s="23">
        <f>IF($D1433="","",IFERROR(INDEX('Productos de barra'!$D$2:$D$151,MATCH($D1433,'Productos de barra'!$A$2:$A$151,0)),""))</f>
        <v/>
      </c>
      <c r="G1433" s="24" t="n"/>
      <c r="H1433" s="24" t="n"/>
      <c r="I1433" s="24" t="n"/>
      <c r="J1433" s="24" t="n"/>
      <c r="K1433" s="24" t="n"/>
      <c r="L1433" s="25">
        <f>IF(OR($D1433="",$G1433=""),"",ROUND($G1433+N($H1433)-((N($I1433)+N($J1433))/MAX(0.0001,IFERROR(IF(INDEX('Productos de barra'!$F$2:$F$151,MATCH($D1433,'Productos de barra'!$A$2:$A$151,0))="",1,INDEX('Productos de barra'!$F$2:$F$151,MATCH($D1433,'Productos de barra'!$A$2:$A$151,0))),1))+N($K1433)),2))</f>
        <v/>
      </c>
      <c r="M1433" s="24" t="n"/>
      <c r="N1433" s="25">
        <f>IF(OR($L1433="",$M1433=""),"",ROUND($M1433-$L1433,2))</f>
        <v/>
      </c>
      <c r="O1433" s="23">
        <f>IF($N1433="","",IF(ABS($N1433)&lt;=IFERROR(IF(INDEX('Productos de barra'!$G$2:$G$151,MATCH($D1433,'Productos de barra'!$A$2:$A$151,0))="",Configuración!$C$3,INDEX('Productos de barra'!$G$2:$G$151,MATCH($D1433,'Productos de barra'!$A$2:$A$151,0))),Configuración!$C$3)*((N($I1433)+N($J1433))/MAX(0.0001,IFERROR(IF(INDEX('Productos de barra'!$F$2:$F$151,MATCH($D1433,'Productos de barra'!$A$2:$A$151,0))="",1,INDEX('Productos de barra'!$F$2:$F$151,MATCH($D1433,'Productos de barra'!$A$2:$A$151,0))),1))+N($K1433))+0.001,"OK",IF($N1433&lt;0,"Falta: investigar","Sobra: revisar carga")))</f>
        <v/>
      </c>
      <c r="P1433" s="26">
        <f>IF($N1433="","",IFERROR(IF(INDEX('Productos de barra'!$H$2:$H$151,MATCH($D1433,'Productos de barra'!$A$2:$A$151,0))="","",$N1433*INDEX('Productos de barra'!$H$2:$H$151,MATCH($D1433,'Productos de barra'!$A$2:$A$151,0))),""))</f>
        <v/>
      </c>
      <c r="Q1433" s="18" t="n"/>
      <c r="R1433" s="23">
        <f>IF(OR($A1433="",$A1433&lt;&gt;'Resumen del turno'!$C$3,$B1433&lt;&gt;'Resumen del turno'!$C$4,$O1433="",$O1433="OK"),"",COUNTIFS($A$2:$A1433,$A1433,$B$2:$B1433,$B1433,$O$2:$O1433,"Falta*")+COUNTIFS($A$2:$A1433,$A1433,$B$2:$B1433,$B1433,$O$2:$O1433,"Sobra*"))</f>
        <v/>
      </c>
    </row>
    <row r="1434">
      <c r="A1434" s="22" t="n"/>
      <c r="B1434" s="18" t="n"/>
      <c r="C1434" s="18" t="n"/>
      <c r="D1434" s="18" t="n"/>
      <c r="E1434" s="23">
        <f>IF($D1434="","",IFERROR(INDEX('Productos de barra'!$B$2:$B$151,MATCH($D1434,'Productos de barra'!$A$2:$A$151,0)),"Código no cargado"))</f>
        <v/>
      </c>
      <c r="F1434" s="23">
        <f>IF($D1434="","",IFERROR(INDEX('Productos de barra'!$D$2:$D$151,MATCH($D1434,'Productos de barra'!$A$2:$A$151,0)),""))</f>
        <v/>
      </c>
      <c r="G1434" s="24" t="n"/>
      <c r="H1434" s="24" t="n"/>
      <c r="I1434" s="24" t="n"/>
      <c r="J1434" s="24" t="n"/>
      <c r="K1434" s="24" t="n"/>
      <c r="L1434" s="25">
        <f>IF(OR($D1434="",$G1434=""),"",ROUND($G1434+N($H1434)-((N($I1434)+N($J1434))/MAX(0.0001,IFERROR(IF(INDEX('Productos de barra'!$F$2:$F$151,MATCH($D1434,'Productos de barra'!$A$2:$A$151,0))="",1,INDEX('Productos de barra'!$F$2:$F$151,MATCH($D1434,'Productos de barra'!$A$2:$A$151,0))),1))+N($K1434)),2))</f>
        <v/>
      </c>
      <c r="M1434" s="24" t="n"/>
      <c r="N1434" s="25">
        <f>IF(OR($L1434="",$M1434=""),"",ROUND($M1434-$L1434,2))</f>
        <v/>
      </c>
      <c r="O1434" s="23">
        <f>IF($N1434="","",IF(ABS($N1434)&lt;=IFERROR(IF(INDEX('Productos de barra'!$G$2:$G$151,MATCH($D1434,'Productos de barra'!$A$2:$A$151,0))="",Configuración!$C$3,INDEX('Productos de barra'!$G$2:$G$151,MATCH($D1434,'Productos de barra'!$A$2:$A$151,0))),Configuración!$C$3)*((N($I1434)+N($J1434))/MAX(0.0001,IFERROR(IF(INDEX('Productos de barra'!$F$2:$F$151,MATCH($D1434,'Productos de barra'!$A$2:$A$151,0))="",1,INDEX('Productos de barra'!$F$2:$F$151,MATCH($D1434,'Productos de barra'!$A$2:$A$151,0))),1))+N($K1434))+0.001,"OK",IF($N1434&lt;0,"Falta: investigar","Sobra: revisar carga")))</f>
        <v/>
      </c>
      <c r="P1434" s="26">
        <f>IF($N1434="","",IFERROR(IF(INDEX('Productos de barra'!$H$2:$H$151,MATCH($D1434,'Productos de barra'!$A$2:$A$151,0))="","",$N1434*INDEX('Productos de barra'!$H$2:$H$151,MATCH($D1434,'Productos de barra'!$A$2:$A$151,0))),""))</f>
        <v/>
      </c>
      <c r="Q1434" s="18" t="n"/>
      <c r="R1434" s="23">
        <f>IF(OR($A1434="",$A1434&lt;&gt;'Resumen del turno'!$C$3,$B1434&lt;&gt;'Resumen del turno'!$C$4,$O1434="",$O1434="OK"),"",COUNTIFS($A$2:$A1434,$A1434,$B$2:$B1434,$B1434,$O$2:$O1434,"Falta*")+COUNTIFS($A$2:$A1434,$A1434,$B$2:$B1434,$B1434,$O$2:$O1434,"Sobra*"))</f>
        <v/>
      </c>
    </row>
    <row r="1435">
      <c r="A1435" s="22" t="n"/>
      <c r="B1435" s="18" t="n"/>
      <c r="C1435" s="18" t="n"/>
      <c r="D1435" s="18" t="n"/>
      <c r="E1435" s="23">
        <f>IF($D1435="","",IFERROR(INDEX('Productos de barra'!$B$2:$B$151,MATCH($D1435,'Productos de barra'!$A$2:$A$151,0)),"Código no cargado"))</f>
        <v/>
      </c>
      <c r="F1435" s="23">
        <f>IF($D1435="","",IFERROR(INDEX('Productos de barra'!$D$2:$D$151,MATCH($D1435,'Productos de barra'!$A$2:$A$151,0)),""))</f>
        <v/>
      </c>
      <c r="G1435" s="24" t="n"/>
      <c r="H1435" s="24" t="n"/>
      <c r="I1435" s="24" t="n"/>
      <c r="J1435" s="24" t="n"/>
      <c r="K1435" s="24" t="n"/>
      <c r="L1435" s="25">
        <f>IF(OR($D1435="",$G1435=""),"",ROUND($G1435+N($H1435)-((N($I1435)+N($J1435))/MAX(0.0001,IFERROR(IF(INDEX('Productos de barra'!$F$2:$F$151,MATCH($D1435,'Productos de barra'!$A$2:$A$151,0))="",1,INDEX('Productos de barra'!$F$2:$F$151,MATCH($D1435,'Productos de barra'!$A$2:$A$151,0))),1))+N($K1435)),2))</f>
        <v/>
      </c>
      <c r="M1435" s="24" t="n"/>
      <c r="N1435" s="25">
        <f>IF(OR($L1435="",$M1435=""),"",ROUND($M1435-$L1435,2))</f>
        <v/>
      </c>
      <c r="O1435" s="23">
        <f>IF($N1435="","",IF(ABS($N1435)&lt;=IFERROR(IF(INDEX('Productos de barra'!$G$2:$G$151,MATCH($D1435,'Productos de barra'!$A$2:$A$151,0))="",Configuración!$C$3,INDEX('Productos de barra'!$G$2:$G$151,MATCH($D1435,'Productos de barra'!$A$2:$A$151,0))),Configuración!$C$3)*((N($I1435)+N($J1435))/MAX(0.0001,IFERROR(IF(INDEX('Productos de barra'!$F$2:$F$151,MATCH($D1435,'Productos de barra'!$A$2:$A$151,0))="",1,INDEX('Productos de barra'!$F$2:$F$151,MATCH($D1435,'Productos de barra'!$A$2:$A$151,0))),1))+N($K1435))+0.001,"OK",IF($N1435&lt;0,"Falta: investigar","Sobra: revisar carga")))</f>
        <v/>
      </c>
      <c r="P1435" s="26">
        <f>IF($N1435="","",IFERROR(IF(INDEX('Productos de barra'!$H$2:$H$151,MATCH($D1435,'Productos de barra'!$A$2:$A$151,0))="","",$N1435*INDEX('Productos de barra'!$H$2:$H$151,MATCH($D1435,'Productos de barra'!$A$2:$A$151,0))),""))</f>
        <v/>
      </c>
      <c r="Q1435" s="18" t="n"/>
      <c r="R1435" s="23">
        <f>IF(OR($A1435="",$A1435&lt;&gt;'Resumen del turno'!$C$3,$B1435&lt;&gt;'Resumen del turno'!$C$4,$O1435="",$O1435="OK"),"",COUNTIFS($A$2:$A1435,$A1435,$B$2:$B1435,$B1435,$O$2:$O1435,"Falta*")+COUNTIFS($A$2:$A1435,$A1435,$B$2:$B1435,$B1435,$O$2:$O1435,"Sobra*"))</f>
        <v/>
      </c>
    </row>
    <row r="1436">
      <c r="A1436" s="22" t="n"/>
      <c r="B1436" s="18" t="n"/>
      <c r="C1436" s="18" t="n"/>
      <c r="D1436" s="18" t="n"/>
      <c r="E1436" s="23">
        <f>IF($D1436="","",IFERROR(INDEX('Productos de barra'!$B$2:$B$151,MATCH($D1436,'Productos de barra'!$A$2:$A$151,0)),"Código no cargado"))</f>
        <v/>
      </c>
      <c r="F1436" s="23">
        <f>IF($D1436="","",IFERROR(INDEX('Productos de barra'!$D$2:$D$151,MATCH($D1436,'Productos de barra'!$A$2:$A$151,0)),""))</f>
        <v/>
      </c>
      <c r="G1436" s="24" t="n"/>
      <c r="H1436" s="24" t="n"/>
      <c r="I1436" s="24" t="n"/>
      <c r="J1436" s="24" t="n"/>
      <c r="K1436" s="24" t="n"/>
      <c r="L1436" s="25">
        <f>IF(OR($D1436="",$G1436=""),"",ROUND($G1436+N($H1436)-((N($I1436)+N($J1436))/MAX(0.0001,IFERROR(IF(INDEX('Productos de barra'!$F$2:$F$151,MATCH($D1436,'Productos de barra'!$A$2:$A$151,0))="",1,INDEX('Productos de barra'!$F$2:$F$151,MATCH($D1436,'Productos de barra'!$A$2:$A$151,0))),1))+N($K1436)),2))</f>
        <v/>
      </c>
      <c r="M1436" s="24" t="n"/>
      <c r="N1436" s="25">
        <f>IF(OR($L1436="",$M1436=""),"",ROUND($M1436-$L1436,2))</f>
        <v/>
      </c>
      <c r="O1436" s="23">
        <f>IF($N1436="","",IF(ABS($N1436)&lt;=IFERROR(IF(INDEX('Productos de barra'!$G$2:$G$151,MATCH($D1436,'Productos de barra'!$A$2:$A$151,0))="",Configuración!$C$3,INDEX('Productos de barra'!$G$2:$G$151,MATCH($D1436,'Productos de barra'!$A$2:$A$151,0))),Configuración!$C$3)*((N($I1436)+N($J1436))/MAX(0.0001,IFERROR(IF(INDEX('Productos de barra'!$F$2:$F$151,MATCH($D1436,'Productos de barra'!$A$2:$A$151,0))="",1,INDEX('Productos de barra'!$F$2:$F$151,MATCH($D1436,'Productos de barra'!$A$2:$A$151,0))),1))+N($K1436))+0.001,"OK",IF($N1436&lt;0,"Falta: investigar","Sobra: revisar carga")))</f>
        <v/>
      </c>
      <c r="P1436" s="26">
        <f>IF($N1436="","",IFERROR(IF(INDEX('Productos de barra'!$H$2:$H$151,MATCH($D1436,'Productos de barra'!$A$2:$A$151,0))="","",$N1436*INDEX('Productos de barra'!$H$2:$H$151,MATCH($D1436,'Productos de barra'!$A$2:$A$151,0))),""))</f>
        <v/>
      </c>
      <c r="Q1436" s="18" t="n"/>
      <c r="R1436" s="23">
        <f>IF(OR($A1436="",$A1436&lt;&gt;'Resumen del turno'!$C$3,$B1436&lt;&gt;'Resumen del turno'!$C$4,$O1436="",$O1436="OK"),"",COUNTIFS($A$2:$A1436,$A1436,$B$2:$B1436,$B1436,$O$2:$O1436,"Falta*")+COUNTIFS($A$2:$A1436,$A1436,$B$2:$B1436,$B1436,$O$2:$O1436,"Sobra*"))</f>
        <v/>
      </c>
    </row>
    <row r="1437">
      <c r="A1437" s="22" t="n"/>
      <c r="B1437" s="18" t="n"/>
      <c r="C1437" s="18" t="n"/>
      <c r="D1437" s="18" t="n"/>
      <c r="E1437" s="23">
        <f>IF($D1437="","",IFERROR(INDEX('Productos de barra'!$B$2:$B$151,MATCH($D1437,'Productos de barra'!$A$2:$A$151,0)),"Código no cargado"))</f>
        <v/>
      </c>
      <c r="F1437" s="23">
        <f>IF($D1437="","",IFERROR(INDEX('Productos de barra'!$D$2:$D$151,MATCH($D1437,'Productos de barra'!$A$2:$A$151,0)),""))</f>
        <v/>
      </c>
      <c r="G1437" s="24" t="n"/>
      <c r="H1437" s="24" t="n"/>
      <c r="I1437" s="24" t="n"/>
      <c r="J1437" s="24" t="n"/>
      <c r="K1437" s="24" t="n"/>
      <c r="L1437" s="25">
        <f>IF(OR($D1437="",$G1437=""),"",ROUND($G1437+N($H1437)-((N($I1437)+N($J1437))/MAX(0.0001,IFERROR(IF(INDEX('Productos de barra'!$F$2:$F$151,MATCH($D1437,'Productos de barra'!$A$2:$A$151,0))="",1,INDEX('Productos de barra'!$F$2:$F$151,MATCH($D1437,'Productos de barra'!$A$2:$A$151,0))),1))+N($K1437)),2))</f>
        <v/>
      </c>
      <c r="M1437" s="24" t="n"/>
      <c r="N1437" s="25">
        <f>IF(OR($L1437="",$M1437=""),"",ROUND($M1437-$L1437,2))</f>
        <v/>
      </c>
      <c r="O1437" s="23">
        <f>IF($N1437="","",IF(ABS($N1437)&lt;=IFERROR(IF(INDEX('Productos de barra'!$G$2:$G$151,MATCH($D1437,'Productos de barra'!$A$2:$A$151,0))="",Configuración!$C$3,INDEX('Productos de barra'!$G$2:$G$151,MATCH($D1437,'Productos de barra'!$A$2:$A$151,0))),Configuración!$C$3)*((N($I1437)+N($J1437))/MAX(0.0001,IFERROR(IF(INDEX('Productos de barra'!$F$2:$F$151,MATCH($D1437,'Productos de barra'!$A$2:$A$151,0))="",1,INDEX('Productos de barra'!$F$2:$F$151,MATCH($D1437,'Productos de barra'!$A$2:$A$151,0))),1))+N($K1437))+0.001,"OK",IF($N1437&lt;0,"Falta: investigar","Sobra: revisar carga")))</f>
        <v/>
      </c>
      <c r="P1437" s="26">
        <f>IF($N1437="","",IFERROR(IF(INDEX('Productos de barra'!$H$2:$H$151,MATCH($D1437,'Productos de barra'!$A$2:$A$151,0))="","",$N1437*INDEX('Productos de barra'!$H$2:$H$151,MATCH($D1437,'Productos de barra'!$A$2:$A$151,0))),""))</f>
        <v/>
      </c>
      <c r="Q1437" s="18" t="n"/>
      <c r="R1437" s="23">
        <f>IF(OR($A1437="",$A1437&lt;&gt;'Resumen del turno'!$C$3,$B1437&lt;&gt;'Resumen del turno'!$C$4,$O1437="",$O1437="OK"),"",COUNTIFS($A$2:$A1437,$A1437,$B$2:$B1437,$B1437,$O$2:$O1437,"Falta*")+COUNTIFS($A$2:$A1437,$A1437,$B$2:$B1437,$B1437,$O$2:$O1437,"Sobra*"))</f>
        <v/>
      </c>
    </row>
    <row r="1438">
      <c r="A1438" s="22" t="n"/>
      <c r="B1438" s="18" t="n"/>
      <c r="C1438" s="18" t="n"/>
      <c r="D1438" s="18" t="n"/>
      <c r="E1438" s="23">
        <f>IF($D1438="","",IFERROR(INDEX('Productos de barra'!$B$2:$B$151,MATCH($D1438,'Productos de barra'!$A$2:$A$151,0)),"Código no cargado"))</f>
        <v/>
      </c>
      <c r="F1438" s="23">
        <f>IF($D1438="","",IFERROR(INDEX('Productos de barra'!$D$2:$D$151,MATCH($D1438,'Productos de barra'!$A$2:$A$151,0)),""))</f>
        <v/>
      </c>
      <c r="G1438" s="24" t="n"/>
      <c r="H1438" s="24" t="n"/>
      <c r="I1438" s="24" t="n"/>
      <c r="J1438" s="24" t="n"/>
      <c r="K1438" s="24" t="n"/>
      <c r="L1438" s="25">
        <f>IF(OR($D1438="",$G1438=""),"",ROUND($G1438+N($H1438)-((N($I1438)+N($J1438))/MAX(0.0001,IFERROR(IF(INDEX('Productos de barra'!$F$2:$F$151,MATCH($D1438,'Productos de barra'!$A$2:$A$151,0))="",1,INDEX('Productos de barra'!$F$2:$F$151,MATCH($D1438,'Productos de barra'!$A$2:$A$151,0))),1))+N($K1438)),2))</f>
        <v/>
      </c>
      <c r="M1438" s="24" t="n"/>
      <c r="N1438" s="25">
        <f>IF(OR($L1438="",$M1438=""),"",ROUND($M1438-$L1438,2))</f>
        <v/>
      </c>
      <c r="O1438" s="23">
        <f>IF($N1438="","",IF(ABS($N1438)&lt;=IFERROR(IF(INDEX('Productos de barra'!$G$2:$G$151,MATCH($D1438,'Productos de barra'!$A$2:$A$151,0))="",Configuración!$C$3,INDEX('Productos de barra'!$G$2:$G$151,MATCH($D1438,'Productos de barra'!$A$2:$A$151,0))),Configuración!$C$3)*((N($I1438)+N($J1438))/MAX(0.0001,IFERROR(IF(INDEX('Productos de barra'!$F$2:$F$151,MATCH($D1438,'Productos de barra'!$A$2:$A$151,0))="",1,INDEX('Productos de barra'!$F$2:$F$151,MATCH($D1438,'Productos de barra'!$A$2:$A$151,0))),1))+N($K1438))+0.001,"OK",IF($N1438&lt;0,"Falta: investigar","Sobra: revisar carga")))</f>
        <v/>
      </c>
      <c r="P1438" s="26">
        <f>IF($N1438="","",IFERROR(IF(INDEX('Productos de barra'!$H$2:$H$151,MATCH($D1438,'Productos de barra'!$A$2:$A$151,0))="","",$N1438*INDEX('Productos de barra'!$H$2:$H$151,MATCH($D1438,'Productos de barra'!$A$2:$A$151,0))),""))</f>
        <v/>
      </c>
      <c r="Q1438" s="18" t="n"/>
      <c r="R1438" s="23">
        <f>IF(OR($A1438="",$A1438&lt;&gt;'Resumen del turno'!$C$3,$B1438&lt;&gt;'Resumen del turno'!$C$4,$O1438="",$O1438="OK"),"",COUNTIFS($A$2:$A1438,$A1438,$B$2:$B1438,$B1438,$O$2:$O1438,"Falta*")+COUNTIFS($A$2:$A1438,$A1438,$B$2:$B1438,$B1438,$O$2:$O1438,"Sobra*"))</f>
        <v/>
      </c>
    </row>
    <row r="1439">
      <c r="A1439" s="22" t="n"/>
      <c r="B1439" s="18" t="n"/>
      <c r="C1439" s="18" t="n"/>
      <c r="D1439" s="18" t="n"/>
      <c r="E1439" s="23">
        <f>IF($D1439="","",IFERROR(INDEX('Productos de barra'!$B$2:$B$151,MATCH($D1439,'Productos de barra'!$A$2:$A$151,0)),"Código no cargado"))</f>
        <v/>
      </c>
      <c r="F1439" s="23">
        <f>IF($D1439="","",IFERROR(INDEX('Productos de barra'!$D$2:$D$151,MATCH($D1439,'Productos de barra'!$A$2:$A$151,0)),""))</f>
        <v/>
      </c>
      <c r="G1439" s="24" t="n"/>
      <c r="H1439" s="24" t="n"/>
      <c r="I1439" s="24" t="n"/>
      <c r="J1439" s="24" t="n"/>
      <c r="K1439" s="24" t="n"/>
      <c r="L1439" s="25">
        <f>IF(OR($D1439="",$G1439=""),"",ROUND($G1439+N($H1439)-((N($I1439)+N($J1439))/MAX(0.0001,IFERROR(IF(INDEX('Productos de barra'!$F$2:$F$151,MATCH($D1439,'Productos de barra'!$A$2:$A$151,0))="",1,INDEX('Productos de barra'!$F$2:$F$151,MATCH($D1439,'Productos de barra'!$A$2:$A$151,0))),1))+N($K1439)),2))</f>
        <v/>
      </c>
      <c r="M1439" s="24" t="n"/>
      <c r="N1439" s="25">
        <f>IF(OR($L1439="",$M1439=""),"",ROUND($M1439-$L1439,2))</f>
        <v/>
      </c>
      <c r="O1439" s="23">
        <f>IF($N1439="","",IF(ABS($N1439)&lt;=IFERROR(IF(INDEX('Productos de barra'!$G$2:$G$151,MATCH($D1439,'Productos de barra'!$A$2:$A$151,0))="",Configuración!$C$3,INDEX('Productos de barra'!$G$2:$G$151,MATCH($D1439,'Productos de barra'!$A$2:$A$151,0))),Configuración!$C$3)*((N($I1439)+N($J1439))/MAX(0.0001,IFERROR(IF(INDEX('Productos de barra'!$F$2:$F$151,MATCH($D1439,'Productos de barra'!$A$2:$A$151,0))="",1,INDEX('Productos de barra'!$F$2:$F$151,MATCH($D1439,'Productos de barra'!$A$2:$A$151,0))),1))+N($K1439))+0.001,"OK",IF($N1439&lt;0,"Falta: investigar","Sobra: revisar carga")))</f>
        <v/>
      </c>
      <c r="P1439" s="26">
        <f>IF($N1439="","",IFERROR(IF(INDEX('Productos de barra'!$H$2:$H$151,MATCH($D1439,'Productos de barra'!$A$2:$A$151,0))="","",$N1439*INDEX('Productos de barra'!$H$2:$H$151,MATCH($D1439,'Productos de barra'!$A$2:$A$151,0))),""))</f>
        <v/>
      </c>
      <c r="Q1439" s="18" t="n"/>
      <c r="R1439" s="23">
        <f>IF(OR($A1439="",$A1439&lt;&gt;'Resumen del turno'!$C$3,$B1439&lt;&gt;'Resumen del turno'!$C$4,$O1439="",$O1439="OK"),"",COUNTIFS($A$2:$A1439,$A1439,$B$2:$B1439,$B1439,$O$2:$O1439,"Falta*")+COUNTIFS($A$2:$A1439,$A1439,$B$2:$B1439,$B1439,$O$2:$O1439,"Sobra*"))</f>
        <v/>
      </c>
    </row>
    <row r="1440">
      <c r="A1440" s="22" t="n"/>
      <c r="B1440" s="18" t="n"/>
      <c r="C1440" s="18" t="n"/>
      <c r="D1440" s="18" t="n"/>
      <c r="E1440" s="23">
        <f>IF($D1440="","",IFERROR(INDEX('Productos de barra'!$B$2:$B$151,MATCH($D1440,'Productos de barra'!$A$2:$A$151,0)),"Código no cargado"))</f>
        <v/>
      </c>
      <c r="F1440" s="23">
        <f>IF($D1440="","",IFERROR(INDEX('Productos de barra'!$D$2:$D$151,MATCH($D1440,'Productos de barra'!$A$2:$A$151,0)),""))</f>
        <v/>
      </c>
      <c r="G1440" s="24" t="n"/>
      <c r="H1440" s="24" t="n"/>
      <c r="I1440" s="24" t="n"/>
      <c r="J1440" s="24" t="n"/>
      <c r="K1440" s="24" t="n"/>
      <c r="L1440" s="25">
        <f>IF(OR($D1440="",$G1440=""),"",ROUND($G1440+N($H1440)-((N($I1440)+N($J1440))/MAX(0.0001,IFERROR(IF(INDEX('Productos de barra'!$F$2:$F$151,MATCH($D1440,'Productos de barra'!$A$2:$A$151,0))="",1,INDEX('Productos de barra'!$F$2:$F$151,MATCH($D1440,'Productos de barra'!$A$2:$A$151,0))),1))+N($K1440)),2))</f>
        <v/>
      </c>
      <c r="M1440" s="24" t="n"/>
      <c r="N1440" s="25">
        <f>IF(OR($L1440="",$M1440=""),"",ROUND($M1440-$L1440,2))</f>
        <v/>
      </c>
      <c r="O1440" s="23">
        <f>IF($N1440="","",IF(ABS($N1440)&lt;=IFERROR(IF(INDEX('Productos de barra'!$G$2:$G$151,MATCH($D1440,'Productos de barra'!$A$2:$A$151,0))="",Configuración!$C$3,INDEX('Productos de barra'!$G$2:$G$151,MATCH($D1440,'Productos de barra'!$A$2:$A$151,0))),Configuración!$C$3)*((N($I1440)+N($J1440))/MAX(0.0001,IFERROR(IF(INDEX('Productos de barra'!$F$2:$F$151,MATCH($D1440,'Productos de barra'!$A$2:$A$151,0))="",1,INDEX('Productos de barra'!$F$2:$F$151,MATCH($D1440,'Productos de barra'!$A$2:$A$151,0))),1))+N($K1440))+0.001,"OK",IF($N1440&lt;0,"Falta: investigar","Sobra: revisar carga")))</f>
        <v/>
      </c>
      <c r="P1440" s="26">
        <f>IF($N1440="","",IFERROR(IF(INDEX('Productos de barra'!$H$2:$H$151,MATCH($D1440,'Productos de barra'!$A$2:$A$151,0))="","",$N1440*INDEX('Productos de barra'!$H$2:$H$151,MATCH($D1440,'Productos de barra'!$A$2:$A$151,0))),""))</f>
        <v/>
      </c>
      <c r="Q1440" s="18" t="n"/>
      <c r="R1440" s="23">
        <f>IF(OR($A1440="",$A1440&lt;&gt;'Resumen del turno'!$C$3,$B1440&lt;&gt;'Resumen del turno'!$C$4,$O1440="",$O1440="OK"),"",COUNTIFS($A$2:$A1440,$A1440,$B$2:$B1440,$B1440,$O$2:$O1440,"Falta*")+COUNTIFS($A$2:$A1440,$A1440,$B$2:$B1440,$B1440,$O$2:$O1440,"Sobra*"))</f>
        <v/>
      </c>
    </row>
    <row r="1441">
      <c r="A1441" s="22" t="n"/>
      <c r="B1441" s="18" t="n"/>
      <c r="C1441" s="18" t="n"/>
      <c r="D1441" s="18" t="n"/>
      <c r="E1441" s="23">
        <f>IF($D1441="","",IFERROR(INDEX('Productos de barra'!$B$2:$B$151,MATCH($D1441,'Productos de barra'!$A$2:$A$151,0)),"Código no cargado"))</f>
        <v/>
      </c>
      <c r="F1441" s="23">
        <f>IF($D1441="","",IFERROR(INDEX('Productos de barra'!$D$2:$D$151,MATCH($D1441,'Productos de barra'!$A$2:$A$151,0)),""))</f>
        <v/>
      </c>
      <c r="G1441" s="24" t="n"/>
      <c r="H1441" s="24" t="n"/>
      <c r="I1441" s="24" t="n"/>
      <c r="J1441" s="24" t="n"/>
      <c r="K1441" s="24" t="n"/>
      <c r="L1441" s="25">
        <f>IF(OR($D1441="",$G1441=""),"",ROUND($G1441+N($H1441)-((N($I1441)+N($J1441))/MAX(0.0001,IFERROR(IF(INDEX('Productos de barra'!$F$2:$F$151,MATCH($D1441,'Productos de barra'!$A$2:$A$151,0))="",1,INDEX('Productos de barra'!$F$2:$F$151,MATCH($D1441,'Productos de barra'!$A$2:$A$151,0))),1))+N($K1441)),2))</f>
        <v/>
      </c>
      <c r="M1441" s="24" t="n"/>
      <c r="N1441" s="25">
        <f>IF(OR($L1441="",$M1441=""),"",ROUND($M1441-$L1441,2))</f>
        <v/>
      </c>
      <c r="O1441" s="23">
        <f>IF($N1441="","",IF(ABS($N1441)&lt;=IFERROR(IF(INDEX('Productos de barra'!$G$2:$G$151,MATCH($D1441,'Productos de barra'!$A$2:$A$151,0))="",Configuración!$C$3,INDEX('Productos de barra'!$G$2:$G$151,MATCH($D1441,'Productos de barra'!$A$2:$A$151,0))),Configuración!$C$3)*((N($I1441)+N($J1441))/MAX(0.0001,IFERROR(IF(INDEX('Productos de barra'!$F$2:$F$151,MATCH($D1441,'Productos de barra'!$A$2:$A$151,0))="",1,INDEX('Productos de barra'!$F$2:$F$151,MATCH($D1441,'Productos de barra'!$A$2:$A$151,0))),1))+N($K1441))+0.001,"OK",IF($N1441&lt;0,"Falta: investigar","Sobra: revisar carga")))</f>
        <v/>
      </c>
      <c r="P1441" s="26">
        <f>IF($N1441="","",IFERROR(IF(INDEX('Productos de barra'!$H$2:$H$151,MATCH($D1441,'Productos de barra'!$A$2:$A$151,0))="","",$N1441*INDEX('Productos de barra'!$H$2:$H$151,MATCH($D1441,'Productos de barra'!$A$2:$A$151,0))),""))</f>
        <v/>
      </c>
      <c r="Q1441" s="18" t="n"/>
      <c r="R1441" s="23">
        <f>IF(OR($A1441="",$A1441&lt;&gt;'Resumen del turno'!$C$3,$B1441&lt;&gt;'Resumen del turno'!$C$4,$O1441="",$O1441="OK"),"",COUNTIFS($A$2:$A1441,$A1441,$B$2:$B1441,$B1441,$O$2:$O1441,"Falta*")+COUNTIFS($A$2:$A1441,$A1441,$B$2:$B1441,$B1441,$O$2:$O1441,"Sobra*"))</f>
        <v/>
      </c>
    </row>
    <row r="1442">
      <c r="A1442" s="22" t="n"/>
      <c r="B1442" s="18" t="n"/>
      <c r="C1442" s="18" t="n"/>
      <c r="D1442" s="18" t="n"/>
      <c r="E1442" s="23">
        <f>IF($D1442="","",IFERROR(INDEX('Productos de barra'!$B$2:$B$151,MATCH($D1442,'Productos de barra'!$A$2:$A$151,0)),"Código no cargado"))</f>
        <v/>
      </c>
      <c r="F1442" s="23">
        <f>IF($D1442="","",IFERROR(INDEX('Productos de barra'!$D$2:$D$151,MATCH($D1442,'Productos de barra'!$A$2:$A$151,0)),""))</f>
        <v/>
      </c>
      <c r="G1442" s="24" t="n"/>
      <c r="H1442" s="24" t="n"/>
      <c r="I1442" s="24" t="n"/>
      <c r="J1442" s="24" t="n"/>
      <c r="K1442" s="24" t="n"/>
      <c r="L1442" s="25">
        <f>IF(OR($D1442="",$G1442=""),"",ROUND($G1442+N($H1442)-((N($I1442)+N($J1442))/MAX(0.0001,IFERROR(IF(INDEX('Productos de barra'!$F$2:$F$151,MATCH($D1442,'Productos de barra'!$A$2:$A$151,0))="",1,INDEX('Productos de barra'!$F$2:$F$151,MATCH($D1442,'Productos de barra'!$A$2:$A$151,0))),1))+N($K1442)),2))</f>
        <v/>
      </c>
      <c r="M1442" s="24" t="n"/>
      <c r="N1442" s="25">
        <f>IF(OR($L1442="",$M1442=""),"",ROUND($M1442-$L1442,2))</f>
        <v/>
      </c>
      <c r="O1442" s="23">
        <f>IF($N1442="","",IF(ABS($N1442)&lt;=IFERROR(IF(INDEX('Productos de barra'!$G$2:$G$151,MATCH($D1442,'Productos de barra'!$A$2:$A$151,0))="",Configuración!$C$3,INDEX('Productos de barra'!$G$2:$G$151,MATCH($D1442,'Productos de barra'!$A$2:$A$151,0))),Configuración!$C$3)*((N($I1442)+N($J1442))/MAX(0.0001,IFERROR(IF(INDEX('Productos de barra'!$F$2:$F$151,MATCH($D1442,'Productos de barra'!$A$2:$A$151,0))="",1,INDEX('Productos de barra'!$F$2:$F$151,MATCH($D1442,'Productos de barra'!$A$2:$A$151,0))),1))+N($K1442))+0.001,"OK",IF($N1442&lt;0,"Falta: investigar","Sobra: revisar carga")))</f>
        <v/>
      </c>
      <c r="P1442" s="26">
        <f>IF($N1442="","",IFERROR(IF(INDEX('Productos de barra'!$H$2:$H$151,MATCH($D1442,'Productos de barra'!$A$2:$A$151,0))="","",$N1442*INDEX('Productos de barra'!$H$2:$H$151,MATCH($D1442,'Productos de barra'!$A$2:$A$151,0))),""))</f>
        <v/>
      </c>
      <c r="Q1442" s="18" t="n"/>
      <c r="R1442" s="23">
        <f>IF(OR($A1442="",$A1442&lt;&gt;'Resumen del turno'!$C$3,$B1442&lt;&gt;'Resumen del turno'!$C$4,$O1442="",$O1442="OK"),"",COUNTIFS($A$2:$A1442,$A1442,$B$2:$B1442,$B1442,$O$2:$O1442,"Falta*")+COUNTIFS($A$2:$A1442,$A1442,$B$2:$B1442,$B1442,$O$2:$O1442,"Sobra*"))</f>
        <v/>
      </c>
    </row>
    <row r="1443">
      <c r="A1443" s="22" t="n"/>
      <c r="B1443" s="18" t="n"/>
      <c r="C1443" s="18" t="n"/>
      <c r="D1443" s="18" t="n"/>
      <c r="E1443" s="23">
        <f>IF($D1443="","",IFERROR(INDEX('Productos de barra'!$B$2:$B$151,MATCH($D1443,'Productos de barra'!$A$2:$A$151,0)),"Código no cargado"))</f>
        <v/>
      </c>
      <c r="F1443" s="23">
        <f>IF($D1443="","",IFERROR(INDEX('Productos de barra'!$D$2:$D$151,MATCH($D1443,'Productos de barra'!$A$2:$A$151,0)),""))</f>
        <v/>
      </c>
      <c r="G1443" s="24" t="n"/>
      <c r="H1443" s="24" t="n"/>
      <c r="I1443" s="24" t="n"/>
      <c r="J1443" s="24" t="n"/>
      <c r="K1443" s="24" t="n"/>
      <c r="L1443" s="25">
        <f>IF(OR($D1443="",$G1443=""),"",ROUND($G1443+N($H1443)-((N($I1443)+N($J1443))/MAX(0.0001,IFERROR(IF(INDEX('Productos de barra'!$F$2:$F$151,MATCH($D1443,'Productos de barra'!$A$2:$A$151,0))="",1,INDEX('Productos de barra'!$F$2:$F$151,MATCH($D1443,'Productos de barra'!$A$2:$A$151,0))),1))+N($K1443)),2))</f>
        <v/>
      </c>
      <c r="M1443" s="24" t="n"/>
      <c r="N1443" s="25">
        <f>IF(OR($L1443="",$M1443=""),"",ROUND($M1443-$L1443,2))</f>
        <v/>
      </c>
      <c r="O1443" s="23">
        <f>IF($N1443="","",IF(ABS($N1443)&lt;=IFERROR(IF(INDEX('Productos de barra'!$G$2:$G$151,MATCH($D1443,'Productos de barra'!$A$2:$A$151,0))="",Configuración!$C$3,INDEX('Productos de barra'!$G$2:$G$151,MATCH($D1443,'Productos de barra'!$A$2:$A$151,0))),Configuración!$C$3)*((N($I1443)+N($J1443))/MAX(0.0001,IFERROR(IF(INDEX('Productos de barra'!$F$2:$F$151,MATCH($D1443,'Productos de barra'!$A$2:$A$151,0))="",1,INDEX('Productos de barra'!$F$2:$F$151,MATCH($D1443,'Productos de barra'!$A$2:$A$151,0))),1))+N($K1443))+0.001,"OK",IF($N1443&lt;0,"Falta: investigar","Sobra: revisar carga")))</f>
        <v/>
      </c>
      <c r="P1443" s="26">
        <f>IF($N1443="","",IFERROR(IF(INDEX('Productos de barra'!$H$2:$H$151,MATCH($D1443,'Productos de barra'!$A$2:$A$151,0))="","",$N1443*INDEX('Productos de barra'!$H$2:$H$151,MATCH($D1443,'Productos de barra'!$A$2:$A$151,0))),""))</f>
        <v/>
      </c>
      <c r="Q1443" s="18" t="n"/>
      <c r="R1443" s="23">
        <f>IF(OR($A1443="",$A1443&lt;&gt;'Resumen del turno'!$C$3,$B1443&lt;&gt;'Resumen del turno'!$C$4,$O1443="",$O1443="OK"),"",COUNTIFS($A$2:$A1443,$A1443,$B$2:$B1443,$B1443,$O$2:$O1443,"Falta*")+COUNTIFS($A$2:$A1443,$A1443,$B$2:$B1443,$B1443,$O$2:$O1443,"Sobra*"))</f>
        <v/>
      </c>
    </row>
    <row r="1444">
      <c r="A1444" s="22" t="n"/>
      <c r="B1444" s="18" t="n"/>
      <c r="C1444" s="18" t="n"/>
      <c r="D1444" s="18" t="n"/>
      <c r="E1444" s="23">
        <f>IF($D1444="","",IFERROR(INDEX('Productos de barra'!$B$2:$B$151,MATCH($D1444,'Productos de barra'!$A$2:$A$151,0)),"Código no cargado"))</f>
        <v/>
      </c>
      <c r="F1444" s="23">
        <f>IF($D1444="","",IFERROR(INDEX('Productos de barra'!$D$2:$D$151,MATCH($D1444,'Productos de barra'!$A$2:$A$151,0)),""))</f>
        <v/>
      </c>
      <c r="G1444" s="24" t="n"/>
      <c r="H1444" s="24" t="n"/>
      <c r="I1444" s="24" t="n"/>
      <c r="J1444" s="24" t="n"/>
      <c r="K1444" s="24" t="n"/>
      <c r="L1444" s="25">
        <f>IF(OR($D1444="",$G1444=""),"",ROUND($G1444+N($H1444)-((N($I1444)+N($J1444))/MAX(0.0001,IFERROR(IF(INDEX('Productos de barra'!$F$2:$F$151,MATCH($D1444,'Productos de barra'!$A$2:$A$151,0))="",1,INDEX('Productos de barra'!$F$2:$F$151,MATCH($D1444,'Productos de barra'!$A$2:$A$151,0))),1))+N($K1444)),2))</f>
        <v/>
      </c>
      <c r="M1444" s="24" t="n"/>
      <c r="N1444" s="25">
        <f>IF(OR($L1444="",$M1444=""),"",ROUND($M1444-$L1444,2))</f>
        <v/>
      </c>
      <c r="O1444" s="23">
        <f>IF($N1444="","",IF(ABS($N1444)&lt;=IFERROR(IF(INDEX('Productos de barra'!$G$2:$G$151,MATCH($D1444,'Productos de barra'!$A$2:$A$151,0))="",Configuración!$C$3,INDEX('Productos de barra'!$G$2:$G$151,MATCH($D1444,'Productos de barra'!$A$2:$A$151,0))),Configuración!$C$3)*((N($I1444)+N($J1444))/MAX(0.0001,IFERROR(IF(INDEX('Productos de barra'!$F$2:$F$151,MATCH($D1444,'Productos de barra'!$A$2:$A$151,0))="",1,INDEX('Productos de barra'!$F$2:$F$151,MATCH($D1444,'Productos de barra'!$A$2:$A$151,0))),1))+N($K1444))+0.001,"OK",IF($N1444&lt;0,"Falta: investigar","Sobra: revisar carga")))</f>
        <v/>
      </c>
      <c r="P1444" s="26">
        <f>IF($N1444="","",IFERROR(IF(INDEX('Productos de barra'!$H$2:$H$151,MATCH($D1444,'Productos de barra'!$A$2:$A$151,0))="","",$N1444*INDEX('Productos de barra'!$H$2:$H$151,MATCH($D1444,'Productos de barra'!$A$2:$A$151,0))),""))</f>
        <v/>
      </c>
      <c r="Q1444" s="18" t="n"/>
      <c r="R1444" s="23">
        <f>IF(OR($A1444="",$A1444&lt;&gt;'Resumen del turno'!$C$3,$B1444&lt;&gt;'Resumen del turno'!$C$4,$O1444="",$O1444="OK"),"",COUNTIFS($A$2:$A1444,$A1444,$B$2:$B1444,$B1444,$O$2:$O1444,"Falta*")+COUNTIFS($A$2:$A1444,$A1444,$B$2:$B1444,$B1444,$O$2:$O1444,"Sobra*"))</f>
        <v/>
      </c>
    </row>
    <row r="1445">
      <c r="A1445" s="22" t="n"/>
      <c r="B1445" s="18" t="n"/>
      <c r="C1445" s="18" t="n"/>
      <c r="D1445" s="18" t="n"/>
      <c r="E1445" s="23">
        <f>IF($D1445="","",IFERROR(INDEX('Productos de barra'!$B$2:$B$151,MATCH($D1445,'Productos de barra'!$A$2:$A$151,0)),"Código no cargado"))</f>
        <v/>
      </c>
      <c r="F1445" s="23">
        <f>IF($D1445="","",IFERROR(INDEX('Productos de barra'!$D$2:$D$151,MATCH($D1445,'Productos de barra'!$A$2:$A$151,0)),""))</f>
        <v/>
      </c>
      <c r="G1445" s="24" t="n"/>
      <c r="H1445" s="24" t="n"/>
      <c r="I1445" s="24" t="n"/>
      <c r="J1445" s="24" t="n"/>
      <c r="K1445" s="24" t="n"/>
      <c r="L1445" s="25">
        <f>IF(OR($D1445="",$G1445=""),"",ROUND($G1445+N($H1445)-((N($I1445)+N($J1445))/MAX(0.0001,IFERROR(IF(INDEX('Productos de barra'!$F$2:$F$151,MATCH($D1445,'Productos de barra'!$A$2:$A$151,0))="",1,INDEX('Productos de barra'!$F$2:$F$151,MATCH($D1445,'Productos de barra'!$A$2:$A$151,0))),1))+N($K1445)),2))</f>
        <v/>
      </c>
      <c r="M1445" s="24" t="n"/>
      <c r="N1445" s="25">
        <f>IF(OR($L1445="",$M1445=""),"",ROUND($M1445-$L1445,2))</f>
        <v/>
      </c>
      <c r="O1445" s="23">
        <f>IF($N1445="","",IF(ABS($N1445)&lt;=IFERROR(IF(INDEX('Productos de barra'!$G$2:$G$151,MATCH($D1445,'Productos de barra'!$A$2:$A$151,0))="",Configuración!$C$3,INDEX('Productos de barra'!$G$2:$G$151,MATCH($D1445,'Productos de barra'!$A$2:$A$151,0))),Configuración!$C$3)*((N($I1445)+N($J1445))/MAX(0.0001,IFERROR(IF(INDEX('Productos de barra'!$F$2:$F$151,MATCH($D1445,'Productos de barra'!$A$2:$A$151,0))="",1,INDEX('Productos de barra'!$F$2:$F$151,MATCH($D1445,'Productos de barra'!$A$2:$A$151,0))),1))+N($K1445))+0.001,"OK",IF($N1445&lt;0,"Falta: investigar","Sobra: revisar carga")))</f>
        <v/>
      </c>
      <c r="P1445" s="26">
        <f>IF($N1445="","",IFERROR(IF(INDEX('Productos de barra'!$H$2:$H$151,MATCH($D1445,'Productos de barra'!$A$2:$A$151,0))="","",$N1445*INDEX('Productos de barra'!$H$2:$H$151,MATCH($D1445,'Productos de barra'!$A$2:$A$151,0))),""))</f>
        <v/>
      </c>
      <c r="Q1445" s="18" t="n"/>
      <c r="R1445" s="23">
        <f>IF(OR($A1445="",$A1445&lt;&gt;'Resumen del turno'!$C$3,$B1445&lt;&gt;'Resumen del turno'!$C$4,$O1445="",$O1445="OK"),"",COUNTIFS($A$2:$A1445,$A1445,$B$2:$B1445,$B1445,$O$2:$O1445,"Falta*")+COUNTIFS($A$2:$A1445,$A1445,$B$2:$B1445,$B1445,$O$2:$O1445,"Sobra*"))</f>
        <v/>
      </c>
    </row>
    <row r="1446">
      <c r="A1446" s="22" t="n"/>
      <c r="B1446" s="18" t="n"/>
      <c r="C1446" s="18" t="n"/>
      <c r="D1446" s="18" t="n"/>
      <c r="E1446" s="23">
        <f>IF($D1446="","",IFERROR(INDEX('Productos de barra'!$B$2:$B$151,MATCH($D1446,'Productos de barra'!$A$2:$A$151,0)),"Código no cargado"))</f>
        <v/>
      </c>
      <c r="F1446" s="23">
        <f>IF($D1446="","",IFERROR(INDEX('Productos de barra'!$D$2:$D$151,MATCH($D1446,'Productos de barra'!$A$2:$A$151,0)),""))</f>
        <v/>
      </c>
      <c r="G1446" s="24" t="n"/>
      <c r="H1446" s="24" t="n"/>
      <c r="I1446" s="24" t="n"/>
      <c r="J1446" s="24" t="n"/>
      <c r="K1446" s="24" t="n"/>
      <c r="L1446" s="25">
        <f>IF(OR($D1446="",$G1446=""),"",ROUND($G1446+N($H1446)-((N($I1446)+N($J1446))/MAX(0.0001,IFERROR(IF(INDEX('Productos de barra'!$F$2:$F$151,MATCH($D1446,'Productos de barra'!$A$2:$A$151,0))="",1,INDEX('Productos de barra'!$F$2:$F$151,MATCH($D1446,'Productos de barra'!$A$2:$A$151,0))),1))+N($K1446)),2))</f>
        <v/>
      </c>
      <c r="M1446" s="24" t="n"/>
      <c r="N1446" s="25">
        <f>IF(OR($L1446="",$M1446=""),"",ROUND($M1446-$L1446,2))</f>
        <v/>
      </c>
      <c r="O1446" s="23">
        <f>IF($N1446="","",IF(ABS($N1446)&lt;=IFERROR(IF(INDEX('Productos de barra'!$G$2:$G$151,MATCH($D1446,'Productos de barra'!$A$2:$A$151,0))="",Configuración!$C$3,INDEX('Productos de barra'!$G$2:$G$151,MATCH($D1446,'Productos de barra'!$A$2:$A$151,0))),Configuración!$C$3)*((N($I1446)+N($J1446))/MAX(0.0001,IFERROR(IF(INDEX('Productos de barra'!$F$2:$F$151,MATCH($D1446,'Productos de barra'!$A$2:$A$151,0))="",1,INDEX('Productos de barra'!$F$2:$F$151,MATCH($D1446,'Productos de barra'!$A$2:$A$151,0))),1))+N($K1446))+0.001,"OK",IF($N1446&lt;0,"Falta: investigar","Sobra: revisar carga")))</f>
        <v/>
      </c>
      <c r="P1446" s="26">
        <f>IF($N1446="","",IFERROR(IF(INDEX('Productos de barra'!$H$2:$H$151,MATCH($D1446,'Productos de barra'!$A$2:$A$151,0))="","",$N1446*INDEX('Productos de barra'!$H$2:$H$151,MATCH($D1446,'Productos de barra'!$A$2:$A$151,0))),""))</f>
        <v/>
      </c>
      <c r="Q1446" s="18" t="n"/>
      <c r="R1446" s="23">
        <f>IF(OR($A1446="",$A1446&lt;&gt;'Resumen del turno'!$C$3,$B1446&lt;&gt;'Resumen del turno'!$C$4,$O1446="",$O1446="OK"),"",COUNTIFS($A$2:$A1446,$A1446,$B$2:$B1446,$B1446,$O$2:$O1446,"Falta*")+COUNTIFS($A$2:$A1446,$A1446,$B$2:$B1446,$B1446,$O$2:$O1446,"Sobra*"))</f>
        <v/>
      </c>
    </row>
    <row r="1447">
      <c r="A1447" s="22" t="n"/>
      <c r="B1447" s="18" t="n"/>
      <c r="C1447" s="18" t="n"/>
      <c r="D1447" s="18" t="n"/>
      <c r="E1447" s="23">
        <f>IF($D1447="","",IFERROR(INDEX('Productos de barra'!$B$2:$B$151,MATCH($D1447,'Productos de barra'!$A$2:$A$151,0)),"Código no cargado"))</f>
        <v/>
      </c>
      <c r="F1447" s="23">
        <f>IF($D1447="","",IFERROR(INDEX('Productos de barra'!$D$2:$D$151,MATCH($D1447,'Productos de barra'!$A$2:$A$151,0)),""))</f>
        <v/>
      </c>
      <c r="G1447" s="24" t="n"/>
      <c r="H1447" s="24" t="n"/>
      <c r="I1447" s="24" t="n"/>
      <c r="J1447" s="24" t="n"/>
      <c r="K1447" s="24" t="n"/>
      <c r="L1447" s="25">
        <f>IF(OR($D1447="",$G1447=""),"",ROUND($G1447+N($H1447)-((N($I1447)+N($J1447))/MAX(0.0001,IFERROR(IF(INDEX('Productos de barra'!$F$2:$F$151,MATCH($D1447,'Productos de barra'!$A$2:$A$151,0))="",1,INDEX('Productos de barra'!$F$2:$F$151,MATCH($D1447,'Productos de barra'!$A$2:$A$151,0))),1))+N($K1447)),2))</f>
        <v/>
      </c>
      <c r="M1447" s="24" t="n"/>
      <c r="N1447" s="25">
        <f>IF(OR($L1447="",$M1447=""),"",ROUND($M1447-$L1447,2))</f>
        <v/>
      </c>
      <c r="O1447" s="23">
        <f>IF($N1447="","",IF(ABS($N1447)&lt;=IFERROR(IF(INDEX('Productos de barra'!$G$2:$G$151,MATCH($D1447,'Productos de barra'!$A$2:$A$151,0))="",Configuración!$C$3,INDEX('Productos de barra'!$G$2:$G$151,MATCH($D1447,'Productos de barra'!$A$2:$A$151,0))),Configuración!$C$3)*((N($I1447)+N($J1447))/MAX(0.0001,IFERROR(IF(INDEX('Productos de barra'!$F$2:$F$151,MATCH($D1447,'Productos de barra'!$A$2:$A$151,0))="",1,INDEX('Productos de barra'!$F$2:$F$151,MATCH($D1447,'Productos de barra'!$A$2:$A$151,0))),1))+N($K1447))+0.001,"OK",IF($N1447&lt;0,"Falta: investigar","Sobra: revisar carga")))</f>
        <v/>
      </c>
      <c r="P1447" s="26">
        <f>IF($N1447="","",IFERROR(IF(INDEX('Productos de barra'!$H$2:$H$151,MATCH($D1447,'Productos de barra'!$A$2:$A$151,0))="","",$N1447*INDEX('Productos de barra'!$H$2:$H$151,MATCH($D1447,'Productos de barra'!$A$2:$A$151,0))),""))</f>
        <v/>
      </c>
      <c r="Q1447" s="18" t="n"/>
      <c r="R1447" s="23">
        <f>IF(OR($A1447="",$A1447&lt;&gt;'Resumen del turno'!$C$3,$B1447&lt;&gt;'Resumen del turno'!$C$4,$O1447="",$O1447="OK"),"",COUNTIFS($A$2:$A1447,$A1447,$B$2:$B1447,$B1447,$O$2:$O1447,"Falta*")+COUNTIFS($A$2:$A1447,$A1447,$B$2:$B1447,$B1447,$O$2:$O1447,"Sobra*"))</f>
        <v/>
      </c>
    </row>
    <row r="1448">
      <c r="A1448" s="22" t="n"/>
      <c r="B1448" s="18" t="n"/>
      <c r="C1448" s="18" t="n"/>
      <c r="D1448" s="18" t="n"/>
      <c r="E1448" s="23">
        <f>IF($D1448="","",IFERROR(INDEX('Productos de barra'!$B$2:$B$151,MATCH($D1448,'Productos de barra'!$A$2:$A$151,0)),"Código no cargado"))</f>
        <v/>
      </c>
      <c r="F1448" s="23">
        <f>IF($D1448="","",IFERROR(INDEX('Productos de barra'!$D$2:$D$151,MATCH($D1448,'Productos de barra'!$A$2:$A$151,0)),""))</f>
        <v/>
      </c>
      <c r="G1448" s="24" t="n"/>
      <c r="H1448" s="24" t="n"/>
      <c r="I1448" s="24" t="n"/>
      <c r="J1448" s="24" t="n"/>
      <c r="K1448" s="24" t="n"/>
      <c r="L1448" s="25">
        <f>IF(OR($D1448="",$G1448=""),"",ROUND($G1448+N($H1448)-((N($I1448)+N($J1448))/MAX(0.0001,IFERROR(IF(INDEX('Productos de barra'!$F$2:$F$151,MATCH($D1448,'Productos de barra'!$A$2:$A$151,0))="",1,INDEX('Productos de barra'!$F$2:$F$151,MATCH($D1448,'Productos de barra'!$A$2:$A$151,0))),1))+N($K1448)),2))</f>
        <v/>
      </c>
      <c r="M1448" s="24" t="n"/>
      <c r="N1448" s="25">
        <f>IF(OR($L1448="",$M1448=""),"",ROUND($M1448-$L1448,2))</f>
        <v/>
      </c>
      <c r="O1448" s="23">
        <f>IF($N1448="","",IF(ABS($N1448)&lt;=IFERROR(IF(INDEX('Productos de barra'!$G$2:$G$151,MATCH($D1448,'Productos de barra'!$A$2:$A$151,0))="",Configuración!$C$3,INDEX('Productos de barra'!$G$2:$G$151,MATCH($D1448,'Productos de barra'!$A$2:$A$151,0))),Configuración!$C$3)*((N($I1448)+N($J1448))/MAX(0.0001,IFERROR(IF(INDEX('Productos de barra'!$F$2:$F$151,MATCH($D1448,'Productos de barra'!$A$2:$A$151,0))="",1,INDEX('Productos de barra'!$F$2:$F$151,MATCH($D1448,'Productos de barra'!$A$2:$A$151,0))),1))+N($K1448))+0.001,"OK",IF($N1448&lt;0,"Falta: investigar","Sobra: revisar carga")))</f>
        <v/>
      </c>
      <c r="P1448" s="26">
        <f>IF($N1448="","",IFERROR(IF(INDEX('Productos de barra'!$H$2:$H$151,MATCH($D1448,'Productos de barra'!$A$2:$A$151,0))="","",$N1448*INDEX('Productos de barra'!$H$2:$H$151,MATCH($D1448,'Productos de barra'!$A$2:$A$151,0))),""))</f>
        <v/>
      </c>
      <c r="Q1448" s="18" t="n"/>
      <c r="R1448" s="23">
        <f>IF(OR($A1448="",$A1448&lt;&gt;'Resumen del turno'!$C$3,$B1448&lt;&gt;'Resumen del turno'!$C$4,$O1448="",$O1448="OK"),"",COUNTIFS($A$2:$A1448,$A1448,$B$2:$B1448,$B1448,$O$2:$O1448,"Falta*")+COUNTIFS($A$2:$A1448,$A1448,$B$2:$B1448,$B1448,$O$2:$O1448,"Sobra*"))</f>
        <v/>
      </c>
    </row>
    <row r="1449">
      <c r="A1449" s="22" t="n"/>
      <c r="B1449" s="18" t="n"/>
      <c r="C1449" s="18" t="n"/>
      <c r="D1449" s="18" t="n"/>
      <c r="E1449" s="23">
        <f>IF($D1449="","",IFERROR(INDEX('Productos de barra'!$B$2:$B$151,MATCH($D1449,'Productos de barra'!$A$2:$A$151,0)),"Código no cargado"))</f>
        <v/>
      </c>
      <c r="F1449" s="23">
        <f>IF($D1449="","",IFERROR(INDEX('Productos de barra'!$D$2:$D$151,MATCH($D1449,'Productos de barra'!$A$2:$A$151,0)),""))</f>
        <v/>
      </c>
      <c r="G1449" s="24" t="n"/>
      <c r="H1449" s="24" t="n"/>
      <c r="I1449" s="24" t="n"/>
      <c r="J1449" s="24" t="n"/>
      <c r="K1449" s="24" t="n"/>
      <c r="L1449" s="25">
        <f>IF(OR($D1449="",$G1449=""),"",ROUND($G1449+N($H1449)-((N($I1449)+N($J1449))/MAX(0.0001,IFERROR(IF(INDEX('Productos de barra'!$F$2:$F$151,MATCH($D1449,'Productos de barra'!$A$2:$A$151,0))="",1,INDEX('Productos de barra'!$F$2:$F$151,MATCH($D1449,'Productos de barra'!$A$2:$A$151,0))),1))+N($K1449)),2))</f>
        <v/>
      </c>
      <c r="M1449" s="24" t="n"/>
      <c r="N1449" s="25">
        <f>IF(OR($L1449="",$M1449=""),"",ROUND($M1449-$L1449,2))</f>
        <v/>
      </c>
      <c r="O1449" s="23">
        <f>IF($N1449="","",IF(ABS($N1449)&lt;=IFERROR(IF(INDEX('Productos de barra'!$G$2:$G$151,MATCH($D1449,'Productos de barra'!$A$2:$A$151,0))="",Configuración!$C$3,INDEX('Productos de barra'!$G$2:$G$151,MATCH($D1449,'Productos de barra'!$A$2:$A$151,0))),Configuración!$C$3)*((N($I1449)+N($J1449))/MAX(0.0001,IFERROR(IF(INDEX('Productos de barra'!$F$2:$F$151,MATCH($D1449,'Productos de barra'!$A$2:$A$151,0))="",1,INDEX('Productos de barra'!$F$2:$F$151,MATCH($D1449,'Productos de barra'!$A$2:$A$151,0))),1))+N($K1449))+0.001,"OK",IF($N1449&lt;0,"Falta: investigar","Sobra: revisar carga")))</f>
        <v/>
      </c>
      <c r="P1449" s="26">
        <f>IF($N1449="","",IFERROR(IF(INDEX('Productos de barra'!$H$2:$H$151,MATCH($D1449,'Productos de barra'!$A$2:$A$151,0))="","",$N1449*INDEX('Productos de barra'!$H$2:$H$151,MATCH($D1449,'Productos de barra'!$A$2:$A$151,0))),""))</f>
        <v/>
      </c>
      <c r="Q1449" s="18" t="n"/>
      <c r="R1449" s="23">
        <f>IF(OR($A1449="",$A1449&lt;&gt;'Resumen del turno'!$C$3,$B1449&lt;&gt;'Resumen del turno'!$C$4,$O1449="",$O1449="OK"),"",COUNTIFS($A$2:$A1449,$A1449,$B$2:$B1449,$B1449,$O$2:$O1449,"Falta*")+COUNTIFS($A$2:$A1449,$A1449,$B$2:$B1449,$B1449,$O$2:$O1449,"Sobra*"))</f>
        <v/>
      </c>
    </row>
    <row r="1450">
      <c r="A1450" s="22" t="n"/>
      <c r="B1450" s="18" t="n"/>
      <c r="C1450" s="18" t="n"/>
      <c r="D1450" s="18" t="n"/>
      <c r="E1450" s="23">
        <f>IF($D1450="","",IFERROR(INDEX('Productos de barra'!$B$2:$B$151,MATCH($D1450,'Productos de barra'!$A$2:$A$151,0)),"Código no cargado"))</f>
        <v/>
      </c>
      <c r="F1450" s="23">
        <f>IF($D1450="","",IFERROR(INDEX('Productos de barra'!$D$2:$D$151,MATCH($D1450,'Productos de barra'!$A$2:$A$151,0)),""))</f>
        <v/>
      </c>
      <c r="G1450" s="24" t="n"/>
      <c r="H1450" s="24" t="n"/>
      <c r="I1450" s="24" t="n"/>
      <c r="J1450" s="24" t="n"/>
      <c r="K1450" s="24" t="n"/>
      <c r="L1450" s="25">
        <f>IF(OR($D1450="",$G1450=""),"",ROUND($G1450+N($H1450)-((N($I1450)+N($J1450))/MAX(0.0001,IFERROR(IF(INDEX('Productos de barra'!$F$2:$F$151,MATCH($D1450,'Productos de barra'!$A$2:$A$151,0))="",1,INDEX('Productos de barra'!$F$2:$F$151,MATCH($D1450,'Productos de barra'!$A$2:$A$151,0))),1))+N($K1450)),2))</f>
        <v/>
      </c>
      <c r="M1450" s="24" t="n"/>
      <c r="N1450" s="25">
        <f>IF(OR($L1450="",$M1450=""),"",ROUND($M1450-$L1450,2))</f>
        <v/>
      </c>
      <c r="O1450" s="23">
        <f>IF($N1450="","",IF(ABS($N1450)&lt;=IFERROR(IF(INDEX('Productos de barra'!$G$2:$G$151,MATCH($D1450,'Productos de barra'!$A$2:$A$151,0))="",Configuración!$C$3,INDEX('Productos de barra'!$G$2:$G$151,MATCH($D1450,'Productos de barra'!$A$2:$A$151,0))),Configuración!$C$3)*((N($I1450)+N($J1450))/MAX(0.0001,IFERROR(IF(INDEX('Productos de barra'!$F$2:$F$151,MATCH($D1450,'Productos de barra'!$A$2:$A$151,0))="",1,INDEX('Productos de barra'!$F$2:$F$151,MATCH($D1450,'Productos de barra'!$A$2:$A$151,0))),1))+N($K1450))+0.001,"OK",IF($N1450&lt;0,"Falta: investigar","Sobra: revisar carga")))</f>
        <v/>
      </c>
      <c r="P1450" s="26">
        <f>IF($N1450="","",IFERROR(IF(INDEX('Productos de barra'!$H$2:$H$151,MATCH($D1450,'Productos de barra'!$A$2:$A$151,0))="","",$N1450*INDEX('Productos de barra'!$H$2:$H$151,MATCH($D1450,'Productos de barra'!$A$2:$A$151,0))),""))</f>
        <v/>
      </c>
      <c r="Q1450" s="18" t="n"/>
      <c r="R1450" s="23">
        <f>IF(OR($A1450="",$A1450&lt;&gt;'Resumen del turno'!$C$3,$B1450&lt;&gt;'Resumen del turno'!$C$4,$O1450="",$O1450="OK"),"",COUNTIFS($A$2:$A1450,$A1450,$B$2:$B1450,$B1450,$O$2:$O1450,"Falta*")+COUNTIFS($A$2:$A1450,$A1450,$B$2:$B1450,$B1450,$O$2:$O1450,"Sobra*"))</f>
        <v/>
      </c>
    </row>
    <row r="1451">
      <c r="A1451" s="22" t="n"/>
      <c r="B1451" s="18" t="n"/>
      <c r="C1451" s="18" t="n"/>
      <c r="D1451" s="18" t="n"/>
      <c r="E1451" s="23">
        <f>IF($D1451="","",IFERROR(INDEX('Productos de barra'!$B$2:$B$151,MATCH($D1451,'Productos de barra'!$A$2:$A$151,0)),"Código no cargado"))</f>
        <v/>
      </c>
      <c r="F1451" s="23">
        <f>IF($D1451="","",IFERROR(INDEX('Productos de barra'!$D$2:$D$151,MATCH($D1451,'Productos de barra'!$A$2:$A$151,0)),""))</f>
        <v/>
      </c>
      <c r="G1451" s="24" t="n"/>
      <c r="H1451" s="24" t="n"/>
      <c r="I1451" s="24" t="n"/>
      <c r="J1451" s="24" t="n"/>
      <c r="K1451" s="24" t="n"/>
      <c r="L1451" s="25">
        <f>IF(OR($D1451="",$G1451=""),"",ROUND($G1451+N($H1451)-((N($I1451)+N($J1451))/MAX(0.0001,IFERROR(IF(INDEX('Productos de barra'!$F$2:$F$151,MATCH($D1451,'Productos de barra'!$A$2:$A$151,0))="",1,INDEX('Productos de barra'!$F$2:$F$151,MATCH($D1451,'Productos de barra'!$A$2:$A$151,0))),1))+N($K1451)),2))</f>
        <v/>
      </c>
      <c r="M1451" s="24" t="n"/>
      <c r="N1451" s="25">
        <f>IF(OR($L1451="",$M1451=""),"",ROUND($M1451-$L1451,2))</f>
        <v/>
      </c>
      <c r="O1451" s="23">
        <f>IF($N1451="","",IF(ABS($N1451)&lt;=IFERROR(IF(INDEX('Productos de barra'!$G$2:$G$151,MATCH($D1451,'Productos de barra'!$A$2:$A$151,0))="",Configuración!$C$3,INDEX('Productos de barra'!$G$2:$G$151,MATCH($D1451,'Productos de barra'!$A$2:$A$151,0))),Configuración!$C$3)*((N($I1451)+N($J1451))/MAX(0.0001,IFERROR(IF(INDEX('Productos de barra'!$F$2:$F$151,MATCH($D1451,'Productos de barra'!$A$2:$A$151,0))="",1,INDEX('Productos de barra'!$F$2:$F$151,MATCH($D1451,'Productos de barra'!$A$2:$A$151,0))),1))+N($K1451))+0.001,"OK",IF($N1451&lt;0,"Falta: investigar","Sobra: revisar carga")))</f>
        <v/>
      </c>
      <c r="P1451" s="26">
        <f>IF($N1451="","",IFERROR(IF(INDEX('Productos de barra'!$H$2:$H$151,MATCH($D1451,'Productos de barra'!$A$2:$A$151,0))="","",$N1451*INDEX('Productos de barra'!$H$2:$H$151,MATCH($D1451,'Productos de barra'!$A$2:$A$151,0))),""))</f>
        <v/>
      </c>
      <c r="Q1451" s="18" t="n"/>
      <c r="R1451" s="23">
        <f>IF(OR($A1451="",$A1451&lt;&gt;'Resumen del turno'!$C$3,$B1451&lt;&gt;'Resumen del turno'!$C$4,$O1451="",$O1451="OK"),"",COUNTIFS($A$2:$A1451,$A1451,$B$2:$B1451,$B1451,$O$2:$O1451,"Falta*")+COUNTIFS($A$2:$A1451,$A1451,$B$2:$B1451,$B1451,$O$2:$O1451,"Sobra*"))</f>
        <v/>
      </c>
    </row>
    <row r="1452">
      <c r="A1452" s="22" t="n"/>
      <c r="B1452" s="18" t="n"/>
      <c r="C1452" s="18" t="n"/>
      <c r="D1452" s="18" t="n"/>
      <c r="E1452" s="23">
        <f>IF($D1452="","",IFERROR(INDEX('Productos de barra'!$B$2:$B$151,MATCH($D1452,'Productos de barra'!$A$2:$A$151,0)),"Código no cargado"))</f>
        <v/>
      </c>
      <c r="F1452" s="23">
        <f>IF($D1452="","",IFERROR(INDEX('Productos de barra'!$D$2:$D$151,MATCH($D1452,'Productos de barra'!$A$2:$A$151,0)),""))</f>
        <v/>
      </c>
      <c r="G1452" s="24" t="n"/>
      <c r="H1452" s="24" t="n"/>
      <c r="I1452" s="24" t="n"/>
      <c r="J1452" s="24" t="n"/>
      <c r="K1452" s="24" t="n"/>
      <c r="L1452" s="25">
        <f>IF(OR($D1452="",$G1452=""),"",ROUND($G1452+N($H1452)-((N($I1452)+N($J1452))/MAX(0.0001,IFERROR(IF(INDEX('Productos de barra'!$F$2:$F$151,MATCH($D1452,'Productos de barra'!$A$2:$A$151,0))="",1,INDEX('Productos de barra'!$F$2:$F$151,MATCH($D1452,'Productos de barra'!$A$2:$A$151,0))),1))+N($K1452)),2))</f>
        <v/>
      </c>
      <c r="M1452" s="24" t="n"/>
      <c r="N1452" s="25">
        <f>IF(OR($L1452="",$M1452=""),"",ROUND($M1452-$L1452,2))</f>
        <v/>
      </c>
      <c r="O1452" s="23">
        <f>IF($N1452="","",IF(ABS($N1452)&lt;=IFERROR(IF(INDEX('Productos de barra'!$G$2:$G$151,MATCH($D1452,'Productos de barra'!$A$2:$A$151,0))="",Configuración!$C$3,INDEX('Productos de barra'!$G$2:$G$151,MATCH($D1452,'Productos de barra'!$A$2:$A$151,0))),Configuración!$C$3)*((N($I1452)+N($J1452))/MAX(0.0001,IFERROR(IF(INDEX('Productos de barra'!$F$2:$F$151,MATCH($D1452,'Productos de barra'!$A$2:$A$151,0))="",1,INDEX('Productos de barra'!$F$2:$F$151,MATCH($D1452,'Productos de barra'!$A$2:$A$151,0))),1))+N($K1452))+0.001,"OK",IF($N1452&lt;0,"Falta: investigar","Sobra: revisar carga")))</f>
        <v/>
      </c>
      <c r="P1452" s="26">
        <f>IF($N1452="","",IFERROR(IF(INDEX('Productos de barra'!$H$2:$H$151,MATCH($D1452,'Productos de barra'!$A$2:$A$151,0))="","",$N1452*INDEX('Productos de barra'!$H$2:$H$151,MATCH($D1452,'Productos de barra'!$A$2:$A$151,0))),""))</f>
        <v/>
      </c>
      <c r="Q1452" s="18" t="n"/>
      <c r="R1452" s="23">
        <f>IF(OR($A1452="",$A1452&lt;&gt;'Resumen del turno'!$C$3,$B1452&lt;&gt;'Resumen del turno'!$C$4,$O1452="",$O1452="OK"),"",COUNTIFS($A$2:$A1452,$A1452,$B$2:$B1452,$B1452,$O$2:$O1452,"Falta*")+COUNTIFS($A$2:$A1452,$A1452,$B$2:$B1452,$B1452,$O$2:$O1452,"Sobra*"))</f>
        <v/>
      </c>
    </row>
    <row r="1453">
      <c r="A1453" s="22" t="n"/>
      <c r="B1453" s="18" t="n"/>
      <c r="C1453" s="18" t="n"/>
      <c r="D1453" s="18" t="n"/>
      <c r="E1453" s="23">
        <f>IF($D1453="","",IFERROR(INDEX('Productos de barra'!$B$2:$B$151,MATCH($D1453,'Productos de barra'!$A$2:$A$151,0)),"Código no cargado"))</f>
        <v/>
      </c>
      <c r="F1453" s="23">
        <f>IF($D1453="","",IFERROR(INDEX('Productos de barra'!$D$2:$D$151,MATCH($D1453,'Productos de barra'!$A$2:$A$151,0)),""))</f>
        <v/>
      </c>
      <c r="G1453" s="24" t="n"/>
      <c r="H1453" s="24" t="n"/>
      <c r="I1453" s="24" t="n"/>
      <c r="J1453" s="24" t="n"/>
      <c r="K1453" s="24" t="n"/>
      <c r="L1453" s="25">
        <f>IF(OR($D1453="",$G1453=""),"",ROUND($G1453+N($H1453)-((N($I1453)+N($J1453))/MAX(0.0001,IFERROR(IF(INDEX('Productos de barra'!$F$2:$F$151,MATCH($D1453,'Productos de barra'!$A$2:$A$151,0))="",1,INDEX('Productos de barra'!$F$2:$F$151,MATCH($D1453,'Productos de barra'!$A$2:$A$151,0))),1))+N($K1453)),2))</f>
        <v/>
      </c>
      <c r="M1453" s="24" t="n"/>
      <c r="N1453" s="25">
        <f>IF(OR($L1453="",$M1453=""),"",ROUND($M1453-$L1453,2))</f>
        <v/>
      </c>
      <c r="O1453" s="23">
        <f>IF($N1453="","",IF(ABS($N1453)&lt;=IFERROR(IF(INDEX('Productos de barra'!$G$2:$G$151,MATCH($D1453,'Productos de barra'!$A$2:$A$151,0))="",Configuración!$C$3,INDEX('Productos de barra'!$G$2:$G$151,MATCH($D1453,'Productos de barra'!$A$2:$A$151,0))),Configuración!$C$3)*((N($I1453)+N($J1453))/MAX(0.0001,IFERROR(IF(INDEX('Productos de barra'!$F$2:$F$151,MATCH($D1453,'Productos de barra'!$A$2:$A$151,0))="",1,INDEX('Productos de barra'!$F$2:$F$151,MATCH($D1453,'Productos de barra'!$A$2:$A$151,0))),1))+N($K1453))+0.001,"OK",IF($N1453&lt;0,"Falta: investigar","Sobra: revisar carga")))</f>
        <v/>
      </c>
      <c r="P1453" s="26">
        <f>IF($N1453="","",IFERROR(IF(INDEX('Productos de barra'!$H$2:$H$151,MATCH($D1453,'Productos de barra'!$A$2:$A$151,0))="","",$N1453*INDEX('Productos de barra'!$H$2:$H$151,MATCH($D1453,'Productos de barra'!$A$2:$A$151,0))),""))</f>
        <v/>
      </c>
      <c r="Q1453" s="18" t="n"/>
      <c r="R1453" s="23">
        <f>IF(OR($A1453="",$A1453&lt;&gt;'Resumen del turno'!$C$3,$B1453&lt;&gt;'Resumen del turno'!$C$4,$O1453="",$O1453="OK"),"",COUNTIFS($A$2:$A1453,$A1453,$B$2:$B1453,$B1453,$O$2:$O1453,"Falta*")+COUNTIFS($A$2:$A1453,$A1453,$B$2:$B1453,$B1453,$O$2:$O1453,"Sobra*"))</f>
        <v/>
      </c>
    </row>
    <row r="1454">
      <c r="A1454" s="22" t="n"/>
      <c r="B1454" s="18" t="n"/>
      <c r="C1454" s="18" t="n"/>
      <c r="D1454" s="18" t="n"/>
      <c r="E1454" s="23">
        <f>IF($D1454="","",IFERROR(INDEX('Productos de barra'!$B$2:$B$151,MATCH($D1454,'Productos de barra'!$A$2:$A$151,0)),"Código no cargado"))</f>
        <v/>
      </c>
      <c r="F1454" s="23">
        <f>IF($D1454="","",IFERROR(INDEX('Productos de barra'!$D$2:$D$151,MATCH($D1454,'Productos de barra'!$A$2:$A$151,0)),""))</f>
        <v/>
      </c>
      <c r="G1454" s="24" t="n"/>
      <c r="H1454" s="24" t="n"/>
      <c r="I1454" s="24" t="n"/>
      <c r="J1454" s="24" t="n"/>
      <c r="K1454" s="24" t="n"/>
      <c r="L1454" s="25">
        <f>IF(OR($D1454="",$G1454=""),"",ROUND($G1454+N($H1454)-((N($I1454)+N($J1454))/MAX(0.0001,IFERROR(IF(INDEX('Productos de barra'!$F$2:$F$151,MATCH($D1454,'Productos de barra'!$A$2:$A$151,0))="",1,INDEX('Productos de barra'!$F$2:$F$151,MATCH($D1454,'Productos de barra'!$A$2:$A$151,0))),1))+N($K1454)),2))</f>
        <v/>
      </c>
      <c r="M1454" s="24" t="n"/>
      <c r="N1454" s="25">
        <f>IF(OR($L1454="",$M1454=""),"",ROUND($M1454-$L1454,2))</f>
        <v/>
      </c>
      <c r="O1454" s="23">
        <f>IF($N1454="","",IF(ABS($N1454)&lt;=IFERROR(IF(INDEX('Productos de barra'!$G$2:$G$151,MATCH($D1454,'Productos de barra'!$A$2:$A$151,0))="",Configuración!$C$3,INDEX('Productos de barra'!$G$2:$G$151,MATCH($D1454,'Productos de barra'!$A$2:$A$151,0))),Configuración!$C$3)*((N($I1454)+N($J1454))/MAX(0.0001,IFERROR(IF(INDEX('Productos de barra'!$F$2:$F$151,MATCH($D1454,'Productos de barra'!$A$2:$A$151,0))="",1,INDEX('Productos de barra'!$F$2:$F$151,MATCH($D1454,'Productos de barra'!$A$2:$A$151,0))),1))+N($K1454))+0.001,"OK",IF($N1454&lt;0,"Falta: investigar","Sobra: revisar carga")))</f>
        <v/>
      </c>
      <c r="P1454" s="26">
        <f>IF($N1454="","",IFERROR(IF(INDEX('Productos de barra'!$H$2:$H$151,MATCH($D1454,'Productos de barra'!$A$2:$A$151,0))="","",$N1454*INDEX('Productos de barra'!$H$2:$H$151,MATCH($D1454,'Productos de barra'!$A$2:$A$151,0))),""))</f>
        <v/>
      </c>
      <c r="Q1454" s="18" t="n"/>
      <c r="R1454" s="23">
        <f>IF(OR($A1454="",$A1454&lt;&gt;'Resumen del turno'!$C$3,$B1454&lt;&gt;'Resumen del turno'!$C$4,$O1454="",$O1454="OK"),"",COUNTIFS($A$2:$A1454,$A1454,$B$2:$B1454,$B1454,$O$2:$O1454,"Falta*")+COUNTIFS($A$2:$A1454,$A1454,$B$2:$B1454,$B1454,$O$2:$O1454,"Sobra*"))</f>
        <v/>
      </c>
    </row>
    <row r="1455">
      <c r="A1455" s="22" t="n"/>
      <c r="B1455" s="18" t="n"/>
      <c r="C1455" s="18" t="n"/>
      <c r="D1455" s="18" t="n"/>
      <c r="E1455" s="23">
        <f>IF($D1455="","",IFERROR(INDEX('Productos de barra'!$B$2:$B$151,MATCH($D1455,'Productos de barra'!$A$2:$A$151,0)),"Código no cargado"))</f>
        <v/>
      </c>
      <c r="F1455" s="23">
        <f>IF($D1455="","",IFERROR(INDEX('Productos de barra'!$D$2:$D$151,MATCH($D1455,'Productos de barra'!$A$2:$A$151,0)),""))</f>
        <v/>
      </c>
      <c r="G1455" s="24" t="n"/>
      <c r="H1455" s="24" t="n"/>
      <c r="I1455" s="24" t="n"/>
      <c r="J1455" s="24" t="n"/>
      <c r="K1455" s="24" t="n"/>
      <c r="L1455" s="25">
        <f>IF(OR($D1455="",$G1455=""),"",ROUND($G1455+N($H1455)-((N($I1455)+N($J1455))/MAX(0.0001,IFERROR(IF(INDEX('Productos de barra'!$F$2:$F$151,MATCH($D1455,'Productos de barra'!$A$2:$A$151,0))="",1,INDEX('Productos de barra'!$F$2:$F$151,MATCH($D1455,'Productos de barra'!$A$2:$A$151,0))),1))+N($K1455)),2))</f>
        <v/>
      </c>
      <c r="M1455" s="24" t="n"/>
      <c r="N1455" s="25">
        <f>IF(OR($L1455="",$M1455=""),"",ROUND($M1455-$L1455,2))</f>
        <v/>
      </c>
      <c r="O1455" s="23">
        <f>IF($N1455="","",IF(ABS($N1455)&lt;=IFERROR(IF(INDEX('Productos de barra'!$G$2:$G$151,MATCH($D1455,'Productos de barra'!$A$2:$A$151,0))="",Configuración!$C$3,INDEX('Productos de barra'!$G$2:$G$151,MATCH($D1455,'Productos de barra'!$A$2:$A$151,0))),Configuración!$C$3)*((N($I1455)+N($J1455))/MAX(0.0001,IFERROR(IF(INDEX('Productos de barra'!$F$2:$F$151,MATCH($D1455,'Productos de barra'!$A$2:$A$151,0))="",1,INDEX('Productos de barra'!$F$2:$F$151,MATCH($D1455,'Productos de barra'!$A$2:$A$151,0))),1))+N($K1455))+0.001,"OK",IF($N1455&lt;0,"Falta: investigar","Sobra: revisar carga")))</f>
        <v/>
      </c>
      <c r="P1455" s="26">
        <f>IF($N1455="","",IFERROR(IF(INDEX('Productos de barra'!$H$2:$H$151,MATCH($D1455,'Productos de barra'!$A$2:$A$151,0))="","",$N1455*INDEX('Productos de barra'!$H$2:$H$151,MATCH($D1455,'Productos de barra'!$A$2:$A$151,0))),""))</f>
        <v/>
      </c>
      <c r="Q1455" s="18" t="n"/>
      <c r="R1455" s="23">
        <f>IF(OR($A1455="",$A1455&lt;&gt;'Resumen del turno'!$C$3,$B1455&lt;&gt;'Resumen del turno'!$C$4,$O1455="",$O1455="OK"),"",COUNTIFS($A$2:$A1455,$A1455,$B$2:$B1455,$B1455,$O$2:$O1455,"Falta*")+COUNTIFS($A$2:$A1455,$A1455,$B$2:$B1455,$B1455,$O$2:$O1455,"Sobra*"))</f>
        <v/>
      </c>
    </row>
    <row r="1456">
      <c r="A1456" s="22" t="n"/>
      <c r="B1456" s="18" t="n"/>
      <c r="C1456" s="18" t="n"/>
      <c r="D1456" s="18" t="n"/>
      <c r="E1456" s="23">
        <f>IF($D1456="","",IFERROR(INDEX('Productos de barra'!$B$2:$B$151,MATCH($D1456,'Productos de barra'!$A$2:$A$151,0)),"Código no cargado"))</f>
        <v/>
      </c>
      <c r="F1456" s="23">
        <f>IF($D1456="","",IFERROR(INDEX('Productos de barra'!$D$2:$D$151,MATCH($D1456,'Productos de barra'!$A$2:$A$151,0)),""))</f>
        <v/>
      </c>
      <c r="G1456" s="24" t="n"/>
      <c r="H1456" s="24" t="n"/>
      <c r="I1456" s="24" t="n"/>
      <c r="J1456" s="24" t="n"/>
      <c r="K1456" s="24" t="n"/>
      <c r="L1456" s="25">
        <f>IF(OR($D1456="",$G1456=""),"",ROUND($G1456+N($H1456)-((N($I1456)+N($J1456))/MAX(0.0001,IFERROR(IF(INDEX('Productos de barra'!$F$2:$F$151,MATCH($D1456,'Productos de barra'!$A$2:$A$151,0))="",1,INDEX('Productos de barra'!$F$2:$F$151,MATCH($D1456,'Productos de barra'!$A$2:$A$151,0))),1))+N($K1456)),2))</f>
        <v/>
      </c>
      <c r="M1456" s="24" t="n"/>
      <c r="N1456" s="25">
        <f>IF(OR($L1456="",$M1456=""),"",ROUND($M1456-$L1456,2))</f>
        <v/>
      </c>
      <c r="O1456" s="23">
        <f>IF($N1456="","",IF(ABS($N1456)&lt;=IFERROR(IF(INDEX('Productos de barra'!$G$2:$G$151,MATCH($D1456,'Productos de barra'!$A$2:$A$151,0))="",Configuración!$C$3,INDEX('Productos de barra'!$G$2:$G$151,MATCH($D1456,'Productos de barra'!$A$2:$A$151,0))),Configuración!$C$3)*((N($I1456)+N($J1456))/MAX(0.0001,IFERROR(IF(INDEX('Productos de barra'!$F$2:$F$151,MATCH($D1456,'Productos de barra'!$A$2:$A$151,0))="",1,INDEX('Productos de barra'!$F$2:$F$151,MATCH($D1456,'Productos de barra'!$A$2:$A$151,0))),1))+N($K1456))+0.001,"OK",IF($N1456&lt;0,"Falta: investigar","Sobra: revisar carga")))</f>
        <v/>
      </c>
      <c r="P1456" s="26">
        <f>IF($N1456="","",IFERROR(IF(INDEX('Productos de barra'!$H$2:$H$151,MATCH($D1456,'Productos de barra'!$A$2:$A$151,0))="","",$N1456*INDEX('Productos de barra'!$H$2:$H$151,MATCH($D1456,'Productos de barra'!$A$2:$A$151,0))),""))</f>
        <v/>
      </c>
      <c r="Q1456" s="18" t="n"/>
      <c r="R1456" s="23">
        <f>IF(OR($A1456="",$A1456&lt;&gt;'Resumen del turno'!$C$3,$B1456&lt;&gt;'Resumen del turno'!$C$4,$O1456="",$O1456="OK"),"",COUNTIFS($A$2:$A1456,$A1456,$B$2:$B1456,$B1456,$O$2:$O1456,"Falta*")+COUNTIFS($A$2:$A1456,$A1456,$B$2:$B1456,$B1456,$O$2:$O1456,"Sobra*"))</f>
        <v/>
      </c>
    </row>
    <row r="1457">
      <c r="A1457" s="22" t="n"/>
      <c r="B1457" s="18" t="n"/>
      <c r="C1457" s="18" t="n"/>
      <c r="D1457" s="18" t="n"/>
      <c r="E1457" s="23">
        <f>IF($D1457="","",IFERROR(INDEX('Productos de barra'!$B$2:$B$151,MATCH($D1457,'Productos de barra'!$A$2:$A$151,0)),"Código no cargado"))</f>
        <v/>
      </c>
      <c r="F1457" s="23">
        <f>IF($D1457="","",IFERROR(INDEX('Productos de barra'!$D$2:$D$151,MATCH($D1457,'Productos de barra'!$A$2:$A$151,0)),""))</f>
        <v/>
      </c>
      <c r="G1457" s="24" t="n"/>
      <c r="H1457" s="24" t="n"/>
      <c r="I1457" s="24" t="n"/>
      <c r="J1457" s="24" t="n"/>
      <c r="K1457" s="24" t="n"/>
      <c r="L1457" s="25">
        <f>IF(OR($D1457="",$G1457=""),"",ROUND($G1457+N($H1457)-((N($I1457)+N($J1457))/MAX(0.0001,IFERROR(IF(INDEX('Productos de barra'!$F$2:$F$151,MATCH($D1457,'Productos de barra'!$A$2:$A$151,0))="",1,INDEX('Productos de barra'!$F$2:$F$151,MATCH($D1457,'Productos de barra'!$A$2:$A$151,0))),1))+N($K1457)),2))</f>
        <v/>
      </c>
      <c r="M1457" s="24" t="n"/>
      <c r="N1457" s="25">
        <f>IF(OR($L1457="",$M1457=""),"",ROUND($M1457-$L1457,2))</f>
        <v/>
      </c>
      <c r="O1457" s="23">
        <f>IF($N1457="","",IF(ABS($N1457)&lt;=IFERROR(IF(INDEX('Productos de barra'!$G$2:$G$151,MATCH($D1457,'Productos de barra'!$A$2:$A$151,0))="",Configuración!$C$3,INDEX('Productos de barra'!$G$2:$G$151,MATCH($D1457,'Productos de barra'!$A$2:$A$151,0))),Configuración!$C$3)*((N($I1457)+N($J1457))/MAX(0.0001,IFERROR(IF(INDEX('Productos de barra'!$F$2:$F$151,MATCH($D1457,'Productos de barra'!$A$2:$A$151,0))="",1,INDEX('Productos de barra'!$F$2:$F$151,MATCH($D1457,'Productos de barra'!$A$2:$A$151,0))),1))+N($K1457))+0.001,"OK",IF($N1457&lt;0,"Falta: investigar","Sobra: revisar carga")))</f>
        <v/>
      </c>
      <c r="P1457" s="26">
        <f>IF($N1457="","",IFERROR(IF(INDEX('Productos de barra'!$H$2:$H$151,MATCH($D1457,'Productos de barra'!$A$2:$A$151,0))="","",$N1457*INDEX('Productos de barra'!$H$2:$H$151,MATCH($D1457,'Productos de barra'!$A$2:$A$151,0))),""))</f>
        <v/>
      </c>
      <c r="Q1457" s="18" t="n"/>
      <c r="R1457" s="23">
        <f>IF(OR($A1457="",$A1457&lt;&gt;'Resumen del turno'!$C$3,$B1457&lt;&gt;'Resumen del turno'!$C$4,$O1457="",$O1457="OK"),"",COUNTIFS($A$2:$A1457,$A1457,$B$2:$B1457,$B1457,$O$2:$O1457,"Falta*")+COUNTIFS($A$2:$A1457,$A1457,$B$2:$B1457,$B1457,$O$2:$O1457,"Sobra*"))</f>
        <v/>
      </c>
    </row>
    <row r="1458">
      <c r="A1458" s="22" t="n"/>
      <c r="B1458" s="18" t="n"/>
      <c r="C1458" s="18" t="n"/>
      <c r="D1458" s="18" t="n"/>
      <c r="E1458" s="23">
        <f>IF($D1458="","",IFERROR(INDEX('Productos de barra'!$B$2:$B$151,MATCH($D1458,'Productos de barra'!$A$2:$A$151,0)),"Código no cargado"))</f>
        <v/>
      </c>
      <c r="F1458" s="23">
        <f>IF($D1458="","",IFERROR(INDEX('Productos de barra'!$D$2:$D$151,MATCH($D1458,'Productos de barra'!$A$2:$A$151,0)),""))</f>
        <v/>
      </c>
      <c r="G1458" s="24" t="n"/>
      <c r="H1458" s="24" t="n"/>
      <c r="I1458" s="24" t="n"/>
      <c r="J1458" s="24" t="n"/>
      <c r="K1458" s="24" t="n"/>
      <c r="L1458" s="25">
        <f>IF(OR($D1458="",$G1458=""),"",ROUND($G1458+N($H1458)-((N($I1458)+N($J1458))/MAX(0.0001,IFERROR(IF(INDEX('Productos de barra'!$F$2:$F$151,MATCH($D1458,'Productos de barra'!$A$2:$A$151,0))="",1,INDEX('Productos de barra'!$F$2:$F$151,MATCH($D1458,'Productos de barra'!$A$2:$A$151,0))),1))+N($K1458)),2))</f>
        <v/>
      </c>
      <c r="M1458" s="24" t="n"/>
      <c r="N1458" s="25">
        <f>IF(OR($L1458="",$M1458=""),"",ROUND($M1458-$L1458,2))</f>
        <v/>
      </c>
      <c r="O1458" s="23">
        <f>IF($N1458="","",IF(ABS($N1458)&lt;=IFERROR(IF(INDEX('Productos de barra'!$G$2:$G$151,MATCH($D1458,'Productos de barra'!$A$2:$A$151,0))="",Configuración!$C$3,INDEX('Productos de barra'!$G$2:$G$151,MATCH($D1458,'Productos de barra'!$A$2:$A$151,0))),Configuración!$C$3)*((N($I1458)+N($J1458))/MAX(0.0001,IFERROR(IF(INDEX('Productos de barra'!$F$2:$F$151,MATCH($D1458,'Productos de barra'!$A$2:$A$151,0))="",1,INDEX('Productos de barra'!$F$2:$F$151,MATCH($D1458,'Productos de barra'!$A$2:$A$151,0))),1))+N($K1458))+0.001,"OK",IF($N1458&lt;0,"Falta: investigar","Sobra: revisar carga")))</f>
        <v/>
      </c>
      <c r="P1458" s="26">
        <f>IF($N1458="","",IFERROR(IF(INDEX('Productos de barra'!$H$2:$H$151,MATCH($D1458,'Productos de barra'!$A$2:$A$151,0))="","",$N1458*INDEX('Productos de barra'!$H$2:$H$151,MATCH($D1458,'Productos de barra'!$A$2:$A$151,0))),""))</f>
        <v/>
      </c>
      <c r="Q1458" s="18" t="n"/>
      <c r="R1458" s="23">
        <f>IF(OR($A1458="",$A1458&lt;&gt;'Resumen del turno'!$C$3,$B1458&lt;&gt;'Resumen del turno'!$C$4,$O1458="",$O1458="OK"),"",COUNTIFS($A$2:$A1458,$A1458,$B$2:$B1458,$B1458,$O$2:$O1458,"Falta*")+COUNTIFS($A$2:$A1458,$A1458,$B$2:$B1458,$B1458,$O$2:$O1458,"Sobra*"))</f>
        <v/>
      </c>
    </row>
    <row r="1459">
      <c r="A1459" s="22" t="n"/>
      <c r="B1459" s="18" t="n"/>
      <c r="C1459" s="18" t="n"/>
      <c r="D1459" s="18" t="n"/>
      <c r="E1459" s="23">
        <f>IF($D1459="","",IFERROR(INDEX('Productos de barra'!$B$2:$B$151,MATCH($D1459,'Productos de barra'!$A$2:$A$151,0)),"Código no cargado"))</f>
        <v/>
      </c>
      <c r="F1459" s="23">
        <f>IF($D1459="","",IFERROR(INDEX('Productos de barra'!$D$2:$D$151,MATCH($D1459,'Productos de barra'!$A$2:$A$151,0)),""))</f>
        <v/>
      </c>
      <c r="G1459" s="24" t="n"/>
      <c r="H1459" s="24" t="n"/>
      <c r="I1459" s="24" t="n"/>
      <c r="J1459" s="24" t="n"/>
      <c r="K1459" s="24" t="n"/>
      <c r="L1459" s="25">
        <f>IF(OR($D1459="",$G1459=""),"",ROUND($G1459+N($H1459)-((N($I1459)+N($J1459))/MAX(0.0001,IFERROR(IF(INDEX('Productos de barra'!$F$2:$F$151,MATCH($D1459,'Productos de barra'!$A$2:$A$151,0))="",1,INDEX('Productos de barra'!$F$2:$F$151,MATCH($D1459,'Productos de barra'!$A$2:$A$151,0))),1))+N($K1459)),2))</f>
        <v/>
      </c>
      <c r="M1459" s="24" t="n"/>
      <c r="N1459" s="25">
        <f>IF(OR($L1459="",$M1459=""),"",ROUND($M1459-$L1459,2))</f>
        <v/>
      </c>
      <c r="O1459" s="23">
        <f>IF($N1459="","",IF(ABS($N1459)&lt;=IFERROR(IF(INDEX('Productos de barra'!$G$2:$G$151,MATCH($D1459,'Productos de barra'!$A$2:$A$151,0))="",Configuración!$C$3,INDEX('Productos de barra'!$G$2:$G$151,MATCH($D1459,'Productos de barra'!$A$2:$A$151,0))),Configuración!$C$3)*((N($I1459)+N($J1459))/MAX(0.0001,IFERROR(IF(INDEX('Productos de barra'!$F$2:$F$151,MATCH($D1459,'Productos de barra'!$A$2:$A$151,0))="",1,INDEX('Productos de barra'!$F$2:$F$151,MATCH($D1459,'Productos de barra'!$A$2:$A$151,0))),1))+N($K1459))+0.001,"OK",IF($N1459&lt;0,"Falta: investigar","Sobra: revisar carga")))</f>
        <v/>
      </c>
      <c r="P1459" s="26">
        <f>IF($N1459="","",IFERROR(IF(INDEX('Productos de barra'!$H$2:$H$151,MATCH($D1459,'Productos de barra'!$A$2:$A$151,0))="","",$N1459*INDEX('Productos de barra'!$H$2:$H$151,MATCH($D1459,'Productos de barra'!$A$2:$A$151,0))),""))</f>
        <v/>
      </c>
      <c r="Q1459" s="18" t="n"/>
      <c r="R1459" s="23">
        <f>IF(OR($A1459="",$A1459&lt;&gt;'Resumen del turno'!$C$3,$B1459&lt;&gt;'Resumen del turno'!$C$4,$O1459="",$O1459="OK"),"",COUNTIFS($A$2:$A1459,$A1459,$B$2:$B1459,$B1459,$O$2:$O1459,"Falta*")+COUNTIFS($A$2:$A1459,$A1459,$B$2:$B1459,$B1459,$O$2:$O1459,"Sobra*"))</f>
        <v/>
      </c>
    </row>
    <row r="1460">
      <c r="A1460" s="22" t="n"/>
      <c r="B1460" s="18" t="n"/>
      <c r="C1460" s="18" t="n"/>
      <c r="D1460" s="18" t="n"/>
      <c r="E1460" s="23">
        <f>IF($D1460="","",IFERROR(INDEX('Productos de barra'!$B$2:$B$151,MATCH($D1460,'Productos de barra'!$A$2:$A$151,0)),"Código no cargado"))</f>
        <v/>
      </c>
      <c r="F1460" s="23">
        <f>IF($D1460="","",IFERROR(INDEX('Productos de barra'!$D$2:$D$151,MATCH($D1460,'Productos de barra'!$A$2:$A$151,0)),""))</f>
        <v/>
      </c>
      <c r="G1460" s="24" t="n"/>
      <c r="H1460" s="24" t="n"/>
      <c r="I1460" s="24" t="n"/>
      <c r="J1460" s="24" t="n"/>
      <c r="K1460" s="24" t="n"/>
      <c r="L1460" s="25">
        <f>IF(OR($D1460="",$G1460=""),"",ROUND($G1460+N($H1460)-((N($I1460)+N($J1460))/MAX(0.0001,IFERROR(IF(INDEX('Productos de barra'!$F$2:$F$151,MATCH($D1460,'Productos de barra'!$A$2:$A$151,0))="",1,INDEX('Productos de barra'!$F$2:$F$151,MATCH($D1460,'Productos de barra'!$A$2:$A$151,0))),1))+N($K1460)),2))</f>
        <v/>
      </c>
      <c r="M1460" s="24" t="n"/>
      <c r="N1460" s="25">
        <f>IF(OR($L1460="",$M1460=""),"",ROUND($M1460-$L1460,2))</f>
        <v/>
      </c>
      <c r="O1460" s="23">
        <f>IF($N1460="","",IF(ABS($N1460)&lt;=IFERROR(IF(INDEX('Productos de barra'!$G$2:$G$151,MATCH($D1460,'Productos de barra'!$A$2:$A$151,0))="",Configuración!$C$3,INDEX('Productos de barra'!$G$2:$G$151,MATCH($D1460,'Productos de barra'!$A$2:$A$151,0))),Configuración!$C$3)*((N($I1460)+N($J1460))/MAX(0.0001,IFERROR(IF(INDEX('Productos de barra'!$F$2:$F$151,MATCH($D1460,'Productos de barra'!$A$2:$A$151,0))="",1,INDEX('Productos de barra'!$F$2:$F$151,MATCH($D1460,'Productos de barra'!$A$2:$A$151,0))),1))+N($K1460))+0.001,"OK",IF($N1460&lt;0,"Falta: investigar","Sobra: revisar carga")))</f>
        <v/>
      </c>
      <c r="P1460" s="26">
        <f>IF($N1460="","",IFERROR(IF(INDEX('Productos de barra'!$H$2:$H$151,MATCH($D1460,'Productos de barra'!$A$2:$A$151,0))="","",$N1460*INDEX('Productos de barra'!$H$2:$H$151,MATCH($D1460,'Productos de barra'!$A$2:$A$151,0))),""))</f>
        <v/>
      </c>
      <c r="Q1460" s="18" t="n"/>
      <c r="R1460" s="23">
        <f>IF(OR($A1460="",$A1460&lt;&gt;'Resumen del turno'!$C$3,$B1460&lt;&gt;'Resumen del turno'!$C$4,$O1460="",$O1460="OK"),"",COUNTIFS($A$2:$A1460,$A1460,$B$2:$B1460,$B1460,$O$2:$O1460,"Falta*")+COUNTIFS($A$2:$A1460,$A1460,$B$2:$B1460,$B1460,$O$2:$O1460,"Sobra*"))</f>
        <v/>
      </c>
    </row>
    <row r="1461">
      <c r="A1461" s="22" t="n"/>
      <c r="B1461" s="18" t="n"/>
      <c r="C1461" s="18" t="n"/>
      <c r="D1461" s="18" t="n"/>
      <c r="E1461" s="23">
        <f>IF($D1461="","",IFERROR(INDEX('Productos de barra'!$B$2:$B$151,MATCH($D1461,'Productos de barra'!$A$2:$A$151,0)),"Código no cargado"))</f>
        <v/>
      </c>
      <c r="F1461" s="23">
        <f>IF($D1461="","",IFERROR(INDEX('Productos de barra'!$D$2:$D$151,MATCH($D1461,'Productos de barra'!$A$2:$A$151,0)),""))</f>
        <v/>
      </c>
      <c r="G1461" s="24" t="n"/>
      <c r="H1461" s="24" t="n"/>
      <c r="I1461" s="24" t="n"/>
      <c r="J1461" s="24" t="n"/>
      <c r="K1461" s="24" t="n"/>
      <c r="L1461" s="25">
        <f>IF(OR($D1461="",$G1461=""),"",ROUND($G1461+N($H1461)-((N($I1461)+N($J1461))/MAX(0.0001,IFERROR(IF(INDEX('Productos de barra'!$F$2:$F$151,MATCH($D1461,'Productos de barra'!$A$2:$A$151,0))="",1,INDEX('Productos de barra'!$F$2:$F$151,MATCH($D1461,'Productos de barra'!$A$2:$A$151,0))),1))+N($K1461)),2))</f>
        <v/>
      </c>
      <c r="M1461" s="24" t="n"/>
      <c r="N1461" s="25">
        <f>IF(OR($L1461="",$M1461=""),"",ROUND($M1461-$L1461,2))</f>
        <v/>
      </c>
      <c r="O1461" s="23">
        <f>IF($N1461="","",IF(ABS($N1461)&lt;=IFERROR(IF(INDEX('Productos de barra'!$G$2:$G$151,MATCH($D1461,'Productos de barra'!$A$2:$A$151,0))="",Configuración!$C$3,INDEX('Productos de barra'!$G$2:$G$151,MATCH($D1461,'Productos de barra'!$A$2:$A$151,0))),Configuración!$C$3)*((N($I1461)+N($J1461))/MAX(0.0001,IFERROR(IF(INDEX('Productos de barra'!$F$2:$F$151,MATCH($D1461,'Productos de barra'!$A$2:$A$151,0))="",1,INDEX('Productos de barra'!$F$2:$F$151,MATCH($D1461,'Productos de barra'!$A$2:$A$151,0))),1))+N($K1461))+0.001,"OK",IF($N1461&lt;0,"Falta: investigar","Sobra: revisar carga")))</f>
        <v/>
      </c>
      <c r="P1461" s="26">
        <f>IF($N1461="","",IFERROR(IF(INDEX('Productos de barra'!$H$2:$H$151,MATCH($D1461,'Productos de barra'!$A$2:$A$151,0))="","",$N1461*INDEX('Productos de barra'!$H$2:$H$151,MATCH($D1461,'Productos de barra'!$A$2:$A$151,0))),""))</f>
        <v/>
      </c>
      <c r="Q1461" s="18" t="n"/>
      <c r="R1461" s="23">
        <f>IF(OR($A1461="",$A1461&lt;&gt;'Resumen del turno'!$C$3,$B1461&lt;&gt;'Resumen del turno'!$C$4,$O1461="",$O1461="OK"),"",COUNTIFS($A$2:$A1461,$A1461,$B$2:$B1461,$B1461,$O$2:$O1461,"Falta*")+COUNTIFS($A$2:$A1461,$A1461,$B$2:$B1461,$B1461,$O$2:$O1461,"Sobra*"))</f>
        <v/>
      </c>
    </row>
    <row r="1462">
      <c r="A1462" s="22" t="n"/>
      <c r="B1462" s="18" t="n"/>
      <c r="C1462" s="18" t="n"/>
      <c r="D1462" s="18" t="n"/>
      <c r="E1462" s="23">
        <f>IF($D1462="","",IFERROR(INDEX('Productos de barra'!$B$2:$B$151,MATCH($D1462,'Productos de barra'!$A$2:$A$151,0)),"Código no cargado"))</f>
        <v/>
      </c>
      <c r="F1462" s="23">
        <f>IF($D1462="","",IFERROR(INDEX('Productos de barra'!$D$2:$D$151,MATCH($D1462,'Productos de barra'!$A$2:$A$151,0)),""))</f>
        <v/>
      </c>
      <c r="G1462" s="24" t="n"/>
      <c r="H1462" s="24" t="n"/>
      <c r="I1462" s="24" t="n"/>
      <c r="J1462" s="24" t="n"/>
      <c r="K1462" s="24" t="n"/>
      <c r="L1462" s="25">
        <f>IF(OR($D1462="",$G1462=""),"",ROUND($G1462+N($H1462)-((N($I1462)+N($J1462))/MAX(0.0001,IFERROR(IF(INDEX('Productos de barra'!$F$2:$F$151,MATCH($D1462,'Productos de barra'!$A$2:$A$151,0))="",1,INDEX('Productos de barra'!$F$2:$F$151,MATCH($D1462,'Productos de barra'!$A$2:$A$151,0))),1))+N($K1462)),2))</f>
        <v/>
      </c>
      <c r="M1462" s="24" t="n"/>
      <c r="N1462" s="25">
        <f>IF(OR($L1462="",$M1462=""),"",ROUND($M1462-$L1462,2))</f>
        <v/>
      </c>
      <c r="O1462" s="23">
        <f>IF($N1462="","",IF(ABS($N1462)&lt;=IFERROR(IF(INDEX('Productos de barra'!$G$2:$G$151,MATCH($D1462,'Productos de barra'!$A$2:$A$151,0))="",Configuración!$C$3,INDEX('Productos de barra'!$G$2:$G$151,MATCH($D1462,'Productos de barra'!$A$2:$A$151,0))),Configuración!$C$3)*((N($I1462)+N($J1462))/MAX(0.0001,IFERROR(IF(INDEX('Productos de barra'!$F$2:$F$151,MATCH($D1462,'Productos de barra'!$A$2:$A$151,0))="",1,INDEX('Productos de barra'!$F$2:$F$151,MATCH($D1462,'Productos de barra'!$A$2:$A$151,0))),1))+N($K1462))+0.001,"OK",IF($N1462&lt;0,"Falta: investigar","Sobra: revisar carga")))</f>
        <v/>
      </c>
      <c r="P1462" s="26">
        <f>IF($N1462="","",IFERROR(IF(INDEX('Productos de barra'!$H$2:$H$151,MATCH($D1462,'Productos de barra'!$A$2:$A$151,0))="","",$N1462*INDEX('Productos de barra'!$H$2:$H$151,MATCH($D1462,'Productos de barra'!$A$2:$A$151,0))),""))</f>
        <v/>
      </c>
      <c r="Q1462" s="18" t="n"/>
      <c r="R1462" s="23">
        <f>IF(OR($A1462="",$A1462&lt;&gt;'Resumen del turno'!$C$3,$B1462&lt;&gt;'Resumen del turno'!$C$4,$O1462="",$O1462="OK"),"",COUNTIFS($A$2:$A1462,$A1462,$B$2:$B1462,$B1462,$O$2:$O1462,"Falta*")+COUNTIFS($A$2:$A1462,$A1462,$B$2:$B1462,$B1462,$O$2:$O1462,"Sobra*"))</f>
        <v/>
      </c>
    </row>
    <row r="1463">
      <c r="A1463" s="22" t="n"/>
      <c r="B1463" s="18" t="n"/>
      <c r="C1463" s="18" t="n"/>
      <c r="D1463" s="18" t="n"/>
      <c r="E1463" s="23">
        <f>IF($D1463="","",IFERROR(INDEX('Productos de barra'!$B$2:$B$151,MATCH($D1463,'Productos de barra'!$A$2:$A$151,0)),"Código no cargado"))</f>
        <v/>
      </c>
      <c r="F1463" s="23">
        <f>IF($D1463="","",IFERROR(INDEX('Productos de barra'!$D$2:$D$151,MATCH($D1463,'Productos de barra'!$A$2:$A$151,0)),""))</f>
        <v/>
      </c>
      <c r="G1463" s="24" t="n"/>
      <c r="H1463" s="24" t="n"/>
      <c r="I1463" s="24" t="n"/>
      <c r="J1463" s="24" t="n"/>
      <c r="K1463" s="24" t="n"/>
      <c r="L1463" s="25">
        <f>IF(OR($D1463="",$G1463=""),"",ROUND($G1463+N($H1463)-((N($I1463)+N($J1463))/MAX(0.0001,IFERROR(IF(INDEX('Productos de barra'!$F$2:$F$151,MATCH($D1463,'Productos de barra'!$A$2:$A$151,0))="",1,INDEX('Productos de barra'!$F$2:$F$151,MATCH($D1463,'Productos de barra'!$A$2:$A$151,0))),1))+N($K1463)),2))</f>
        <v/>
      </c>
      <c r="M1463" s="24" t="n"/>
      <c r="N1463" s="25">
        <f>IF(OR($L1463="",$M1463=""),"",ROUND($M1463-$L1463,2))</f>
        <v/>
      </c>
      <c r="O1463" s="23">
        <f>IF($N1463="","",IF(ABS($N1463)&lt;=IFERROR(IF(INDEX('Productos de barra'!$G$2:$G$151,MATCH($D1463,'Productos de barra'!$A$2:$A$151,0))="",Configuración!$C$3,INDEX('Productos de barra'!$G$2:$G$151,MATCH($D1463,'Productos de barra'!$A$2:$A$151,0))),Configuración!$C$3)*((N($I1463)+N($J1463))/MAX(0.0001,IFERROR(IF(INDEX('Productos de barra'!$F$2:$F$151,MATCH($D1463,'Productos de barra'!$A$2:$A$151,0))="",1,INDEX('Productos de barra'!$F$2:$F$151,MATCH($D1463,'Productos de barra'!$A$2:$A$151,0))),1))+N($K1463))+0.001,"OK",IF($N1463&lt;0,"Falta: investigar","Sobra: revisar carga")))</f>
        <v/>
      </c>
      <c r="P1463" s="26">
        <f>IF($N1463="","",IFERROR(IF(INDEX('Productos de barra'!$H$2:$H$151,MATCH($D1463,'Productos de barra'!$A$2:$A$151,0))="","",$N1463*INDEX('Productos de barra'!$H$2:$H$151,MATCH($D1463,'Productos de barra'!$A$2:$A$151,0))),""))</f>
        <v/>
      </c>
      <c r="Q1463" s="18" t="n"/>
      <c r="R1463" s="23">
        <f>IF(OR($A1463="",$A1463&lt;&gt;'Resumen del turno'!$C$3,$B1463&lt;&gt;'Resumen del turno'!$C$4,$O1463="",$O1463="OK"),"",COUNTIFS($A$2:$A1463,$A1463,$B$2:$B1463,$B1463,$O$2:$O1463,"Falta*")+COUNTIFS($A$2:$A1463,$A1463,$B$2:$B1463,$B1463,$O$2:$O1463,"Sobra*"))</f>
        <v/>
      </c>
    </row>
    <row r="1464">
      <c r="A1464" s="22" t="n"/>
      <c r="B1464" s="18" t="n"/>
      <c r="C1464" s="18" t="n"/>
      <c r="D1464" s="18" t="n"/>
      <c r="E1464" s="23">
        <f>IF($D1464="","",IFERROR(INDEX('Productos de barra'!$B$2:$B$151,MATCH($D1464,'Productos de barra'!$A$2:$A$151,0)),"Código no cargado"))</f>
        <v/>
      </c>
      <c r="F1464" s="23">
        <f>IF($D1464="","",IFERROR(INDEX('Productos de barra'!$D$2:$D$151,MATCH($D1464,'Productos de barra'!$A$2:$A$151,0)),""))</f>
        <v/>
      </c>
      <c r="G1464" s="24" t="n"/>
      <c r="H1464" s="24" t="n"/>
      <c r="I1464" s="24" t="n"/>
      <c r="J1464" s="24" t="n"/>
      <c r="K1464" s="24" t="n"/>
      <c r="L1464" s="25">
        <f>IF(OR($D1464="",$G1464=""),"",ROUND($G1464+N($H1464)-((N($I1464)+N($J1464))/MAX(0.0001,IFERROR(IF(INDEX('Productos de barra'!$F$2:$F$151,MATCH($D1464,'Productos de barra'!$A$2:$A$151,0))="",1,INDEX('Productos de barra'!$F$2:$F$151,MATCH($D1464,'Productos de barra'!$A$2:$A$151,0))),1))+N($K1464)),2))</f>
        <v/>
      </c>
      <c r="M1464" s="24" t="n"/>
      <c r="N1464" s="25">
        <f>IF(OR($L1464="",$M1464=""),"",ROUND($M1464-$L1464,2))</f>
        <v/>
      </c>
      <c r="O1464" s="23">
        <f>IF($N1464="","",IF(ABS($N1464)&lt;=IFERROR(IF(INDEX('Productos de barra'!$G$2:$G$151,MATCH($D1464,'Productos de barra'!$A$2:$A$151,0))="",Configuración!$C$3,INDEX('Productos de barra'!$G$2:$G$151,MATCH($D1464,'Productos de barra'!$A$2:$A$151,0))),Configuración!$C$3)*((N($I1464)+N($J1464))/MAX(0.0001,IFERROR(IF(INDEX('Productos de barra'!$F$2:$F$151,MATCH($D1464,'Productos de barra'!$A$2:$A$151,0))="",1,INDEX('Productos de barra'!$F$2:$F$151,MATCH($D1464,'Productos de barra'!$A$2:$A$151,0))),1))+N($K1464))+0.001,"OK",IF($N1464&lt;0,"Falta: investigar","Sobra: revisar carga")))</f>
        <v/>
      </c>
      <c r="P1464" s="26">
        <f>IF($N1464="","",IFERROR(IF(INDEX('Productos de barra'!$H$2:$H$151,MATCH($D1464,'Productos de barra'!$A$2:$A$151,0))="","",$N1464*INDEX('Productos de barra'!$H$2:$H$151,MATCH($D1464,'Productos de barra'!$A$2:$A$151,0))),""))</f>
        <v/>
      </c>
      <c r="Q1464" s="18" t="n"/>
      <c r="R1464" s="23">
        <f>IF(OR($A1464="",$A1464&lt;&gt;'Resumen del turno'!$C$3,$B1464&lt;&gt;'Resumen del turno'!$C$4,$O1464="",$O1464="OK"),"",COUNTIFS($A$2:$A1464,$A1464,$B$2:$B1464,$B1464,$O$2:$O1464,"Falta*")+COUNTIFS($A$2:$A1464,$A1464,$B$2:$B1464,$B1464,$O$2:$O1464,"Sobra*"))</f>
        <v/>
      </c>
    </row>
    <row r="1465">
      <c r="A1465" s="22" t="n"/>
      <c r="B1465" s="18" t="n"/>
      <c r="C1465" s="18" t="n"/>
      <c r="D1465" s="18" t="n"/>
      <c r="E1465" s="23">
        <f>IF($D1465="","",IFERROR(INDEX('Productos de barra'!$B$2:$B$151,MATCH($D1465,'Productos de barra'!$A$2:$A$151,0)),"Código no cargado"))</f>
        <v/>
      </c>
      <c r="F1465" s="23">
        <f>IF($D1465="","",IFERROR(INDEX('Productos de barra'!$D$2:$D$151,MATCH($D1465,'Productos de barra'!$A$2:$A$151,0)),""))</f>
        <v/>
      </c>
      <c r="G1465" s="24" t="n"/>
      <c r="H1465" s="24" t="n"/>
      <c r="I1465" s="24" t="n"/>
      <c r="J1465" s="24" t="n"/>
      <c r="K1465" s="24" t="n"/>
      <c r="L1465" s="25">
        <f>IF(OR($D1465="",$G1465=""),"",ROUND($G1465+N($H1465)-((N($I1465)+N($J1465))/MAX(0.0001,IFERROR(IF(INDEX('Productos de barra'!$F$2:$F$151,MATCH($D1465,'Productos de barra'!$A$2:$A$151,0))="",1,INDEX('Productos de barra'!$F$2:$F$151,MATCH($D1465,'Productos de barra'!$A$2:$A$151,0))),1))+N($K1465)),2))</f>
        <v/>
      </c>
      <c r="M1465" s="24" t="n"/>
      <c r="N1465" s="25">
        <f>IF(OR($L1465="",$M1465=""),"",ROUND($M1465-$L1465,2))</f>
        <v/>
      </c>
      <c r="O1465" s="23">
        <f>IF($N1465="","",IF(ABS($N1465)&lt;=IFERROR(IF(INDEX('Productos de barra'!$G$2:$G$151,MATCH($D1465,'Productos de barra'!$A$2:$A$151,0))="",Configuración!$C$3,INDEX('Productos de barra'!$G$2:$G$151,MATCH($D1465,'Productos de barra'!$A$2:$A$151,0))),Configuración!$C$3)*((N($I1465)+N($J1465))/MAX(0.0001,IFERROR(IF(INDEX('Productos de barra'!$F$2:$F$151,MATCH($D1465,'Productos de barra'!$A$2:$A$151,0))="",1,INDEX('Productos de barra'!$F$2:$F$151,MATCH($D1465,'Productos de barra'!$A$2:$A$151,0))),1))+N($K1465))+0.001,"OK",IF($N1465&lt;0,"Falta: investigar","Sobra: revisar carga")))</f>
        <v/>
      </c>
      <c r="P1465" s="26">
        <f>IF($N1465="","",IFERROR(IF(INDEX('Productos de barra'!$H$2:$H$151,MATCH($D1465,'Productos de barra'!$A$2:$A$151,0))="","",$N1465*INDEX('Productos de barra'!$H$2:$H$151,MATCH($D1465,'Productos de barra'!$A$2:$A$151,0))),""))</f>
        <v/>
      </c>
      <c r="Q1465" s="18" t="n"/>
      <c r="R1465" s="23">
        <f>IF(OR($A1465="",$A1465&lt;&gt;'Resumen del turno'!$C$3,$B1465&lt;&gt;'Resumen del turno'!$C$4,$O1465="",$O1465="OK"),"",COUNTIFS($A$2:$A1465,$A1465,$B$2:$B1465,$B1465,$O$2:$O1465,"Falta*")+COUNTIFS($A$2:$A1465,$A1465,$B$2:$B1465,$B1465,$O$2:$O1465,"Sobra*"))</f>
        <v/>
      </c>
    </row>
    <row r="1466">
      <c r="A1466" s="22" t="n"/>
      <c r="B1466" s="18" t="n"/>
      <c r="C1466" s="18" t="n"/>
      <c r="D1466" s="18" t="n"/>
      <c r="E1466" s="23">
        <f>IF($D1466="","",IFERROR(INDEX('Productos de barra'!$B$2:$B$151,MATCH($D1466,'Productos de barra'!$A$2:$A$151,0)),"Código no cargado"))</f>
        <v/>
      </c>
      <c r="F1466" s="23">
        <f>IF($D1466="","",IFERROR(INDEX('Productos de barra'!$D$2:$D$151,MATCH($D1466,'Productos de barra'!$A$2:$A$151,0)),""))</f>
        <v/>
      </c>
      <c r="G1466" s="24" t="n"/>
      <c r="H1466" s="24" t="n"/>
      <c r="I1466" s="24" t="n"/>
      <c r="J1466" s="24" t="n"/>
      <c r="K1466" s="24" t="n"/>
      <c r="L1466" s="25">
        <f>IF(OR($D1466="",$G1466=""),"",ROUND($G1466+N($H1466)-((N($I1466)+N($J1466))/MAX(0.0001,IFERROR(IF(INDEX('Productos de barra'!$F$2:$F$151,MATCH($D1466,'Productos de barra'!$A$2:$A$151,0))="",1,INDEX('Productos de barra'!$F$2:$F$151,MATCH($D1466,'Productos de barra'!$A$2:$A$151,0))),1))+N($K1466)),2))</f>
        <v/>
      </c>
      <c r="M1466" s="24" t="n"/>
      <c r="N1466" s="25">
        <f>IF(OR($L1466="",$M1466=""),"",ROUND($M1466-$L1466,2))</f>
        <v/>
      </c>
      <c r="O1466" s="23">
        <f>IF($N1466="","",IF(ABS($N1466)&lt;=IFERROR(IF(INDEX('Productos de barra'!$G$2:$G$151,MATCH($D1466,'Productos de barra'!$A$2:$A$151,0))="",Configuración!$C$3,INDEX('Productos de barra'!$G$2:$G$151,MATCH($D1466,'Productos de barra'!$A$2:$A$151,0))),Configuración!$C$3)*((N($I1466)+N($J1466))/MAX(0.0001,IFERROR(IF(INDEX('Productos de barra'!$F$2:$F$151,MATCH($D1466,'Productos de barra'!$A$2:$A$151,0))="",1,INDEX('Productos de barra'!$F$2:$F$151,MATCH($D1466,'Productos de barra'!$A$2:$A$151,0))),1))+N($K1466))+0.001,"OK",IF($N1466&lt;0,"Falta: investigar","Sobra: revisar carga")))</f>
        <v/>
      </c>
      <c r="P1466" s="26">
        <f>IF($N1466="","",IFERROR(IF(INDEX('Productos de barra'!$H$2:$H$151,MATCH($D1466,'Productos de barra'!$A$2:$A$151,0))="","",$N1466*INDEX('Productos de barra'!$H$2:$H$151,MATCH($D1466,'Productos de barra'!$A$2:$A$151,0))),""))</f>
        <v/>
      </c>
      <c r="Q1466" s="18" t="n"/>
      <c r="R1466" s="23">
        <f>IF(OR($A1466="",$A1466&lt;&gt;'Resumen del turno'!$C$3,$B1466&lt;&gt;'Resumen del turno'!$C$4,$O1466="",$O1466="OK"),"",COUNTIFS($A$2:$A1466,$A1466,$B$2:$B1466,$B1466,$O$2:$O1466,"Falta*")+COUNTIFS($A$2:$A1466,$A1466,$B$2:$B1466,$B1466,$O$2:$O1466,"Sobra*"))</f>
        <v/>
      </c>
    </row>
    <row r="1467">
      <c r="A1467" s="22" t="n"/>
      <c r="B1467" s="18" t="n"/>
      <c r="C1467" s="18" t="n"/>
      <c r="D1467" s="18" t="n"/>
      <c r="E1467" s="23">
        <f>IF($D1467="","",IFERROR(INDEX('Productos de barra'!$B$2:$B$151,MATCH($D1467,'Productos de barra'!$A$2:$A$151,0)),"Código no cargado"))</f>
        <v/>
      </c>
      <c r="F1467" s="23">
        <f>IF($D1467="","",IFERROR(INDEX('Productos de barra'!$D$2:$D$151,MATCH($D1467,'Productos de barra'!$A$2:$A$151,0)),""))</f>
        <v/>
      </c>
      <c r="G1467" s="24" t="n"/>
      <c r="H1467" s="24" t="n"/>
      <c r="I1467" s="24" t="n"/>
      <c r="J1467" s="24" t="n"/>
      <c r="K1467" s="24" t="n"/>
      <c r="L1467" s="25">
        <f>IF(OR($D1467="",$G1467=""),"",ROUND($G1467+N($H1467)-((N($I1467)+N($J1467))/MAX(0.0001,IFERROR(IF(INDEX('Productos de barra'!$F$2:$F$151,MATCH($D1467,'Productos de barra'!$A$2:$A$151,0))="",1,INDEX('Productos de barra'!$F$2:$F$151,MATCH($D1467,'Productos de barra'!$A$2:$A$151,0))),1))+N($K1467)),2))</f>
        <v/>
      </c>
      <c r="M1467" s="24" t="n"/>
      <c r="N1467" s="25">
        <f>IF(OR($L1467="",$M1467=""),"",ROUND($M1467-$L1467,2))</f>
        <v/>
      </c>
      <c r="O1467" s="23">
        <f>IF($N1467="","",IF(ABS($N1467)&lt;=IFERROR(IF(INDEX('Productos de barra'!$G$2:$G$151,MATCH($D1467,'Productos de barra'!$A$2:$A$151,0))="",Configuración!$C$3,INDEX('Productos de barra'!$G$2:$G$151,MATCH($D1467,'Productos de barra'!$A$2:$A$151,0))),Configuración!$C$3)*((N($I1467)+N($J1467))/MAX(0.0001,IFERROR(IF(INDEX('Productos de barra'!$F$2:$F$151,MATCH($D1467,'Productos de barra'!$A$2:$A$151,0))="",1,INDEX('Productos de barra'!$F$2:$F$151,MATCH($D1467,'Productos de barra'!$A$2:$A$151,0))),1))+N($K1467))+0.001,"OK",IF($N1467&lt;0,"Falta: investigar","Sobra: revisar carga")))</f>
        <v/>
      </c>
      <c r="P1467" s="26">
        <f>IF($N1467="","",IFERROR(IF(INDEX('Productos de barra'!$H$2:$H$151,MATCH($D1467,'Productos de barra'!$A$2:$A$151,0))="","",$N1467*INDEX('Productos de barra'!$H$2:$H$151,MATCH($D1467,'Productos de barra'!$A$2:$A$151,0))),""))</f>
        <v/>
      </c>
      <c r="Q1467" s="18" t="n"/>
      <c r="R1467" s="23">
        <f>IF(OR($A1467="",$A1467&lt;&gt;'Resumen del turno'!$C$3,$B1467&lt;&gt;'Resumen del turno'!$C$4,$O1467="",$O1467="OK"),"",COUNTIFS($A$2:$A1467,$A1467,$B$2:$B1467,$B1467,$O$2:$O1467,"Falta*")+COUNTIFS($A$2:$A1467,$A1467,$B$2:$B1467,$B1467,$O$2:$O1467,"Sobra*"))</f>
        <v/>
      </c>
    </row>
    <row r="1468">
      <c r="A1468" s="22" t="n"/>
      <c r="B1468" s="18" t="n"/>
      <c r="C1468" s="18" t="n"/>
      <c r="D1468" s="18" t="n"/>
      <c r="E1468" s="23">
        <f>IF($D1468="","",IFERROR(INDEX('Productos de barra'!$B$2:$B$151,MATCH($D1468,'Productos de barra'!$A$2:$A$151,0)),"Código no cargado"))</f>
        <v/>
      </c>
      <c r="F1468" s="23">
        <f>IF($D1468="","",IFERROR(INDEX('Productos de barra'!$D$2:$D$151,MATCH($D1468,'Productos de barra'!$A$2:$A$151,0)),""))</f>
        <v/>
      </c>
      <c r="G1468" s="24" t="n"/>
      <c r="H1468" s="24" t="n"/>
      <c r="I1468" s="24" t="n"/>
      <c r="J1468" s="24" t="n"/>
      <c r="K1468" s="24" t="n"/>
      <c r="L1468" s="25">
        <f>IF(OR($D1468="",$G1468=""),"",ROUND($G1468+N($H1468)-((N($I1468)+N($J1468))/MAX(0.0001,IFERROR(IF(INDEX('Productos de barra'!$F$2:$F$151,MATCH($D1468,'Productos de barra'!$A$2:$A$151,0))="",1,INDEX('Productos de barra'!$F$2:$F$151,MATCH($D1468,'Productos de barra'!$A$2:$A$151,0))),1))+N($K1468)),2))</f>
        <v/>
      </c>
      <c r="M1468" s="24" t="n"/>
      <c r="N1468" s="25">
        <f>IF(OR($L1468="",$M1468=""),"",ROUND($M1468-$L1468,2))</f>
        <v/>
      </c>
      <c r="O1468" s="23">
        <f>IF($N1468="","",IF(ABS($N1468)&lt;=IFERROR(IF(INDEX('Productos de barra'!$G$2:$G$151,MATCH($D1468,'Productos de barra'!$A$2:$A$151,0))="",Configuración!$C$3,INDEX('Productos de barra'!$G$2:$G$151,MATCH($D1468,'Productos de barra'!$A$2:$A$151,0))),Configuración!$C$3)*((N($I1468)+N($J1468))/MAX(0.0001,IFERROR(IF(INDEX('Productos de barra'!$F$2:$F$151,MATCH($D1468,'Productos de barra'!$A$2:$A$151,0))="",1,INDEX('Productos de barra'!$F$2:$F$151,MATCH($D1468,'Productos de barra'!$A$2:$A$151,0))),1))+N($K1468))+0.001,"OK",IF($N1468&lt;0,"Falta: investigar","Sobra: revisar carga")))</f>
        <v/>
      </c>
      <c r="P1468" s="26">
        <f>IF($N1468="","",IFERROR(IF(INDEX('Productos de barra'!$H$2:$H$151,MATCH($D1468,'Productos de barra'!$A$2:$A$151,0))="","",$N1468*INDEX('Productos de barra'!$H$2:$H$151,MATCH($D1468,'Productos de barra'!$A$2:$A$151,0))),""))</f>
        <v/>
      </c>
      <c r="Q1468" s="18" t="n"/>
      <c r="R1468" s="23">
        <f>IF(OR($A1468="",$A1468&lt;&gt;'Resumen del turno'!$C$3,$B1468&lt;&gt;'Resumen del turno'!$C$4,$O1468="",$O1468="OK"),"",COUNTIFS($A$2:$A1468,$A1468,$B$2:$B1468,$B1468,$O$2:$O1468,"Falta*")+COUNTIFS($A$2:$A1468,$A1468,$B$2:$B1468,$B1468,$O$2:$O1468,"Sobra*"))</f>
        <v/>
      </c>
    </row>
    <row r="1469">
      <c r="A1469" s="22" t="n"/>
      <c r="B1469" s="18" t="n"/>
      <c r="C1469" s="18" t="n"/>
      <c r="D1469" s="18" t="n"/>
      <c r="E1469" s="23">
        <f>IF($D1469="","",IFERROR(INDEX('Productos de barra'!$B$2:$B$151,MATCH($D1469,'Productos de barra'!$A$2:$A$151,0)),"Código no cargado"))</f>
        <v/>
      </c>
      <c r="F1469" s="23">
        <f>IF($D1469="","",IFERROR(INDEX('Productos de barra'!$D$2:$D$151,MATCH($D1469,'Productos de barra'!$A$2:$A$151,0)),""))</f>
        <v/>
      </c>
      <c r="G1469" s="24" t="n"/>
      <c r="H1469" s="24" t="n"/>
      <c r="I1469" s="24" t="n"/>
      <c r="J1469" s="24" t="n"/>
      <c r="K1469" s="24" t="n"/>
      <c r="L1469" s="25">
        <f>IF(OR($D1469="",$G1469=""),"",ROUND($G1469+N($H1469)-((N($I1469)+N($J1469))/MAX(0.0001,IFERROR(IF(INDEX('Productos de barra'!$F$2:$F$151,MATCH($D1469,'Productos de barra'!$A$2:$A$151,0))="",1,INDEX('Productos de barra'!$F$2:$F$151,MATCH($D1469,'Productos de barra'!$A$2:$A$151,0))),1))+N($K1469)),2))</f>
        <v/>
      </c>
      <c r="M1469" s="24" t="n"/>
      <c r="N1469" s="25">
        <f>IF(OR($L1469="",$M1469=""),"",ROUND($M1469-$L1469,2))</f>
        <v/>
      </c>
      <c r="O1469" s="23">
        <f>IF($N1469="","",IF(ABS($N1469)&lt;=IFERROR(IF(INDEX('Productos de barra'!$G$2:$G$151,MATCH($D1469,'Productos de barra'!$A$2:$A$151,0))="",Configuración!$C$3,INDEX('Productos de barra'!$G$2:$G$151,MATCH($D1469,'Productos de barra'!$A$2:$A$151,0))),Configuración!$C$3)*((N($I1469)+N($J1469))/MAX(0.0001,IFERROR(IF(INDEX('Productos de barra'!$F$2:$F$151,MATCH($D1469,'Productos de barra'!$A$2:$A$151,0))="",1,INDEX('Productos de barra'!$F$2:$F$151,MATCH($D1469,'Productos de barra'!$A$2:$A$151,0))),1))+N($K1469))+0.001,"OK",IF($N1469&lt;0,"Falta: investigar","Sobra: revisar carga")))</f>
        <v/>
      </c>
      <c r="P1469" s="26">
        <f>IF($N1469="","",IFERROR(IF(INDEX('Productos de barra'!$H$2:$H$151,MATCH($D1469,'Productos de barra'!$A$2:$A$151,0))="","",$N1469*INDEX('Productos de barra'!$H$2:$H$151,MATCH($D1469,'Productos de barra'!$A$2:$A$151,0))),""))</f>
        <v/>
      </c>
      <c r="Q1469" s="18" t="n"/>
      <c r="R1469" s="23">
        <f>IF(OR($A1469="",$A1469&lt;&gt;'Resumen del turno'!$C$3,$B1469&lt;&gt;'Resumen del turno'!$C$4,$O1469="",$O1469="OK"),"",COUNTIFS($A$2:$A1469,$A1469,$B$2:$B1469,$B1469,$O$2:$O1469,"Falta*")+COUNTIFS($A$2:$A1469,$A1469,$B$2:$B1469,$B1469,$O$2:$O1469,"Sobra*"))</f>
        <v/>
      </c>
    </row>
    <row r="1470">
      <c r="A1470" s="22" t="n"/>
      <c r="B1470" s="18" t="n"/>
      <c r="C1470" s="18" t="n"/>
      <c r="D1470" s="18" t="n"/>
      <c r="E1470" s="23">
        <f>IF($D1470="","",IFERROR(INDEX('Productos de barra'!$B$2:$B$151,MATCH($D1470,'Productos de barra'!$A$2:$A$151,0)),"Código no cargado"))</f>
        <v/>
      </c>
      <c r="F1470" s="23">
        <f>IF($D1470="","",IFERROR(INDEX('Productos de barra'!$D$2:$D$151,MATCH($D1470,'Productos de barra'!$A$2:$A$151,0)),""))</f>
        <v/>
      </c>
      <c r="G1470" s="24" t="n"/>
      <c r="H1470" s="24" t="n"/>
      <c r="I1470" s="24" t="n"/>
      <c r="J1470" s="24" t="n"/>
      <c r="K1470" s="24" t="n"/>
      <c r="L1470" s="25">
        <f>IF(OR($D1470="",$G1470=""),"",ROUND($G1470+N($H1470)-((N($I1470)+N($J1470))/MAX(0.0001,IFERROR(IF(INDEX('Productos de barra'!$F$2:$F$151,MATCH($D1470,'Productos de barra'!$A$2:$A$151,0))="",1,INDEX('Productos de barra'!$F$2:$F$151,MATCH($D1470,'Productos de barra'!$A$2:$A$151,0))),1))+N($K1470)),2))</f>
        <v/>
      </c>
      <c r="M1470" s="24" t="n"/>
      <c r="N1470" s="25">
        <f>IF(OR($L1470="",$M1470=""),"",ROUND($M1470-$L1470,2))</f>
        <v/>
      </c>
      <c r="O1470" s="23">
        <f>IF($N1470="","",IF(ABS($N1470)&lt;=IFERROR(IF(INDEX('Productos de barra'!$G$2:$G$151,MATCH($D1470,'Productos de barra'!$A$2:$A$151,0))="",Configuración!$C$3,INDEX('Productos de barra'!$G$2:$G$151,MATCH($D1470,'Productos de barra'!$A$2:$A$151,0))),Configuración!$C$3)*((N($I1470)+N($J1470))/MAX(0.0001,IFERROR(IF(INDEX('Productos de barra'!$F$2:$F$151,MATCH($D1470,'Productos de barra'!$A$2:$A$151,0))="",1,INDEX('Productos de barra'!$F$2:$F$151,MATCH($D1470,'Productos de barra'!$A$2:$A$151,0))),1))+N($K1470))+0.001,"OK",IF($N1470&lt;0,"Falta: investigar","Sobra: revisar carga")))</f>
        <v/>
      </c>
      <c r="P1470" s="26">
        <f>IF($N1470="","",IFERROR(IF(INDEX('Productos de barra'!$H$2:$H$151,MATCH($D1470,'Productos de barra'!$A$2:$A$151,0))="","",$N1470*INDEX('Productos de barra'!$H$2:$H$151,MATCH($D1470,'Productos de barra'!$A$2:$A$151,0))),""))</f>
        <v/>
      </c>
      <c r="Q1470" s="18" t="n"/>
      <c r="R1470" s="23">
        <f>IF(OR($A1470="",$A1470&lt;&gt;'Resumen del turno'!$C$3,$B1470&lt;&gt;'Resumen del turno'!$C$4,$O1470="",$O1470="OK"),"",COUNTIFS($A$2:$A1470,$A1470,$B$2:$B1470,$B1470,$O$2:$O1470,"Falta*")+COUNTIFS($A$2:$A1470,$A1470,$B$2:$B1470,$B1470,$O$2:$O1470,"Sobra*"))</f>
        <v/>
      </c>
    </row>
    <row r="1471">
      <c r="A1471" s="22" t="n"/>
      <c r="B1471" s="18" t="n"/>
      <c r="C1471" s="18" t="n"/>
      <c r="D1471" s="18" t="n"/>
      <c r="E1471" s="23">
        <f>IF($D1471="","",IFERROR(INDEX('Productos de barra'!$B$2:$B$151,MATCH($D1471,'Productos de barra'!$A$2:$A$151,0)),"Código no cargado"))</f>
        <v/>
      </c>
      <c r="F1471" s="23">
        <f>IF($D1471="","",IFERROR(INDEX('Productos de barra'!$D$2:$D$151,MATCH($D1471,'Productos de barra'!$A$2:$A$151,0)),""))</f>
        <v/>
      </c>
      <c r="G1471" s="24" t="n"/>
      <c r="H1471" s="24" t="n"/>
      <c r="I1471" s="24" t="n"/>
      <c r="J1471" s="24" t="n"/>
      <c r="K1471" s="24" t="n"/>
      <c r="L1471" s="25">
        <f>IF(OR($D1471="",$G1471=""),"",ROUND($G1471+N($H1471)-((N($I1471)+N($J1471))/MAX(0.0001,IFERROR(IF(INDEX('Productos de barra'!$F$2:$F$151,MATCH($D1471,'Productos de barra'!$A$2:$A$151,0))="",1,INDEX('Productos de barra'!$F$2:$F$151,MATCH($D1471,'Productos de barra'!$A$2:$A$151,0))),1))+N($K1471)),2))</f>
        <v/>
      </c>
      <c r="M1471" s="24" t="n"/>
      <c r="N1471" s="25">
        <f>IF(OR($L1471="",$M1471=""),"",ROUND($M1471-$L1471,2))</f>
        <v/>
      </c>
      <c r="O1471" s="23">
        <f>IF($N1471="","",IF(ABS($N1471)&lt;=IFERROR(IF(INDEX('Productos de barra'!$G$2:$G$151,MATCH($D1471,'Productos de barra'!$A$2:$A$151,0))="",Configuración!$C$3,INDEX('Productos de barra'!$G$2:$G$151,MATCH($D1471,'Productos de barra'!$A$2:$A$151,0))),Configuración!$C$3)*((N($I1471)+N($J1471))/MAX(0.0001,IFERROR(IF(INDEX('Productos de barra'!$F$2:$F$151,MATCH($D1471,'Productos de barra'!$A$2:$A$151,0))="",1,INDEX('Productos de barra'!$F$2:$F$151,MATCH($D1471,'Productos de barra'!$A$2:$A$151,0))),1))+N($K1471))+0.001,"OK",IF($N1471&lt;0,"Falta: investigar","Sobra: revisar carga")))</f>
        <v/>
      </c>
      <c r="P1471" s="26">
        <f>IF($N1471="","",IFERROR(IF(INDEX('Productos de barra'!$H$2:$H$151,MATCH($D1471,'Productos de barra'!$A$2:$A$151,0))="","",$N1471*INDEX('Productos de barra'!$H$2:$H$151,MATCH($D1471,'Productos de barra'!$A$2:$A$151,0))),""))</f>
        <v/>
      </c>
      <c r="Q1471" s="18" t="n"/>
      <c r="R1471" s="23">
        <f>IF(OR($A1471="",$A1471&lt;&gt;'Resumen del turno'!$C$3,$B1471&lt;&gt;'Resumen del turno'!$C$4,$O1471="",$O1471="OK"),"",COUNTIFS($A$2:$A1471,$A1471,$B$2:$B1471,$B1471,$O$2:$O1471,"Falta*")+COUNTIFS($A$2:$A1471,$A1471,$B$2:$B1471,$B1471,$O$2:$O1471,"Sobra*"))</f>
        <v/>
      </c>
    </row>
    <row r="1472">
      <c r="A1472" s="22" t="n"/>
      <c r="B1472" s="18" t="n"/>
      <c r="C1472" s="18" t="n"/>
      <c r="D1472" s="18" t="n"/>
      <c r="E1472" s="23">
        <f>IF($D1472="","",IFERROR(INDEX('Productos de barra'!$B$2:$B$151,MATCH($D1472,'Productos de barra'!$A$2:$A$151,0)),"Código no cargado"))</f>
        <v/>
      </c>
      <c r="F1472" s="23">
        <f>IF($D1472="","",IFERROR(INDEX('Productos de barra'!$D$2:$D$151,MATCH($D1472,'Productos de barra'!$A$2:$A$151,0)),""))</f>
        <v/>
      </c>
      <c r="G1472" s="24" t="n"/>
      <c r="H1472" s="24" t="n"/>
      <c r="I1472" s="24" t="n"/>
      <c r="J1472" s="24" t="n"/>
      <c r="K1472" s="24" t="n"/>
      <c r="L1472" s="25">
        <f>IF(OR($D1472="",$G1472=""),"",ROUND($G1472+N($H1472)-((N($I1472)+N($J1472))/MAX(0.0001,IFERROR(IF(INDEX('Productos de barra'!$F$2:$F$151,MATCH($D1472,'Productos de barra'!$A$2:$A$151,0))="",1,INDEX('Productos de barra'!$F$2:$F$151,MATCH($D1472,'Productos de barra'!$A$2:$A$151,0))),1))+N($K1472)),2))</f>
        <v/>
      </c>
      <c r="M1472" s="24" t="n"/>
      <c r="N1472" s="25">
        <f>IF(OR($L1472="",$M1472=""),"",ROUND($M1472-$L1472,2))</f>
        <v/>
      </c>
      <c r="O1472" s="23">
        <f>IF($N1472="","",IF(ABS($N1472)&lt;=IFERROR(IF(INDEX('Productos de barra'!$G$2:$G$151,MATCH($D1472,'Productos de barra'!$A$2:$A$151,0))="",Configuración!$C$3,INDEX('Productos de barra'!$G$2:$G$151,MATCH($D1472,'Productos de barra'!$A$2:$A$151,0))),Configuración!$C$3)*((N($I1472)+N($J1472))/MAX(0.0001,IFERROR(IF(INDEX('Productos de barra'!$F$2:$F$151,MATCH($D1472,'Productos de barra'!$A$2:$A$151,0))="",1,INDEX('Productos de barra'!$F$2:$F$151,MATCH($D1472,'Productos de barra'!$A$2:$A$151,0))),1))+N($K1472))+0.001,"OK",IF($N1472&lt;0,"Falta: investigar","Sobra: revisar carga")))</f>
        <v/>
      </c>
      <c r="P1472" s="26">
        <f>IF($N1472="","",IFERROR(IF(INDEX('Productos de barra'!$H$2:$H$151,MATCH($D1472,'Productos de barra'!$A$2:$A$151,0))="","",$N1472*INDEX('Productos de barra'!$H$2:$H$151,MATCH($D1472,'Productos de barra'!$A$2:$A$151,0))),""))</f>
        <v/>
      </c>
      <c r="Q1472" s="18" t="n"/>
      <c r="R1472" s="23">
        <f>IF(OR($A1472="",$A1472&lt;&gt;'Resumen del turno'!$C$3,$B1472&lt;&gt;'Resumen del turno'!$C$4,$O1472="",$O1472="OK"),"",COUNTIFS($A$2:$A1472,$A1472,$B$2:$B1472,$B1472,$O$2:$O1472,"Falta*")+COUNTIFS($A$2:$A1472,$A1472,$B$2:$B1472,$B1472,$O$2:$O1472,"Sobra*"))</f>
        <v/>
      </c>
    </row>
    <row r="1473">
      <c r="A1473" s="22" t="n"/>
      <c r="B1473" s="18" t="n"/>
      <c r="C1473" s="18" t="n"/>
      <c r="D1473" s="18" t="n"/>
      <c r="E1473" s="23">
        <f>IF($D1473="","",IFERROR(INDEX('Productos de barra'!$B$2:$B$151,MATCH($D1473,'Productos de barra'!$A$2:$A$151,0)),"Código no cargado"))</f>
        <v/>
      </c>
      <c r="F1473" s="23">
        <f>IF($D1473="","",IFERROR(INDEX('Productos de barra'!$D$2:$D$151,MATCH($D1473,'Productos de barra'!$A$2:$A$151,0)),""))</f>
        <v/>
      </c>
      <c r="G1473" s="24" t="n"/>
      <c r="H1473" s="24" t="n"/>
      <c r="I1473" s="24" t="n"/>
      <c r="J1473" s="24" t="n"/>
      <c r="K1473" s="24" t="n"/>
      <c r="L1473" s="25">
        <f>IF(OR($D1473="",$G1473=""),"",ROUND($G1473+N($H1473)-((N($I1473)+N($J1473))/MAX(0.0001,IFERROR(IF(INDEX('Productos de barra'!$F$2:$F$151,MATCH($D1473,'Productos de barra'!$A$2:$A$151,0))="",1,INDEX('Productos de barra'!$F$2:$F$151,MATCH($D1473,'Productos de barra'!$A$2:$A$151,0))),1))+N($K1473)),2))</f>
        <v/>
      </c>
      <c r="M1473" s="24" t="n"/>
      <c r="N1473" s="25">
        <f>IF(OR($L1473="",$M1473=""),"",ROUND($M1473-$L1473,2))</f>
        <v/>
      </c>
      <c r="O1473" s="23">
        <f>IF($N1473="","",IF(ABS($N1473)&lt;=IFERROR(IF(INDEX('Productos de barra'!$G$2:$G$151,MATCH($D1473,'Productos de barra'!$A$2:$A$151,0))="",Configuración!$C$3,INDEX('Productos de barra'!$G$2:$G$151,MATCH($D1473,'Productos de barra'!$A$2:$A$151,0))),Configuración!$C$3)*((N($I1473)+N($J1473))/MAX(0.0001,IFERROR(IF(INDEX('Productos de barra'!$F$2:$F$151,MATCH($D1473,'Productos de barra'!$A$2:$A$151,0))="",1,INDEX('Productos de barra'!$F$2:$F$151,MATCH($D1473,'Productos de barra'!$A$2:$A$151,0))),1))+N($K1473))+0.001,"OK",IF($N1473&lt;0,"Falta: investigar","Sobra: revisar carga")))</f>
        <v/>
      </c>
      <c r="P1473" s="26">
        <f>IF($N1473="","",IFERROR(IF(INDEX('Productos de barra'!$H$2:$H$151,MATCH($D1473,'Productos de barra'!$A$2:$A$151,0))="","",$N1473*INDEX('Productos de barra'!$H$2:$H$151,MATCH($D1473,'Productos de barra'!$A$2:$A$151,0))),""))</f>
        <v/>
      </c>
      <c r="Q1473" s="18" t="n"/>
      <c r="R1473" s="23">
        <f>IF(OR($A1473="",$A1473&lt;&gt;'Resumen del turno'!$C$3,$B1473&lt;&gt;'Resumen del turno'!$C$4,$O1473="",$O1473="OK"),"",COUNTIFS($A$2:$A1473,$A1473,$B$2:$B1473,$B1473,$O$2:$O1473,"Falta*")+COUNTIFS($A$2:$A1473,$A1473,$B$2:$B1473,$B1473,$O$2:$O1473,"Sobra*"))</f>
        <v/>
      </c>
    </row>
    <row r="1474">
      <c r="A1474" s="22" t="n"/>
      <c r="B1474" s="18" t="n"/>
      <c r="C1474" s="18" t="n"/>
      <c r="D1474" s="18" t="n"/>
      <c r="E1474" s="23">
        <f>IF($D1474="","",IFERROR(INDEX('Productos de barra'!$B$2:$B$151,MATCH($D1474,'Productos de barra'!$A$2:$A$151,0)),"Código no cargado"))</f>
        <v/>
      </c>
      <c r="F1474" s="23">
        <f>IF($D1474="","",IFERROR(INDEX('Productos de barra'!$D$2:$D$151,MATCH($D1474,'Productos de barra'!$A$2:$A$151,0)),""))</f>
        <v/>
      </c>
      <c r="G1474" s="24" t="n"/>
      <c r="H1474" s="24" t="n"/>
      <c r="I1474" s="24" t="n"/>
      <c r="J1474" s="24" t="n"/>
      <c r="K1474" s="24" t="n"/>
      <c r="L1474" s="25">
        <f>IF(OR($D1474="",$G1474=""),"",ROUND($G1474+N($H1474)-((N($I1474)+N($J1474))/MAX(0.0001,IFERROR(IF(INDEX('Productos de barra'!$F$2:$F$151,MATCH($D1474,'Productos de barra'!$A$2:$A$151,0))="",1,INDEX('Productos de barra'!$F$2:$F$151,MATCH($D1474,'Productos de barra'!$A$2:$A$151,0))),1))+N($K1474)),2))</f>
        <v/>
      </c>
      <c r="M1474" s="24" t="n"/>
      <c r="N1474" s="25">
        <f>IF(OR($L1474="",$M1474=""),"",ROUND($M1474-$L1474,2))</f>
        <v/>
      </c>
      <c r="O1474" s="23">
        <f>IF($N1474="","",IF(ABS($N1474)&lt;=IFERROR(IF(INDEX('Productos de barra'!$G$2:$G$151,MATCH($D1474,'Productos de barra'!$A$2:$A$151,0))="",Configuración!$C$3,INDEX('Productos de barra'!$G$2:$G$151,MATCH($D1474,'Productos de barra'!$A$2:$A$151,0))),Configuración!$C$3)*((N($I1474)+N($J1474))/MAX(0.0001,IFERROR(IF(INDEX('Productos de barra'!$F$2:$F$151,MATCH($D1474,'Productos de barra'!$A$2:$A$151,0))="",1,INDEX('Productos de barra'!$F$2:$F$151,MATCH($D1474,'Productos de barra'!$A$2:$A$151,0))),1))+N($K1474))+0.001,"OK",IF($N1474&lt;0,"Falta: investigar","Sobra: revisar carga")))</f>
        <v/>
      </c>
      <c r="P1474" s="26">
        <f>IF($N1474="","",IFERROR(IF(INDEX('Productos de barra'!$H$2:$H$151,MATCH($D1474,'Productos de barra'!$A$2:$A$151,0))="","",$N1474*INDEX('Productos de barra'!$H$2:$H$151,MATCH($D1474,'Productos de barra'!$A$2:$A$151,0))),""))</f>
        <v/>
      </c>
      <c r="Q1474" s="18" t="n"/>
      <c r="R1474" s="23">
        <f>IF(OR($A1474="",$A1474&lt;&gt;'Resumen del turno'!$C$3,$B1474&lt;&gt;'Resumen del turno'!$C$4,$O1474="",$O1474="OK"),"",COUNTIFS($A$2:$A1474,$A1474,$B$2:$B1474,$B1474,$O$2:$O1474,"Falta*")+COUNTIFS($A$2:$A1474,$A1474,$B$2:$B1474,$B1474,$O$2:$O1474,"Sobra*"))</f>
        <v/>
      </c>
    </row>
    <row r="1475">
      <c r="A1475" s="22" t="n"/>
      <c r="B1475" s="18" t="n"/>
      <c r="C1475" s="18" t="n"/>
      <c r="D1475" s="18" t="n"/>
      <c r="E1475" s="23">
        <f>IF($D1475="","",IFERROR(INDEX('Productos de barra'!$B$2:$B$151,MATCH($D1475,'Productos de barra'!$A$2:$A$151,0)),"Código no cargado"))</f>
        <v/>
      </c>
      <c r="F1475" s="23">
        <f>IF($D1475="","",IFERROR(INDEX('Productos de barra'!$D$2:$D$151,MATCH($D1475,'Productos de barra'!$A$2:$A$151,0)),""))</f>
        <v/>
      </c>
      <c r="G1475" s="24" t="n"/>
      <c r="H1475" s="24" t="n"/>
      <c r="I1475" s="24" t="n"/>
      <c r="J1475" s="24" t="n"/>
      <c r="K1475" s="24" t="n"/>
      <c r="L1475" s="25">
        <f>IF(OR($D1475="",$G1475=""),"",ROUND($G1475+N($H1475)-((N($I1475)+N($J1475))/MAX(0.0001,IFERROR(IF(INDEX('Productos de barra'!$F$2:$F$151,MATCH($D1475,'Productos de barra'!$A$2:$A$151,0))="",1,INDEX('Productos de barra'!$F$2:$F$151,MATCH($D1475,'Productos de barra'!$A$2:$A$151,0))),1))+N($K1475)),2))</f>
        <v/>
      </c>
      <c r="M1475" s="24" t="n"/>
      <c r="N1475" s="25">
        <f>IF(OR($L1475="",$M1475=""),"",ROUND($M1475-$L1475,2))</f>
        <v/>
      </c>
      <c r="O1475" s="23">
        <f>IF($N1475="","",IF(ABS($N1475)&lt;=IFERROR(IF(INDEX('Productos de barra'!$G$2:$G$151,MATCH($D1475,'Productos de barra'!$A$2:$A$151,0))="",Configuración!$C$3,INDEX('Productos de barra'!$G$2:$G$151,MATCH($D1475,'Productos de barra'!$A$2:$A$151,0))),Configuración!$C$3)*((N($I1475)+N($J1475))/MAX(0.0001,IFERROR(IF(INDEX('Productos de barra'!$F$2:$F$151,MATCH($D1475,'Productos de barra'!$A$2:$A$151,0))="",1,INDEX('Productos de barra'!$F$2:$F$151,MATCH($D1475,'Productos de barra'!$A$2:$A$151,0))),1))+N($K1475))+0.001,"OK",IF($N1475&lt;0,"Falta: investigar","Sobra: revisar carga")))</f>
        <v/>
      </c>
      <c r="P1475" s="26">
        <f>IF($N1475="","",IFERROR(IF(INDEX('Productos de barra'!$H$2:$H$151,MATCH($D1475,'Productos de barra'!$A$2:$A$151,0))="","",$N1475*INDEX('Productos de barra'!$H$2:$H$151,MATCH($D1475,'Productos de barra'!$A$2:$A$151,0))),""))</f>
        <v/>
      </c>
      <c r="Q1475" s="18" t="n"/>
      <c r="R1475" s="23">
        <f>IF(OR($A1475="",$A1475&lt;&gt;'Resumen del turno'!$C$3,$B1475&lt;&gt;'Resumen del turno'!$C$4,$O1475="",$O1475="OK"),"",COUNTIFS($A$2:$A1475,$A1475,$B$2:$B1475,$B1475,$O$2:$O1475,"Falta*")+COUNTIFS($A$2:$A1475,$A1475,$B$2:$B1475,$B1475,$O$2:$O1475,"Sobra*"))</f>
        <v/>
      </c>
    </row>
    <row r="1476">
      <c r="A1476" s="22" t="n"/>
      <c r="B1476" s="18" t="n"/>
      <c r="C1476" s="18" t="n"/>
      <c r="D1476" s="18" t="n"/>
      <c r="E1476" s="23">
        <f>IF($D1476="","",IFERROR(INDEX('Productos de barra'!$B$2:$B$151,MATCH($D1476,'Productos de barra'!$A$2:$A$151,0)),"Código no cargado"))</f>
        <v/>
      </c>
      <c r="F1476" s="23">
        <f>IF($D1476="","",IFERROR(INDEX('Productos de barra'!$D$2:$D$151,MATCH($D1476,'Productos de barra'!$A$2:$A$151,0)),""))</f>
        <v/>
      </c>
      <c r="G1476" s="24" t="n"/>
      <c r="H1476" s="24" t="n"/>
      <c r="I1476" s="24" t="n"/>
      <c r="J1476" s="24" t="n"/>
      <c r="K1476" s="24" t="n"/>
      <c r="L1476" s="25">
        <f>IF(OR($D1476="",$G1476=""),"",ROUND($G1476+N($H1476)-((N($I1476)+N($J1476))/MAX(0.0001,IFERROR(IF(INDEX('Productos de barra'!$F$2:$F$151,MATCH($D1476,'Productos de barra'!$A$2:$A$151,0))="",1,INDEX('Productos de barra'!$F$2:$F$151,MATCH($D1476,'Productos de barra'!$A$2:$A$151,0))),1))+N($K1476)),2))</f>
        <v/>
      </c>
      <c r="M1476" s="24" t="n"/>
      <c r="N1476" s="25">
        <f>IF(OR($L1476="",$M1476=""),"",ROUND($M1476-$L1476,2))</f>
        <v/>
      </c>
      <c r="O1476" s="23">
        <f>IF($N1476="","",IF(ABS($N1476)&lt;=IFERROR(IF(INDEX('Productos de barra'!$G$2:$G$151,MATCH($D1476,'Productos de barra'!$A$2:$A$151,0))="",Configuración!$C$3,INDEX('Productos de barra'!$G$2:$G$151,MATCH($D1476,'Productos de barra'!$A$2:$A$151,0))),Configuración!$C$3)*((N($I1476)+N($J1476))/MAX(0.0001,IFERROR(IF(INDEX('Productos de barra'!$F$2:$F$151,MATCH($D1476,'Productos de barra'!$A$2:$A$151,0))="",1,INDEX('Productos de barra'!$F$2:$F$151,MATCH($D1476,'Productos de barra'!$A$2:$A$151,0))),1))+N($K1476))+0.001,"OK",IF($N1476&lt;0,"Falta: investigar","Sobra: revisar carga")))</f>
        <v/>
      </c>
      <c r="P1476" s="26">
        <f>IF($N1476="","",IFERROR(IF(INDEX('Productos de barra'!$H$2:$H$151,MATCH($D1476,'Productos de barra'!$A$2:$A$151,0))="","",$N1476*INDEX('Productos de barra'!$H$2:$H$151,MATCH($D1476,'Productos de barra'!$A$2:$A$151,0))),""))</f>
        <v/>
      </c>
      <c r="Q1476" s="18" t="n"/>
      <c r="R1476" s="23">
        <f>IF(OR($A1476="",$A1476&lt;&gt;'Resumen del turno'!$C$3,$B1476&lt;&gt;'Resumen del turno'!$C$4,$O1476="",$O1476="OK"),"",COUNTIFS($A$2:$A1476,$A1476,$B$2:$B1476,$B1476,$O$2:$O1476,"Falta*")+COUNTIFS($A$2:$A1476,$A1476,$B$2:$B1476,$B1476,$O$2:$O1476,"Sobra*"))</f>
        <v/>
      </c>
    </row>
    <row r="1477">
      <c r="A1477" s="22" t="n"/>
      <c r="B1477" s="18" t="n"/>
      <c r="C1477" s="18" t="n"/>
      <c r="D1477" s="18" t="n"/>
      <c r="E1477" s="23">
        <f>IF($D1477="","",IFERROR(INDEX('Productos de barra'!$B$2:$B$151,MATCH($D1477,'Productos de barra'!$A$2:$A$151,0)),"Código no cargado"))</f>
        <v/>
      </c>
      <c r="F1477" s="23">
        <f>IF($D1477="","",IFERROR(INDEX('Productos de barra'!$D$2:$D$151,MATCH($D1477,'Productos de barra'!$A$2:$A$151,0)),""))</f>
        <v/>
      </c>
      <c r="G1477" s="24" t="n"/>
      <c r="H1477" s="24" t="n"/>
      <c r="I1477" s="24" t="n"/>
      <c r="J1477" s="24" t="n"/>
      <c r="K1477" s="24" t="n"/>
      <c r="L1477" s="25">
        <f>IF(OR($D1477="",$G1477=""),"",ROUND($G1477+N($H1477)-((N($I1477)+N($J1477))/MAX(0.0001,IFERROR(IF(INDEX('Productos de barra'!$F$2:$F$151,MATCH($D1477,'Productos de barra'!$A$2:$A$151,0))="",1,INDEX('Productos de barra'!$F$2:$F$151,MATCH($D1477,'Productos de barra'!$A$2:$A$151,0))),1))+N($K1477)),2))</f>
        <v/>
      </c>
      <c r="M1477" s="24" t="n"/>
      <c r="N1477" s="25">
        <f>IF(OR($L1477="",$M1477=""),"",ROUND($M1477-$L1477,2))</f>
        <v/>
      </c>
      <c r="O1477" s="23">
        <f>IF($N1477="","",IF(ABS($N1477)&lt;=IFERROR(IF(INDEX('Productos de barra'!$G$2:$G$151,MATCH($D1477,'Productos de barra'!$A$2:$A$151,0))="",Configuración!$C$3,INDEX('Productos de barra'!$G$2:$G$151,MATCH($D1477,'Productos de barra'!$A$2:$A$151,0))),Configuración!$C$3)*((N($I1477)+N($J1477))/MAX(0.0001,IFERROR(IF(INDEX('Productos de barra'!$F$2:$F$151,MATCH($D1477,'Productos de barra'!$A$2:$A$151,0))="",1,INDEX('Productos de barra'!$F$2:$F$151,MATCH($D1477,'Productos de barra'!$A$2:$A$151,0))),1))+N($K1477))+0.001,"OK",IF($N1477&lt;0,"Falta: investigar","Sobra: revisar carga")))</f>
        <v/>
      </c>
      <c r="P1477" s="26">
        <f>IF($N1477="","",IFERROR(IF(INDEX('Productos de barra'!$H$2:$H$151,MATCH($D1477,'Productos de barra'!$A$2:$A$151,0))="","",$N1477*INDEX('Productos de barra'!$H$2:$H$151,MATCH($D1477,'Productos de barra'!$A$2:$A$151,0))),""))</f>
        <v/>
      </c>
      <c r="Q1477" s="18" t="n"/>
      <c r="R1477" s="23">
        <f>IF(OR($A1477="",$A1477&lt;&gt;'Resumen del turno'!$C$3,$B1477&lt;&gt;'Resumen del turno'!$C$4,$O1477="",$O1477="OK"),"",COUNTIFS($A$2:$A1477,$A1477,$B$2:$B1477,$B1477,$O$2:$O1477,"Falta*")+COUNTIFS($A$2:$A1477,$A1477,$B$2:$B1477,$B1477,$O$2:$O1477,"Sobra*"))</f>
        <v/>
      </c>
    </row>
    <row r="1478">
      <c r="A1478" s="22" t="n"/>
      <c r="B1478" s="18" t="n"/>
      <c r="C1478" s="18" t="n"/>
      <c r="D1478" s="18" t="n"/>
      <c r="E1478" s="23">
        <f>IF($D1478="","",IFERROR(INDEX('Productos de barra'!$B$2:$B$151,MATCH($D1478,'Productos de barra'!$A$2:$A$151,0)),"Código no cargado"))</f>
        <v/>
      </c>
      <c r="F1478" s="23">
        <f>IF($D1478="","",IFERROR(INDEX('Productos de barra'!$D$2:$D$151,MATCH($D1478,'Productos de barra'!$A$2:$A$151,0)),""))</f>
        <v/>
      </c>
      <c r="G1478" s="24" t="n"/>
      <c r="H1478" s="24" t="n"/>
      <c r="I1478" s="24" t="n"/>
      <c r="J1478" s="24" t="n"/>
      <c r="K1478" s="24" t="n"/>
      <c r="L1478" s="25">
        <f>IF(OR($D1478="",$G1478=""),"",ROUND($G1478+N($H1478)-((N($I1478)+N($J1478))/MAX(0.0001,IFERROR(IF(INDEX('Productos de barra'!$F$2:$F$151,MATCH($D1478,'Productos de barra'!$A$2:$A$151,0))="",1,INDEX('Productos de barra'!$F$2:$F$151,MATCH($D1478,'Productos de barra'!$A$2:$A$151,0))),1))+N($K1478)),2))</f>
        <v/>
      </c>
      <c r="M1478" s="24" t="n"/>
      <c r="N1478" s="25">
        <f>IF(OR($L1478="",$M1478=""),"",ROUND($M1478-$L1478,2))</f>
        <v/>
      </c>
      <c r="O1478" s="23">
        <f>IF($N1478="","",IF(ABS($N1478)&lt;=IFERROR(IF(INDEX('Productos de barra'!$G$2:$G$151,MATCH($D1478,'Productos de barra'!$A$2:$A$151,0))="",Configuración!$C$3,INDEX('Productos de barra'!$G$2:$G$151,MATCH($D1478,'Productos de barra'!$A$2:$A$151,0))),Configuración!$C$3)*((N($I1478)+N($J1478))/MAX(0.0001,IFERROR(IF(INDEX('Productos de barra'!$F$2:$F$151,MATCH($D1478,'Productos de barra'!$A$2:$A$151,0))="",1,INDEX('Productos de barra'!$F$2:$F$151,MATCH($D1478,'Productos de barra'!$A$2:$A$151,0))),1))+N($K1478))+0.001,"OK",IF($N1478&lt;0,"Falta: investigar","Sobra: revisar carga")))</f>
        <v/>
      </c>
      <c r="P1478" s="26">
        <f>IF($N1478="","",IFERROR(IF(INDEX('Productos de barra'!$H$2:$H$151,MATCH($D1478,'Productos de barra'!$A$2:$A$151,0))="","",$N1478*INDEX('Productos de barra'!$H$2:$H$151,MATCH($D1478,'Productos de barra'!$A$2:$A$151,0))),""))</f>
        <v/>
      </c>
      <c r="Q1478" s="18" t="n"/>
      <c r="R1478" s="23">
        <f>IF(OR($A1478="",$A1478&lt;&gt;'Resumen del turno'!$C$3,$B1478&lt;&gt;'Resumen del turno'!$C$4,$O1478="",$O1478="OK"),"",COUNTIFS($A$2:$A1478,$A1478,$B$2:$B1478,$B1478,$O$2:$O1478,"Falta*")+COUNTIFS($A$2:$A1478,$A1478,$B$2:$B1478,$B1478,$O$2:$O1478,"Sobra*"))</f>
        <v/>
      </c>
    </row>
    <row r="1479">
      <c r="A1479" s="22" t="n"/>
      <c r="B1479" s="18" t="n"/>
      <c r="C1479" s="18" t="n"/>
      <c r="D1479" s="18" t="n"/>
      <c r="E1479" s="23">
        <f>IF($D1479="","",IFERROR(INDEX('Productos de barra'!$B$2:$B$151,MATCH($D1479,'Productos de barra'!$A$2:$A$151,0)),"Código no cargado"))</f>
        <v/>
      </c>
      <c r="F1479" s="23">
        <f>IF($D1479="","",IFERROR(INDEX('Productos de barra'!$D$2:$D$151,MATCH($D1479,'Productos de barra'!$A$2:$A$151,0)),""))</f>
        <v/>
      </c>
      <c r="G1479" s="24" t="n"/>
      <c r="H1479" s="24" t="n"/>
      <c r="I1479" s="24" t="n"/>
      <c r="J1479" s="24" t="n"/>
      <c r="K1479" s="24" t="n"/>
      <c r="L1479" s="25">
        <f>IF(OR($D1479="",$G1479=""),"",ROUND($G1479+N($H1479)-((N($I1479)+N($J1479))/MAX(0.0001,IFERROR(IF(INDEX('Productos de barra'!$F$2:$F$151,MATCH($D1479,'Productos de barra'!$A$2:$A$151,0))="",1,INDEX('Productos de barra'!$F$2:$F$151,MATCH($D1479,'Productos de barra'!$A$2:$A$151,0))),1))+N($K1479)),2))</f>
        <v/>
      </c>
      <c r="M1479" s="24" t="n"/>
      <c r="N1479" s="25">
        <f>IF(OR($L1479="",$M1479=""),"",ROUND($M1479-$L1479,2))</f>
        <v/>
      </c>
      <c r="O1479" s="23">
        <f>IF($N1479="","",IF(ABS($N1479)&lt;=IFERROR(IF(INDEX('Productos de barra'!$G$2:$G$151,MATCH($D1479,'Productos de barra'!$A$2:$A$151,0))="",Configuración!$C$3,INDEX('Productos de barra'!$G$2:$G$151,MATCH($D1479,'Productos de barra'!$A$2:$A$151,0))),Configuración!$C$3)*((N($I1479)+N($J1479))/MAX(0.0001,IFERROR(IF(INDEX('Productos de barra'!$F$2:$F$151,MATCH($D1479,'Productos de barra'!$A$2:$A$151,0))="",1,INDEX('Productos de barra'!$F$2:$F$151,MATCH($D1479,'Productos de barra'!$A$2:$A$151,0))),1))+N($K1479))+0.001,"OK",IF($N1479&lt;0,"Falta: investigar","Sobra: revisar carga")))</f>
        <v/>
      </c>
      <c r="P1479" s="26">
        <f>IF($N1479="","",IFERROR(IF(INDEX('Productos de barra'!$H$2:$H$151,MATCH($D1479,'Productos de barra'!$A$2:$A$151,0))="","",$N1479*INDEX('Productos de barra'!$H$2:$H$151,MATCH($D1479,'Productos de barra'!$A$2:$A$151,0))),""))</f>
        <v/>
      </c>
      <c r="Q1479" s="18" t="n"/>
      <c r="R1479" s="23">
        <f>IF(OR($A1479="",$A1479&lt;&gt;'Resumen del turno'!$C$3,$B1479&lt;&gt;'Resumen del turno'!$C$4,$O1479="",$O1479="OK"),"",COUNTIFS($A$2:$A1479,$A1479,$B$2:$B1479,$B1479,$O$2:$O1479,"Falta*")+COUNTIFS($A$2:$A1479,$A1479,$B$2:$B1479,$B1479,$O$2:$O1479,"Sobra*"))</f>
        <v/>
      </c>
    </row>
    <row r="1480">
      <c r="A1480" s="22" t="n"/>
      <c r="B1480" s="18" t="n"/>
      <c r="C1480" s="18" t="n"/>
      <c r="D1480" s="18" t="n"/>
      <c r="E1480" s="23">
        <f>IF($D1480="","",IFERROR(INDEX('Productos de barra'!$B$2:$B$151,MATCH($D1480,'Productos de barra'!$A$2:$A$151,0)),"Código no cargado"))</f>
        <v/>
      </c>
      <c r="F1480" s="23">
        <f>IF($D1480="","",IFERROR(INDEX('Productos de barra'!$D$2:$D$151,MATCH($D1480,'Productos de barra'!$A$2:$A$151,0)),""))</f>
        <v/>
      </c>
      <c r="G1480" s="24" t="n"/>
      <c r="H1480" s="24" t="n"/>
      <c r="I1480" s="24" t="n"/>
      <c r="J1480" s="24" t="n"/>
      <c r="K1480" s="24" t="n"/>
      <c r="L1480" s="25">
        <f>IF(OR($D1480="",$G1480=""),"",ROUND($G1480+N($H1480)-((N($I1480)+N($J1480))/MAX(0.0001,IFERROR(IF(INDEX('Productos de barra'!$F$2:$F$151,MATCH($D1480,'Productos de barra'!$A$2:$A$151,0))="",1,INDEX('Productos de barra'!$F$2:$F$151,MATCH($D1480,'Productos de barra'!$A$2:$A$151,0))),1))+N($K1480)),2))</f>
        <v/>
      </c>
      <c r="M1480" s="24" t="n"/>
      <c r="N1480" s="25">
        <f>IF(OR($L1480="",$M1480=""),"",ROUND($M1480-$L1480,2))</f>
        <v/>
      </c>
      <c r="O1480" s="23">
        <f>IF($N1480="","",IF(ABS($N1480)&lt;=IFERROR(IF(INDEX('Productos de barra'!$G$2:$G$151,MATCH($D1480,'Productos de barra'!$A$2:$A$151,0))="",Configuración!$C$3,INDEX('Productos de barra'!$G$2:$G$151,MATCH($D1480,'Productos de barra'!$A$2:$A$151,0))),Configuración!$C$3)*((N($I1480)+N($J1480))/MAX(0.0001,IFERROR(IF(INDEX('Productos de barra'!$F$2:$F$151,MATCH($D1480,'Productos de barra'!$A$2:$A$151,0))="",1,INDEX('Productos de barra'!$F$2:$F$151,MATCH($D1480,'Productos de barra'!$A$2:$A$151,0))),1))+N($K1480))+0.001,"OK",IF($N1480&lt;0,"Falta: investigar","Sobra: revisar carga")))</f>
        <v/>
      </c>
      <c r="P1480" s="26">
        <f>IF($N1480="","",IFERROR(IF(INDEX('Productos de barra'!$H$2:$H$151,MATCH($D1480,'Productos de barra'!$A$2:$A$151,0))="","",$N1480*INDEX('Productos de barra'!$H$2:$H$151,MATCH($D1480,'Productos de barra'!$A$2:$A$151,0))),""))</f>
        <v/>
      </c>
      <c r="Q1480" s="18" t="n"/>
      <c r="R1480" s="23">
        <f>IF(OR($A1480="",$A1480&lt;&gt;'Resumen del turno'!$C$3,$B1480&lt;&gt;'Resumen del turno'!$C$4,$O1480="",$O1480="OK"),"",COUNTIFS($A$2:$A1480,$A1480,$B$2:$B1480,$B1480,$O$2:$O1480,"Falta*")+COUNTIFS($A$2:$A1480,$A1480,$B$2:$B1480,$B1480,$O$2:$O1480,"Sobra*"))</f>
        <v/>
      </c>
    </row>
    <row r="1481">
      <c r="A1481" s="22" t="n"/>
      <c r="B1481" s="18" t="n"/>
      <c r="C1481" s="18" t="n"/>
      <c r="D1481" s="18" t="n"/>
      <c r="E1481" s="23">
        <f>IF($D1481="","",IFERROR(INDEX('Productos de barra'!$B$2:$B$151,MATCH($D1481,'Productos de barra'!$A$2:$A$151,0)),"Código no cargado"))</f>
        <v/>
      </c>
      <c r="F1481" s="23">
        <f>IF($D1481="","",IFERROR(INDEX('Productos de barra'!$D$2:$D$151,MATCH($D1481,'Productos de barra'!$A$2:$A$151,0)),""))</f>
        <v/>
      </c>
      <c r="G1481" s="24" t="n"/>
      <c r="H1481" s="24" t="n"/>
      <c r="I1481" s="24" t="n"/>
      <c r="J1481" s="24" t="n"/>
      <c r="K1481" s="24" t="n"/>
      <c r="L1481" s="25">
        <f>IF(OR($D1481="",$G1481=""),"",ROUND($G1481+N($H1481)-((N($I1481)+N($J1481))/MAX(0.0001,IFERROR(IF(INDEX('Productos de barra'!$F$2:$F$151,MATCH($D1481,'Productos de barra'!$A$2:$A$151,0))="",1,INDEX('Productos de barra'!$F$2:$F$151,MATCH($D1481,'Productos de barra'!$A$2:$A$151,0))),1))+N($K1481)),2))</f>
        <v/>
      </c>
      <c r="M1481" s="24" t="n"/>
      <c r="N1481" s="25">
        <f>IF(OR($L1481="",$M1481=""),"",ROUND($M1481-$L1481,2))</f>
        <v/>
      </c>
      <c r="O1481" s="23">
        <f>IF($N1481="","",IF(ABS($N1481)&lt;=IFERROR(IF(INDEX('Productos de barra'!$G$2:$G$151,MATCH($D1481,'Productos de barra'!$A$2:$A$151,0))="",Configuración!$C$3,INDEX('Productos de barra'!$G$2:$G$151,MATCH($D1481,'Productos de barra'!$A$2:$A$151,0))),Configuración!$C$3)*((N($I1481)+N($J1481))/MAX(0.0001,IFERROR(IF(INDEX('Productos de barra'!$F$2:$F$151,MATCH($D1481,'Productos de barra'!$A$2:$A$151,0))="",1,INDEX('Productos de barra'!$F$2:$F$151,MATCH($D1481,'Productos de barra'!$A$2:$A$151,0))),1))+N($K1481))+0.001,"OK",IF($N1481&lt;0,"Falta: investigar","Sobra: revisar carga")))</f>
        <v/>
      </c>
      <c r="P1481" s="26">
        <f>IF($N1481="","",IFERROR(IF(INDEX('Productos de barra'!$H$2:$H$151,MATCH($D1481,'Productos de barra'!$A$2:$A$151,0))="","",$N1481*INDEX('Productos de barra'!$H$2:$H$151,MATCH($D1481,'Productos de barra'!$A$2:$A$151,0))),""))</f>
        <v/>
      </c>
      <c r="Q1481" s="18" t="n"/>
      <c r="R1481" s="23">
        <f>IF(OR($A1481="",$A1481&lt;&gt;'Resumen del turno'!$C$3,$B1481&lt;&gt;'Resumen del turno'!$C$4,$O1481="",$O1481="OK"),"",COUNTIFS($A$2:$A1481,$A1481,$B$2:$B1481,$B1481,$O$2:$O1481,"Falta*")+COUNTIFS($A$2:$A1481,$A1481,$B$2:$B1481,$B1481,$O$2:$O1481,"Sobra*"))</f>
        <v/>
      </c>
    </row>
    <row r="1482">
      <c r="A1482" s="22" t="n"/>
      <c r="B1482" s="18" t="n"/>
      <c r="C1482" s="18" t="n"/>
      <c r="D1482" s="18" t="n"/>
      <c r="E1482" s="23">
        <f>IF($D1482="","",IFERROR(INDEX('Productos de barra'!$B$2:$B$151,MATCH($D1482,'Productos de barra'!$A$2:$A$151,0)),"Código no cargado"))</f>
        <v/>
      </c>
      <c r="F1482" s="23">
        <f>IF($D1482="","",IFERROR(INDEX('Productos de barra'!$D$2:$D$151,MATCH($D1482,'Productos de barra'!$A$2:$A$151,0)),""))</f>
        <v/>
      </c>
      <c r="G1482" s="24" t="n"/>
      <c r="H1482" s="24" t="n"/>
      <c r="I1482" s="24" t="n"/>
      <c r="J1482" s="24" t="n"/>
      <c r="K1482" s="24" t="n"/>
      <c r="L1482" s="25">
        <f>IF(OR($D1482="",$G1482=""),"",ROUND($G1482+N($H1482)-((N($I1482)+N($J1482))/MAX(0.0001,IFERROR(IF(INDEX('Productos de barra'!$F$2:$F$151,MATCH($D1482,'Productos de barra'!$A$2:$A$151,0))="",1,INDEX('Productos de barra'!$F$2:$F$151,MATCH($D1482,'Productos de barra'!$A$2:$A$151,0))),1))+N($K1482)),2))</f>
        <v/>
      </c>
      <c r="M1482" s="24" t="n"/>
      <c r="N1482" s="25">
        <f>IF(OR($L1482="",$M1482=""),"",ROUND($M1482-$L1482,2))</f>
        <v/>
      </c>
      <c r="O1482" s="23">
        <f>IF($N1482="","",IF(ABS($N1482)&lt;=IFERROR(IF(INDEX('Productos de barra'!$G$2:$G$151,MATCH($D1482,'Productos de barra'!$A$2:$A$151,0))="",Configuración!$C$3,INDEX('Productos de barra'!$G$2:$G$151,MATCH($D1482,'Productos de barra'!$A$2:$A$151,0))),Configuración!$C$3)*((N($I1482)+N($J1482))/MAX(0.0001,IFERROR(IF(INDEX('Productos de barra'!$F$2:$F$151,MATCH($D1482,'Productos de barra'!$A$2:$A$151,0))="",1,INDEX('Productos de barra'!$F$2:$F$151,MATCH($D1482,'Productos de barra'!$A$2:$A$151,0))),1))+N($K1482))+0.001,"OK",IF($N1482&lt;0,"Falta: investigar","Sobra: revisar carga")))</f>
        <v/>
      </c>
      <c r="P1482" s="26">
        <f>IF($N1482="","",IFERROR(IF(INDEX('Productos de barra'!$H$2:$H$151,MATCH($D1482,'Productos de barra'!$A$2:$A$151,0))="","",$N1482*INDEX('Productos de barra'!$H$2:$H$151,MATCH($D1482,'Productos de barra'!$A$2:$A$151,0))),""))</f>
        <v/>
      </c>
      <c r="Q1482" s="18" t="n"/>
      <c r="R1482" s="23">
        <f>IF(OR($A1482="",$A1482&lt;&gt;'Resumen del turno'!$C$3,$B1482&lt;&gt;'Resumen del turno'!$C$4,$O1482="",$O1482="OK"),"",COUNTIFS($A$2:$A1482,$A1482,$B$2:$B1482,$B1482,$O$2:$O1482,"Falta*")+COUNTIFS($A$2:$A1482,$A1482,$B$2:$B1482,$B1482,$O$2:$O1482,"Sobra*"))</f>
        <v/>
      </c>
    </row>
    <row r="1483">
      <c r="A1483" s="22" t="n"/>
      <c r="B1483" s="18" t="n"/>
      <c r="C1483" s="18" t="n"/>
      <c r="D1483" s="18" t="n"/>
      <c r="E1483" s="23">
        <f>IF($D1483="","",IFERROR(INDEX('Productos de barra'!$B$2:$B$151,MATCH($D1483,'Productos de barra'!$A$2:$A$151,0)),"Código no cargado"))</f>
        <v/>
      </c>
      <c r="F1483" s="23">
        <f>IF($D1483="","",IFERROR(INDEX('Productos de barra'!$D$2:$D$151,MATCH($D1483,'Productos de barra'!$A$2:$A$151,0)),""))</f>
        <v/>
      </c>
      <c r="G1483" s="24" t="n"/>
      <c r="H1483" s="24" t="n"/>
      <c r="I1483" s="24" t="n"/>
      <c r="J1483" s="24" t="n"/>
      <c r="K1483" s="24" t="n"/>
      <c r="L1483" s="25">
        <f>IF(OR($D1483="",$G1483=""),"",ROUND($G1483+N($H1483)-((N($I1483)+N($J1483))/MAX(0.0001,IFERROR(IF(INDEX('Productos de barra'!$F$2:$F$151,MATCH($D1483,'Productos de barra'!$A$2:$A$151,0))="",1,INDEX('Productos de barra'!$F$2:$F$151,MATCH($D1483,'Productos de barra'!$A$2:$A$151,0))),1))+N($K1483)),2))</f>
        <v/>
      </c>
      <c r="M1483" s="24" t="n"/>
      <c r="N1483" s="25">
        <f>IF(OR($L1483="",$M1483=""),"",ROUND($M1483-$L1483,2))</f>
        <v/>
      </c>
      <c r="O1483" s="23">
        <f>IF($N1483="","",IF(ABS($N1483)&lt;=IFERROR(IF(INDEX('Productos de barra'!$G$2:$G$151,MATCH($D1483,'Productos de barra'!$A$2:$A$151,0))="",Configuración!$C$3,INDEX('Productos de barra'!$G$2:$G$151,MATCH($D1483,'Productos de barra'!$A$2:$A$151,0))),Configuración!$C$3)*((N($I1483)+N($J1483))/MAX(0.0001,IFERROR(IF(INDEX('Productos de barra'!$F$2:$F$151,MATCH($D1483,'Productos de barra'!$A$2:$A$151,0))="",1,INDEX('Productos de barra'!$F$2:$F$151,MATCH($D1483,'Productos de barra'!$A$2:$A$151,0))),1))+N($K1483))+0.001,"OK",IF($N1483&lt;0,"Falta: investigar","Sobra: revisar carga")))</f>
        <v/>
      </c>
      <c r="P1483" s="26">
        <f>IF($N1483="","",IFERROR(IF(INDEX('Productos de barra'!$H$2:$H$151,MATCH($D1483,'Productos de barra'!$A$2:$A$151,0))="","",$N1483*INDEX('Productos de barra'!$H$2:$H$151,MATCH($D1483,'Productos de barra'!$A$2:$A$151,0))),""))</f>
        <v/>
      </c>
      <c r="Q1483" s="18" t="n"/>
      <c r="R1483" s="23">
        <f>IF(OR($A1483="",$A1483&lt;&gt;'Resumen del turno'!$C$3,$B1483&lt;&gt;'Resumen del turno'!$C$4,$O1483="",$O1483="OK"),"",COUNTIFS($A$2:$A1483,$A1483,$B$2:$B1483,$B1483,$O$2:$O1483,"Falta*")+COUNTIFS($A$2:$A1483,$A1483,$B$2:$B1483,$B1483,$O$2:$O1483,"Sobra*"))</f>
        <v/>
      </c>
    </row>
    <row r="1484">
      <c r="A1484" s="22" t="n"/>
      <c r="B1484" s="18" t="n"/>
      <c r="C1484" s="18" t="n"/>
      <c r="D1484" s="18" t="n"/>
      <c r="E1484" s="23">
        <f>IF($D1484="","",IFERROR(INDEX('Productos de barra'!$B$2:$B$151,MATCH($D1484,'Productos de barra'!$A$2:$A$151,0)),"Código no cargado"))</f>
        <v/>
      </c>
      <c r="F1484" s="23">
        <f>IF($D1484="","",IFERROR(INDEX('Productos de barra'!$D$2:$D$151,MATCH($D1484,'Productos de barra'!$A$2:$A$151,0)),""))</f>
        <v/>
      </c>
      <c r="G1484" s="24" t="n"/>
      <c r="H1484" s="24" t="n"/>
      <c r="I1484" s="24" t="n"/>
      <c r="J1484" s="24" t="n"/>
      <c r="K1484" s="24" t="n"/>
      <c r="L1484" s="25">
        <f>IF(OR($D1484="",$G1484=""),"",ROUND($G1484+N($H1484)-((N($I1484)+N($J1484))/MAX(0.0001,IFERROR(IF(INDEX('Productos de barra'!$F$2:$F$151,MATCH($D1484,'Productos de barra'!$A$2:$A$151,0))="",1,INDEX('Productos de barra'!$F$2:$F$151,MATCH($D1484,'Productos de barra'!$A$2:$A$151,0))),1))+N($K1484)),2))</f>
        <v/>
      </c>
      <c r="M1484" s="24" t="n"/>
      <c r="N1484" s="25">
        <f>IF(OR($L1484="",$M1484=""),"",ROUND($M1484-$L1484,2))</f>
        <v/>
      </c>
      <c r="O1484" s="23">
        <f>IF($N1484="","",IF(ABS($N1484)&lt;=IFERROR(IF(INDEX('Productos de barra'!$G$2:$G$151,MATCH($D1484,'Productos de barra'!$A$2:$A$151,0))="",Configuración!$C$3,INDEX('Productos de barra'!$G$2:$G$151,MATCH($D1484,'Productos de barra'!$A$2:$A$151,0))),Configuración!$C$3)*((N($I1484)+N($J1484))/MAX(0.0001,IFERROR(IF(INDEX('Productos de barra'!$F$2:$F$151,MATCH($D1484,'Productos de barra'!$A$2:$A$151,0))="",1,INDEX('Productos de barra'!$F$2:$F$151,MATCH($D1484,'Productos de barra'!$A$2:$A$151,0))),1))+N($K1484))+0.001,"OK",IF($N1484&lt;0,"Falta: investigar","Sobra: revisar carga")))</f>
        <v/>
      </c>
      <c r="P1484" s="26">
        <f>IF($N1484="","",IFERROR(IF(INDEX('Productos de barra'!$H$2:$H$151,MATCH($D1484,'Productos de barra'!$A$2:$A$151,0))="","",$N1484*INDEX('Productos de barra'!$H$2:$H$151,MATCH($D1484,'Productos de barra'!$A$2:$A$151,0))),""))</f>
        <v/>
      </c>
      <c r="Q1484" s="18" t="n"/>
      <c r="R1484" s="23">
        <f>IF(OR($A1484="",$A1484&lt;&gt;'Resumen del turno'!$C$3,$B1484&lt;&gt;'Resumen del turno'!$C$4,$O1484="",$O1484="OK"),"",COUNTIFS($A$2:$A1484,$A1484,$B$2:$B1484,$B1484,$O$2:$O1484,"Falta*")+COUNTIFS($A$2:$A1484,$A1484,$B$2:$B1484,$B1484,$O$2:$O1484,"Sobra*"))</f>
        <v/>
      </c>
    </row>
    <row r="1485">
      <c r="A1485" s="22" t="n"/>
      <c r="B1485" s="18" t="n"/>
      <c r="C1485" s="18" t="n"/>
      <c r="D1485" s="18" t="n"/>
      <c r="E1485" s="23">
        <f>IF($D1485="","",IFERROR(INDEX('Productos de barra'!$B$2:$B$151,MATCH($D1485,'Productos de barra'!$A$2:$A$151,0)),"Código no cargado"))</f>
        <v/>
      </c>
      <c r="F1485" s="23">
        <f>IF($D1485="","",IFERROR(INDEX('Productos de barra'!$D$2:$D$151,MATCH($D1485,'Productos de barra'!$A$2:$A$151,0)),""))</f>
        <v/>
      </c>
      <c r="G1485" s="24" t="n"/>
      <c r="H1485" s="24" t="n"/>
      <c r="I1485" s="24" t="n"/>
      <c r="J1485" s="24" t="n"/>
      <c r="K1485" s="24" t="n"/>
      <c r="L1485" s="25">
        <f>IF(OR($D1485="",$G1485=""),"",ROUND($G1485+N($H1485)-((N($I1485)+N($J1485))/MAX(0.0001,IFERROR(IF(INDEX('Productos de barra'!$F$2:$F$151,MATCH($D1485,'Productos de barra'!$A$2:$A$151,0))="",1,INDEX('Productos de barra'!$F$2:$F$151,MATCH($D1485,'Productos de barra'!$A$2:$A$151,0))),1))+N($K1485)),2))</f>
        <v/>
      </c>
      <c r="M1485" s="24" t="n"/>
      <c r="N1485" s="25">
        <f>IF(OR($L1485="",$M1485=""),"",ROUND($M1485-$L1485,2))</f>
        <v/>
      </c>
      <c r="O1485" s="23">
        <f>IF($N1485="","",IF(ABS($N1485)&lt;=IFERROR(IF(INDEX('Productos de barra'!$G$2:$G$151,MATCH($D1485,'Productos de barra'!$A$2:$A$151,0))="",Configuración!$C$3,INDEX('Productos de barra'!$G$2:$G$151,MATCH($D1485,'Productos de barra'!$A$2:$A$151,0))),Configuración!$C$3)*((N($I1485)+N($J1485))/MAX(0.0001,IFERROR(IF(INDEX('Productos de barra'!$F$2:$F$151,MATCH($D1485,'Productos de barra'!$A$2:$A$151,0))="",1,INDEX('Productos de barra'!$F$2:$F$151,MATCH($D1485,'Productos de barra'!$A$2:$A$151,0))),1))+N($K1485))+0.001,"OK",IF($N1485&lt;0,"Falta: investigar","Sobra: revisar carga")))</f>
        <v/>
      </c>
      <c r="P1485" s="26">
        <f>IF($N1485="","",IFERROR(IF(INDEX('Productos de barra'!$H$2:$H$151,MATCH($D1485,'Productos de barra'!$A$2:$A$151,0))="","",$N1485*INDEX('Productos de barra'!$H$2:$H$151,MATCH($D1485,'Productos de barra'!$A$2:$A$151,0))),""))</f>
        <v/>
      </c>
      <c r="Q1485" s="18" t="n"/>
      <c r="R1485" s="23">
        <f>IF(OR($A1485="",$A1485&lt;&gt;'Resumen del turno'!$C$3,$B1485&lt;&gt;'Resumen del turno'!$C$4,$O1485="",$O1485="OK"),"",COUNTIFS($A$2:$A1485,$A1485,$B$2:$B1485,$B1485,$O$2:$O1485,"Falta*")+COUNTIFS($A$2:$A1485,$A1485,$B$2:$B1485,$B1485,$O$2:$O1485,"Sobra*"))</f>
        <v/>
      </c>
    </row>
    <row r="1486">
      <c r="A1486" s="22" t="n"/>
      <c r="B1486" s="18" t="n"/>
      <c r="C1486" s="18" t="n"/>
      <c r="D1486" s="18" t="n"/>
      <c r="E1486" s="23">
        <f>IF($D1486="","",IFERROR(INDEX('Productos de barra'!$B$2:$B$151,MATCH($D1486,'Productos de barra'!$A$2:$A$151,0)),"Código no cargado"))</f>
        <v/>
      </c>
      <c r="F1486" s="23">
        <f>IF($D1486="","",IFERROR(INDEX('Productos de barra'!$D$2:$D$151,MATCH($D1486,'Productos de barra'!$A$2:$A$151,0)),""))</f>
        <v/>
      </c>
      <c r="G1486" s="24" t="n"/>
      <c r="H1486" s="24" t="n"/>
      <c r="I1486" s="24" t="n"/>
      <c r="J1486" s="24" t="n"/>
      <c r="K1486" s="24" t="n"/>
      <c r="L1486" s="25">
        <f>IF(OR($D1486="",$G1486=""),"",ROUND($G1486+N($H1486)-((N($I1486)+N($J1486))/MAX(0.0001,IFERROR(IF(INDEX('Productos de barra'!$F$2:$F$151,MATCH($D1486,'Productos de barra'!$A$2:$A$151,0))="",1,INDEX('Productos de barra'!$F$2:$F$151,MATCH($D1486,'Productos de barra'!$A$2:$A$151,0))),1))+N($K1486)),2))</f>
        <v/>
      </c>
      <c r="M1486" s="24" t="n"/>
      <c r="N1486" s="25">
        <f>IF(OR($L1486="",$M1486=""),"",ROUND($M1486-$L1486,2))</f>
        <v/>
      </c>
      <c r="O1486" s="23">
        <f>IF($N1486="","",IF(ABS($N1486)&lt;=IFERROR(IF(INDEX('Productos de barra'!$G$2:$G$151,MATCH($D1486,'Productos de barra'!$A$2:$A$151,0))="",Configuración!$C$3,INDEX('Productos de barra'!$G$2:$G$151,MATCH($D1486,'Productos de barra'!$A$2:$A$151,0))),Configuración!$C$3)*((N($I1486)+N($J1486))/MAX(0.0001,IFERROR(IF(INDEX('Productos de barra'!$F$2:$F$151,MATCH($D1486,'Productos de barra'!$A$2:$A$151,0))="",1,INDEX('Productos de barra'!$F$2:$F$151,MATCH($D1486,'Productos de barra'!$A$2:$A$151,0))),1))+N($K1486))+0.001,"OK",IF($N1486&lt;0,"Falta: investigar","Sobra: revisar carga")))</f>
        <v/>
      </c>
      <c r="P1486" s="26">
        <f>IF($N1486="","",IFERROR(IF(INDEX('Productos de barra'!$H$2:$H$151,MATCH($D1486,'Productos de barra'!$A$2:$A$151,0))="","",$N1486*INDEX('Productos de barra'!$H$2:$H$151,MATCH($D1486,'Productos de barra'!$A$2:$A$151,0))),""))</f>
        <v/>
      </c>
      <c r="Q1486" s="18" t="n"/>
      <c r="R1486" s="23">
        <f>IF(OR($A1486="",$A1486&lt;&gt;'Resumen del turno'!$C$3,$B1486&lt;&gt;'Resumen del turno'!$C$4,$O1486="",$O1486="OK"),"",COUNTIFS($A$2:$A1486,$A1486,$B$2:$B1486,$B1486,$O$2:$O1486,"Falta*")+COUNTIFS($A$2:$A1486,$A1486,$B$2:$B1486,$B1486,$O$2:$O1486,"Sobra*"))</f>
        <v/>
      </c>
    </row>
    <row r="1487">
      <c r="A1487" s="22" t="n"/>
      <c r="B1487" s="18" t="n"/>
      <c r="C1487" s="18" t="n"/>
      <c r="D1487" s="18" t="n"/>
      <c r="E1487" s="23">
        <f>IF($D1487="","",IFERROR(INDEX('Productos de barra'!$B$2:$B$151,MATCH($D1487,'Productos de barra'!$A$2:$A$151,0)),"Código no cargado"))</f>
        <v/>
      </c>
      <c r="F1487" s="23">
        <f>IF($D1487="","",IFERROR(INDEX('Productos de barra'!$D$2:$D$151,MATCH($D1487,'Productos de barra'!$A$2:$A$151,0)),""))</f>
        <v/>
      </c>
      <c r="G1487" s="24" t="n"/>
      <c r="H1487" s="24" t="n"/>
      <c r="I1487" s="24" t="n"/>
      <c r="J1487" s="24" t="n"/>
      <c r="K1487" s="24" t="n"/>
      <c r="L1487" s="25">
        <f>IF(OR($D1487="",$G1487=""),"",ROUND($G1487+N($H1487)-((N($I1487)+N($J1487))/MAX(0.0001,IFERROR(IF(INDEX('Productos de barra'!$F$2:$F$151,MATCH($D1487,'Productos de barra'!$A$2:$A$151,0))="",1,INDEX('Productos de barra'!$F$2:$F$151,MATCH($D1487,'Productos de barra'!$A$2:$A$151,0))),1))+N($K1487)),2))</f>
        <v/>
      </c>
      <c r="M1487" s="24" t="n"/>
      <c r="N1487" s="25">
        <f>IF(OR($L1487="",$M1487=""),"",ROUND($M1487-$L1487,2))</f>
        <v/>
      </c>
      <c r="O1487" s="23">
        <f>IF($N1487="","",IF(ABS($N1487)&lt;=IFERROR(IF(INDEX('Productos de barra'!$G$2:$G$151,MATCH($D1487,'Productos de barra'!$A$2:$A$151,0))="",Configuración!$C$3,INDEX('Productos de barra'!$G$2:$G$151,MATCH($D1487,'Productos de barra'!$A$2:$A$151,0))),Configuración!$C$3)*((N($I1487)+N($J1487))/MAX(0.0001,IFERROR(IF(INDEX('Productos de barra'!$F$2:$F$151,MATCH($D1487,'Productos de barra'!$A$2:$A$151,0))="",1,INDEX('Productos de barra'!$F$2:$F$151,MATCH($D1487,'Productos de barra'!$A$2:$A$151,0))),1))+N($K1487))+0.001,"OK",IF($N1487&lt;0,"Falta: investigar","Sobra: revisar carga")))</f>
        <v/>
      </c>
      <c r="P1487" s="26">
        <f>IF($N1487="","",IFERROR(IF(INDEX('Productos de barra'!$H$2:$H$151,MATCH($D1487,'Productos de barra'!$A$2:$A$151,0))="","",$N1487*INDEX('Productos de barra'!$H$2:$H$151,MATCH($D1487,'Productos de barra'!$A$2:$A$151,0))),""))</f>
        <v/>
      </c>
      <c r="Q1487" s="18" t="n"/>
      <c r="R1487" s="23">
        <f>IF(OR($A1487="",$A1487&lt;&gt;'Resumen del turno'!$C$3,$B1487&lt;&gt;'Resumen del turno'!$C$4,$O1487="",$O1487="OK"),"",COUNTIFS($A$2:$A1487,$A1487,$B$2:$B1487,$B1487,$O$2:$O1487,"Falta*")+COUNTIFS($A$2:$A1487,$A1487,$B$2:$B1487,$B1487,$O$2:$O1487,"Sobra*"))</f>
        <v/>
      </c>
    </row>
    <row r="1488">
      <c r="A1488" s="22" t="n"/>
      <c r="B1488" s="18" t="n"/>
      <c r="C1488" s="18" t="n"/>
      <c r="D1488" s="18" t="n"/>
      <c r="E1488" s="23">
        <f>IF($D1488="","",IFERROR(INDEX('Productos de barra'!$B$2:$B$151,MATCH($D1488,'Productos de barra'!$A$2:$A$151,0)),"Código no cargado"))</f>
        <v/>
      </c>
      <c r="F1488" s="23">
        <f>IF($D1488="","",IFERROR(INDEX('Productos de barra'!$D$2:$D$151,MATCH($D1488,'Productos de barra'!$A$2:$A$151,0)),""))</f>
        <v/>
      </c>
      <c r="G1488" s="24" t="n"/>
      <c r="H1488" s="24" t="n"/>
      <c r="I1488" s="24" t="n"/>
      <c r="J1488" s="24" t="n"/>
      <c r="K1488" s="24" t="n"/>
      <c r="L1488" s="25">
        <f>IF(OR($D1488="",$G1488=""),"",ROUND($G1488+N($H1488)-((N($I1488)+N($J1488))/MAX(0.0001,IFERROR(IF(INDEX('Productos de barra'!$F$2:$F$151,MATCH($D1488,'Productos de barra'!$A$2:$A$151,0))="",1,INDEX('Productos de barra'!$F$2:$F$151,MATCH($D1488,'Productos de barra'!$A$2:$A$151,0))),1))+N($K1488)),2))</f>
        <v/>
      </c>
      <c r="M1488" s="24" t="n"/>
      <c r="N1488" s="25">
        <f>IF(OR($L1488="",$M1488=""),"",ROUND($M1488-$L1488,2))</f>
        <v/>
      </c>
      <c r="O1488" s="23">
        <f>IF($N1488="","",IF(ABS($N1488)&lt;=IFERROR(IF(INDEX('Productos de barra'!$G$2:$G$151,MATCH($D1488,'Productos de barra'!$A$2:$A$151,0))="",Configuración!$C$3,INDEX('Productos de barra'!$G$2:$G$151,MATCH($D1488,'Productos de barra'!$A$2:$A$151,0))),Configuración!$C$3)*((N($I1488)+N($J1488))/MAX(0.0001,IFERROR(IF(INDEX('Productos de barra'!$F$2:$F$151,MATCH($D1488,'Productos de barra'!$A$2:$A$151,0))="",1,INDEX('Productos de barra'!$F$2:$F$151,MATCH($D1488,'Productos de barra'!$A$2:$A$151,0))),1))+N($K1488))+0.001,"OK",IF($N1488&lt;0,"Falta: investigar","Sobra: revisar carga")))</f>
        <v/>
      </c>
      <c r="P1488" s="26">
        <f>IF($N1488="","",IFERROR(IF(INDEX('Productos de barra'!$H$2:$H$151,MATCH($D1488,'Productos de barra'!$A$2:$A$151,0))="","",$N1488*INDEX('Productos de barra'!$H$2:$H$151,MATCH($D1488,'Productos de barra'!$A$2:$A$151,0))),""))</f>
        <v/>
      </c>
      <c r="Q1488" s="18" t="n"/>
      <c r="R1488" s="23">
        <f>IF(OR($A1488="",$A1488&lt;&gt;'Resumen del turno'!$C$3,$B1488&lt;&gt;'Resumen del turno'!$C$4,$O1488="",$O1488="OK"),"",COUNTIFS($A$2:$A1488,$A1488,$B$2:$B1488,$B1488,$O$2:$O1488,"Falta*")+COUNTIFS($A$2:$A1488,$A1488,$B$2:$B1488,$B1488,$O$2:$O1488,"Sobra*"))</f>
        <v/>
      </c>
    </row>
    <row r="1489">
      <c r="A1489" s="22" t="n"/>
      <c r="B1489" s="18" t="n"/>
      <c r="C1489" s="18" t="n"/>
      <c r="D1489" s="18" t="n"/>
      <c r="E1489" s="23">
        <f>IF($D1489="","",IFERROR(INDEX('Productos de barra'!$B$2:$B$151,MATCH($D1489,'Productos de barra'!$A$2:$A$151,0)),"Código no cargado"))</f>
        <v/>
      </c>
      <c r="F1489" s="23">
        <f>IF($D1489="","",IFERROR(INDEX('Productos de barra'!$D$2:$D$151,MATCH($D1489,'Productos de barra'!$A$2:$A$151,0)),""))</f>
        <v/>
      </c>
      <c r="G1489" s="24" t="n"/>
      <c r="H1489" s="24" t="n"/>
      <c r="I1489" s="24" t="n"/>
      <c r="J1489" s="24" t="n"/>
      <c r="K1489" s="24" t="n"/>
      <c r="L1489" s="25">
        <f>IF(OR($D1489="",$G1489=""),"",ROUND($G1489+N($H1489)-((N($I1489)+N($J1489))/MAX(0.0001,IFERROR(IF(INDEX('Productos de barra'!$F$2:$F$151,MATCH($D1489,'Productos de barra'!$A$2:$A$151,0))="",1,INDEX('Productos de barra'!$F$2:$F$151,MATCH($D1489,'Productos de barra'!$A$2:$A$151,0))),1))+N($K1489)),2))</f>
        <v/>
      </c>
      <c r="M1489" s="24" t="n"/>
      <c r="N1489" s="25">
        <f>IF(OR($L1489="",$M1489=""),"",ROUND($M1489-$L1489,2))</f>
        <v/>
      </c>
      <c r="O1489" s="23">
        <f>IF($N1489="","",IF(ABS($N1489)&lt;=IFERROR(IF(INDEX('Productos de barra'!$G$2:$G$151,MATCH($D1489,'Productos de barra'!$A$2:$A$151,0))="",Configuración!$C$3,INDEX('Productos de barra'!$G$2:$G$151,MATCH($D1489,'Productos de barra'!$A$2:$A$151,0))),Configuración!$C$3)*((N($I1489)+N($J1489))/MAX(0.0001,IFERROR(IF(INDEX('Productos de barra'!$F$2:$F$151,MATCH($D1489,'Productos de barra'!$A$2:$A$151,0))="",1,INDEX('Productos de barra'!$F$2:$F$151,MATCH($D1489,'Productos de barra'!$A$2:$A$151,0))),1))+N($K1489))+0.001,"OK",IF($N1489&lt;0,"Falta: investigar","Sobra: revisar carga")))</f>
        <v/>
      </c>
      <c r="P1489" s="26">
        <f>IF($N1489="","",IFERROR(IF(INDEX('Productos de barra'!$H$2:$H$151,MATCH($D1489,'Productos de barra'!$A$2:$A$151,0))="","",$N1489*INDEX('Productos de barra'!$H$2:$H$151,MATCH($D1489,'Productos de barra'!$A$2:$A$151,0))),""))</f>
        <v/>
      </c>
      <c r="Q1489" s="18" t="n"/>
      <c r="R1489" s="23">
        <f>IF(OR($A1489="",$A1489&lt;&gt;'Resumen del turno'!$C$3,$B1489&lt;&gt;'Resumen del turno'!$C$4,$O1489="",$O1489="OK"),"",COUNTIFS($A$2:$A1489,$A1489,$B$2:$B1489,$B1489,$O$2:$O1489,"Falta*")+COUNTIFS($A$2:$A1489,$A1489,$B$2:$B1489,$B1489,$O$2:$O1489,"Sobra*"))</f>
        <v/>
      </c>
    </row>
    <row r="1490">
      <c r="A1490" s="22" t="n"/>
      <c r="B1490" s="18" t="n"/>
      <c r="C1490" s="18" t="n"/>
      <c r="D1490" s="18" t="n"/>
      <c r="E1490" s="23">
        <f>IF($D1490="","",IFERROR(INDEX('Productos de barra'!$B$2:$B$151,MATCH($D1490,'Productos de barra'!$A$2:$A$151,0)),"Código no cargado"))</f>
        <v/>
      </c>
      <c r="F1490" s="23">
        <f>IF($D1490="","",IFERROR(INDEX('Productos de barra'!$D$2:$D$151,MATCH($D1490,'Productos de barra'!$A$2:$A$151,0)),""))</f>
        <v/>
      </c>
      <c r="G1490" s="24" t="n"/>
      <c r="H1490" s="24" t="n"/>
      <c r="I1490" s="24" t="n"/>
      <c r="J1490" s="24" t="n"/>
      <c r="K1490" s="24" t="n"/>
      <c r="L1490" s="25">
        <f>IF(OR($D1490="",$G1490=""),"",ROUND($G1490+N($H1490)-((N($I1490)+N($J1490))/MAX(0.0001,IFERROR(IF(INDEX('Productos de barra'!$F$2:$F$151,MATCH($D1490,'Productos de barra'!$A$2:$A$151,0))="",1,INDEX('Productos de barra'!$F$2:$F$151,MATCH($D1490,'Productos de barra'!$A$2:$A$151,0))),1))+N($K1490)),2))</f>
        <v/>
      </c>
      <c r="M1490" s="24" t="n"/>
      <c r="N1490" s="25">
        <f>IF(OR($L1490="",$M1490=""),"",ROUND($M1490-$L1490,2))</f>
        <v/>
      </c>
      <c r="O1490" s="23">
        <f>IF($N1490="","",IF(ABS($N1490)&lt;=IFERROR(IF(INDEX('Productos de barra'!$G$2:$G$151,MATCH($D1490,'Productos de barra'!$A$2:$A$151,0))="",Configuración!$C$3,INDEX('Productos de barra'!$G$2:$G$151,MATCH($D1490,'Productos de barra'!$A$2:$A$151,0))),Configuración!$C$3)*((N($I1490)+N($J1490))/MAX(0.0001,IFERROR(IF(INDEX('Productos de barra'!$F$2:$F$151,MATCH($D1490,'Productos de barra'!$A$2:$A$151,0))="",1,INDEX('Productos de barra'!$F$2:$F$151,MATCH($D1490,'Productos de barra'!$A$2:$A$151,0))),1))+N($K1490))+0.001,"OK",IF($N1490&lt;0,"Falta: investigar","Sobra: revisar carga")))</f>
        <v/>
      </c>
      <c r="P1490" s="26">
        <f>IF($N1490="","",IFERROR(IF(INDEX('Productos de barra'!$H$2:$H$151,MATCH($D1490,'Productos de barra'!$A$2:$A$151,0))="","",$N1490*INDEX('Productos de barra'!$H$2:$H$151,MATCH($D1490,'Productos de barra'!$A$2:$A$151,0))),""))</f>
        <v/>
      </c>
      <c r="Q1490" s="18" t="n"/>
      <c r="R1490" s="23">
        <f>IF(OR($A1490="",$A1490&lt;&gt;'Resumen del turno'!$C$3,$B1490&lt;&gt;'Resumen del turno'!$C$4,$O1490="",$O1490="OK"),"",COUNTIFS($A$2:$A1490,$A1490,$B$2:$B1490,$B1490,$O$2:$O1490,"Falta*")+COUNTIFS($A$2:$A1490,$A1490,$B$2:$B1490,$B1490,$O$2:$O1490,"Sobra*"))</f>
        <v/>
      </c>
    </row>
    <row r="1491">
      <c r="A1491" s="22" t="n"/>
      <c r="B1491" s="18" t="n"/>
      <c r="C1491" s="18" t="n"/>
      <c r="D1491" s="18" t="n"/>
      <c r="E1491" s="23">
        <f>IF($D1491="","",IFERROR(INDEX('Productos de barra'!$B$2:$B$151,MATCH($D1491,'Productos de barra'!$A$2:$A$151,0)),"Código no cargado"))</f>
        <v/>
      </c>
      <c r="F1491" s="23">
        <f>IF($D1491="","",IFERROR(INDEX('Productos de barra'!$D$2:$D$151,MATCH($D1491,'Productos de barra'!$A$2:$A$151,0)),""))</f>
        <v/>
      </c>
      <c r="G1491" s="24" t="n"/>
      <c r="H1491" s="24" t="n"/>
      <c r="I1491" s="24" t="n"/>
      <c r="J1491" s="24" t="n"/>
      <c r="K1491" s="24" t="n"/>
      <c r="L1491" s="25">
        <f>IF(OR($D1491="",$G1491=""),"",ROUND($G1491+N($H1491)-((N($I1491)+N($J1491))/MAX(0.0001,IFERROR(IF(INDEX('Productos de barra'!$F$2:$F$151,MATCH($D1491,'Productos de barra'!$A$2:$A$151,0))="",1,INDEX('Productos de barra'!$F$2:$F$151,MATCH($D1491,'Productos de barra'!$A$2:$A$151,0))),1))+N($K1491)),2))</f>
        <v/>
      </c>
      <c r="M1491" s="24" t="n"/>
      <c r="N1491" s="25">
        <f>IF(OR($L1491="",$M1491=""),"",ROUND($M1491-$L1491,2))</f>
        <v/>
      </c>
      <c r="O1491" s="23">
        <f>IF($N1491="","",IF(ABS($N1491)&lt;=IFERROR(IF(INDEX('Productos de barra'!$G$2:$G$151,MATCH($D1491,'Productos de barra'!$A$2:$A$151,0))="",Configuración!$C$3,INDEX('Productos de barra'!$G$2:$G$151,MATCH($D1491,'Productos de barra'!$A$2:$A$151,0))),Configuración!$C$3)*((N($I1491)+N($J1491))/MAX(0.0001,IFERROR(IF(INDEX('Productos de barra'!$F$2:$F$151,MATCH($D1491,'Productos de barra'!$A$2:$A$151,0))="",1,INDEX('Productos de barra'!$F$2:$F$151,MATCH($D1491,'Productos de barra'!$A$2:$A$151,0))),1))+N($K1491))+0.001,"OK",IF($N1491&lt;0,"Falta: investigar","Sobra: revisar carga")))</f>
        <v/>
      </c>
      <c r="P1491" s="26">
        <f>IF($N1491="","",IFERROR(IF(INDEX('Productos de barra'!$H$2:$H$151,MATCH($D1491,'Productos de barra'!$A$2:$A$151,0))="","",$N1491*INDEX('Productos de barra'!$H$2:$H$151,MATCH($D1491,'Productos de barra'!$A$2:$A$151,0))),""))</f>
        <v/>
      </c>
      <c r="Q1491" s="18" t="n"/>
      <c r="R1491" s="23">
        <f>IF(OR($A1491="",$A1491&lt;&gt;'Resumen del turno'!$C$3,$B1491&lt;&gt;'Resumen del turno'!$C$4,$O1491="",$O1491="OK"),"",COUNTIFS($A$2:$A1491,$A1491,$B$2:$B1491,$B1491,$O$2:$O1491,"Falta*")+COUNTIFS($A$2:$A1491,$A1491,$B$2:$B1491,$B1491,$O$2:$O1491,"Sobra*"))</f>
        <v/>
      </c>
    </row>
    <row r="1492">
      <c r="A1492" s="22" t="n"/>
      <c r="B1492" s="18" t="n"/>
      <c r="C1492" s="18" t="n"/>
      <c r="D1492" s="18" t="n"/>
      <c r="E1492" s="23">
        <f>IF($D1492="","",IFERROR(INDEX('Productos de barra'!$B$2:$B$151,MATCH($D1492,'Productos de barra'!$A$2:$A$151,0)),"Código no cargado"))</f>
        <v/>
      </c>
      <c r="F1492" s="23">
        <f>IF($D1492="","",IFERROR(INDEX('Productos de barra'!$D$2:$D$151,MATCH($D1492,'Productos de barra'!$A$2:$A$151,0)),""))</f>
        <v/>
      </c>
      <c r="G1492" s="24" t="n"/>
      <c r="H1492" s="24" t="n"/>
      <c r="I1492" s="24" t="n"/>
      <c r="J1492" s="24" t="n"/>
      <c r="K1492" s="24" t="n"/>
      <c r="L1492" s="25">
        <f>IF(OR($D1492="",$G1492=""),"",ROUND($G1492+N($H1492)-((N($I1492)+N($J1492))/MAX(0.0001,IFERROR(IF(INDEX('Productos de barra'!$F$2:$F$151,MATCH($D1492,'Productos de barra'!$A$2:$A$151,0))="",1,INDEX('Productos de barra'!$F$2:$F$151,MATCH($D1492,'Productos de barra'!$A$2:$A$151,0))),1))+N($K1492)),2))</f>
        <v/>
      </c>
      <c r="M1492" s="24" t="n"/>
      <c r="N1492" s="25">
        <f>IF(OR($L1492="",$M1492=""),"",ROUND($M1492-$L1492,2))</f>
        <v/>
      </c>
      <c r="O1492" s="23">
        <f>IF($N1492="","",IF(ABS($N1492)&lt;=IFERROR(IF(INDEX('Productos de barra'!$G$2:$G$151,MATCH($D1492,'Productos de barra'!$A$2:$A$151,0))="",Configuración!$C$3,INDEX('Productos de barra'!$G$2:$G$151,MATCH($D1492,'Productos de barra'!$A$2:$A$151,0))),Configuración!$C$3)*((N($I1492)+N($J1492))/MAX(0.0001,IFERROR(IF(INDEX('Productos de barra'!$F$2:$F$151,MATCH($D1492,'Productos de barra'!$A$2:$A$151,0))="",1,INDEX('Productos de barra'!$F$2:$F$151,MATCH($D1492,'Productos de barra'!$A$2:$A$151,0))),1))+N($K1492))+0.001,"OK",IF($N1492&lt;0,"Falta: investigar","Sobra: revisar carga")))</f>
        <v/>
      </c>
      <c r="P1492" s="26">
        <f>IF($N1492="","",IFERROR(IF(INDEX('Productos de barra'!$H$2:$H$151,MATCH($D1492,'Productos de barra'!$A$2:$A$151,0))="","",$N1492*INDEX('Productos de barra'!$H$2:$H$151,MATCH($D1492,'Productos de barra'!$A$2:$A$151,0))),""))</f>
        <v/>
      </c>
      <c r="Q1492" s="18" t="n"/>
      <c r="R1492" s="23">
        <f>IF(OR($A1492="",$A1492&lt;&gt;'Resumen del turno'!$C$3,$B1492&lt;&gt;'Resumen del turno'!$C$4,$O1492="",$O1492="OK"),"",COUNTIFS($A$2:$A1492,$A1492,$B$2:$B1492,$B1492,$O$2:$O1492,"Falta*")+COUNTIFS($A$2:$A1492,$A1492,$B$2:$B1492,$B1492,$O$2:$O1492,"Sobra*"))</f>
        <v/>
      </c>
    </row>
    <row r="1493">
      <c r="A1493" s="22" t="n"/>
      <c r="B1493" s="18" t="n"/>
      <c r="C1493" s="18" t="n"/>
      <c r="D1493" s="18" t="n"/>
      <c r="E1493" s="23">
        <f>IF($D1493="","",IFERROR(INDEX('Productos de barra'!$B$2:$B$151,MATCH($D1493,'Productos de barra'!$A$2:$A$151,0)),"Código no cargado"))</f>
        <v/>
      </c>
      <c r="F1493" s="23">
        <f>IF($D1493="","",IFERROR(INDEX('Productos de barra'!$D$2:$D$151,MATCH($D1493,'Productos de barra'!$A$2:$A$151,0)),""))</f>
        <v/>
      </c>
      <c r="G1493" s="24" t="n"/>
      <c r="H1493" s="24" t="n"/>
      <c r="I1493" s="24" t="n"/>
      <c r="J1493" s="24" t="n"/>
      <c r="K1493" s="24" t="n"/>
      <c r="L1493" s="25">
        <f>IF(OR($D1493="",$G1493=""),"",ROUND($G1493+N($H1493)-((N($I1493)+N($J1493))/MAX(0.0001,IFERROR(IF(INDEX('Productos de barra'!$F$2:$F$151,MATCH($D1493,'Productos de barra'!$A$2:$A$151,0))="",1,INDEX('Productos de barra'!$F$2:$F$151,MATCH($D1493,'Productos de barra'!$A$2:$A$151,0))),1))+N($K1493)),2))</f>
        <v/>
      </c>
      <c r="M1493" s="24" t="n"/>
      <c r="N1493" s="25">
        <f>IF(OR($L1493="",$M1493=""),"",ROUND($M1493-$L1493,2))</f>
        <v/>
      </c>
      <c r="O1493" s="23">
        <f>IF($N1493="","",IF(ABS($N1493)&lt;=IFERROR(IF(INDEX('Productos de barra'!$G$2:$G$151,MATCH($D1493,'Productos de barra'!$A$2:$A$151,0))="",Configuración!$C$3,INDEX('Productos de barra'!$G$2:$G$151,MATCH($D1493,'Productos de barra'!$A$2:$A$151,0))),Configuración!$C$3)*((N($I1493)+N($J1493))/MAX(0.0001,IFERROR(IF(INDEX('Productos de barra'!$F$2:$F$151,MATCH($D1493,'Productos de barra'!$A$2:$A$151,0))="",1,INDEX('Productos de barra'!$F$2:$F$151,MATCH($D1493,'Productos de barra'!$A$2:$A$151,0))),1))+N($K1493))+0.001,"OK",IF($N1493&lt;0,"Falta: investigar","Sobra: revisar carga")))</f>
        <v/>
      </c>
      <c r="P1493" s="26">
        <f>IF($N1493="","",IFERROR(IF(INDEX('Productos de barra'!$H$2:$H$151,MATCH($D1493,'Productos de barra'!$A$2:$A$151,0))="","",$N1493*INDEX('Productos de barra'!$H$2:$H$151,MATCH($D1493,'Productos de barra'!$A$2:$A$151,0))),""))</f>
        <v/>
      </c>
      <c r="Q1493" s="18" t="n"/>
      <c r="R1493" s="23">
        <f>IF(OR($A1493="",$A1493&lt;&gt;'Resumen del turno'!$C$3,$B1493&lt;&gt;'Resumen del turno'!$C$4,$O1493="",$O1493="OK"),"",COUNTIFS($A$2:$A1493,$A1493,$B$2:$B1493,$B1493,$O$2:$O1493,"Falta*")+COUNTIFS($A$2:$A1493,$A1493,$B$2:$B1493,$B1493,$O$2:$O1493,"Sobra*"))</f>
        <v/>
      </c>
    </row>
    <row r="1494">
      <c r="A1494" s="22" t="n"/>
      <c r="B1494" s="18" t="n"/>
      <c r="C1494" s="18" t="n"/>
      <c r="D1494" s="18" t="n"/>
      <c r="E1494" s="23">
        <f>IF($D1494="","",IFERROR(INDEX('Productos de barra'!$B$2:$B$151,MATCH($D1494,'Productos de barra'!$A$2:$A$151,0)),"Código no cargado"))</f>
        <v/>
      </c>
      <c r="F1494" s="23">
        <f>IF($D1494="","",IFERROR(INDEX('Productos de barra'!$D$2:$D$151,MATCH($D1494,'Productos de barra'!$A$2:$A$151,0)),""))</f>
        <v/>
      </c>
      <c r="G1494" s="24" t="n"/>
      <c r="H1494" s="24" t="n"/>
      <c r="I1494" s="24" t="n"/>
      <c r="J1494" s="24" t="n"/>
      <c r="K1494" s="24" t="n"/>
      <c r="L1494" s="25">
        <f>IF(OR($D1494="",$G1494=""),"",ROUND($G1494+N($H1494)-((N($I1494)+N($J1494))/MAX(0.0001,IFERROR(IF(INDEX('Productos de barra'!$F$2:$F$151,MATCH($D1494,'Productos de barra'!$A$2:$A$151,0))="",1,INDEX('Productos de barra'!$F$2:$F$151,MATCH($D1494,'Productos de barra'!$A$2:$A$151,0))),1))+N($K1494)),2))</f>
        <v/>
      </c>
      <c r="M1494" s="24" t="n"/>
      <c r="N1494" s="25">
        <f>IF(OR($L1494="",$M1494=""),"",ROUND($M1494-$L1494,2))</f>
        <v/>
      </c>
      <c r="O1494" s="23">
        <f>IF($N1494="","",IF(ABS($N1494)&lt;=IFERROR(IF(INDEX('Productos de barra'!$G$2:$G$151,MATCH($D1494,'Productos de barra'!$A$2:$A$151,0))="",Configuración!$C$3,INDEX('Productos de barra'!$G$2:$G$151,MATCH($D1494,'Productos de barra'!$A$2:$A$151,0))),Configuración!$C$3)*((N($I1494)+N($J1494))/MAX(0.0001,IFERROR(IF(INDEX('Productos de barra'!$F$2:$F$151,MATCH($D1494,'Productos de barra'!$A$2:$A$151,0))="",1,INDEX('Productos de barra'!$F$2:$F$151,MATCH($D1494,'Productos de barra'!$A$2:$A$151,0))),1))+N($K1494))+0.001,"OK",IF($N1494&lt;0,"Falta: investigar","Sobra: revisar carga")))</f>
        <v/>
      </c>
      <c r="P1494" s="26">
        <f>IF($N1494="","",IFERROR(IF(INDEX('Productos de barra'!$H$2:$H$151,MATCH($D1494,'Productos de barra'!$A$2:$A$151,0))="","",$N1494*INDEX('Productos de barra'!$H$2:$H$151,MATCH($D1494,'Productos de barra'!$A$2:$A$151,0))),""))</f>
        <v/>
      </c>
      <c r="Q1494" s="18" t="n"/>
      <c r="R1494" s="23">
        <f>IF(OR($A1494="",$A1494&lt;&gt;'Resumen del turno'!$C$3,$B1494&lt;&gt;'Resumen del turno'!$C$4,$O1494="",$O1494="OK"),"",COUNTIFS($A$2:$A1494,$A1494,$B$2:$B1494,$B1494,$O$2:$O1494,"Falta*")+COUNTIFS($A$2:$A1494,$A1494,$B$2:$B1494,$B1494,$O$2:$O1494,"Sobra*"))</f>
        <v/>
      </c>
    </row>
    <row r="1495">
      <c r="A1495" s="22" t="n"/>
      <c r="B1495" s="18" t="n"/>
      <c r="C1495" s="18" t="n"/>
      <c r="D1495" s="18" t="n"/>
      <c r="E1495" s="23">
        <f>IF($D1495="","",IFERROR(INDEX('Productos de barra'!$B$2:$B$151,MATCH($D1495,'Productos de barra'!$A$2:$A$151,0)),"Código no cargado"))</f>
        <v/>
      </c>
      <c r="F1495" s="23">
        <f>IF($D1495="","",IFERROR(INDEX('Productos de barra'!$D$2:$D$151,MATCH($D1495,'Productos de barra'!$A$2:$A$151,0)),""))</f>
        <v/>
      </c>
      <c r="G1495" s="24" t="n"/>
      <c r="H1495" s="24" t="n"/>
      <c r="I1495" s="24" t="n"/>
      <c r="J1495" s="24" t="n"/>
      <c r="K1495" s="24" t="n"/>
      <c r="L1495" s="25">
        <f>IF(OR($D1495="",$G1495=""),"",ROUND($G1495+N($H1495)-((N($I1495)+N($J1495))/MAX(0.0001,IFERROR(IF(INDEX('Productos de barra'!$F$2:$F$151,MATCH($D1495,'Productos de barra'!$A$2:$A$151,0))="",1,INDEX('Productos de barra'!$F$2:$F$151,MATCH($D1495,'Productos de barra'!$A$2:$A$151,0))),1))+N($K1495)),2))</f>
        <v/>
      </c>
      <c r="M1495" s="24" t="n"/>
      <c r="N1495" s="25">
        <f>IF(OR($L1495="",$M1495=""),"",ROUND($M1495-$L1495,2))</f>
        <v/>
      </c>
      <c r="O1495" s="23">
        <f>IF($N1495="","",IF(ABS($N1495)&lt;=IFERROR(IF(INDEX('Productos de barra'!$G$2:$G$151,MATCH($D1495,'Productos de barra'!$A$2:$A$151,0))="",Configuración!$C$3,INDEX('Productos de barra'!$G$2:$G$151,MATCH($D1495,'Productos de barra'!$A$2:$A$151,0))),Configuración!$C$3)*((N($I1495)+N($J1495))/MAX(0.0001,IFERROR(IF(INDEX('Productos de barra'!$F$2:$F$151,MATCH($D1495,'Productos de barra'!$A$2:$A$151,0))="",1,INDEX('Productos de barra'!$F$2:$F$151,MATCH($D1495,'Productos de barra'!$A$2:$A$151,0))),1))+N($K1495))+0.001,"OK",IF($N1495&lt;0,"Falta: investigar","Sobra: revisar carga")))</f>
        <v/>
      </c>
      <c r="P1495" s="26">
        <f>IF($N1495="","",IFERROR(IF(INDEX('Productos de barra'!$H$2:$H$151,MATCH($D1495,'Productos de barra'!$A$2:$A$151,0))="","",$N1495*INDEX('Productos de barra'!$H$2:$H$151,MATCH($D1495,'Productos de barra'!$A$2:$A$151,0))),""))</f>
        <v/>
      </c>
      <c r="Q1495" s="18" t="n"/>
      <c r="R1495" s="23">
        <f>IF(OR($A1495="",$A1495&lt;&gt;'Resumen del turno'!$C$3,$B1495&lt;&gt;'Resumen del turno'!$C$4,$O1495="",$O1495="OK"),"",COUNTIFS($A$2:$A1495,$A1495,$B$2:$B1495,$B1495,$O$2:$O1495,"Falta*")+COUNTIFS($A$2:$A1495,$A1495,$B$2:$B1495,$B1495,$O$2:$O1495,"Sobra*"))</f>
        <v/>
      </c>
    </row>
    <row r="1496">
      <c r="A1496" s="22" t="n"/>
      <c r="B1496" s="18" t="n"/>
      <c r="C1496" s="18" t="n"/>
      <c r="D1496" s="18" t="n"/>
      <c r="E1496" s="23">
        <f>IF($D1496="","",IFERROR(INDEX('Productos de barra'!$B$2:$B$151,MATCH($D1496,'Productos de barra'!$A$2:$A$151,0)),"Código no cargado"))</f>
        <v/>
      </c>
      <c r="F1496" s="23">
        <f>IF($D1496="","",IFERROR(INDEX('Productos de barra'!$D$2:$D$151,MATCH($D1496,'Productos de barra'!$A$2:$A$151,0)),""))</f>
        <v/>
      </c>
      <c r="G1496" s="24" t="n"/>
      <c r="H1496" s="24" t="n"/>
      <c r="I1496" s="24" t="n"/>
      <c r="J1496" s="24" t="n"/>
      <c r="K1496" s="24" t="n"/>
      <c r="L1496" s="25">
        <f>IF(OR($D1496="",$G1496=""),"",ROUND($G1496+N($H1496)-((N($I1496)+N($J1496))/MAX(0.0001,IFERROR(IF(INDEX('Productos de barra'!$F$2:$F$151,MATCH($D1496,'Productos de barra'!$A$2:$A$151,0))="",1,INDEX('Productos de barra'!$F$2:$F$151,MATCH($D1496,'Productos de barra'!$A$2:$A$151,0))),1))+N($K1496)),2))</f>
        <v/>
      </c>
      <c r="M1496" s="24" t="n"/>
      <c r="N1496" s="25">
        <f>IF(OR($L1496="",$M1496=""),"",ROUND($M1496-$L1496,2))</f>
        <v/>
      </c>
      <c r="O1496" s="23">
        <f>IF($N1496="","",IF(ABS($N1496)&lt;=IFERROR(IF(INDEX('Productos de barra'!$G$2:$G$151,MATCH($D1496,'Productos de barra'!$A$2:$A$151,0))="",Configuración!$C$3,INDEX('Productos de barra'!$G$2:$G$151,MATCH($D1496,'Productos de barra'!$A$2:$A$151,0))),Configuración!$C$3)*((N($I1496)+N($J1496))/MAX(0.0001,IFERROR(IF(INDEX('Productos de barra'!$F$2:$F$151,MATCH($D1496,'Productos de barra'!$A$2:$A$151,0))="",1,INDEX('Productos de barra'!$F$2:$F$151,MATCH($D1496,'Productos de barra'!$A$2:$A$151,0))),1))+N($K1496))+0.001,"OK",IF($N1496&lt;0,"Falta: investigar","Sobra: revisar carga")))</f>
        <v/>
      </c>
      <c r="P1496" s="26">
        <f>IF($N1496="","",IFERROR(IF(INDEX('Productos de barra'!$H$2:$H$151,MATCH($D1496,'Productos de barra'!$A$2:$A$151,0))="","",$N1496*INDEX('Productos de barra'!$H$2:$H$151,MATCH($D1496,'Productos de barra'!$A$2:$A$151,0))),""))</f>
        <v/>
      </c>
      <c r="Q1496" s="18" t="n"/>
      <c r="R1496" s="23">
        <f>IF(OR($A1496="",$A1496&lt;&gt;'Resumen del turno'!$C$3,$B1496&lt;&gt;'Resumen del turno'!$C$4,$O1496="",$O1496="OK"),"",COUNTIFS($A$2:$A1496,$A1496,$B$2:$B1496,$B1496,$O$2:$O1496,"Falta*")+COUNTIFS($A$2:$A1496,$A1496,$B$2:$B1496,$B1496,$O$2:$O1496,"Sobra*"))</f>
        <v/>
      </c>
    </row>
    <row r="1497">
      <c r="A1497" s="22" t="n"/>
      <c r="B1497" s="18" t="n"/>
      <c r="C1497" s="18" t="n"/>
      <c r="D1497" s="18" t="n"/>
      <c r="E1497" s="23">
        <f>IF($D1497="","",IFERROR(INDEX('Productos de barra'!$B$2:$B$151,MATCH($D1497,'Productos de barra'!$A$2:$A$151,0)),"Código no cargado"))</f>
        <v/>
      </c>
      <c r="F1497" s="23">
        <f>IF($D1497="","",IFERROR(INDEX('Productos de barra'!$D$2:$D$151,MATCH($D1497,'Productos de barra'!$A$2:$A$151,0)),""))</f>
        <v/>
      </c>
      <c r="G1497" s="24" t="n"/>
      <c r="H1497" s="24" t="n"/>
      <c r="I1497" s="24" t="n"/>
      <c r="J1497" s="24" t="n"/>
      <c r="K1497" s="24" t="n"/>
      <c r="L1497" s="25">
        <f>IF(OR($D1497="",$G1497=""),"",ROUND($G1497+N($H1497)-((N($I1497)+N($J1497))/MAX(0.0001,IFERROR(IF(INDEX('Productos de barra'!$F$2:$F$151,MATCH($D1497,'Productos de barra'!$A$2:$A$151,0))="",1,INDEX('Productos de barra'!$F$2:$F$151,MATCH($D1497,'Productos de barra'!$A$2:$A$151,0))),1))+N($K1497)),2))</f>
        <v/>
      </c>
      <c r="M1497" s="24" t="n"/>
      <c r="N1497" s="25">
        <f>IF(OR($L1497="",$M1497=""),"",ROUND($M1497-$L1497,2))</f>
        <v/>
      </c>
      <c r="O1497" s="23">
        <f>IF($N1497="","",IF(ABS($N1497)&lt;=IFERROR(IF(INDEX('Productos de barra'!$G$2:$G$151,MATCH($D1497,'Productos de barra'!$A$2:$A$151,0))="",Configuración!$C$3,INDEX('Productos de barra'!$G$2:$G$151,MATCH($D1497,'Productos de barra'!$A$2:$A$151,0))),Configuración!$C$3)*((N($I1497)+N($J1497))/MAX(0.0001,IFERROR(IF(INDEX('Productos de barra'!$F$2:$F$151,MATCH($D1497,'Productos de barra'!$A$2:$A$151,0))="",1,INDEX('Productos de barra'!$F$2:$F$151,MATCH($D1497,'Productos de barra'!$A$2:$A$151,0))),1))+N($K1497))+0.001,"OK",IF($N1497&lt;0,"Falta: investigar","Sobra: revisar carga")))</f>
        <v/>
      </c>
      <c r="P1497" s="26">
        <f>IF($N1497="","",IFERROR(IF(INDEX('Productos de barra'!$H$2:$H$151,MATCH($D1497,'Productos de barra'!$A$2:$A$151,0))="","",$N1497*INDEX('Productos de barra'!$H$2:$H$151,MATCH($D1497,'Productos de barra'!$A$2:$A$151,0))),""))</f>
        <v/>
      </c>
      <c r="Q1497" s="18" t="n"/>
      <c r="R1497" s="23">
        <f>IF(OR($A1497="",$A1497&lt;&gt;'Resumen del turno'!$C$3,$B1497&lt;&gt;'Resumen del turno'!$C$4,$O1497="",$O1497="OK"),"",COUNTIFS($A$2:$A1497,$A1497,$B$2:$B1497,$B1497,$O$2:$O1497,"Falta*")+COUNTIFS($A$2:$A1497,$A1497,$B$2:$B1497,$B1497,$O$2:$O1497,"Sobra*"))</f>
        <v/>
      </c>
    </row>
    <row r="1498">
      <c r="A1498" s="22" t="n"/>
      <c r="B1498" s="18" t="n"/>
      <c r="C1498" s="18" t="n"/>
      <c r="D1498" s="18" t="n"/>
      <c r="E1498" s="23">
        <f>IF($D1498="","",IFERROR(INDEX('Productos de barra'!$B$2:$B$151,MATCH($D1498,'Productos de barra'!$A$2:$A$151,0)),"Código no cargado"))</f>
        <v/>
      </c>
      <c r="F1498" s="23">
        <f>IF($D1498="","",IFERROR(INDEX('Productos de barra'!$D$2:$D$151,MATCH($D1498,'Productos de barra'!$A$2:$A$151,0)),""))</f>
        <v/>
      </c>
      <c r="G1498" s="24" t="n"/>
      <c r="H1498" s="24" t="n"/>
      <c r="I1498" s="24" t="n"/>
      <c r="J1498" s="24" t="n"/>
      <c r="K1498" s="24" t="n"/>
      <c r="L1498" s="25">
        <f>IF(OR($D1498="",$G1498=""),"",ROUND($G1498+N($H1498)-((N($I1498)+N($J1498))/MAX(0.0001,IFERROR(IF(INDEX('Productos de barra'!$F$2:$F$151,MATCH($D1498,'Productos de barra'!$A$2:$A$151,0))="",1,INDEX('Productos de barra'!$F$2:$F$151,MATCH($D1498,'Productos de barra'!$A$2:$A$151,0))),1))+N($K1498)),2))</f>
        <v/>
      </c>
      <c r="M1498" s="24" t="n"/>
      <c r="N1498" s="25">
        <f>IF(OR($L1498="",$M1498=""),"",ROUND($M1498-$L1498,2))</f>
        <v/>
      </c>
      <c r="O1498" s="23">
        <f>IF($N1498="","",IF(ABS($N1498)&lt;=IFERROR(IF(INDEX('Productos de barra'!$G$2:$G$151,MATCH($D1498,'Productos de barra'!$A$2:$A$151,0))="",Configuración!$C$3,INDEX('Productos de barra'!$G$2:$G$151,MATCH($D1498,'Productos de barra'!$A$2:$A$151,0))),Configuración!$C$3)*((N($I1498)+N($J1498))/MAX(0.0001,IFERROR(IF(INDEX('Productos de barra'!$F$2:$F$151,MATCH($D1498,'Productos de barra'!$A$2:$A$151,0))="",1,INDEX('Productos de barra'!$F$2:$F$151,MATCH($D1498,'Productos de barra'!$A$2:$A$151,0))),1))+N($K1498))+0.001,"OK",IF($N1498&lt;0,"Falta: investigar","Sobra: revisar carga")))</f>
        <v/>
      </c>
      <c r="P1498" s="26">
        <f>IF($N1498="","",IFERROR(IF(INDEX('Productos de barra'!$H$2:$H$151,MATCH($D1498,'Productos de barra'!$A$2:$A$151,0))="","",$N1498*INDEX('Productos de barra'!$H$2:$H$151,MATCH($D1498,'Productos de barra'!$A$2:$A$151,0))),""))</f>
        <v/>
      </c>
      <c r="Q1498" s="18" t="n"/>
      <c r="R1498" s="23">
        <f>IF(OR($A1498="",$A1498&lt;&gt;'Resumen del turno'!$C$3,$B1498&lt;&gt;'Resumen del turno'!$C$4,$O1498="",$O1498="OK"),"",COUNTIFS($A$2:$A1498,$A1498,$B$2:$B1498,$B1498,$O$2:$O1498,"Falta*")+COUNTIFS($A$2:$A1498,$A1498,$B$2:$B1498,$B1498,$O$2:$O1498,"Sobra*"))</f>
        <v/>
      </c>
    </row>
    <row r="1499">
      <c r="A1499" s="22" t="n"/>
      <c r="B1499" s="18" t="n"/>
      <c r="C1499" s="18" t="n"/>
      <c r="D1499" s="18" t="n"/>
      <c r="E1499" s="23">
        <f>IF($D1499="","",IFERROR(INDEX('Productos de barra'!$B$2:$B$151,MATCH($D1499,'Productos de barra'!$A$2:$A$151,0)),"Código no cargado"))</f>
        <v/>
      </c>
      <c r="F1499" s="23">
        <f>IF($D1499="","",IFERROR(INDEX('Productos de barra'!$D$2:$D$151,MATCH($D1499,'Productos de barra'!$A$2:$A$151,0)),""))</f>
        <v/>
      </c>
      <c r="G1499" s="24" t="n"/>
      <c r="H1499" s="24" t="n"/>
      <c r="I1499" s="24" t="n"/>
      <c r="J1499" s="24" t="n"/>
      <c r="K1499" s="24" t="n"/>
      <c r="L1499" s="25">
        <f>IF(OR($D1499="",$G1499=""),"",ROUND($G1499+N($H1499)-((N($I1499)+N($J1499))/MAX(0.0001,IFERROR(IF(INDEX('Productos de barra'!$F$2:$F$151,MATCH($D1499,'Productos de barra'!$A$2:$A$151,0))="",1,INDEX('Productos de barra'!$F$2:$F$151,MATCH($D1499,'Productos de barra'!$A$2:$A$151,0))),1))+N($K1499)),2))</f>
        <v/>
      </c>
      <c r="M1499" s="24" t="n"/>
      <c r="N1499" s="25">
        <f>IF(OR($L1499="",$M1499=""),"",ROUND($M1499-$L1499,2))</f>
        <v/>
      </c>
      <c r="O1499" s="23">
        <f>IF($N1499="","",IF(ABS($N1499)&lt;=IFERROR(IF(INDEX('Productos de barra'!$G$2:$G$151,MATCH($D1499,'Productos de barra'!$A$2:$A$151,0))="",Configuración!$C$3,INDEX('Productos de barra'!$G$2:$G$151,MATCH($D1499,'Productos de barra'!$A$2:$A$151,0))),Configuración!$C$3)*((N($I1499)+N($J1499))/MAX(0.0001,IFERROR(IF(INDEX('Productos de barra'!$F$2:$F$151,MATCH($D1499,'Productos de barra'!$A$2:$A$151,0))="",1,INDEX('Productos de barra'!$F$2:$F$151,MATCH($D1499,'Productos de barra'!$A$2:$A$151,0))),1))+N($K1499))+0.001,"OK",IF($N1499&lt;0,"Falta: investigar","Sobra: revisar carga")))</f>
        <v/>
      </c>
      <c r="P1499" s="26">
        <f>IF($N1499="","",IFERROR(IF(INDEX('Productos de barra'!$H$2:$H$151,MATCH($D1499,'Productos de barra'!$A$2:$A$151,0))="","",$N1499*INDEX('Productos de barra'!$H$2:$H$151,MATCH($D1499,'Productos de barra'!$A$2:$A$151,0))),""))</f>
        <v/>
      </c>
      <c r="Q1499" s="18" t="n"/>
      <c r="R1499" s="23">
        <f>IF(OR($A1499="",$A1499&lt;&gt;'Resumen del turno'!$C$3,$B1499&lt;&gt;'Resumen del turno'!$C$4,$O1499="",$O1499="OK"),"",COUNTIFS($A$2:$A1499,$A1499,$B$2:$B1499,$B1499,$O$2:$O1499,"Falta*")+COUNTIFS($A$2:$A1499,$A1499,$B$2:$B1499,$B1499,$O$2:$O1499,"Sobra*"))</f>
        <v/>
      </c>
    </row>
    <row r="1500">
      <c r="A1500" s="22" t="n"/>
      <c r="B1500" s="18" t="n"/>
      <c r="C1500" s="18" t="n"/>
      <c r="D1500" s="18" t="n"/>
      <c r="E1500" s="23">
        <f>IF($D1500="","",IFERROR(INDEX('Productos de barra'!$B$2:$B$151,MATCH($D1500,'Productos de barra'!$A$2:$A$151,0)),"Código no cargado"))</f>
        <v/>
      </c>
      <c r="F1500" s="23">
        <f>IF($D1500="","",IFERROR(INDEX('Productos de barra'!$D$2:$D$151,MATCH($D1500,'Productos de barra'!$A$2:$A$151,0)),""))</f>
        <v/>
      </c>
      <c r="G1500" s="24" t="n"/>
      <c r="H1500" s="24" t="n"/>
      <c r="I1500" s="24" t="n"/>
      <c r="J1500" s="24" t="n"/>
      <c r="K1500" s="24" t="n"/>
      <c r="L1500" s="25">
        <f>IF(OR($D1500="",$G1500=""),"",ROUND($G1500+N($H1500)-((N($I1500)+N($J1500))/MAX(0.0001,IFERROR(IF(INDEX('Productos de barra'!$F$2:$F$151,MATCH($D1500,'Productos de barra'!$A$2:$A$151,0))="",1,INDEX('Productos de barra'!$F$2:$F$151,MATCH($D1500,'Productos de barra'!$A$2:$A$151,0))),1))+N($K1500)),2))</f>
        <v/>
      </c>
      <c r="M1500" s="24" t="n"/>
      <c r="N1500" s="25">
        <f>IF(OR($L1500="",$M1500=""),"",ROUND($M1500-$L1500,2))</f>
        <v/>
      </c>
      <c r="O1500" s="23">
        <f>IF($N1500="","",IF(ABS($N1500)&lt;=IFERROR(IF(INDEX('Productos de barra'!$G$2:$G$151,MATCH($D1500,'Productos de barra'!$A$2:$A$151,0))="",Configuración!$C$3,INDEX('Productos de barra'!$G$2:$G$151,MATCH($D1500,'Productos de barra'!$A$2:$A$151,0))),Configuración!$C$3)*((N($I1500)+N($J1500))/MAX(0.0001,IFERROR(IF(INDEX('Productos de barra'!$F$2:$F$151,MATCH($D1500,'Productos de barra'!$A$2:$A$151,0))="",1,INDEX('Productos de barra'!$F$2:$F$151,MATCH($D1500,'Productos de barra'!$A$2:$A$151,0))),1))+N($K1500))+0.001,"OK",IF($N1500&lt;0,"Falta: investigar","Sobra: revisar carga")))</f>
        <v/>
      </c>
      <c r="P1500" s="26">
        <f>IF($N1500="","",IFERROR(IF(INDEX('Productos de barra'!$H$2:$H$151,MATCH($D1500,'Productos de barra'!$A$2:$A$151,0))="","",$N1500*INDEX('Productos de barra'!$H$2:$H$151,MATCH($D1500,'Productos de barra'!$A$2:$A$151,0))),""))</f>
        <v/>
      </c>
      <c r="Q1500" s="18" t="n"/>
      <c r="R1500" s="23">
        <f>IF(OR($A1500="",$A1500&lt;&gt;'Resumen del turno'!$C$3,$B1500&lt;&gt;'Resumen del turno'!$C$4,$O1500="",$O1500="OK"),"",COUNTIFS($A$2:$A1500,$A1500,$B$2:$B1500,$B1500,$O$2:$O1500,"Falta*")+COUNTIFS($A$2:$A1500,$A1500,$B$2:$B1500,$B1500,$O$2:$O1500,"Sobra*"))</f>
        <v/>
      </c>
    </row>
    <row r="1501">
      <c r="A1501" s="22" t="n"/>
      <c r="B1501" s="18" t="n"/>
      <c r="C1501" s="18" t="n"/>
      <c r="D1501" s="18" t="n"/>
      <c r="E1501" s="23">
        <f>IF($D1501="","",IFERROR(INDEX('Productos de barra'!$B$2:$B$151,MATCH($D1501,'Productos de barra'!$A$2:$A$151,0)),"Código no cargado"))</f>
        <v/>
      </c>
      <c r="F1501" s="23">
        <f>IF($D1501="","",IFERROR(INDEX('Productos de barra'!$D$2:$D$151,MATCH($D1501,'Productos de barra'!$A$2:$A$151,0)),""))</f>
        <v/>
      </c>
      <c r="G1501" s="24" t="n"/>
      <c r="H1501" s="24" t="n"/>
      <c r="I1501" s="24" t="n"/>
      <c r="J1501" s="24" t="n"/>
      <c r="K1501" s="24" t="n"/>
      <c r="L1501" s="25">
        <f>IF(OR($D1501="",$G1501=""),"",ROUND($G1501+N($H1501)-((N($I1501)+N($J1501))/MAX(0.0001,IFERROR(IF(INDEX('Productos de barra'!$F$2:$F$151,MATCH($D1501,'Productos de barra'!$A$2:$A$151,0))="",1,INDEX('Productos de barra'!$F$2:$F$151,MATCH($D1501,'Productos de barra'!$A$2:$A$151,0))),1))+N($K1501)),2))</f>
        <v/>
      </c>
      <c r="M1501" s="24" t="n"/>
      <c r="N1501" s="25">
        <f>IF(OR($L1501="",$M1501=""),"",ROUND($M1501-$L1501,2))</f>
        <v/>
      </c>
      <c r="O1501" s="23">
        <f>IF($N1501="","",IF(ABS($N1501)&lt;=IFERROR(IF(INDEX('Productos de barra'!$G$2:$G$151,MATCH($D1501,'Productos de barra'!$A$2:$A$151,0))="",Configuración!$C$3,INDEX('Productos de barra'!$G$2:$G$151,MATCH($D1501,'Productos de barra'!$A$2:$A$151,0))),Configuración!$C$3)*((N($I1501)+N($J1501))/MAX(0.0001,IFERROR(IF(INDEX('Productos de barra'!$F$2:$F$151,MATCH($D1501,'Productos de barra'!$A$2:$A$151,0))="",1,INDEX('Productos de barra'!$F$2:$F$151,MATCH($D1501,'Productos de barra'!$A$2:$A$151,0))),1))+N($K1501))+0.001,"OK",IF($N1501&lt;0,"Falta: investigar","Sobra: revisar carga")))</f>
        <v/>
      </c>
      <c r="P1501" s="26">
        <f>IF($N1501="","",IFERROR(IF(INDEX('Productos de barra'!$H$2:$H$151,MATCH($D1501,'Productos de barra'!$A$2:$A$151,0))="","",$N1501*INDEX('Productos de barra'!$H$2:$H$151,MATCH($D1501,'Productos de barra'!$A$2:$A$151,0))),""))</f>
        <v/>
      </c>
      <c r="Q1501" s="18" t="n"/>
      <c r="R1501" s="23">
        <f>IF(OR($A1501="",$A1501&lt;&gt;'Resumen del turno'!$C$3,$B1501&lt;&gt;'Resumen del turno'!$C$4,$O1501="",$O1501="OK"),"",COUNTIFS($A$2:$A1501,$A1501,$B$2:$B1501,$B1501,$O$2:$O1501,"Falta*")+COUNTIFS($A$2:$A1501,$A1501,$B$2:$B1501,$B1501,$O$2:$O1501,"Sobra*"))</f>
        <v/>
      </c>
    </row>
  </sheetData>
  <conditionalFormatting sqref="O2:O1501">
    <cfRule type="expression" priority="1" dxfId="0">
      <formula>$O2="OK"</formula>
    </cfRule>
    <cfRule type="expression" priority="2" dxfId="1">
      <formula>$O2="Sobra: revisar carga"</formula>
    </cfRule>
    <cfRule type="expression" priority="3" dxfId="2">
      <formula>$O2="Falta: investigar"</formula>
    </cfRule>
  </conditionalFormatting>
  <dataValidations count="3">
    <dataValidation sqref="B2:B1501" showDropDown="0" showInputMessage="0" showErrorMessage="0" allowBlank="1" type="list">
      <formula1>=Configuración!$B$6:$B$11</formula1>
    </dataValidation>
    <dataValidation sqref="C2:C1501" showDropDown="0" showInputMessage="0" showErrorMessage="0" allowBlank="1" type="list">
      <formula1>=Configuración!$B$14:$B$23</formula1>
    </dataValidation>
    <dataValidation sqref="D2:D1501" showDropDown="0" showInputMessage="0" showErrorMessage="0" allowBlank="1" type="list">
      <formula1>='Productos de barra'!$A$2:$A$151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AF22"/>
    <outlinePr summaryBelow="1" summaryRight="1"/>
    <pageSetUpPr fitToPage="1"/>
  </sheetPr>
  <dimension ref="B1:I5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28" customWidth="1" min="3" max="3"/>
    <col width="10" customWidth="1" min="4" max="4"/>
    <col width="12" customWidth="1" min="5" max="5"/>
    <col width="12" customWidth="1" min="6" max="6"/>
    <col width="12" customWidth="1" min="7" max="7"/>
    <col width="20" customWidth="1" min="8" max="8"/>
    <col width="40" customWidth="1" min="9" max="9"/>
  </cols>
  <sheetData>
    <row r="1">
      <c r="B1" s="11" t="inlineStr">
        <is>
          <t>Resumen del turno: ventas vs stock teórico vs stock real</t>
        </is>
      </c>
    </row>
    <row r="3">
      <c r="B3" s="12" t="inlineStr">
        <is>
          <t>Fecha</t>
        </is>
      </c>
      <c r="C3" s="27" t="n">
        <v>46318</v>
      </c>
    </row>
    <row r="4">
      <c r="B4" s="12" t="inlineStr">
        <is>
          <t>Turno</t>
        </is>
      </c>
      <c r="C4" s="16" t="inlineStr">
        <is>
          <t>Noche</t>
        </is>
      </c>
    </row>
    <row r="6">
      <c r="C6" s="12" t="inlineStr">
        <is>
          <t>Productos controlados</t>
        </is>
      </c>
      <c r="D6" s="28">
        <f>COUNTIFS('Control por turno'!$A$2:$A$1501,$C$3,'Control por turno'!$B$2:$B$1501,$C$4,'Control por turno'!$D$2:$D$1501,"&lt;&gt;")</f>
        <v/>
      </c>
    </row>
    <row r="7">
      <c r="C7" s="12" t="inlineStr">
        <is>
          <t>Dieron OK</t>
        </is>
      </c>
      <c r="D7" s="28">
        <f>COUNTIFS('Control por turno'!$A$2:$A$1501,$C$3,'Control por turno'!$B$2:$B$1501,$C$4,'Control por turno'!$O$2:$O$1501,"OK")</f>
        <v/>
      </c>
    </row>
    <row r="8">
      <c r="C8" s="12" t="inlineStr">
        <is>
          <t>Falta: investigar</t>
        </is>
      </c>
      <c r="D8" s="28">
        <f>COUNTIFS('Control por turno'!$A$2:$A$1501,$C$3,'Control por turno'!$B$2:$B$1501,$C$4,'Control por turno'!$O$2:$O$1501,"Falta*")</f>
        <v/>
      </c>
    </row>
    <row r="9">
      <c r="C9" s="12" t="inlineStr">
        <is>
          <t>Sobra: revisar carga</t>
        </is>
      </c>
      <c r="D9" s="28">
        <f>COUNTIFS('Control por turno'!$A$2:$A$1501,$C$3,'Control por turno'!$B$2:$B$1501,$C$4,'Control por turno'!$O$2:$O$1501,"Sobra*")</f>
        <v/>
      </c>
    </row>
    <row r="10">
      <c r="C10" s="12" t="inlineStr">
        <is>
          <t>Faltantes valorizados ($, si cargaste costos)</t>
        </is>
      </c>
      <c r="D10" s="29">
        <f>SUMIFS('Control por turno'!$P$2:$P$1501,'Control por turno'!$A$2:$A$1501,$C$3,'Control por turno'!$B$2:$B$1501,$C$4,'Control por turno'!$O$2:$O$1501,"Falta*")</f>
        <v/>
      </c>
      <c r="E10" s="30" t="n"/>
    </row>
    <row r="12">
      <c r="B12" s="31" t="inlineStr">
        <is>
          <t>N°</t>
        </is>
      </c>
      <c r="C12" s="31" t="inlineStr">
        <is>
          <t>Producto</t>
        </is>
      </c>
      <c r="D12" s="31" t="inlineStr">
        <is>
          <t>Unidad</t>
        </is>
      </c>
      <c r="E12" s="31" t="inlineStr">
        <is>
          <t>Stock teórico</t>
        </is>
      </c>
      <c r="F12" s="31" t="inlineStr">
        <is>
          <t>Stock real</t>
        </is>
      </c>
      <c r="G12" s="31" t="inlineStr">
        <is>
          <t>Diferencia</t>
        </is>
      </c>
      <c r="H12" s="31" t="inlineStr">
        <is>
          <t>Estado</t>
        </is>
      </c>
      <c r="I12" s="31" t="inlineStr">
        <is>
          <t>Explicación</t>
        </is>
      </c>
    </row>
    <row r="13">
      <c r="B13" s="18">
        <f>IF(COUNTIF('Control por turno'!$R$2:$R$1501,1)=0,"",1)</f>
        <v/>
      </c>
      <c r="C13" s="18">
        <f>IF($B13="","",IF(INDEX('Control por turno'!$E$2:$E$1501,MATCH(1,'Control por turno'!$R$2:$R$1501,0))="","",INDEX('Control por turno'!$E$2:$E$1501,MATCH(1,'Control por turno'!$R$2:$R$1501,0))))</f>
        <v/>
      </c>
      <c r="D13" s="18">
        <f>IF($B13="","",IF(INDEX('Control por turno'!$F$2:$F$1501,MATCH(1,'Control por turno'!$R$2:$R$1501,0))="","",INDEX('Control por turno'!$F$2:$F$1501,MATCH(1,'Control por turno'!$R$2:$R$1501,0))))</f>
        <v/>
      </c>
      <c r="E13" s="24">
        <f>IF($B13="","",IF(INDEX('Control por turno'!$L$2:$L$1501,MATCH(1,'Control por turno'!$R$2:$R$1501,0))="","",INDEX('Control por turno'!$L$2:$L$1501,MATCH(1,'Control por turno'!$R$2:$R$1501,0))))</f>
        <v/>
      </c>
      <c r="F13" s="24">
        <f>IF($B13="","",IF(INDEX('Control por turno'!$M$2:$M$1501,MATCH(1,'Control por turno'!$R$2:$R$1501,0))="","",INDEX('Control por turno'!$M$2:$M$1501,MATCH(1,'Control por turno'!$R$2:$R$1501,0))))</f>
        <v/>
      </c>
      <c r="G13" s="24">
        <f>IF($B13="","",IF(INDEX('Control por turno'!$N$2:$N$1501,MATCH(1,'Control por turno'!$R$2:$R$1501,0))="","",INDEX('Control por turno'!$N$2:$N$1501,MATCH(1,'Control por turno'!$R$2:$R$1501,0))))</f>
        <v/>
      </c>
      <c r="H13" s="18">
        <f>IF($B13="","",IF(INDEX('Control por turno'!$O$2:$O$1501,MATCH(1,'Control por turno'!$R$2:$R$1501,0))="","",INDEX('Control por turno'!$O$2:$O$1501,MATCH(1,'Control por turno'!$R$2:$R$1501,0))))</f>
        <v/>
      </c>
      <c r="I13" s="18">
        <f>IF($B13="","",IF(INDEX('Control por turno'!$Q$2:$Q$1501,MATCH(1,'Control por turno'!$R$2:$R$1501,0))="","",INDEX('Control por turno'!$Q$2:$Q$1501,MATCH(1,'Control por turno'!$R$2:$R$1501,0))))</f>
        <v/>
      </c>
    </row>
    <row r="14">
      <c r="B14" s="18">
        <f>IF(COUNTIF('Control por turno'!$R$2:$R$1501,2)=0,"",2)</f>
        <v/>
      </c>
      <c r="C14" s="18">
        <f>IF($B14="","",IF(INDEX('Control por turno'!$E$2:$E$1501,MATCH(2,'Control por turno'!$R$2:$R$1501,0))="","",INDEX('Control por turno'!$E$2:$E$1501,MATCH(2,'Control por turno'!$R$2:$R$1501,0))))</f>
        <v/>
      </c>
      <c r="D14" s="18">
        <f>IF($B14="","",IF(INDEX('Control por turno'!$F$2:$F$1501,MATCH(2,'Control por turno'!$R$2:$R$1501,0))="","",INDEX('Control por turno'!$F$2:$F$1501,MATCH(2,'Control por turno'!$R$2:$R$1501,0))))</f>
        <v/>
      </c>
      <c r="E14" s="24">
        <f>IF($B14="","",IF(INDEX('Control por turno'!$L$2:$L$1501,MATCH(2,'Control por turno'!$R$2:$R$1501,0))="","",INDEX('Control por turno'!$L$2:$L$1501,MATCH(2,'Control por turno'!$R$2:$R$1501,0))))</f>
        <v/>
      </c>
      <c r="F14" s="24">
        <f>IF($B14="","",IF(INDEX('Control por turno'!$M$2:$M$1501,MATCH(2,'Control por turno'!$R$2:$R$1501,0))="","",INDEX('Control por turno'!$M$2:$M$1501,MATCH(2,'Control por turno'!$R$2:$R$1501,0))))</f>
        <v/>
      </c>
      <c r="G14" s="24">
        <f>IF($B14="","",IF(INDEX('Control por turno'!$N$2:$N$1501,MATCH(2,'Control por turno'!$R$2:$R$1501,0))="","",INDEX('Control por turno'!$N$2:$N$1501,MATCH(2,'Control por turno'!$R$2:$R$1501,0))))</f>
        <v/>
      </c>
      <c r="H14" s="18">
        <f>IF($B14="","",IF(INDEX('Control por turno'!$O$2:$O$1501,MATCH(2,'Control por turno'!$R$2:$R$1501,0))="","",INDEX('Control por turno'!$O$2:$O$1501,MATCH(2,'Control por turno'!$R$2:$R$1501,0))))</f>
        <v/>
      </c>
      <c r="I14" s="18">
        <f>IF($B14="","",IF(INDEX('Control por turno'!$Q$2:$Q$1501,MATCH(2,'Control por turno'!$R$2:$R$1501,0))="","",INDEX('Control por turno'!$Q$2:$Q$1501,MATCH(2,'Control por turno'!$R$2:$R$1501,0))))</f>
        <v/>
      </c>
    </row>
    <row r="15">
      <c r="B15" s="18">
        <f>IF(COUNTIF('Control por turno'!$R$2:$R$1501,3)=0,"",3)</f>
        <v/>
      </c>
      <c r="C15" s="18">
        <f>IF($B15="","",IF(INDEX('Control por turno'!$E$2:$E$1501,MATCH(3,'Control por turno'!$R$2:$R$1501,0))="","",INDEX('Control por turno'!$E$2:$E$1501,MATCH(3,'Control por turno'!$R$2:$R$1501,0))))</f>
        <v/>
      </c>
      <c r="D15" s="18">
        <f>IF($B15="","",IF(INDEX('Control por turno'!$F$2:$F$1501,MATCH(3,'Control por turno'!$R$2:$R$1501,0))="","",INDEX('Control por turno'!$F$2:$F$1501,MATCH(3,'Control por turno'!$R$2:$R$1501,0))))</f>
        <v/>
      </c>
      <c r="E15" s="24">
        <f>IF($B15="","",IF(INDEX('Control por turno'!$L$2:$L$1501,MATCH(3,'Control por turno'!$R$2:$R$1501,0))="","",INDEX('Control por turno'!$L$2:$L$1501,MATCH(3,'Control por turno'!$R$2:$R$1501,0))))</f>
        <v/>
      </c>
      <c r="F15" s="24">
        <f>IF($B15="","",IF(INDEX('Control por turno'!$M$2:$M$1501,MATCH(3,'Control por turno'!$R$2:$R$1501,0))="","",INDEX('Control por turno'!$M$2:$M$1501,MATCH(3,'Control por turno'!$R$2:$R$1501,0))))</f>
        <v/>
      </c>
      <c r="G15" s="24">
        <f>IF($B15="","",IF(INDEX('Control por turno'!$N$2:$N$1501,MATCH(3,'Control por turno'!$R$2:$R$1501,0))="","",INDEX('Control por turno'!$N$2:$N$1501,MATCH(3,'Control por turno'!$R$2:$R$1501,0))))</f>
        <v/>
      </c>
      <c r="H15" s="18">
        <f>IF($B15="","",IF(INDEX('Control por turno'!$O$2:$O$1501,MATCH(3,'Control por turno'!$R$2:$R$1501,0))="","",INDEX('Control por turno'!$O$2:$O$1501,MATCH(3,'Control por turno'!$R$2:$R$1501,0))))</f>
        <v/>
      </c>
      <c r="I15" s="18">
        <f>IF($B15="","",IF(INDEX('Control por turno'!$Q$2:$Q$1501,MATCH(3,'Control por turno'!$R$2:$R$1501,0))="","",INDEX('Control por turno'!$Q$2:$Q$1501,MATCH(3,'Control por turno'!$R$2:$R$1501,0))))</f>
        <v/>
      </c>
    </row>
    <row r="16">
      <c r="B16" s="18">
        <f>IF(COUNTIF('Control por turno'!$R$2:$R$1501,4)=0,"",4)</f>
        <v/>
      </c>
      <c r="C16" s="18">
        <f>IF($B16="","",IF(INDEX('Control por turno'!$E$2:$E$1501,MATCH(4,'Control por turno'!$R$2:$R$1501,0))="","",INDEX('Control por turno'!$E$2:$E$1501,MATCH(4,'Control por turno'!$R$2:$R$1501,0))))</f>
        <v/>
      </c>
      <c r="D16" s="18">
        <f>IF($B16="","",IF(INDEX('Control por turno'!$F$2:$F$1501,MATCH(4,'Control por turno'!$R$2:$R$1501,0))="","",INDEX('Control por turno'!$F$2:$F$1501,MATCH(4,'Control por turno'!$R$2:$R$1501,0))))</f>
        <v/>
      </c>
      <c r="E16" s="24">
        <f>IF($B16="","",IF(INDEX('Control por turno'!$L$2:$L$1501,MATCH(4,'Control por turno'!$R$2:$R$1501,0))="","",INDEX('Control por turno'!$L$2:$L$1501,MATCH(4,'Control por turno'!$R$2:$R$1501,0))))</f>
        <v/>
      </c>
      <c r="F16" s="24">
        <f>IF($B16="","",IF(INDEX('Control por turno'!$M$2:$M$1501,MATCH(4,'Control por turno'!$R$2:$R$1501,0))="","",INDEX('Control por turno'!$M$2:$M$1501,MATCH(4,'Control por turno'!$R$2:$R$1501,0))))</f>
        <v/>
      </c>
      <c r="G16" s="24">
        <f>IF($B16="","",IF(INDEX('Control por turno'!$N$2:$N$1501,MATCH(4,'Control por turno'!$R$2:$R$1501,0))="","",INDEX('Control por turno'!$N$2:$N$1501,MATCH(4,'Control por turno'!$R$2:$R$1501,0))))</f>
        <v/>
      </c>
      <c r="H16" s="18">
        <f>IF($B16="","",IF(INDEX('Control por turno'!$O$2:$O$1501,MATCH(4,'Control por turno'!$R$2:$R$1501,0))="","",INDEX('Control por turno'!$O$2:$O$1501,MATCH(4,'Control por turno'!$R$2:$R$1501,0))))</f>
        <v/>
      </c>
      <c r="I16" s="18">
        <f>IF($B16="","",IF(INDEX('Control por turno'!$Q$2:$Q$1501,MATCH(4,'Control por turno'!$R$2:$R$1501,0))="","",INDEX('Control por turno'!$Q$2:$Q$1501,MATCH(4,'Control por turno'!$R$2:$R$1501,0))))</f>
        <v/>
      </c>
    </row>
    <row r="17">
      <c r="B17" s="18">
        <f>IF(COUNTIF('Control por turno'!$R$2:$R$1501,5)=0,"",5)</f>
        <v/>
      </c>
      <c r="C17" s="18">
        <f>IF($B17="","",IF(INDEX('Control por turno'!$E$2:$E$1501,MATCH(5,'Control por turno'!$R$2:$R$1501,0))="","",INDEX('Control por turno'!$E$2:$E$1501,MATCH(5,'Control por turno'!$R$2:$R$1501,0))))</f>
        <v/>
      </c>
      <c r="D17" s="18">
        <f>IF($B17="","",IF(INDEX('Control por turno'!$F$2:$F$1501,MATCH(5,'Control por turno'!$R$2:$R$1501,0))="","",INDEX('Control por turno'!$F$2:$F$1501,MATCH(5,'Control por turno'!$R$2:$R$1501,0))))</f>
        <v/>
      </c>
      <c r="E17" s="24">
        <f>IF($B17="","",IF(INDEX('Control por turno'!$L$2:$L$1501,MATCH(5,'Control por turno'!$R$2:$R$1501,0))="","",INDEX('Control por turno'!$L$2:$L$1501,MATCH(5,'Control por turno'!$R$2:$R$1501,0))))</f>
        <v/>
      </c>
      <c r="F17" s="24">
        <f>IF($B17="","",IF(INDEX('Control por turno'!$M$2:$M$1501,MATCH(5,'Control por turno'!$R$2:$R$1501,0))="","",INDEX('Control por turno'!$M$2:$M$1501,MATCH(5,'Control por turno'!$R$2:$R$1501,0))))</f>
        <v/>
      </c>
      <c r="G17" s="24">
        <f>IF($B17="","",IF(INDEX('Control por turno'!$N$2:$N$1501,MATCH(5,'Control por turno'!$R$2:$R$1501,0))="","",INDEX('Control por turno'!$N$2:$N$1501,MATCH(5,'Control por turno'!$R$2:$R$1501,0))))</f>
        <v/>
      </c>
      <c r="H17" s="18">
        <f>IF($B17="","",IF(INDEX('Control por turno'!$O$2:$O$1501,MATCH(5,'Control por turno'!$R$2:$R$1501,0))="","",INDEX('Control por turno'!$O$2:$O$1501,MATCH(5,'Control por turno'!$R$2:$R$1501,0))))</f>
        <v/>
      </c>
      <c r="I17" s="18">
        <f>IF($B17="","",IF(INDEX('Control por turno'!$Q$2:$Q$1501,MATCH(5,'Control por turno'!$R$2:$R$1501,0))="","",INDEX('Control por turno'!$Q$2:$Q$1501,MATCH(5,'Control por turno'!$R$2:$R$1501,0))))</f>
        <v/>
      </c>
    </row>
    <row r="18">
      <c r="B18" s="18">
        <f>IF(COUNTIF('Control por turno'!$R$2:$R$1501,6)=0,"",6)</f>
        <v/>
      </c>
      <c r="C18" s="18">
        <f>IF($B18="","",IF(INDEX('Control por turno'!$E$2:$E$1501,MATCH(6,'Control por turno'!$R$2:$R$1501,0))="","",INDEX('Control por turno'!$E$2:$E$1501,MATCH(6,'Control por turno'!$R$2:$R$1501,0))))</f>
        <v/>
      </c>
      <c r="D18" s="18">
        <f>IF($B18="","",IF(INDEX('Control por turno'!$F$2:$F$1501,MATCH(6,'Control por turno'!$R$2:$R$1501,0))="","",INDEX('Control por turno'!$F$2:$F$1501,MATCH(6,'Control por turno'!$R$2:$R$1501,0))))</f>
        <v/>
      </c>
      <c r="E18" s="24">
        <f>IF($B18="","",IF(INDEX('Control por turno'!$L$2:$L$1501,MATCH(6,'Control por turno'!$R$2:$R$1501,0))="","",INDEX('Control por turno'!$L$2:$L$1501,MATCH(6,'Control por turno'!$R$2:$R$1501,0))))</f>
        <v/>
      </c>
      <c r="F18" s="24">
        <f>IF($B18="","",IF(INDEX('Control por turno'!$M$2:$M$1501,MATCH(6,'Control por turno'!$R$2:$R$1501,0))="","",INDEX('Control por turno'!$M$2:$M$1501,MATCH(6,'Control por turno'!$R$2:$R$1501,0))))</f>
        <v/>
      </c>
      <c r="G18" s="24">
        <f>IF($B18="","",IF(INDEX('Control por turno'!$N$2:$N$1501,MATCH(6,'Control por turno'!$R$2:$R$1501,0))="","",INDEX('Control por turno'!$N$2:$N$1501,MATCH(6,'Control por turno'!$R$2:$R$1501,0))))</f>
        <v/>
      </c>
      <c r="H18" s="18">
        <f>IF($B18="","",IF(INDEX('Control por turno'!$O$2:$O$1501,MATCH(6,'Control por turno'!$R$2:$R$1501,0))="","",INDEX('Control por turno'!$O$2:$O$1501,MATCH(6,'Control por turno'!$R$2:$R$1501,0))))</f>
        <v/>
      </c>
      <c r="I18" s="18">
        <f>IF($B18="","",IF(INDEX('Control por turno'!$Q$2:$Q$1501,MATCH(6,'Control por turno'!$R$2:$R$1501,0))="","",INDEX('Control por turno'!$Q$2:$Q$1501,MATCH(6,'Control por turno'!$R$2:$R$1501,0))))</f>
        <v/>
      </c>
    </row>
    <row r="19">
      <c r="B19" s="18">
        <f>IF(COUNTIF('Control por turno'!$R$2:$R$1501,7)=0,"",7)</f>
        <v/>
      </c>
      <c r="C19" s="18">
        <f>IF($B19="","",IF(INDEX('Control por turno'!$E$2:$E$1501,MATCH(7,'Control por turno'!$R$2:$R$1501,0))="","",INDEX('Control por turno'!$E$2:$E$1501,MATCH(7,'Control por turno'!$R$2:$R$1501,0))))</f>
        <v/>
      </c>
      <c r="D19" s="18">
        <f>IF($B19="","",IF(INDEX('Control por turno'!$F$2:$F$1501,MATCH(7,'Control por turno'!$R$2:$R$1501,0))="","",INDEX('Control por turno'!$F$2:$F$1501,MATCH(7,'Control por turno'!$R$2:$R$1501,0))))</f>
        <v/>
      </c>
      <c r="E19" s="24">
        <f>IF($B19="","",IF(INDEX('Control por turno'!$L$2:$L$1501,MATCH(7,'Control por turno'!$R$2:$R$1501,0))="","",INDEX('Control por turno'!$L$2:$L$1501,MATCH(7,'Control por turno'!$R$2:$R$1501,0))))</f>
        <v/>
      </c>
      <c r="F19" s="24">
        <f>IF($B19="","",IF(INDEX('Control por turno'!$M$2:$M$1501,MATCH(7,'Control por turno'!$R$2:$R$1501,0))="","",INDEX('Control por turno'!$M$2:$M$1501,MATCH(7,'Control por turno'!$R$2:$R$1501,0))))</f>
        <v/>
      </c>
      <c r="G19" s="24">
        <f>IF($B19="","",IF(INDEX('Control por turno'!$N$2:$N$1501,MATCH(7,'Control por turno'!$R$2:$R$1501,0))="","",INDEX('Control por turno'!$N$2:$N$1501,MATCH(7,'Control por turno'!$R$2:$R$1501,0))))</f>
        <v/>
      </c>
      <c r="H19" s="18">
        <f>IF($B19="","",IF(INDEX('Control por turno'!$O$2:$O$1501,MATCH(7,'Control por turno'!$R$2:$R$1501,0))="","",INDEX('Control por turno'!$O$2:$O$1501,MATCH(7,'Control por turno'!$R$2:$R$1501,0))))</f>
        <v/>
      </c>
      <c r="I19" s="18">
        <f>IF($B19="","",IF(INDEX('Control por turno'!$Q$2:$Q$1501,MATCH(7,'Control por turno'!$R$2:$R$1501,0))="","",INDEX('Control por turno'!$Q$2:$Q$1501,MATCH(7,'Control por turno'!$R$2:$R$1501,0))))</f>
        <v/>
      </c>
    </row>
    <row r="20">
      <c r="B20" s="18">
        <f>IF(COUNTIF('Control por turno'!$R$2:$R$1501,8)=0,"",8)</f>
        <v/>
      </c>
      <c r="C20" s="18">
        <f>IF($B20="","",IF(INDEX('Control por turno'!$E$2:$E$1501,MATCH(8,'Control por turno'!$R$2:$R$1501,0))="","",INDEX('Control por turno'!$E$2:$E$1501,MATCH(8,'Control por turno'!$R$2:$R$1501,0))))</f>
        <v/>
      </c>
      <c r="D20" s="18">
        <f>IF($B20="","",IF(INDEX('Control por turno'!$F$2:$F$1501,MATCH(8,'Control por turno'!$R$2:$R$1501,0))="","",INDEX('Control por turno'!$F$2:$F$1501,MATCH(8,'Control por turno'!$R$2:$R$1501,0))))</f>
        <v/>
      </c>
      <c r="E20" s="24">
        <f>IF($B20="","",IF(INDEX('Control por turno'!$L$2:$L$1501,MATCH(8,'Control por turno'!$R$2:$R$1501,0))="","",INDEX('Control por turno'!$L$2:$L$1501,MATCH(8,'Control por turno'!$R$2:$R$1501,0))))</f>
        <v/>
      </c>
      <c r="F20" s="24">
        <f>IF($B20="","",IF(INDEX('Control por turno'!$M$2:$M$1501,MATCH(8,'Control por turno'!$R$2:$R$1501,0))="","",INDEX('Control por turno'!$M$2:$M$1501,MATCH(8,'Control por turno'!$R$2:$R$1501,0))))</f>
        <v/>
      </c>
      <c r="G20" s="24">
        <f>IF($B20="","",IF(INDEX('Control por turno'!$N$2:$N$1501,MATCH(8,'Control por turno'!$R$2:$R$1501,0))="","",INDEX('Control por turno'!$N$2:$N$1501,MATCH(8,'Control por turno'!$R$2:$R$1501,0))))</f>
        <v/>
      </c>
      <c r="H20" s="18">
        <f>IF($B20="","",IF(INDEX('Control por turno'!$O$2:$O$1501,MATCH(8,'Control por turno'!$R$2:$R$1501,0))="","",INDEX('Control por turno'!$O$2:$O$1501,MATCH(8,'Control por turno'!$R$2:$R$1501,0))))</f>
        <v/>
      </c>
      <c r="I20" s="18">
        <f>IF($B20="","",IF(INDEX('Control por turno'!$Q$2:$Q$1501,MATCH(8,'Control por turno'!$R$2:$R$1501,0))="","",INDEX('Control por turno'!$Q$2:$Q$1501,MATCH(8,'Control por turno'!$R$2:$R$1501,0))))</f>
        <v/>
      </c>
    </row>
    <row r="21">
      <c r="B21" s="18">
        <f>IF(COUNTIF('Control por turno'!$R$2:$R$1501,9)=0,"",9)</f>
        <v/>
      </c>
      <c r="C21" s="18">
        <f>IF($B21="","",IF(INDEX('Control por turno'!$E$2:$E$1501,MATCH(9,'Control por turno'!$R$2:$R$1501,0))="","",INDEX('Control por turno'!$E$2:$E$1501,MATCH(9,'Control por turno'!$R$2:$R$1501,0))))</f>
        <v/>
      </c>
      <c r="D21" s="18">
        <f>IF($B21="","",IF(INDEX('Control por turno'!$F$2:$F$1501,MATCH(9,'Control por turno'!$R$2:$R$1501,0))="","",INDEX('Control por turno'!$F$2:$F$1501,MATCH(9,'Control por turno'!$R$2:$R$1501,0))))</f>
        <v/>
      </c>
      <c r="E21" s="24">
        <f>IF($B21="","",IF(INDEX('Control por turno'!$L$2:$L$1501,MATCH(9,'Control por turno'!$R$2:$R$1501,0))="","",INDEX('Control por turno'!$L$2:$L$1501,MATCH(9,'Control por turno'!$R$2:$R$1501,0))))</f>
        <v/>
      </c>
      <c r="F21" s="24">
        <f>IF($B21="","",IF(INDEX('Control por turno'!$M$2:$M$1501,MATCH(9,'Control por turno'!$R$2:$R$1501,0))="","",INDEX('Control por turno'!$M$2:$M$1501,MATCH(9,'Control por turno'!$R$2:$R$1501,0))))</f>
        <v/>
      </c>
      <c r="G21" s="24">
        <f>IF($B21="","",IF(INDEX('Control por turno'!$N$2:$N$1501,MATCH(9,'Control por turno'!$R$2:$R$1501,0))="","",INDEX('Control por turno'!$N$2:$N$1501,MATCH(9,'Control por turno'!$R$2:$R$1501,0))))</f>
        <v/>
      </c>
      <c r="H21" s="18">
        <f>IF($B21="","",IF(INDEX('Control por turno'!$O$2:$O$1501,MATCH(9,'Control por turno'!$R$2:$R$1501,0))="","",INDEX('Control por turno'!$O$2:$O$1501,MATCH(9,'Control por turno'!$R$2:$R$1501,0))))</f>
        <v/>
      </c>
      <c r="I21" s="18">
        <f>IF($B21="","",IF(INDEX('Control por turno'!$Q$2:$Q$1501,MATCH(9,'Control por turno'!$R$2:$R$1501,0))="","",INDEX('Control por turno'!$Q$2:$Q$1501,MATCH(9,'Control por turno'!$R$2:$R$1501,0))))</f>
        <v/>
      </c>
    </row>
    <row r="22">
      <c r="B22" s="18">
        <f>IF(COUNTIF('Control por turno'!$R$2:$R$1501,10)=0,"",10)</f>
        <v/>
      </c>
      <c r="C22" s="18">
        <f>IF($B22="","",IF(INDEX('Control por turno'!$E$2:$E$1501,MATCH(10,'Control por turno'!$R$2:$R$1501,0))="","",INDEX('Control por turno'!$E$2:$E$1501,MATCH(10,'Control por turno'!$R$2:$R$1501,0))))</f>
        <v/>
      </c>
      <c r="D22" s="18">
        <f>IF($B22="","",IF(INDEX('Control por turno'!$F$2:$F$1501,MATCH(10,'Control por turno'!$R$2:$R$1501,0))="","",INDEX('Control por turno'!$F$2:$F$1501,MATCH(10,'Control por turno'!$R$2:$R$1501,0))))</f>
        <v/>
      </c>
      <c r="E22" s="24">
        <f>IF($B22="","",IF(INDEX('Control por turno'!$L$2:$L$1501,MATCH(10,'Control por turno'!$R$2:$R$1501,0))="","",INDEX('Control por turno'!$L$2:$L$1501,MATCH(10,'Control por turno'!$R$2:$R$1501,0))))</f>
        <v/>
      </c>
      <c r="F22" s="24">
        <f>IF($B22="","",IF(INDEX('Control por turno'!$M$2:$M$1501,MATCH(10,'Control por turno'!$R$2:$R$1501,0))="","",INDEX('Control por turno'!$M$2:$M$1501,MATCH(10,'Control por turno'!$R$2:$R$1501,0))))</f>
        <v/>
      </c>
      <c r="G22" s="24">
        <f>IF($B22="","",IF(INDEX('Control por turno'!$N$2:$N$1501,MATCH(10,'Control por turno'!$R$2:$R$1501,0))="","",INDEX('Control por turno'!$N$2:$N$1501,MATCH(10,'Control por turno'!$R$2:$R$1501,0))))</f>
        <v/>
      </c>
      <c r="H22" s="18">
        <f>IF($B22="","",IF(INDEX('Control por turno'!$O$2:$O$1501,MATCH(10,'Control por turno'!$R$2:$R$1501,0))="","",INDEX('Control por turno'!$O$2:$O$1501,MATCH(10,'Control por turno'!$R$2:$R$1501,0))))</f>
        <v/>
      </c>
      <c r="I22" s="18">
        <f>IF($B22="","",IF(INDEX('Control por turno'!$Q$2:$Q$1501,MATCH(10,'Control por turno'!$R$2:$R$1501,0))="","",INDEX('Control por turno'!$Q$2:$Q$1501,MATCH(10,'Control por turno'!$R$2:$R$1501,0))))</f>
        <v/>
      </c>
    </row>
    <row r="23">
      <c r="B23" s="18">
        <f>IF(COUNTIF('Control por turno'!$R$2:$R$1501,11)=0,"",11)</f>
        <v/>
      </c>
      <c r="C23" s="18">
        <f>IF($B23="","",IF(INDEX('Control por turno'!$E$2:$E$1501,MATCH(11,'Control por turno'!$R$2:$R$1501,0))="","",INDEX('Control por turno'!$E$2:$E$1501,MATCH(11,'Control por turno'!$R$2:$R$1501,0))))</f>
        <v/>
      </c>
      <c r="D23" s="18">
        <f>IF($B23="","",IF(INDEX('Control por turno'!$F$2:$F$1501,MATCH(11,'Control por turno'!$R$2:$R$1501,0))="","",INDEX('Control por turno'!$F$2:$F$1501,MATCH(11,'Control por turno'!$R$2:$R$1501,0))))</f>
        <v/>
      </c>
      <c r="E23" s="24">
        <f>IF($B23="","",IF(INDEX('Control por turno'!$L$2:$L$1501,MATCH(11,'Control por turno'!$R$2:$R$1501,0))="","",INDEX('Control por turno'!$L$2:$L$1501,MATCH(11,'Control por turno'!$R$2:$R$1501,0))))</f>
        <v/>
      </c>
      <c r="F23" s="24">
        <f>IF($B23="","",IF(INDEX('Control por turno'!$M$2:$M$1501,MATCH(11,'Control por turno'!$R$2:$R$1501,0))="","",INDEX('Control por turno'!$M$2:$M$1501,MATCH(11,'Control por turno'!$R$2:$R$1501,0))))</f>
        <v/>
      </c>
      <c r="G23" s="24">
        <f>IF($B23="","",IF(INDEX('Control por turno'!$N$2:$N$1501,MATCH(11,'Control por turno'!$R$2:$R$1501,0))="","",INDEX('Control por turno'!$N$2:$N$1501,MATCH(11,'Control por turno'!$R$2:$R$1501,0))))</f>
        <v/>
      </c>
      <c r="H23" s="18">
        <f>IF($B23="","",IF(INDEX('Control por turno'!$O$2:$O$1501,MATCH(11,'Control por turno'!$R$2:$R$1501,0))="","",INDEX('Control por turno'!$O$2:$O$1501,MATCH(11,'Control por turno'!$R$2:$R$1501,0))))</f>
        <v/>
      </c>
      <c r="I23" s="18">
        <f>IF($B23="","",IF(INDEX('Control por turno'!$Q$2:$Q$1501,MATCH(11,'Control por turno'!$R$2:$R$1501,0))="","",INDEX('Control por turno'!$Q$2:$Q$1501,MATCH(11,'Control por turno'!$R$2:$R$1501,0))))</f>
        <v/>
      </c>
    </row>
    <row r="24">
      <c r="B24" s="18">
        <f>IF(COUNTIF('Control por turno'!$R$2:$R$1501,12)=0,"",12)</f>
        <v/>
      </c>
      <c r="C24" s="18">
        <f>IF($B24="","",IF(INDEX('Control por turno'!$E$2:$E$1501,MATCH(12,'Control por turno'!$R$2:$R$1501,0))="","",INDEX('Control por turno'!$E$2:$E$1501,MATCH(12,'Control por turno'!$R$2:$R$1501,0))))</f>
        <v/>
      </c>
      <c r="D24" s="18">
        <f>IF($B24="","",IF(INDEX('Control por turno'!$F$2:$F$1501,MATCH(12,'Control por turno'!$R$2:$R$1501,0))="","",INDEX('Control por turno'!$F$2:$F$1501,MATCH(12,'Control por turno'!$R$2:$R$1501,0))))</f>
        <v/>
      </c>
      <c r="E24" s="24">
        <f>IF($B24="","",IF(INDEX('Control por turno'!$L$2:$L$1501,MATCH(12,'Control por turno'!$R$2:$R$1501,0))="","",INDEX('Control por turno'!$L$2:$L$1501,MATCH(12,'Control por turno'!$R$2:$R$1501,0))))</f>
        <v/>
      </c>
      <c r="F24" s="24">
        <f>IF($B24="","",IF(INDEX('Control por turno'!$M$2:$M$1501,MATCH(12,'Control por turno'!$R$2:$R$1501,0))="","",INDEX('Control por turno'!$M$2:$M$1501,MATCH(12,'Control por turno'!$R$2:$R$1501,0))))</f>
        <v/>
      </c>
      <c r="G24" s="24">
        <f>IF($B24="","",IF(INDEX('Control por turno'!$N$2:$N$1501,MATCH(12,'Control por turno'!$R$2:$R$1501,0))="","",INDEX('Control por turno'!$N$2:$N$1501,MATCH(12,'Control por turno'!$R$2:$R$1501,0))))</f>
        <v/>
      </c>
      <c r="H24" s="18">
        <f>IF($B24="","",IF(INDEX('Control por turno'!$O$2:$O$1501,MATCH(12,'Control por turno'!$R$2:$R$1501,0))="","",INDEX('Control por turno'!$O$2:$O$1501,MATCH(12,'Control por turno'!$R$2:$R$1501,0))))</f>
        <v/>
      </c>
      <c r="I24" s="18">
        <f>IF($B24="","",IF(INDEX('Control por turno'!$Q$2:$Q$1501,MATCH(12,'Control por turno'!$R$2:$R$1501,0))="","",INDEX('Control por turno'!$Q$2:$Q$1501,MATCH(12,'Control por turno'!$R$2:$R$1501,0))))</f>
        <v/>
      </c>
    </row>
    <row r="25">
      <c r="B25" s="18">
        <f>IF(COUNTIF('Control por turno'!$R$2:$R$1501,13)=0,"",13)</f>
        <v/>
      </c>
      <c r="C25" s="18">
        <f>IF($B25="","",IF(INDEX('Control por turno'!$E$2:$E$1501,MATCH(13,'Control por turno'!$R$2:$R$1501,0))="","",INDEX('Control por turno'!$E$2:$E$1501,MATCH(13,'Control por turno'!$R$2:$R$1501,0))))</f>
        <v/>
      </c>
      <c r="D25" s="18">
        <f>IF($B25="","",IF(INDEX('Control por turno'!$F$2:$F$1501,MATCH(13,'Control por turno'!$R$2:$R$1501,0))="","",INDEX('Control por turno'!$F$2:$F$1501,MATCH(13,'Control por turno'!$R$2:$R$1501,0))))</f>
        <v/>
      </c>
      <c r="E25" s="24">
        <f>IF($B25="","",IF(INDEX('Control por turno'!$L$2:$L$1501,MATCH(13,'Control por turno'!$R$2:$R$1501,0))="","",INDEX('Control por turno'!$L$2:$L$1501,MATCH(13,'Control por turno'!$R$2:$R$1501,0))))</f>
        <v/>
      </c>
      <c r="F25" s="24">
        <f>IF($B25="","",IF(INDEX('Control por turno'!$M$2:$M$1501,MATCH(13,'Control por turno'!$R$2:$R$1501,0))="","",INDEX('Control por turno'!$M$2:$M$1501,MATCH(13,'Control por turno'!$R$2:$R$1501,0))))</f>
        <v/>
      </c>
      <c r="G25" s="24">
        <f>IF($B25="","",IF(INDEX('Control por turno'!$N$2:$N$1501,MATCH(13,'Control por turno'!$R$2:$R$1501,0))="","",INDEX('Control por turno'!$N$2:$N$1501,MATCH(13,'Control por turno'!$R$2:$R$1501,0))))</f>
        <v/>
      </c>
      <c r="H25" s="18">
        <f>IF($B25="","",IF(INDEX('Control por turno'!$O$2:$O$1501,MATCH(13,'Control por turno'!$R$2:$R$1501,0))="","",INDEX('Control por turno'!$O$2:$O$1501,MATCH(13,'Control por turno'!$R$2:$R$1501,0))))</f>
        <v/>
      </c>
      <c r="I25" s="18">
        <f>IF($B25="","",IF(INDEX('Control por turno'!$Q$2:$Q$1501,MATCH(13,'Control por turno'!$R$2:$R$1501,0))="","",INDEX('Control por turno'!$Q$2:$Q$1501,MATCH(13,'Control por turno'!$R$2:$R$1501,0))))</f>
        <v/>
      </c>
    </row>
    <row r="26">
      <c r="B26" s="18">
        <f>IF(COUNTIF('Control por turno'!$R$2:$R$1501,14)=0,"",14)</f>
        <v/>
      </c>
      <c r="C26" s="18">
        <f>IF($B26="","",IF(INDEX('Control por turno'!$E$2:$E$1501,MATCH(14,'Control por turno'!$R$2:$R$1501,0))="","",INDEX('Control por turno'!$E$2:$E$1501,MATCH(14,'Control por turno'!$R$2:$R$1501,0))))</f>
        <v/>
      </c>
      <c r="D26" s="18">
        <f>IF($B26="","",IF(INDEX('Control por turno'!$F$2:$F$1501,MATCH(14,'Control por turno'!$R$2:$R$1501,0))="","",INDEX('Control por turno'!$F$2:$F$1501,MATCH(14,'Control por turno'!$R$2:$R$1501,0))))</f>
        <v/>
      </c>
      <c r="E26" s="24">
        <f>IF($B26="","",IF(INDEX('Control por turno'!$L$2:$L$1501,MATCH(14,'Control por turno'!$R$2:$R$1501,0))="","",INDEX('Control por turno'!$L$2:$L$1501,MATCH(14,'Control por turno'!$R$2:$R$1501,0))))</f>
        <v/>
      </c>
      <c r="F26" s="24">
        <f>IF($B26="","",IF(INDEX('Control por turno'!$M$2:$M$1501,MATCH(14,'Control por turno'!$R$2:$R$1501,0))="","",INDEX('Control por turno'!$M$2:$M$1501,MATCH(14,'Control por turno'!$R$2:$R$1501,0))))</f>
        <v/>
      </c>
      <c r="G26" s="24">
        <f>IF($B26="","",IF(INDEX('Control por turno'!$N$2:$N$1501,MATCH(14,'Control por turno'!$R$2:$R$1501,0))="","",INDEX('Control por turno'!$N$2:$N$1501,MATCH(14,'Control por turno'!$R$2:$R$1501,0))))</f>
        <v/>
      </c>
      <c r="H26" s="18">
        <f>IF($B26="","",IF(INDEX('Control por turno'!$O$2:$O$1501,MATCH(14,'Control por turno'!$R$2:$R$1501,0))="","",INDEX('Control por turno'!$O$2:$O$1501,MATCH(14,'Control por turno'!$R$2:$R$1501,0))))</f>
        <v/>
      </c>
      <c r="I26" s="18">
        <f>IF($B26="","",IF(INDEX('Control por turno'!$Q$2:$Q$1501,MATCH(14,'Control por turno'!$R$2:$R$1501,0))="","",INDEX('Control por turno'!$Q$2:$Q$1501,MATCH(14,'Control por turno'!$R$2:$R$1501,0))))</f>
        <v/>
      </c>
    </row>
    <row r="27">
      <c r="B27" s="18">
        <f>IF(COUNTIF('Control por turno'!$R$2:$R$1501,15)=0,"",15)</f>
        <v/>
      </c>
      <c r="C27" s="18">
        <f>IF($B27="","",IF(INDEX('Control por turno'!$E$2:$E$1501,MATCH(15,'Control por turno'!$R$2:$R$1501,0))="","",INDEX('Control por turno'!$E$2:$E$1501,MATCH(15,'Control por turno'!$R$2:$R$1501,0))))</f>
        <v/>
      </c>
      <c r="D27" s="18">
        <f>IF($B27="","",IF(INDEX('Control por turno'!$F$2:$F$1501,MATCH(15,'Control por turno'!$R$2:$R$1501,0))="","",INDEX('Control por turno'!$F$2:$F$1501,MATCH(15,'Control por turno'!$R$2:$R$1501,0))))</f>
        <v/>
      </c>
      <c r="E27" s="24">
        <f>IF($B27="","",IF(INDEX('Control por turno'!$L$2:$L$1501,MATCH(15,'Control por turno'!$R$2:$R$1501,0))="","",INDEX('Control por turno'!$L$2:$L$1501,MATCH(15,'Control por turno'!$R$2:$R$1501,0))))</f>
        <v/>
      </c>
      <c r="F27" s="24">
        <f>IF($B27="","",IF(INDEX('Control por turno'!$M$2:$M$1501,MATCH(15,'Control por turno'!$R$2:$R$1501,0))="","",INDEX('Control por turno'!$M$2:$M$1501,MATCH(15,'Control por turno'!$R$2:$R$1501,0))))</f>
        <v/>
      </c>
      <c r="G27" s="24">
        <f>IF($B27="","",IF(INDEX('Control por turno'!$N$2:$N$1501,MATCH(15,'Control por turno'!$R$2:$R$1501,0))="","",INDEX('Control por turno'!$N$2:$N$1501,MATCH(15,'Control por turno'!$R$2:$R$1501,0))))</f>
        <v/>
      </c>
      <c r="H27" s="18">
        <f>IF($B27="","",IF(INDEX('Control por turno'!$O$2:$O$1501,MATCH(15,'Control por turno'!$R$2:$R$1501,0))="","",INDEX('Control por turno'!$O$2:$O$1501,MATCH(15,'Control por turno'!$R$2:$R$1501,0))))</f>
        <v/>
      </c>
      <c r="I27" s="18">
        <f>IF($B27="","",IF(INDEX('Control por turno'!$Q$2:$Q$1501,MATCH(15,'Control por turno'!$R$2:$R$1501,0))="","",INDEX('Control por turno'!$Q$2:$Q$1501,MATCH(15,'Control por turno'!$R$2:$R$1501,0))))</f>
        <v/>
      </c>
    </row>
    <row r="28">
      <c r="B28" s="18">
        <f>IF(COUNTIF('Control por turno'!$R$2:$R$1501,16)=0,"",16)</f>
        <v/>
      </c>
      <c r="C28" s="18">
        <f>IF($B28="","",IF(INDEX('Control por turno'!$E$2:$E$1501,MATCH(16,'Control por turno'!$R$2:$R$1501,0))="","",INDEX('Control por turno'!$E$2:$E$1501,MATCH(16,'Control por turno'!$R$2:$R$1501,0))))</f>
        <v/>
      </c>
      <c r="D28" s="18">
        <f>IF($B28="","",IF(INDEX('Control por turno'!$F$2:$F$1501,MATCH(16,'Control por turno'!$R$2:$R$1501,0))="","",INDEX('Control por turno'!$F$2:$F$1501,MATCH(16,'Control por turno'!$R$2:$R$1501,0))))</f>
        <v/>
      </c>
      <c r="E28" s="24">
        <f>IF($B28="","",IF(INDEX('Control por turno'!$L$2:$L$1501,MATCH(16,'Control por turno'!$R$2:$R$1501,0))="","",INDEX('Control por turno'!$L$2:$L$1501,MATCH(16,'Control por turno'!$R$2:$R$1501,0))))</f>
        <v/>
      </c>
      <c r="F28" s="24">
        <f>IF($B28="","",IF(INDEX('Control por turno'!$M$2:$M$1501,MATCH(16,'Control por turno'!$R$2:$R$1501,0))="","",INDEX('Control por turno'!$M$2:$M$1501,MATCH(16,'Control por turno'!$R$2:$R$1501,0))))</f>
        <v/>
      </c>
      <c r="G28" s="24">
        <f>IF($B28="","",IF(INDEX('Control por turno'!$N$2:$N$1501,MATCH(16,'Control por turno'!$R$2:$R$1501,0))="","",INDEX('Control por turno'!$N$2:$N$1501,MATCH(16,'Control por turno'!$R$2:$R$1501,0))))</f>
        <v/>
      </c>
      <c r="H28" s="18">
        <f>IF($B28="","",IF(INDEX('Control por turno'!$O$2:$O$1501,MATCH(16,'Control por turno'!$R$2:$R$1501,0))="","",INDEX('Control por turno'!$O$2:$O$1501,MATCH(16,'Control por turno'!$R$2:$R$1501,0))))</f>
        <v/>
      </c>
      <c r="I28" s="18">
        <f>IF($B28="","",IF(INDEX('Control por turno'!$Q$2:$Q$1501,MATCH(16,'Control por turno'!$R$2:$R$1501,0))="","",INDEX('Control por turno'!$Q$2:$Q$1501,MATCH(16,'Control por turno'!$R$2:$R$1501,0))))</f>
        <v/>
      </c>
    </row>
    <row r="29">
      <c r="B29" s="18">
        <f>IF(COUNTIF('Control por turno'!$R$2:$R$1501,17)=0,"",17)</f>
        <v/>
      </c>
      <c r="C29" s="18">
        <f>IF($B29="","",IF(INDEX('Control por turno'!$E$2:$E$1501,MATCH(17,'Control por turno'!$R$2:$R$1501,0))="","",INDEX('Control por turno'!$E$2:$E$1501,MATCH(17,'Control por turno'!$R$2:$R$1501,0))))</f>
        <v/>
      </c>
      <c r="D29" s="18">
        <f>IF($B29="","",IF(INDEX('Control por turno'!$F$2:$F$1501,MATCH(17,'Control por turno'!$R$2:$R$1501,0))="","",INDEX('Control por turno'!$F$2:$F$1501,MATCH(17,'Control por turno'!$R$2:$R$1501,0))))</f>
        <v/>
      </c>
      <c r="E29" s="24">
        <f>IF($B29="","",IF(INDEX('Control por turno'!$L$2:$L$1501,MATCH(17,'Control por turno'!$R$2:$R$1501,0))="","",INDEX('Control por turno'!$L$2:$L$1501,MATCH(17,'Control por turno'!$R$2:$R$1501,0))))</f>
        <v/>
      </c>
      <c r="F29" s="24">
        <f>IF($B29="","",IF(INDEX('Control por turno'!$M$2:$M$1501,MATCH(17,'Control por turno'!$R$2:$R$1501,0))="","",INDEX('Control por turno'!$M$2:$M$1501,MATCH(17,'Control por turno'!$R$2:$R$1501,0))))</f>
        <v/>
      </c>
      <c r="G29" s="24">
        <f>IF($B29="","",IF(INDEX('Control por turno'!$N$2:$N$1501,MATCH(17,'Control por turno'!$R$2:$R$1501,0))="","",INDEX('Control por turno'!$N$2:$N$1501,MATCH(17,'Control por turno'!$R$2:$R$1501,0))))</f>
        <v/>
      </c>
      <c r="H29" s="18">
        <f>IF($B29="","",IF(INDEX('Control por turno'!$O$2:$O$1501,MATCH(17,'Control por turno'!$R$2:$R$1501,0))="","",INDEX('Control por turno'!$O$2:$O$1501,MATCH(17,'Control por turno'!$R$2:$R$1501,0))))</f>
        <v/>
      </c>
      <c r="I29" s="18">
        <f>IF($B29="","",IF(INDEX('Control por turno'!$Q$2:$Q$1501,MATCH(17,'Control por turno'!$R$2:$R$1501,0))="","",INDEX('Control por turno'!$Q$2:$Q$1501,MATCH(17,'Control por turno'!$R$2:$R$1501,0))))</f>
        <v/>
      </c>
    </row>
    <row r="30">
      <c r="B30" s="18">
        <f>IF(COUNTIF('Control por turno'!$R$2:$R$1501,18)=0,"",18)</f>
        <v/>
      </c>
      <c r="C30" s="18">
        <f>IF($B30="","",IF(INDEX('Control por turno'!$E$2:$E$1501,MATCH(18,'Control por turno'!$R$2:$R$1501,0))="","",INDEX('Control por turno'!$E$2:$E$1501,MATCH(18,'Control por turno'!$R$2:$R$1501,0))))</f>
        <v/>
      </c>
      <c r="D30" s="18">
        <f>IF($B30="","",IF(INDEX('Control por turno'!$F$2:$F$1501,MATCH(18,'Control por turno'!$R$2:$R$1501,0))="","",INDEX('Control por turno'!$F$2:$F$1501,MATCH(18,'Control por turno'!$R$2:$R$1501,0))))</f>
        <v/>
      </c>
      <c r="E30" s="24">
        <f>IF($B30="","",IF(INDEX('Control por turno'!$L$2:$L$1501,MATCH(18,'Control por turno'!$R$2:$R$1501,0))="","",INDEX('Control por turno'!$L$2:$L$1501,MATCH(18,'Control por turno'!$R$2:$R$1501,0))))</f>
        <v/>
      </c>
      <c r="F30" s="24">
        <f>IF($B30="","",IF(INDEX('Control por turno'!$M$2:$M$1501,MATCH(18,'Control por turno'!$R$2:$R$1501,0))="","",INDEX('Control por turno'!$M$2:$M$1501,MATCH(18,'Control por turno'!$R$2:$R$1501,0))))</f>
        <v/>
      </c>
      <c r="G30" s="24">
        <f>IF($B30="","",IF(INDEX('Control por turno'!$N$2:$N$1501,MATCH(18,'Control por turno'!$R$2:$R$1501,0))="","",INDEX('Control por turno'!$N$2:$N$1501,MATCH(18,'Control por turno'!$R$2:$R$1501,0))))</f>
        <v/>
      </c>
      <c r="H30" s="18">
        <f>IF($B30="","",IF(INDEX('Control por turno'!$O$2:$O$1501,MATCH(18,'Control por turno'!$R$2:$R$1501,0))="","",INDEX('Control por turno'!$O$2:$O$1501,MATCH(18,'Control por turno'!$R$2:$R$1501,0))))</f>
        <v/>
      </c>
      <c r="I30" s="18">
        <f>IF($B30="","",IF(INDEX('Control por turno'!$Q$2:$Q$1501,MATCH(18,'Control por turno'!$R$2:$R$1501,0))="","",INDEX('Control por turno'!$Q$2:$Q$1501,MATCH(18,'Control por turno'!$R$2:$R$1501,0))))</f>
        <v/>
      </c>
    </row>
    <row r="31">
      <c r="B31" s="18">
        <f>IF(COUNTIF('Control por turno'!$R$2:$R$1501,19)=0,"",19)</f>
        <v/>
      </c>
      <c r="C31" s="18">
        <f>IF($B31="","",IF(INDEX('Control por turno'!$E$2:$E$1501,MATCH(19,'Control por turno'!$R$2:$R$1501,0))="","",INDEX('Control por turno'!$E$2:$E$1501,MATCH(19,'Control por turno'!$R$2:$R$1501,0))))</f>
        <v/>
      </c>
      <c r="D31" s="18">
        <f>IF($B31="","",IF(INDEX('Control por turno'!$F$2:$F$1501,MATCH(19,'Control por turno'!$R$2:$R$1501,0))="","",INDEX('Control por turno'!$F$2:$F$1501,MATCH(19,'Control por turno'!$R$2:$R$1501,0))))</f>
        <v/>
      </c>
      <c r="E31" s="24">
        <f>IF($B31="","",IF(INDEX('Control por turno'!$L$2:$L$1501,MATCH(19,'Control por turno'!$R$2:$R$1501,0))="","",INDEX('Control por turno'!$L$2:$L$1501,MATCH(19,'Control por turno'!$R$2:$R$1501,0))))</f>
        <v/>
      </c>
      <c r="F31" s="24">
        <f>IF($B31="","",IF(INDEX('Control por turno'!$M$2:$M$1501,MATCH(19,'Control por turno'!$R$2:$R$1501,0))="","",INDEX('Control por turno'!$M$2:$M$1501,MATCH(19,'Control por turno'!$R$2:$R$1501,0))))</f>
        <v/>
      </c>
      <c r="G31" s="24">
        <f>IF($B31="","",IF(INDEX('Control por turno'!$N$2:$N$1501,MATCH(19,'Control por turno'!$R$2:$R$1501,0))="","",INDEX('Control por turno'!$N$2:$N$1501,MATCH(19,'Control por turno'!$R$2:$R$1501,0))))</f>
        <v/>
      </c>
      <c r="H31" s="18">
        <f>IF($B31="","",IF(INDEX('Control por turno'!$O$2:$O$1501,MATCH(19,'Control por turno'!$R$2:$R$1501,0))="","",INDEX('Control por turno'!$O$2:$O$1501,MATCH(19,'Control por turno'!$R$2:$R$1501,0))))</f>
        <v/>
      </c>
      <c r="I31" s="18">
        <f>IF($B31="","",IF(INDEX('Control por turno'!$Q$2:$Q$1501,MATCH(19,'Control por turno'!$R$2:$R$1501,0))="","",INDEX('Control por turno'!$Q$2:$Q$1501,MATCH(19,'Control por turno'!$R$2:$R$1501,0))))</f>
        <v/>
      </c>
    </row>
    <row r="32">
      <c r="B32" s="18">
        <f>IF(COUNTIF('Control por turno'!$R$2:$R$1501,20)=0,"",20)</f>
        <v/>
      </c>
      <c r="C32" s="18">
        <f>IF($B32="","",IF(INDEX('Control por turno'!$E$2:$E$1501,MATCH(20,'Control por turno'!$R$2:$R$1501,0))="","",INDEX('Control por turno'!$E$2:$E$1501,MATCH(20,'Control por turno'!$R$2:$R$1501,0))))</f>
        <v/>
      </c>
      <c r="D32" s="18">
        <f>IF($B32="","",IF(INDEX('Control por turno'!$F$2:$F$1501,MATCH(20,'Control por turno'!$R$2:$R$1501,0))="","",INDEX('Control por turno'!$F$2:$F$1501,MATCH(20,'Control por turno'!$R$2:$R$1501,0))))</f>
        <v/>
      </c>
      <c r="E32" s="24">
        <f>IF($B32="","",IF(INDEX('Control por turno'!$L$2:$L$1501,MATCH(20,'Control por turno'!$R$2:$R$1501,0))="","",INDEX('Control por turno'!$L$2:$L$1501,MATCH(20,'Control por turno'!$R$2:$R$1501,0))))</f>
        <v/>
      </c>
      <c r="F32" s="24">
        <f>IF($B32="","",IF(INDEX('Control por turno'!$M$2:$M$1501,MATCH(20,'Control por turno'!$R$2:$R$1501,0))="","",INDEX('Control por turno'!$M$2:$M$1501,MATCH(20,'Control por turno'!$R$2:$R$1501,0))))</f>
        <v/>
      </c>
      <c r="G32" s="24">
        <f>IF($B32="","",IF(INDEX('Control por turno'!$N$2:$N$1501,MATCH(20,'Control por turno'!$R$2:$R$1501,0))="","",INDEX('Control por turno'!$N$2:$N$1501,MATCH(20,'Control por turno'!$R$2:$R$1501,0))))</f>
        <v/>
      </c>
      <c r="H32" s="18">
        <f>IF($B32="","",IF(INDEX('Control por turno'!$O$2:$O$1501,MATCH(20,'Control por turno'!$R$2:$R$1501,0))="","",INDEX('Control por turno'!$O$2:$O$1501,MATCH(20,'Control por turno'!$R$2:$R$1501,0))))</f>
        <v/>
      </c>
      <c r="I32" s="18">
        <f>IF($B32="","",IF(INDEX('Control por turno'!$Q$2:$Q$1501,MATCH(20,'Control por turno'!$R$2:$R$1501,0))="","",INDEX('Control por turno'!$Q$2:$Q$1501,MATCH(20,'Control por turno'!$R$2:$R$1501,0))))</f>
        <v/>
      </c>
    </row>
    <row r="33">
      <c r="B33" s="18">
        <f>IF(COUNTIF('Control por turno'!$R$2:$R$1501,21)=0,"",21)</f>
        <v/>
      </c>
      <c r="C33" s="18">
        <f>IF($B33="","",IF(INDEX('Control por turno'!$E$2:$E$1501,MATCH(21,'Control por turno'!$R$2:$R$1501,0))="","",INDEX('Control por turno'!$E$2:$E$1501,MATCH(21,'Control por turno'!$R$2:$R$1501,0))))</f>
        <v/>
      </c>
      <c r="D33" s="18">
        <f>IF($B33="","",IF(INDEX('Control por turno'!$F$2:$F$1501,MATCH(21,'Control por turno'!$R$2:$R$1501,0))="","",INDEX('Control por turno'!$F$2:$F$1501,MATCH(21,'Control por turno'!$R$2:$R$1501,0))))</f>
        <v/>
      </c>
      <c r="E33" s="24">
        <f>IF($B33="","",IF(INDEX('Control por turno'!$L$2:$L$1501,MATCH(21,'Control por turno'!$R$2:$R$1501,0))="","",INDEX('Control por turno'!$L$2:$L$1501,MATCH(21,'Control por turno'!$R$2:$R$1501,0))))</f>
        <v/>
      </c>
      <c r="F33" s="24">
        <f>IF($B33="","",IF(INDEX('Control por turno'!$M$2:$M$1501,MATCH(21,'Control por turno'!$R$2:$R$1501,0))="","",INDEX('Control por turno'!$M$2:$M$1501,MATCH(21,'Control por turno'!$R$2:$R$1501,0))))</f>
        <v/>
      </c>
      <c r="G33" s="24">
        <f>IF($B33="","",IF(INDEX('Control por turno'!$N$2:$N$1501,MATCH(21,'Control por turno'!$R$2:$R$1501,0))="","",INDEX('Control por turno'!$N$2:$N$1501,MATCH(21,'Control por turno'!$R$2:$R$1501,0))))</f>
        <v/>
      </c>
      <c r="H33" s="18">
        <f>IF($B33="","",IF(INDEX('Control por turno'!$O$2:$O$1501,MATCH(21,'Control por turno'!$R$2:$R$1501,0))="","",INDEX('Control por turno'!$O$2:$O$1501,MATCH(21,'Control por turno'!$R$2:$R$1501,0))))</f>
        <v/>
      </c>
      <c r="I33" s="18">
        <f>IF($B33="","",IF(INDEX('Control por turno'!$Q$2:$Q$1501,MATCH(21,'Control por turno'!$R$2:$R$1501,0))="","",INDEX('Control por turno'!$Q$2:$Q$1501,MATCH(21,'Control por turno'!$R$2:$R$1501,0))))</f>
        <v/>
      </c>
    </row>
    <row r="34">
      <c r="B34" s="18">
        <f>IF(COUNTIF('Control por turno'!$R$2:$R$1501,22)=0,"",22)</f>
        <v/>
      </c>
      <c r="C34" s="18">
        <f>IF($B34="","",IF(INDEX('Control por turno'!$E$2:$E$1501,MATCH(22,'Control por turno'!$R$2:$R$1501,0))="","",INDEX('Control por turno'!$E$2:$E$1501,MATCH(22,'Control por turno'!$R$2:$R$1501,0))))</f>
        <v/>
      </c>
      <c r="D34" s="18">
        <f>IF($B34="","",IF(INDEX('Control por turno'!$F$2:$F$1501,MATCH(22,'Control por turno'!$R$2:$R$1501,0))="","",INDEX('Control por turno'!$F$2:$F$1501,MATCH(22,'Control por turno'!$R$2:$R$1501,0))))</f>
        <v/>
      </c>
      <c r="E34" s="24">
        <f>IF($B34="","",IF(INDEX('Control por turno'!$L$2:$L$1501,MATCH(22,'Control por turno'!$R$2:$R$1501,0))="","",INDEX('Control por turno'!$L$2:$L$1501,MATCH(22,'Control por turno'!$R$2:$R$1501,0))))</f>
        <v/>
      </c>
      <c r="F34" s="24">
        <f>IF($B34="","",IF(INDEX('Control por turno'!$M$2:$M$1501,MATCH(22,'Control por turno'!$R$2:$R$1501,0))="","",INDEX('Control por turno'!$M$2:$M$1501,MATCH(22,'Control por turno'!$R$2:$R$1501,0))))</f>
        <v/>
      </c>
      <c r="G34" s="24">
        <f>IF($B34="","",IF(INDEX('Control por turno'!$N$2:$N$1501,MATCH(22,'Control por turno'!$R$2:$R$1501,0))="","",INDEX('Control por turno'!$N$2:$N$1501,MATCH(22,'Control por turno'!$R$2:$R$1501,0))))</f>
        <v/>
      </c>
      <c r="H34" s="18">
        <f>IF($B34="","",IF(INDEX('Control por turno'!$O$2:$O$1501,MATCH(22,'Control por turno'!$R$2:$R$1501,0))="","",INDEX('Control por turno'!$O$2:$O$1501,MATCH(22,'Control por turno'!$R$2:$R$1501,0))))</f>
        <v/>
      </c>
      <c r="I34" s="18">
        <f>IF($B34="","",IF(INDEX('Control por turno'!$Q$2:$Q$1501,MATCH(22,'Control por turno'!$R$2:$R$1501,0))="","",INDEX('Control por turno'!$Q$2:$Q$1501,MATCH(22,'Control por turno'!$R$2:$R$1501,0))))</f>
        <v/>
      </c>
    </row>
    <row r="35">
      <c r="B35" s="18">
        <f>IF(COUNTIF('Control por turno'!$R$2:$R$1501,23)=0,"",23)</f>
        <v/>
      </c>
      <c r="C35" s="18">
        <f>IF($B35="","",IF(INDEX('Control por turno'!$E$2:$E$1501,MATCH(23,'Control por turno'!$R$2:$R$1501,0))="","",INDEX('Control por turno'!$E$2:$E$1501,MATCH(23,'Control por turno'!$R$2:$R$1501,0))))</f>
        <v/>
      </c>
      <c r="D35" s="18">
        <f>IF($B35="","",IF(INDEX('Control por turno'!$F$2:$F$1501,MATCH(23,'Control por turno'!$R$2:$R$1501,0))="","",INDEX('Control por turno'!$F$2:$F$1501,MATCH(23,'Control por turno'!$R$2:$R$1501,0))))</f>
        <v/>
      </c>
      <c r="E35" s="24">
        <f>IF($B35="","",IF(INDEX('Control por turno'!$L$2:$L$1501,MATCH(23,'Control por turno'!$R$2:$R$1501,0))="","",INDEX('Control por turno'!$L$2:$L$1501,MATCH(23,'Control por turno'!$R$2:$R$1501,0))))</f>
        <v/>
      </c>
      <c r="F35" s="24">
        <f>IF($B35="","",IF(INDEX('Control por turno'!$M$2:$M$1501,MATCH(23,'Control por turno'!$R$2:$R$1501,0))="","",INDEX('Control por turno'!$M$2:$M$1501,MATCH(23,'Control por turno'!$R$2:$R$1501,0))))</f>
        <v/>
      </c>
      <c r="G35" s="24">
        <f>IF($B35="","",IF(INDEX('Control por turno'!$N$2:$N$1501,MATCH(23,'Control por turno'!$R$2:$R$1501,0))="","",INDEX('Control por turno'!$N$2:$N$1501,MATCH(23,'Control por turno'!$R$2:$R$1501,0))))</f>
        <v/>
      </c>
      <c r="H35" s="18">
        <f>IF($B35="","",IF(INDEX('Control por turno'!$O$2:$O$1501,MATCH(23,'Control por turno'!$R$2:$R$1501,0))="","",INDEX('Control por turno'!$O$2:$O$1501,MATCH(23,'Control por turno'!$R$2:$R$1501,0))))</f>
        <v/>
      </c>
      <c r="I35" s="18">
        <f>IF($B35="","",IF(INDEX('Control por turno'!$Q$2:$Q$1501,MATCH(23,'Control por turno'!$R$2:$R$1501,0))="","",INDEX('Control por turno'!$Q$2:$Q$1501,MATCH(23,'Control por turno'!$R$2:$R$1501,0))))</f>
        <v/>
      </c>
    </row>
    <row r="36">
      <c r="B36" s="18">
        <f>IF(COUNTIF('Control por turno'!$R$2:$R$1501,24)=0,"",24)</f>
        <v/>
      </c>
      <c r="C36" s="18">
        <f>IF($B36="","",IF(INDEX('Control por turno'!$E$2:$E$1501,MATCH(24,'Control por turno'!$R$2:$R$1501,0))="","",INDEX('Control por turno'!$E$2:$E$1501,MATCH(24,'Control por turno'!$R$2:$R$1501,0))))</f>
        <v/>
      </c>
      <c r="D36" s="18">
        <f>IF($B36="","",IF(INDEX('Control por turno'!$F$2:$F$1501,MATCH(24,'Control por turno'!$R$2:$R$1501,0))="","",INDEX('Control por turno'!$F$2:$F$1501,MATCH(24,'Control por turno'!$R$2:$R$1501,0))))</f>
        <v/>
      </c>
      <c r="E36" s="24">
        <f>IF($B36="","",IF(INDEX('Control por turno'!$L$2:$L$1501,MATCH(24,'Control por turno'!$R$2:$R$1501,0))="","",INDEX('Control por turno'!$L$2:$L$1501,MATCH(24,'Control por turno'!$R$2:$R$1501,0))))</f>
        <v/>
      </c>
      <c r="F36" s="24">
        <f>IF($B36="","",IF(INDEX('Control por turno'!$M$2:$M$1501,MATCH(24,'Control por turno'!$R$2:$R$1501,0))="","",INDEX('Control por turno'!$M$2:$M$1501,MATCH(24,'Control por turno'!$R$2:$R$1501,0))))</f>
        <v/>
      </c>
      <c r="G36" s="24">
        <f>IF($B36="","",IF(INDEX('Control por turno'!$N$2:$N$1501,MATCH(24,'Control por turno'!$R$2:$R$1501,0))="","",INDEX('Control por turno'!$N$2:$N$1501,MATCH(24,'Control por turno'!$R$2:$R$1501,0))))</f>
        <v/>
      </c>
      <c r="H36" s="18">
        <f>IF($B36="","",IF(INDEX('Control por turno'!$O$2:$O$1501,MATCH(24,'Control por turno'!$R$2:$R$1501,0))="","",INDEX('Control por turno'!$O$2:$O$1501,MATCH(24,'Control por turno'!$R$2:$R$1501,0))))</f>
        <v/>
      </c>
      <c r="I36" s="18">
        <f>IF($B36="","",IF(INDEX('Control por turno'!$Q$2:$Q$1501,MATCH(24,'Control por turno'!$R$2:$R$1501,0))="","",INDEX('Control por turno'!$Q$2:$Q$1501,MATCH(24,'Control por turno'!$R$2:$R$1501,0))))</f>
        <v/>
      </c>
    </row>
    <row r="37">
      <c r="B37" s="18">
        <f>IF(COUNTIF('Control por turno'!$R$2:$R$1501,25)=0,"",25)</f>
        <v/>
      </c>
      <c r="C37" s="18">
        <f>IF($B37="","",IF(INDEX('Control por turno'!$E$2:$E$1501,MATCH(25,'Control por turno'!$R$2:$R$1501,0))="","",INDEX('Control por turno'!$E$2:$E$1501,MATCH(25,'Control por turno'!$R$2:$R$1501,0))))</f>
        <v/>
      </c>
      <c r="D37" s="18">
        <f>IF($B37="","",IF(INDEX('Control por turno'!$F$2:$F$1501,MATCH(25,'Control por turno'!$R$2:$R$1501,0))="","",INDEX('Control por turno'!$F$2:$F$1501,MATCH(25,'Control por turno'!$R$2:$R$1501,0))))</f>
        <v/>
      </c>
      <c r="E37" s="24">
        <f>IF($B37="","",IF(INDEX('Control por turno'!$L$2:$L$1501,MATCH(25,'Control por turno'!$R$2:$R$1501,0))="","",INDEX('Control por turno'!$L$2:$L$1501,MATCH(25,'Control por turno'!$R$2:$R$1501,0))))</f>
        <v/>
      </c>
      <c r="F37" s="24">
        <f>IF($B37="","",IF(INDEX('Control por turno'!$M$2:$M$1501,MATCH(25,'Control por turno'!$R$2:$R$1501,0))="","",INDEX('Control por turno'!$M$2:$M$1501,MATCH(25,'Control por turno'!$R$2:$R$1501,0))))</f>
        <v/>
      </c>
      <c r="G37" s="24">
        <f>IF($B37="","",IF(INDEX('Control por turno'!$N$2:$N$1501,MATCH(25,'Control por turno'!$R$2:$R$1501,0))="","",INDEX('Control por turno'!$N$2:$N$1501,MATCH(25,'Control por turno'!$R$2:$R$1501,0))))</f>
        <v/>
      </c>
      <c r="H37" s="18">
        <f>IF($B37="","",IF(INDEX('Control por turno'!$O$2:$O$1501,MATCH(25,'Control por turno'!$R$2:$R$1501,0))="","",INDEX('Control por turno'!$O$2:$O$1501,MATCH(25,'Control por turno'!$R$2:$R$1501,0))))</f>
        <v/>
      </c>
      <c r="I37" s="18">
        <f>IF($B37="","",IF(INDEX('Control por turno'!$Q$2:$Q$1501,MATCH(25,'Control por turno'!$R$2:$R$1501,0))="","",INDEX('Control por turno'!$Q$2:$Q$1501,MATCH(25,'Control por turno'!$R$2:$R$1501,0))))</f>
        <v/>
      </c>
    </row>
    <row r="38">
      <c r="B38" s="18">
        <f>IF(COUNTIF('Control por turno'!$R$2:$R$1501,26)=0,"",26)</f>
        <v/>
      </c>
      <c r="C38" s="18">
        <f>IF($B38="","",IF(INDEX('Control por turno'!$E$2:$E$1501,MATCH(26,'Control por turno'!$R$2:$R$1501,0))="","",INDEX('Control por turno'!$E$2:$E$1501,MATCH(26,'Control por turno'!$R$2:$R$1501,0))))</f>
        <v/>
      </c>
      <c r="D38" s="18">
        <f>IF($B38="","",IF(INDEX('Control por turno'!$F$2:$F$1501,MATCH(26,'Control por turno'!$R$2:$R$1501,0))="","",INDEX('Control por turno'!$F$2:$F$1501,MATCH(26,'Control por turno'!$R$2:$R$1501,0))))</f>
        <v/>
      </c>
      <c r="E38" s="24">
        <f>IF($B38="","",IF(INDEX('Control por turno'!$L$2:$L$1501,MATCH(26,'Control por turno'!$R$2:$R$1501,0))="","",INDEX('Control por turno'!$L$2:$L$1501,MATCH(26,'Control por turno'!$R$2:$R$1501,0))))</f>
        <v/>
      </c>
      <c r="F38" s="24">
        <f>IF($B38="","",IF(INDEX('Control por turno'!$M$2:$M$1501,MATCH(26,'Control por turno'!$R$2:$R$1501,0))="","",INDEX('Control por turno'!$M$2:$M$1501,MATCH(26,'Control por turno'!$R$2:$R$1501,0))))</f>
        <v/>
      </c>
      <c r="G38" s="24">
        <f>IF($B38="","",IF(INDEX('Control por turno'!$N$2:$N$1501,MATCH(26,'Control por turno'!$R$2:$R$1501,0))="","",INDEX('Control por turno'!$N$2:$N$1501,MATCH(26,'Control por turno'!$R$2:$R$1501,0))))</f>
        <v/>
      </c>
      <c r="H38" s="18">
        <f>IF($B38="","",IF(INDEX('Control por turno'!$O$2:$O$1501,MATCH(26,'Control por turno'!$R$2:$R$1501,0))="","",INDEX('Control por turno'!$O$2:$O$1501,MATCH(26,'Control por turno'!$R$2:$R$1501,0))))</f>
        <v/>
      </c>
      <c r="I38" s="18">
        <f>IF($B38="","",IF(INDEX('Control por turno'!$Q$2:$Q$1501,MATCH(26,'Control por turno'!$R$2:$R$1501,0))="","",INDEX('Control por turno'!$Q$2:$Q$1501,MATCH(26,'Control por turno'!$R$2:$R$1501,0))))</f>
        <v/>
      </c>
    </row>
    <row r="39">
      <c r="B39" s="18">
        <f>IF(COUNTIF('Control por turno'!$R$2:$R$1501,27)=0,"",27)</f>
        <v/>
      </c>
      <c r="C39" s="18">
        <f>IF($B39="","",IF(INDEX('Control por turno'!$E$2:$E$1501,MATCH(27,'Control por turno'!$R$2:$R$1501,0))="","",INDEX('Control por turno'!$E$2:$E$1501,MATCH(27,'Control por turno'!$R$2:$R$1501,0))))</f>
        <v/>
      </c>
      <c r="D39" s="18">
        <f>IF($B39="","",IF(INDEX('Control por turno'!$F$2:$F$1501,MATCH(27,'Control por turno'!$R$2:$R$1501,0))="","",INDEX('Control por turno'!$F$2:$F$1501,MATCH(27,'Control por turno'!$R$2:$R$1501,0))))</f>
        <v/>
      </c>
      <c r="E39" s="24">
        <f>IF($B39="","",IF(INDEX('Control por turno'!$L$2:$L$1501,MATCH(27,'Control por turno'!$R$2:$R$1501,0))="","",INDEX('Control por turno'!$L$2:$L$1501,MATCH(27,'Control por turno'!$R$2:$R$1501,0))))</f>
        <v/>
      </c>
      <c r="F39" s="24">
        <f>IF($B39="","",IF(INDEX('Control por turno'!$M$2:$M$1501,MATCH(27,'Control por turno'!$R$2:$R$1501,0))="","",INDEX('Control por turno'!$M$2:$M$1501,MATCH(27,'Control por turno'!$R$2:$R$1501,0))))</f>
        <v/>
      </c>
      <c r="G39" s="24">
        <f>IF($B39="","",IF(INDEX('Control por turno'!$N$2:$N$1501,MATCH(27,'Control por turno'!$R$2:$R$1501,0))="","",INDEX('Control por turno'!$N$2:$N$1501,MATCH(27,'Control por turno'!$R$2:$R$1501,0))))</f>
        <v/>
      </c>
      <c r="H39" s="18">
        <f>IF($B39="","",IF(INDEX('Control por turno'!$O$2:$O$1501,MATCH(27,'Control por turno'!$R$2:$R$1501,0))="","",INDEX('Control por turno'!$O$2:$O$1501,MATCH(27,'Control por turno'!$R$2:$R$1501,0))))</f>
        <v/>
      </c>
      <c r="I39" s="18">
        <f>IF($B39="","",IF(INDEX('Control por turno'!$Q$2:$Q$1501,MATCH(27,'Control por turno'!$R$2:$R$1501,0))="","",INDEX('Control por turno'!$Q$2:$Q$1501,MATCH(27,'Control por turno'!$R$2:$R$1501,0))))</f>
        <v/>
      </c>
    </row>
    <row r="40">
      <c r="B40" s="18">
        <f>IF(COUNTIF('Control por turno'!$R$2:$R$1501,28)=0,"",28)</f>
        <v/>
      </c>
      <c r="C40" s="18">
        <f>IF($B40="","",IF(INDEX('Control por turno'!$E$2:$E$1501,MATCH(28,'Control por turno'!$R$2:$R$1501,0))="","",INDEX('Control por turno'!$E$2:$E$1501,MATCH(28,'Control por turno'!$R$2:$R$1501,0))))</f>
        <v/>
      </c>
      <c r="D40" s="18">
        <f>IF($B40="","",IF(INDEX('Control por turno'!$F$2:$F$1501,MATCH(28,'Control por turno'!$R$2:$R$1501,0))="","",INDEX('Control por turno'!$F$2:$F$1501,MATCH(28,'Control por turno'!$R$2:$R$1501,0))))</f>
        <v/>
      </c>
      <c r="E40" s="24">
        <f>IF($B40="","",IF(INDEX('Control por turno'!$L$2:$L$1501,MATCH(28,'Control por turno'!$R$2:$R$1501,0))="","",INDEX('Control por turno'!$L$2:$L$1501,MATCH(28,'Control por turno'!$R$2:$R$1501,0))))</f>
        <v/>
      </c>
      <c r="F40" s="24">
        <f>IF($B40="","",IF(INDEX('Control por turno'!$M$2:$M$1501,MATCH(28,'Control por turno'!$R$2:$R$1501,0))="","",INDEX('Control por turno'!$M$2:$M$1501,MATCH(28,'Control por turno'!$R$2:$R$1501,0))))</f>
        <v/>
      </c>
      <c r="G40" s="24">
        <f>IF($B40="","",IF(INDEX('Control por turno'!$N$2:$N$1501,MATCH(28,'Control por turno'!$R$2:$R$1501,0))="","",INDEX('Control por turno'!$N$2:$N$1501,MATCH(28,'Control por turno'!$R$2:$R$1501,0))))</f>
        <v/>
      </c>
      <c r="H40" s="18">
        <f>IF($B40="","",IF(INDEX('Control por turno'!$O$2:$O$1501,MATCH(28,'Control por turno'!$R$2:$R$1501,0))="","",INDEX('Control por turno'!$O$2:$O$1501,MATCH(28,'Control por turno'!$R$2:$R$1501,0))))</f>
        <v/>
      </c>
      <c r="I40" s="18">
        <f>IF($B40="","",IF(INDEX('Control por turno'!$Q$2:$Q$1501,MATCH(28,'Control por turno'!$R$2:$R$1501,0))="","",INDEX('Control por turno'!$Q$2:$Q$1501,MATCH(28,'Control por turno'!$R$2:$R$1501,0))))</f>
        <v/>
      </c>
    </row>
    <row r="41">
      <c r="B41" s="18">
        <f>IF(COUNTIF('Control por turno'!$R$2:$R$1501,29)=0,"",29)</f>
        <v/>
      </c>
      <c r="C41" s="18">
        <f>IF($B41="","",IF(INDEX('Control por turno'!$E$2:$E$1501,MATCH(29,'Control por turno'!$R$2:$R$1501,0))="","",INDEX('Control por turno'!$E$2:$E$1501,MATCH(29,'Control por turno'!$R$2:$R$1501,0))))</f>
        <v/>
      </c>
      <c r="D41" s="18">
        <f>IF($B41="","",IF(INDEX('Control por turno'!$F$2:$F$1501,MATCH(29,'Control por turno'!$R$2:$R$1501,0))="","",INDEX('Control por turno'!$F$2:$F$1501,MATCH(29,'Control por turno'!$R$2:$R$1501,0))))</f>
        <v/>
      </c>
      <c r="E41" s="24">
        <f>IF($B41="","",IF(INDEX('Control por turno'!$L$2:$L$1501,MATCH(29,'Control por turno'!$R$2:$R$1501,0))="","",INDEX('Control por turno'!$L$2:$L$1501,MATCH(29,'Control por turno'!$R$2:$R$1501,0))))</f>
        <v/>
      </c>
      <c r="F41" s="24">
        <f>IF($B41="","",IF(INDEX('Control por turno'!$M$2:$M$1501,MATCH(29,'Control por turno'!$R$2:$R$1501,0))="","",INDEX('Control por turno'!$M$2:$M$1501,MATCH(29,'Control por turno'!$R$2:$R$1501,0))))</f>
        <v/>
      </c>
      <c r="G41" s="24">
        <f>IF($B41="","",IF(INDEX('Control por turno'!$N$2:$N$1501,MATCH(29,'Control por turno'!$R$2:$R$1501,0))="","",INDEX('Control por turno'!$N$2:$N$1501,MATCH(29,'Control por turno'!$R$2:$R$1501,0))))</f>
        <v/>
      </c>
      <c r="H41" s="18">
        <f>IF($B41="","",IF(INDEX('Control por turno'!$O$2:$O$1501,MATCH(29,'Control por turno'!$R$2:$R$1501,0))="","",INDEX('Control por turno'!$O$2:$O$1501,MATCH(29,'Control por turno'!$R$2:$R$1501,0))))</f>
        <v/>
      </c>
      <c r="I41" s="18">
        <f>IF($B41="","",IF(INDEX('Control por turno'!$Q$2:$Q$1501,MATCH(29,'Control por turno'!$R$2:$R$1501,0))="","",INDEX('Control por turno'!$Q$2:$Q$1501,MATCH(29,'Control por turno'!$R$2:$R$1501,0))))</f>
        <v/>
      </c>
    </row>
    <row r="42">
      <c r="B42" s="18">
        <f>IF(COUNTIF('Control por turno'!$R$2:$R$1501,30)=0,"",30)</f>
        <v/>
      </c>
      <c r="C42" s="18">
        <f>IF($B42="","",IF(INDEX('Control por turno'!$E$2:$E$1501,MATCH(30,'Control por turno'!$R$2:$R$1501,0))="","",INDEX('Control por turno'!$E$2:$E$1501,MATCH(30,'Control por turno'!$R$2:$R$1501,0))))</f>
        <v/>
      </c>
      <c r="D42" s="18">
        <f>IF($B42="","",IF(INDEX('Control por turno'!$F$2:$F$1501,MATCH(30,'Control por turno'!$R$2:$R$1501,0))="","",INDEX('Control por turno'!$F$2:$F$1501,MATCH(30,'Control por turno'!$R$2:$R$1501,0))))</f>
        <v/>
      </c>
      <c r="E42" s="24">
        <f>IF($B42="","",IF(INDEX('Control por turno'!$L$2:$L$1501,MATCH(30,'Control por turno'!$R$2:$R$1501,0))="","",INDEX('Control por turno'!$L$2:$L$1501,MATCH(30,'Control por turno'!$R$2:$R$1501,0))))</f>
        <v/>
      </c>
      <c r="F42" s="24">
        <f>IF($B42="","",IF(INDEX('Control por turno'!$M$2:$M$1501,MATCH(30,'Control por turno'!$R$2:$R$1501,0))="","",INDEX('Control por turno'!$M$2:$M$1501,MATCH(30,'Control por turno'!$R$2:$R$1501,0))))</f>
        <v/>
      </c>
      <c r="G42" s="24">
        <f>IF($B42="","",IF(INDEX('Control por turno'!$N$2:$N$1501,MATCH(30,'Control por turno'!$R$2:$R$1501,0))="","",INDEX('Control por turno'!$N$2:$N$1501,MATCH(30,'Control por turno'!$R$2:$R$1501,0))))</f>
        <v/>
      </c>
      <c r="H42" s="18">
        <f>IF($B42="","",IF(INDEX('Control por turno'!$O$2:$O$1501,MATCH(30,'Control por turno'!$R$2:$R$1501,0))="","",INDEX('Control por turno'!$O$2:$O$1501,MATCH(30,'Control por turno'!$R$2:$R$1501,0))))</f>
        <v/>
      </c>
      <c r="I42" s="18">
        <f>IF($B42="","",IF(INDEX('Control por turno'!$Q$2:$Q$1501,MATCH(30,'Control por turno'!$R$2:$R$1501,0))="","",INDEX('Control por turno'!$Q$2:$Q$1501,MATCH(30,'Control por turno'!$R$2:$R$1501,0))))</f>
        <v/>
      </c>
    </row>
    <row r="43">
      <c r="B43" s="18">
        <f>IF(COUNTIF('Control por turno'!$R$2:$R$1501,31)=0,"",31)</f>
        <v/>
      </c>
      <c r="C43" s="18">
        <f>IF($B43="","",IF(INDEX('Control por turno'!$E$2:$E$1501,MATCH(31,'Control por turno'!$R$2:$R$1501,0))="","",INDEX('Control por turno'!$E$2:$E$1501,MATCH(31,'Control por turno'!$R$2:$R$1501,0))))</f>
        <v/>
      </c>
      <c r="D43" s="18">
        <f>IF($B43="","",IF(INDEX('Control por turno'!$F$2:$F$1501,MATCH(31,'Control por turno'!$R$2:$R$1501,0))="","",INDEX('Control por turno'!$F$2:$F$1501,MATCH(31,'Control por turno'!$R$2:$R$1501,0))))</f>
        <v/>
      </c>
      <c r="E43" s="24">
        <f>IF($B43="","",IF(INDEX('Control por turno'!$L$2:$L$1501,MATCH(31,'Control por turno'!$R$2:$R$1501,0))="","",INDEX('Control por turno'!$L$2:$L$1501,MATCH(31,'Control por turno'!$R$2:$R$1501,0))))</f>
        <v/>
      </c>
      <c r="F43" s="24">
        <f>IF($B43="","",IF(INDEX('Control por turno'!$M$2:$M$1501,MATCH(31,'Control por turno'!$R$2:$R$1501,0))="","",INDEX('Control por turno'!$M$2:$M$1501,MATCH(31,'Control por turno'!$R$2:$R$1501,0))))</f>
        <v/>
      </c>
      <c r="G43" s="24">
        <f>IF($B43="","",IF(INDEX('Control por turno'!$N$2:$N$1501,MATCH(31,'Control por turno'!$R$2:$R$1501,0))="","",INDEX('Control por turno'!$N$2:$N$1501,MATCH(31,'Control por turno'!$R$2:$R$1501,0))))</f>
        <v/>
      </c>
      <c r="H43" s="18">
        <f>IF($B43="","",IF(INDEX('Control por turno'!$O$2:$O$1501,MATCH(31,'Control por turno'!$R$2:$R$1501,0))="","",INDEX('Control por turno'!$O$2:$O$1501,MATCH(31,'Control por turno'!$R$2:$R$1501,0))))</f>
        <v/>
      </c>
      <c r="I43" s="18">
        <f>IF($B43="","",IF(INDEX('Control por turno'!$Q$2:$Q$1501,MATCH(31,'Control por turno'!$R$2:$R$1501,0))="","",INDEX('Control por turno'!$Q$2:$Q$1501,MATCH(31,'Control por turno'!$R$2:$R$1501,0))))</f>
        <v/>
      </c>
    </row>
    <row r="44">
      <c r="B44" s="18">
        <f>IF(COUNTIF('Control por turno'!$R$2:$R$1501,32)=0,"",32)</f>
        <v/>
      </c>
      <c r="C44" s="18">
        <f>IF($B44="","",IF(INDEX('Control por turno'!$E$2:$E$1501,MATCH(32,'Control por turno'!$R$2:$R$1501,0))="","",INDEX('Control por turno'!$E$2:$E$1501,MATCH(32,'Control por turno'!$R$2:$R$1501,0))))</f>
        <v/>
      </c>
      <c r="D44" s="18">
        <f>IF($B44="","",IF(INDEX('Control por turno'!$F$2:$F$1501,MATCH(32,'Control por turno'!$R$2:$R$1501,0))="","",INDEX('Control por turno'!$F$2:$F$1501,MATCH(32,'Control por turno'!$R$2:$R$1501,0))))</f>
        <v/>
      </c>
      <c r="E44" s="24">
        <f>IF($B44="","",IF(INDEX('Control por turno'!$L$2:$L$1501,MATCH(32,'Control por turno'!$R$2:$R$1501,0))="","",INDEX('Control por turno'!$L$2:$L$1501,MATCH(32,'Control por turno'!$R$2:$R$1501,0))))</f>
        <v/>
      </c>
      <c r="F44" s="24">
        <f>IF($B44="","",IF(INDEX('Control por turno'!$M$2:$M$1501,MATCH(32,'Control por turno'!$R$2:$R$1501,0))="","",INDEX('Control por turno'!$M$2:$M$1501,MATCH(32,'Control por turno'!$R$2:$R$1501,0))))</f>
        <v/>
      </c>
      <c r="G44" s="24">
        <f>IF($B44="","",IF(INDEX('Control por turno'!$N$2:$N$1501,MATCH(32,'Control por turno'!$R$2:$R$1501,0))="","",INDEX('Control por turno'!$N$2:$N$1501,MATCH(32,'Control por turno'!$R$2:$R$1501,0))))</f>
        <v/>
      </c>
      <c r="H44" s="18">
        <f>IF($B44="","",IF(INDEX('Control por turno'!$O$2:$O$1501,MATCH(32,'Control por turno'!$R$2:$R$1501,0))="","",INDEX('Control por turno'!$O$2:$O$1501,MATCH(32,'Control por turno'!$R$2:$R$1501,0))))</f>
        <v/>
      </c>
      <c r="I44" s="18">
        <f>IF($B44="","",IF(INDEX('Control por turno'!$Q$2:$Q$1501,MATCH(32,'Control por turno'!$R$2:$R$1501,0))="","",INDEX('Control por turno'!$Q$2:$Q$1501,MATCH(32,'Control por turno'!$R$2:$R$1501,0))))</f>
        <v/>
      </c>
    </row>
    <row r="45">
      <c r="B45" s="18">
        <f>IF(COUNTIF('Control por turno'!$R$2:$R$1501,33)=0,"",33)</f>
        <v/>
      </c>
      <c r="C45" s="18">
        <f>IF($B45="","",IF(INDEX('Control por turno'!$E$2:$E$1501,MATCH(33,'Control por turno'!$R$2:$R$1501,0))="","",INDEX('Control por turno'!$E$2:$E$1501,MATCH(33,'Control por turno'!$R$2:$R$1501,0))))</f>
        <v/>
      </c>
      <c r="D45" s="18">
        <f>IF($B45="","",IF(INDEX('Control por turno'!$F$2:$F$1501,MATCH(33,'Control por turno'!$R$2:$R$1501,0))="","",INDEX('Control por turno'!$F$2:$F$1501,MATCH(33,'Control por turno'!$R$2:$R$1501,0))))</f>
        <v/>
      </c>
      <c r="E45" s="24">
        <f>IF($B45="","",IF(INDEX('Control por turno'!$L$2:$L$1501,MATCH(33,'Control por turno'!$R$2:$R$1501,0))="","",INDEX('Control por turno'!$L$2:$L$1501,MATCH(33,'Control por turno'!$R$2:$R$1501,0))))</f>
        <v/>
      </c>
      <c r="F45" s="24">
        <f>IF($B45="","",IF(INDEX('Control por turno'!$M$2:$M$1501,MATCH(33,'Control por turno'!$R$2:$R$1501,0))="","",INDEX('Control por turno'!$M$2:$M$1501,MATCH(33,'Control por turno'!$R$2:$R$1501,0))))</f>
        <v/>
      </c>
      <c r="G45" s="24">
        <f>IF($B45="","",IF(INDEX('Control por turno'!$N$2:$N$1501,MATCH(33,'Control por turno'!$R$2:$R$1501,0))="","",INDEX('Control por turno'!$N$2:$N$1501,MATCH(33,'Control por turno'!$R$2:$R$1501,0))))</f>
        <v/>
      </c>
      <c r="H45" s="18">
        <f>IF($B45="","",IF(INDEX('Control por turno'!$O$2:$O$1501,MATCH(33,'Control por turno'!$R$2:$R$1501,0))="","",INDEX('Control por turno'!$O$2:$O$1501,MATCH(33,'Control por turno'!$R$2:$R$1501,0))))</f>
        <v/>
      </c>
      <c r="I45" s="18">
        <f>IF($B45="","",IF(INDEX('Control por turno'!$Q$2:$Q$1501,MATCH(33,'Control por turno'!$R$2:$R$1501,0))="","",INDEX('Control por turno'!$Q$2:$Q$1501,MATCH(33,'Control por turno'!$R$2:$R$1501,0))))</f>
        <v/>
      </c>
    </row>
    <row r="46">
      <c r="B46" s="18">
        <f>IF(COUNTIF('Control por turno'!$R$2:$R$1501,34)=0,"",34)</f>
        <v/>
      </c>
      <c r="C46" s="18">
        <f>IF($B46="","",IF(INDEX('Control por turno'!$E$2:$E$1501,MATCH(34,'Control por turno'!$R$2:$R$1501,0))="","",INDEX('Control por turno'!$E$2:$E$1501,MATCH(34,'Control por turno'!$R$2:$R$1501,0))))</f>
        <v/>
      </c>
      <c r="D46" s="18">
        <f>IF($B46="","",IF(INDEX('Control por turno'!$F$2:$F$1501,MATCH(34,'Control por turno'!$R$2:$R$1501,0))="","",INDEX('Control por turno'!$F$2:$F$1501,MATCH(34,'Control por turno'!$R$2:$R$1501,0))))</f>
        <v/>
      </c>
      <c r="E46" s="24">
        <f>IF($B46="","",IF(INDEX('Control por turno'!$L$2:$L$1501,MATCH(34,'Control por turno'!$R$2:$R$1501,0))="","",INDEX('Control por turno'!$L$2:$L$1501,MATCH(34,'Control por turno'!$R$2:$R$1501,0))))</f>
        <v/>
      </c>
      <c r="F46" s="24">
        <f>IF($B46="","",IF(INDEX('Control por turno'!$M$2:$M$1501,MATCH(34,'Control por turno'!$R$2:$R$1501,0))="","",INDEX('Control por turno'!$M$2:$M$1501,MATCH(34,'Control por turno'!$R$2:$R$1501,0))))</f>
        <v/>
      </c>
      <c r="G46" s="24">
        <f>IF($B46="","",IF(INDEX('Control por turno'!$N$2:$N$1501,MATCH(34,'Control por turno'!$R$2:$R$1501,0))="","",INDEX('Control por turno'!$N$2:$N$1501,MATCH(34,'Control por turno'!$R$2:$R$1501,0))))</f>
        <v/>
      </c>
      <c r="H46" s="18">
        <f>IF($B46="","",IF(INDEX('Control por turno'!$O$2:$O$1501,MATCH(34,'Control por turno'!$R$2:$R$1501,0))="","",INDEX('Control por turno'!$O$2:$O$1501,MATCH(34,'Control por turno'!$R$2:$R$1501,0))))</f>
        <v/>
      </c>
      <c r="I46" s="18">
        <f>IF($B46="","",IF(INDEX('Control por turno'!$Q$2:$Q$1501,MATCH(34,'Control por turno'!$R$2:$R$1501,0))="","",INDEX('Control por turno'!$Q$2:$Q$1501,MATCH(34,'Control por turno'!$R$2:$R$1501,0))))</f>
        <v/>
      </c>
    </row>
    <row r="47">
      <c r="B47" s="18">
        <f>IF(COUNTIF('Control por turno'!$R$2:$R$1501,35)=0,"",35)</f>
        <v/>
      </c>
      <c r="C47" s="18">
        <f>IF($B47="","",IF(INDEX('Control por turno'!$E$2:$E$1501,MATCH(35,'Control por turno'!$R$2:$R$1501,0))="","",INDEX('Control por turno'!$E$2:$E$1501,MATCH(35,'Control por turno'!$R$2:$R$1501,0))))</f>
        <v/>
      </c>
      <c r="D47" s="18">
        <f>IF($B47="","",IF(INDEX('Control por turno'!$F$2:$F$1501,MATCH(35,'Control por turno'!$R$2:$R$1501,0))="","",INDEX('Control por turno'!$F$2:$F$1501,MATCH(35,'Control por turno'!$R$2:$R$1501,0))))</f>
        <v/>
      </c>
      <c r="E47" s="24">
        <f>IF($B47="","",IF(INDEX('Control por turno'!$L$2:$L$1501,MATCH(35,'Control por turno'!$R$2:$R$1501,0))="","",INDEX('Control por turno'!$L$2:$L$1501,MATCH(35,'Control por turno'!$R$2:$R$1501,0))))</f>
        <v/>
      </c>
      <c r="F47" s="24">
        <f>IF($B47="","",IF(INDEX('Control por turno'!$M$2:$M$1501,MATCH(35,'Control por turno'!$R$2:$R$1501,0))="","",INDEX('Control por turno'!$M$2:$M$1501,MATCH(35,'Control por turno'!$R$2:$R$1501,0))))</f>
        <v/>
      </c>
      <c r="G47" s="24">
        <f>IF($B47="","",IF(INDEX('Control por turno'!$N$2:$N$1501,MATCH(35,'Control por turno'!$R$2:$R$1501,0))="","",INDEX('Control por turno'!$N$2:$N$1501,MATCH(35,'Control por turno'!$R$2:$R$1501,0))))</f>
        <v/>
      </c>
      <c r="H47" s="18">
        <f>IF($B47="","",IF(INDEX('Control por turno'!$O$2:$O$1501,MATCH(35,'Control por turno'!$R$2:$R$1501,0))="","",INDEX('Control por turno'!$O$2:$O$1501,MATCH(35,'Control por turno'!$R$2:$R$1501,0))))</f>
        <v/>
      </c>
      <c r="I47" s="18">
        <f>IF($B47="","",IF(INDEX('Control por turno'!$Q$2:$Q$1501,MATCH(35,'Control por turno'!$R$2:$R$1501,0))="","",INDEX('Control por turno'!$Q$2:$Q$1501,MATCH(35,'Control por turno'!$R$2:$R$1501,0))))</f>
        <v/>
      </c>
    </row>
    <row r="48">
      <c r="B48" s="18">
        <f>IF(COUNTIF('Control por turno'!$R$2:$R$1501,36)=0,"",36)</f>
        <v/>
      </c>
      <c r="C48" s="18">
        <f>IF($B48="","",IF(INDEX('Control por turno'!$E$2:$E$1501,MATCH(36,'Control por turno'!$R$2:$R$1501,0))="","",INDEX('Control por turno'!$E$2:$E$1501,MATCH(36,'Control por turno'!$R$2:$R$1501,0))))</f>
        <v/>
      </c>
      <c r="D48" s="18">
        <f>IF($B48="","",IF(INDEX('Control por turno'!$F$2:$F$1501,MATCH(36,'Control por turno'!$R$2:$R$1501,0))="","",INDEX('Control por turno'!$F$2:$F$1501,MATCH(36,'Control por turno'!$R$2:$R$1501,0))))</f>
        <v/>
      </c>
      <c r="E48" s="24">
        <f>IF($B48="","",IF(INDEX('Control por turno'!$L$2:$L$1501,MATCH(36,'Control por turno'!$R$2:$R$1501,0))="","",INDEX('Control por turno'!$L$2:$L$1501,MATCH(36,'Control por turno'!$R$2:$R$1501,0))))</f>
        <v/>
      </c>
      <c r="F48" s="24">
        <f>IF($B48="","",IF(INDEX('Control por turno'!$M$2:$M$1501,MATCH(36,'Control por turno'!$R$2:$R$1501,0))="","",INDEX('Control por turno'!$M$2:$M$1501,MATCH(36,'Control por turno'!$R$2:$R$1501,0))))</f>
        <v/>
      </c>
      <c r="G48" s="24">
        <f>IF($B48="","",IF(INDEX('Control por turno'!$N$2:$N$1501,MATCH(36,'Control por turno'!$R$2:$R$1501,0))="","",INDEX('Control por turno'!$N$2:$N$1501,MATCH(36,'Control por turno'!$R$2:$R$1501,0))))</f>
        <v/>
      </c>
      <c r="H48" s="18">
        <f>IF($B48="","",IF(INDEX('Control por turno'!$O$2:$O$1501,MATCH(36,'Control por turno'!$R$2:$R$1501,0))="","",INDEX('Control por turno'!$O$2:$O$1501,MATCH(36,'Control por turno'!$R$2:$R$1501,0))))</f>
        <v/>
      </c>
      <c r="I48" s="18">
        <f>IF($B48="","",IF(INDEX('Control por turno'!$Q$2:$Q$1501,MATCH(36,'Control por turno'!$R$2:$R$1501,0))="","",INDEX('Control por turno'!$Q$2:$Q$1501,MATCH(36,'Control por turno'!$R$2:$R$1501,0))))</f>
        <v/>
      </c>
    </row>
    <row r="49">
      <c r="B49" s="18">
        <f>IF(COUNTIF('Control por turno'!$R$2:$R$1501,37)=0,"",37)</f>
        <v/>
      </c>
      <c r="C49" s="18">
        <f>IF($B49="","",IF(INDEX('Control por turno'!$E$2:$E$1501,MATCH(37,'Control por turno'!$R$2:$R$1501,0))="","",INDEX('Control por turno'!$E$2:$E$1501,MATCH(37,'Control por turno'!$R$2:$R$1501,0))))</f>
        <v/>
      </c>
      <c r="D49" s="18">
        <f>IF($B49="","",IF(INDEX('Control por turno'!$F$2:$F$1501,MATCH(37,'Control por turno'!$R$2:$R$1501,0))="","",INDEX('Control por turno'!$F$2:$F$1501,MATCH(37,'Control por turno'!$R$2:$R$1501,0))))</f>
        <v/>
      </c>
      <c r="E49" s="24">
        <f>IF($B49="","",IF(INDEX('Control por turno'!$L$2:$L$1501,MATCH(37,'Control por turno'!$R$2:$R$1501,0))="","",INDEX('Control por turno'!$L$2:$L$1501,MATCH(37,'Control por turno'!$R$2:$R$1501,0))))</f>
        <v/>
      </c>
      <c r="F49" s="24">
        <f>IF($B49="","",IF(INDEX('Control por turno'!$M$2:$M$1501,MATCH(37,'Control por turno'!$R$2:$R$1501,0))="","",INDEX('Control por turno'!$M$2:$M$1501,MATCH(37,'Control por turno'!$R$2:$R$1501,0))))</f>
        <v/>
      </c>
      <c r="G49" s="24">
        <f>IF($B49="","",IF(INDEX('Control por turno'!$N$2:$N$1501,MATCH(37,'Control por turno'!$R$2:$R$1501,0))="","",INDEX('Control por turno'!$N$2:$N$1501,MATCH(37,'Control por turno'!$R$2:$R$1501,0))))</f>
        <v/>
      </c>
      <c r="H49" s="18">
        <f>IF($B49="","",IF(INDEX('Control por turno'!$O$2:$O$1501,MATCH(37,'Control por turno'!$R$2:$R$1501,0))="","",INDEX('Control por turno'!$O$2:$O$1501,MATCH(37,'Control por turno'!$R$2:$R$1501,0))))</f>
        <v/>
      </c>
      <c r="I49" s="18">
        <f>IF($B49="","",IF(INDEX('Control por turno'!$Q$2:$Q$1501,MATCH(37,'Control por turno'!$R$2:$R$1501,0))="","",INDEX('Control por turno'!$Q$2:$Q$1501,MATCH(37,'Control por turno'!$R$2:$R$1501,0))))</f>
        <v/>
      </c>
    </row>
    <row r="50">
      <c r="B50" s="18">
        <f>IF(COUNTIF('Control por turno'!$R$2:$R$1501,38)=0,"",38)</f>
        <v/>
      </c>
      <c r="C50" s="18">
        <f>IF($B50="","",IF(INDEX('Control por turno'!$E$2:$E$1501,MATCH(38,'Control por turno'!$R$2:$R$1501,0))="","",INDEX('Control por turno'!$E$2:$E$1501,MATCH(38,'Control por turno'!$R$2:$R$1501,0))))</f>
        <v/>
      </c>
      <c r="D50" s="18">
        <f>IF($B50="","",IF(INDEX('Control por turno'!$F$2:$F$1501,MATCH(38,'Control por turno'!$R$2:$R$1501,0))="","",INDEX('Control por turno'!$F$2:$F$1501,MATCH(38,'Control por turno'!$R$2:$R$1501,0))))</f>
        <v/>
      </c>
      <c r="E50" s="24">
        <f>IF($B50="","",IF(INDEX('Control por turno'!$L$2:$L$1501,MATCH(38,'Control por turno'!$R$2:$R$1501,0))="","",INDEX('Control por turno'!$L$2:$L$1501,MATCH(38,'Control por turno'!$R$2:$R$1501,0))))</f>
        <v/>
      </c>
      <c r="F50" s="24">
        <f>IF($B50="","",IF(INDEX('Control por turno'!$M$2:$M$1501,MATCH(38,'Control por turno'!$R$2:$R$1501,0))="","",INDEX('Control por turno'!$M$2:$M$1501,MATCH(38,'Control por turno'!$R$2:$R$1501,0))))</f>
        <v/>
      </c>
      <c r="G50" s="24">
        <f>IF($B50="","",IF(INDEX('Control por turno'!$N$2:$N$1501,MATCH(38,'Control por turno'!$R$2:$R$1501,0))="","",INDEX('Control por turno'!$N$2:$N$1501,MATCH(38,'Control por turno'!$R$2:$R$1501,0))))</f>
        <v/>
      </c>
      <c r="H50" s="18">
        <f>IF($B50="","",IF(INDEX('Control por turno'!$O$2:$O$1501,MATCH(38,'Control por turno'!$R$2:$R$1501,0))="","",INDEX('Control por turno'!$O$2:$O$1501,MATCH(38,'Control por turno'!$R$2:$R$1501,0))))</f>
        <v/>
      </c>
      <c r="I50" s="18">
        <f>IF($B50="","",IF(INDEX('Control por turno'!$Q$2:$Q$1501,MATCH(38,'Control por turno'!$R$2:$R$1501,0))="","",INDEX('Control por turno'!$Q$2:$Q$1501,MATCH(38,'Control por turno'!$R$2:$R$1501,0))))</f>
        <v/>
      </c>
    </row>
    <row r="51">
      <c r="B51" s="18">
        <f>IF(COUNTIF('Control por turno'!$R$2:$R$1501,39)=0,"",39)</f>
        <v/>
      </c>
      <c r="C51" s="18">
        <f>IF($B51="","",IF(INDEX('Control por turno'!$E$2:$E$1501,MATCH(39,'Control por turno'!$R$2:$R$1501,0))="","",INDEX('Control por turno'!$E$2:$E$1501,MATCH(39,'Control por turno'!$R$2:$R$1501,0))))</f>
        <v/>
      </c>
      <c r="D51" s="18">
        <f>IF($B51="","",IF(INDEX('Control por turno'!$F$2:$F$1501,MATCH(39,'Control por turno'!$R$2:$R$1501,0))="","",INDEX('Control por turno'!$F$2:$F$1501,MATCH(39,'Control por turno'!$R$2:$R$1501,0))))</f>
        <v/>
      </c>
      <c r="E51" s="24">
        <f>IF($B51="","",IF(INDEX('Control por turno'!$L$2:$L$1501,MATCH(39,'Control por turno'!$R$2:$R$1501,0))="","",INDEX('Control por turno'!$L$2:$L$1501,MATCH(39,'Control por turno'!$R$2:$R$1501,0))))</f>
        <v/>
      </c>
      <c r="F51" s="24">
        <f>IF($B51="","",IF(INDEX('Control por turno'!$M$2:$M$1501,MATCH(39,'Control por turno'!$R$2:$R$1501,0))="","",INDEX('Control por turno'!$M$2:$M$1501,MATCH(39,'Control por turno'!$R$2:$R$1501,0))))</f>
        <v/>
      </c>
      <c r="G51" s="24">
        <f>IF($B51="","",IF(INDEX('Control por turno'!$N$2:$N$1501,MATCH(39,'Control por turno'!$R$2:$R$1501,0))="","",INDEX('Control por turno'!$N$2:$N$1501,MATCH(39,'Control por turno'!$R$2:$R$1501,0))))</f>
        <v/>
      </c>
      <c r="H51" s="18">
        <f>IF($B51="","",IF(INDEX('Control por turno'!$O$2:$O$1501,MATCH(39,'Control por turno'!$R$2:$R$1501,0))="","",INDEX('Control por turno'!$O$2:$O$1501,MATCH(39,'Control por turno'!$R$2:$R$1501,0))))</f>
        <v/>
      </c>
      <c r="I51" s="18">
        <f>IF($B51="","",IF(INDEX('Control por turno'!$Q$2:$Q$1501,MATCH(39,'Control por turno'!$R$2:$R$1501,0))="","",INDEX('Control por turno'!$Q$2:$Q$1501,MATCH(39,'Control por turno'!$R$2:$R$1501,0))))</f>
        <v/>
      </c>
    </row>
    <row r="52">
      <c r="B52" s="18">
        <f>IF(COUNTIF('Control por turno'!$R$2:$R$1501,40)=0,"",40)</f>
        <v/>
      </c>
      <c r="C52" s="18">
        <f>IF($B52="","",IF(INDEX('Control por turno'!$E$2:$E$1501,MATCH(40,'Control por turno'!$R$2:$R$1501,0))="","",INDEX('Control por turno'!$E$2:$E$1501,MATCH(40,'Control por turno'!$R$2:$R$1501,0))))</f>
        <v/>
      </c>
      <c r="D52" s="18">
        <f>IF($B52="","",IF(INDEX('Control por turno'!$F$2:$F$1501,MATCH(40,'Control por turno'!$R$2:$R$1501,0))="","",INDEX('Control por turno'!$F$2:$F$1501,MATCH(40,'Control por turno'!$R$2:$R$1501,0))))</f>
        <v/>
      </c>
      <c r="E52" s="24">
        <f>IF($B52="","",IF(INDEX('Control por turno'!$L$2:$L$1501,MATCH(40,'Control por turno'!$R$2:$R$1501,0))="","",INDEX('Control por turno'!$L$2:$L$1501,MATCH(40,'Control por turno'!$R$2:$R$1501,0))))</f>
        <v/>
      </c>
      <c r="F52" s="24">
        <f>IF($B52="","",IF(INDEX('Control por turno'!$M$2:$M$1501,MATCH(40,'Control por turno'!$R$2:$R$1501,0))="","",INDEX('Control por turno'!$M$2:$M$1501,MATCH(40,'Control por turno'!$R$2:$R$1501,0))))</f>
        <v/>
      </c>
      <c r="G52" s="24">
        <f>IF($B52="","",IF(INDEX('Control por turno'!$N$2:$N$1501,MATCH(40,'Control por turno'!$R$2:$R$1501,0))="","",INDEX('Control por turno'!$N$2:$N$1501,MATCH(40,'Control por turno'!$R$2:$R$1501,0))))</f>
        <v/>
      </c>
      <c r="H52" s="18">
        <f>IF($B52="","",IF(INDEX('Control por turno'!$O$2:$O$1501,MATCH(40,'Control por turno'!$R$2:$R$1501,0))="","",INDEX('Control por turno'!$O$2:$O$1501,MATCH(40,'Control por turno'!$R$2:$R$1501,0))))</f>
        <v/>
      </c>
      <c r="I52" s="18">
        <f>IF($B52="","",IF(INDEX('Control por turno'!$Q$2:$Q$1501,MATCH(40,'Control por turno'!$R$2:$R$1501,0))="","",INDEX('Control por turno'!$Q$2:$Q$1501,MATCH(40,'Control por turno'!$R$2:$R$1501,0))))</f>
        <v/>
      </c>
    </row>
    <row r="54">
      <c r="B54" s="32" t="inlineStr">
        <is>
          <t>Solo aparecen los productos con diferencia fuera de tolerancia. Para imprimir, ajustá el área a una hoja.</t>
        </is>
      </c>
    </row>
    <row r="56">
      <c r="C56" s="12" t="inlineStr">
        <is>
          <t>Responsable de barra: ____________________</t>
        </is>
      </c>
    </row>
    <row r="57">
      <c r="C57" s="12" t="inlineStr">
        <is>
          <t>Controló: ____________________   Firma: ____________________</t>
        </is>
      </c>
    </row>
  </sheetData>
  <mergeCells count="1">
    <mergeCell ref="D10:E10"/>
  </mergeCells>
  <conditionalFormatting sqref="H13:H52">
    <cfRule type="expression" priority="1" dxfId="2">
      <formula>LEFT($H13,5)="Falta"</formula>
    </cfRule>
    <cfRule type="expression" priority="2" dxfId="1">
      <formula>LEFT($H13,5)="Sobra"</formula>
    </cfRule>
  </conditionalFormatting>
  <dataValidations count="1">
    <dataValidation sqref="C4" showDropDown="0" showInputMessage="0" showErrorMessage="0" allowBlank="1" type="list">
      <formula1>=Configuración!$B$6:$B$11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2026-10-22T21:44:43Z</dcterms:created>
  <dcterms:modified xmlns:dcterms="http://purl.org/dc/terms/" xmlns:xsi="http://www.w3.org/2001/XMLSchema-instance" xsi:type="dcterms:W3CDTF">2026-10-22T21:44:47Z</dcterms:modified>
</cp:coreProperties>
</file>