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uestos" sheetId="2" state="visible" r:id="rId2"/>
    <sheet xmlns:r="http://schemas.openxmlformats.org/officeDocument/2006/relationships" name="Equipo" sheetId="3" state="visible" r:id="rId3"/>
    <sheet xmlns:r="http://schemas.openxmlformats.org/officeDocument/2006/relationships" name="Turnos" sheetId="4" state="visible" r:id="rId4"/>
    <sheet xmlns:r="http://schemas.openxmlformats.org/officeDocument/2006/relationships" name="Asistencia" sheetId="5" state="visible" r:id="rId5"/>
    <sheet xmlns:r="http://schemas.openxmlformats.org/officeDocument/2006/relationships" name="Liquidación del turno" sheetId="6" state="visible" r:id="rId6"/>
    <sheet xmlns:r="http://schemas.openxmlformats.org/officeDocument/2006/relationships" name="Resumen por persona" sheetId="7" state="visible" r:id="rId7"/>
  </sheets>
  <definedNames>
    <definedName name="_xlnm.Print_Area" localSheetId="5">'Liquidación del turno'!$B$1:$K$51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.0"/>
    <numFmt numFmtId="165" formatCode="dd/mm/yyyy"/>
    <numFmt numFmtId="166" formatCode="&quot;$&quot;#,##0;[Red]-&quot;$&quot;#,##0;&quot;-&quot;"/>
    <numFmt numFmtId="167" formatCode="0.0%"/>
    <numFmt numFmtId="168" formatCode="yyyy-mm-dd"/>
  </numFmts>
  <fonts count="12">
    <font>
      <name val="Calibri"/>
      <family val="2"/>
      <color theme="1"/>
      <sz val="11"/>
      <scheme val="minor"/>
    </font>
    <font>
      <name val="Arial"/>
      <b val="1"/>
      <color rgb="FFFFAF22"/>
      <sz val="12"/>
    </font>
    <font>
      <name val="Arial"/>
      <b val="1"/>
      <color rgb="FFFFFFFF"/>
      <sz val="15"/>
    </font>
    <font>
      <name val="Arial"/>
      <color rgb="FFFFAF22"/>
      <sz val="10"/>
    </font>
    <font>
      <name val="Arial"/>
      <b val="1"/>
      <color rgb="FF222036"/>
      <sz val="10"/>
    </font>
    <font>
      <name val="Arial"/>
      <color rgb="FF333333"/>
      <sz val="10"/>
    </font>
    <font>
      <name val="Arial"/>
      <color rgb="FF999999"/>
      <sz val="9"/>
    </font>
    <font>
      <name val="Arial"/>
      <b val="1"/>
      <color rgb="FFFFFFFF"/>
      <sz val="10"/>
    </font>
    <font>
      <name val="Arial"/>
      <b val="1"/>
      <color rgb="FF222036"/>
      <sz val="14"/>
    </font>
    <font>
      <name val="Arial"/>
      <color rgb="FFFFFFFF"/>
      <sz val="10"/>
    </font>
    <font>
      <name val="Arial"/>
      <b val="1"/>
      <color rgb="FF333333"/>
      <sz val="10"/>
    </font>
    <font>
      <name val="Arial"/>
      <color rgb="FF222036"/>
      <sz val="10"/>
    </font>
  </fonts>
  <fills count="6">
    <fill>
      <patternFill/>
    </fill>
    <fill>
      <patternFill patternType="gray125"/>
    </fill>
    <fill>
      <patternFill patternType="solid">
        <fgColor rgb="FF222036"/>
      </patternFill>
    </fill>
    <fill>
      <patternFill patternType="solid">
        <fgColor rgb="FFFFF3D6"/>
      </patternFill>
    </fill>
    <fill>
      <patternFill patternType="solid">
        <fgColor rgb="FFF7F7F7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0" fontId="5" fillId="3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center" wrapText="1"/>
    </xf>
    <xf numFmtId="0" fontId="7" fillId="2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center"/>
    </xf>
    <xf numFmtId="164" fontId="5" fillId="0" borderId="1" applyAlignment="1" pivotButton="0" quotePrefix="0" xfId="0">
      <alignment vertical="center"/>
    </xf>
    <xf numFmtId="0" fontId="5" fillId="4" borderId="1" applyAlignment="1" pivotButton="0" quotePrefix="0" xfId="0">
      <alignment vertical="center"/>
    </xf>
    <xf numFmtId="0" fontId="6" fillId="0" borderId="0" pivotButton="0" quotePrefix="0" xfId="0"/>
    <xf numFmtId="164" fontId="5" fillId="4" borderId="1" applyAlignment="1" pivotButton="0" quotePrefix="0" xfId="0">
      <alignment vertical="center"/>
    </xf>
    <xf numFmtId="165" fontId="5" fillId="0" borderId="1" applyAlignment="1" pivotButton="0" quotePrefix="0" xfId="0">
      <alignment vertical="center"/>
    </xf>
    <xf numFmtId="166" fontId="5" fillId="0" borderId="1" applyAlignment="1" pivotButton="0" quotePrefix="0" xfId="0">
      <alignment vertical="center"/>
    </xf>
    <xf numFmtId="166" fontId="5" fillId="4" borderId="1" applyAlignment="1" pivotButton="0" quotePrefix="0" xfId="0">
      <alignment vertical="center"/>
    </xf>
    <xf numFmtId="167" fontId="5" fillId="4" borderId="1" applyAlignment="1" pivotButton="0" quotePrefix="0" xfId="0">
      <alignment vertical="center"/>
    </xf>
    <xf numFmtId="0" fontId="8" fillId="0" borderId="0" pivotButton="0" quotePrefix="0" xfId="0"/>
    <xf numFmtId="0" fontId="4" fillId="0" borderId="0" pivotButton="0" quotePrefix="0" xfId="0"/>
    <xf numFmtId="165" fontId="0" fillId="5" borderId="1" pivotButton="0" quotePrefix="0" xfId="0"/>
    <xf numFmtId="166" fontId="0" fillId="4" borderId="1" pivotButton="0" quotePrefix="0" xfId="0"/>
    <xf numFmtId="0" fontId="0" fillId="5" borderId="1" pivotButton="0" quotePrefix="0" xfId="0"/>
    <xf numFmtId="0" fontId="9" fillId="0" borderId="0" pivotButton="0" quotePrefix="0" xfId="0"/>
    <xf numFmtId="0" fontId="0" fillId="4" borderId="0" pivotButton="0" quotePrefix="0" xfId="0"/>
    <xf numFmtId="0" fontId="0" fillId="4" borderId="1" pivotButton="0" quotePrefix="0" xfId="0"/>
    <xf numFmtId="0" fontId="5" fillId="0" borderId="1" pivotButton="0" quotePrefix="0" xfId="0"/>
    <xf numFmtId="164" fontId="5" fillId="0" borderId="1" pivotButton="0" quotePrefix="0" xfId="0"/>
    <xf numFmtId="167" fontId="5" fillId="0" borderId="1" pivotButton="0" quotePrefix="0" xfId="0"/>
    <xf numFmtId="166" fontId="5" fillId="0" borderId="1" pivotButton="0" quotePrefix="0" xfId="0"/>
    <xf numFmtId="167" fontId="10" fillId="0" borderId="0" pivotButton="0" quotePrefix="0" xfId="0"/>
    <xf numFmtId="166" fontId="10" fillId="0" borderId="0" pivotButton="0" quotePrefix="0" xfId="0"/>
    <xf numFmtId="0" fontId="11" fillId="0" borderId="0" pivotButton="0" quotePrefix="0" xfId="0"/>
    <xf numFmtId="166" fontId="0" fillId="3" borderId="0" pivotButton="0" quotePrefix="0" xfId="0"/>
    <xf numFmtId="165" fontId="0" fillId="0" borderId="1" pivotButton="0" quotePrefix="0" xfId="0"/>
    <xf numFmtId="166" fontId="0" fillId="4" borderId="0" pivotButton="0" quotePrefix="0" xfId="0"/>
    <xf numFmtId="0" fontId="5" fillId="4" borderId="1" pivotButton="0" quotePrefix="0" xfId="0"/>
    <xf numFmtId="164" fontId="5" fillId="4" borderId="1" pivotButton="0" quotePrefix="0" xfId="0"/>
    <xf numFmtId="166" fontId="5" fillId="4" borderId="1" pivotButton="0" quotePrefix="0" xfId="0"/>
  </cellXfs>
  <cellStyles count="1">
    <cellStyle name="Normal" xfId="0" builtinId="0" hidden="0"/>
  </cellStyles>
  <dxfs count="3">
    <dxf>
      <font>
        <b val="1"/>
        <color rgb="FFD85A30"/>
      </font>
      <fill>
        <patternFill patternType="solid">
          <fgColor rgb="FFFADBD0"/>
        </patternFill>
      </fill>
    </dxf>
    <dxf>
      <font>
        <b val="1"/>
        <color rgb="FF1D9E75"/>
      </font>
    </dxf>
    <dxf>
      <font>
        <b val="1"/>
        <color rgb="FFD85A3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a.me/5491128654468" TargetMode="External" Id="rId1"/></Relationships>
</file>

<file path=xl/worksheets/sheet1.xml><?xml version="1.0" encoding="utf-8"?>
<worksheet xmlns="http://schemas.openxmlformats.org/spreadsheetml/2006/main">
  <sheetPr>
    <tabColor rgb="00222036"/>
    <outlinePr summaryBelow="1" summaryRight="1"/>
    <pageSetUpPr/>
  </sheetPr>
  <dimension ref="B2:B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22" customHeight="1">
      <c r="B2" s="1" t="inlineStr">
        <is>
          <t>bcnsoft  ·  CENTRO DE RECURSOS</t>
        </is>
      </c>
    </row>
    <row r="3" ht="30" customHeight="1">
      <c r="B3" s="2" t="inlineStr">
        <is>
          <t>Planilla de reparto de propinas en Excel</t>
        </is>
      </c>
    </row>
    <row r="4" ht="18" customHeight="1">
      <c r="B4" s="3" t="inlineStr">
        <is>
          <t>Para restaurantes, bares y cafeterías que juntan las propinas en un pozo por turno</t>
        </is>
      </c>
    </row>
    <row r="6" ht="34" customHeight="1">
      <c r="B6" s="4" t="inlineStr">
        <is>
          <t>Para el encargado que al cierre del turno cuenta la propina en efectivo, suma la que entró por medios digitales y tiene que decir cuánto le toca a cada uno sin discusiones.</t>
        </is>
      </c>
    </row>
    <row r="7" ht="34" customHeight="1">
      <c r="B7" s="5" t="inlineStr">
        <is>
          <t>Cargás el pozo de cada turno (efectivo y digital por separado) y quién trabajó cuántas horas. La planilla reparte según el criterio que elijas para ese turno y te arma la liquidación lista para imprimir.</t>
        </is>
      </c>
    </row>
    <row r="9">
      <c r="B9" s="4" t="inlineStr">
        <is>
          <t>CÓMO USARLA</t>
        </is>
      </c>
    </row>
    <row r="10" ht="34" customHeight="1">
      <c r="B10" s="5" t="inlineStr">
        <is>
          <t>1.  En «Puestos», poné los puestos de tu local y los puntos de cada uno (los del ejemplo son solo una referencia: el criterio lo define cada local con su equipo). Ahí mismo están los nombres de los turnos.</t>
        </is>
      </c>
    </row>
    <row r="11" ht="34" customHeight="1">
      <c r="B11" s="5" t="inlineStr">
        <is>
          <t>2.  En «Equipo», cargá a cada persona con su puesto. Los puntos se completan solos y la persona aparece en el desplegable de «Asistencia».</t>
        </is>
      </c>
    </row>
    <row r="12" ht="34" customHeight="1">
      <c r="B12" s="5" t="inlineStr">
        <is>
          <t>3.  En «Turnos», sumá un renglón por turno: fecha, turno, propina en efectivo, propina digital y el método de reparto (por horas, por puntos, puntos × horas o partes iguales).</t>
        </is>
      </c>
    </row>
    <row r="13" ht="34" customHeight="1">
      <c r="B13" s="5" t="inlineStr">
        <is>
          <t>4.  En «Asistencia», un renglón por persona y por turno con las horas que trabajó. La planilla calcula su parte del efectivo y del digital. En «Turnos», la columna Control te avisa si algo no cierra.</t>
        </is>
      </c>
    </row>
    <row r="14" ht="34" customHeight="1">
      <c r="B14" s="5" t="inlineStr">
        <is>
          <t>5.  En «Liquidación del turno» elegís fecha y turno y ves cuánto le toca a cada uno, con el efectivo redondeado para repartir billetes y una columna para la firma. En «Resumen por persona» ves el acumulado de cada uno en el período que elijas.</t>
        </is>
      </c>
    </row>
    <row r="16">
      <c r="B16" s="4" t="inlineStr">
        <is>
          <t>QUÉ EDITÁS VOS Y QUÉ SE CALCULA SOLO</t>
        </is>
      </c>
    </row>
    <row r="17" ht="20" customHeight="1">
      <c r="B17" s="5" t="inlineStr">
        <is>
          <t>•  Editás: las celdas blancas (puestos y puntos, equipo, cada turno con su pozo y método, y las horas de cada persona).</t>
        </is>
      </c>
    </row>
    <row r="18" ht="30" customHeight="1">
      <c r="B18" s="5" t="inlineStr">
        <is>
          <t>•  No toques: las celdas grises con fórmula (puntos, peso, porcentaje, lo que le toca a cada uno, controles y las pestañas de liquidación y resumen).</t>
        </is>
      </c>
    </row>
    <row r="19" ht="20" customHeight="1">
      <c r="B19" s="5" t="inlineStr">
        <is>
          <t>•  Los datos de ejemplo están para que veas cómo funciona. Borralos (solo las celdas blancas) y cargá los tuyos.</t>
        </is>
      </c>
    </row>
    <row r="20" ht="30" customHeight="1">
      <c r="B20" s="5" t="inlineStr">
        <is>
          <t>•  Esta planilla ordena las cuentas del pozo. Cómo se reparte la propina (qué puestos participan y con cuántos puntos) lo decide cada local; no es asesoramiento laboral.</t>
        </is>
      </c>
    </row>
    <row r="22" ht="20" customHeight="1">
      <c r="B22" s="6" t="inlineStr">
        <is>
          <t>Esto te ordena el reparto hoy.</t>
        </is>
      </c>
    </row>
    <row r="23" ht="34" customHeight="1">
      <c r="B23" s="7" t="inlineStr">
        <is>
          <t>Con bcnresto las propinas se cargan dentro del turno diferenciando efectivo y medio digital, y la propina digital sale separada de la venta en el cierre de turno de caja: llegás al reparto con el pozo ya contado.</t>
        </is>
      </c>
    </row>
    <row r="24" ht="20" customHeight="1">
      <c r="B24" s="7" t="inlineStr">
        <is>
          <t>¿Lo querés ver funcionando en tu local? Escribinos por WhatsApp: +54 9 11 2865-4468 — te atiende una persona, no un bot.</t>
        </is>
      </c>
    </row>
    <row r="26">
      <c r="B26" s="8" t="inlineStr">
        <is>
          <t>Centro de Recursos bcnsoft · Recurso gratuito para gastronómicos · bcnsoft.com.ar</t>
        </is>
      </c>
    </row>
  </sheetData>
  <hyperlinks>
    <hyperlink xmlns:r="http://schemas.openxmlformats.org/officeDocument/2006/relationships" ref="B24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22036"/>
    <outlinePr summaryBelow="1" summaryRight="1"/>
    <pageSetUpPr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3" customWidth="1" min="3" max="3"/>
    <col width="16" customWidth="1" min="4" max="4"/>
    <col width="3" customWidth="1" min="5" max="5"/>
    <col width="22" customWidth="1" min="6" max="6"/>
  </cols>
  <sheetData>
    <row r="1" ht="30" customHeight="1">
      <c r="A1" s="9" t="inlineStr">
        <is>
          <t>Puesto</t>
        </is>
      </c>
      <c r="B1" s="9" t="inlineStr">
        <is>
          <t>Puntos</t>
        </is>
      </c>
      <c r="C1" s="10" t="inlineStr"/>
      <c r="D1" s="9" t="inlineStr">
        <is>
          <t>Turnos</t>
        </is>
      </c>
      <c r="E1" s="10" t="inlineStr"/>
      <c r="F1" s="9" t="inlineStr">
        <is>
          <t>Métodos de reparto</t>
        </is>
      </c>
    </row>
    <row r="2">
      <c r="A2" s="11" t="inlineStr">
        <is>
          <t>Mozo/a</t>
        </is>
      </c>
      <c r="B2" s="12" t="n">
        <v>3</v>
      </c>
      <c r="D2" s="11" t="inlineStr">
        <is>
          <t>Mediodía</t>
        </is>
      </c>
      <c r="F2" s="13" t="inlineStr">
        <is>
          <t>Por horas</t>
        </is>
      </c>
    </row>
    <row r="3">
      <c r="A3" s="11" t="inlineStr">
        <is>
          <t>Barra</t>
        </is>
      </c>
      <c r="B3" s="12" t="n">
        <v>2</v>
      </c>
      <c r="D3" s="11" t="inlineStr">
        <is>
          <t>Noche</t>
        </is>
      </c>
      <c r="F3" s="13" t="inlineStr">
        <is>
          <t>Por puntos</t>
        </is>
      </c>
    </row>
    <row r="4">
      <c r="A4" s="11" t="inlineStr">
        <is>
          <t>Cocina</t>
        </is>
      </c>
      <c r="B4" s="12" t="n">
        <v>2</v>
      </c>
      <c r="D4" s="11" t="inlineStr">
        <is>
          <t>Doble</t>
        </is>
      </c>
      <c r="F4" s="13" t="inlineStr">
        <is>
          <t>Puntos × horas</t>
        </is>
      </c>
    </row>
    <row r="5">
      <c r="A5" s="11" t="inlineStr">
        <is>
          <t>Cajero/a</t>
        </is>
      </c>
      <c r="B5" s="12" t="n">
        <v>1.5</v>
      </c>
      <c r="D5" s="11" t="inlineStr">
        <is>
          <t>Tarde</t>
        </is>
      </c>
      <c r="F5" s="13" t="inlineStr">
        <is>
          <t>Partes iguales</t>
        </is>
      </c>
    </row>
    <row r="6">
      <c r="A6" s="11" t="inlineStr">
        <is>
          <t>Bacha</t>
        </is>
      </c>
      <c r="B6" s="12" t="n">
        <v>1</v>
      </c>
      <c r="D6" s="11" t="n"/>
    </row>
    <row r="7">
      <c r="A7" s="11" t="inlineStr">
        <is>
          <t>Ayudante / runner</t>
        </is>
      </c>
      <c r="B7" s="12" t="n">
        <v>1</v>
      </c>
      <c r="D7" s="11" t="n"/>
    </row>
    <row r="8">
      <c r="A8" s="11" t="n"/>
      <c r="B8" s="12" t="n"/>
    </row>
    <row r="9">
      <c r="A9" s="11" t="n"/>
      <c r="B9" s="12" t="n"/>
    </row>
    <row r="10">
      <c r="A10" s="11" t="n"/>
      <c r="B10" s="12" t="n"/>
    </row>
    <row r="11">
      <c r="A11" s="11" t="n"/>
      <c r="B11" s="12" t="n"/>
    </row>
    <row r="12">
      <c r="A12" s="11" t="n"/>
      <c r="B12" s="12" t="n"/>
    </row>
    <row r="13">
      <c r="A13" s="11" t="n"/>
      <c r="B13" s="12" t="n"/>
    </row>
    <row r="14">
      <c r="A14" s="11" t="n"/>
      <c r="B14" s="12" t="n"/>
    </row>
    <row r="15">
      <c r="A15" s="11" t="n"/>
      <c r="B15" s="12" t="n"/>
    </row>
    <row r="16">
      <c r="A16" s="11" t="n"/>
      <c r="B16" s="12" t="n"/>
    </row>
    <row r="18">
      <c r="A18" s="14" t="inlineStr">
        <is>
          <t>Los puntos son un ejemplo. Por horas y partes iguales no usan los puntos.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22036"/>
    <outlinePr summaryBelow="1" summaryRight="1"/>
    <pageSetUpPr/>
  </sheetPr>
  <dimension ref="A1:E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10" customWidth="1" min="3" max="3"/>
    <col width="9" customWidth="1" min="4" max="4"/>
    <col width="34" customWidth="1" min="5" max="5"/>
  </cols>
  <sheetData>
    <row r="1" ht="30" customHeight="1">
      <c r="A1" s="9" t="inlineStr">
        <is>
          <t>Nombre</t>
        </is>
      </c>
      <c r="B1" s="9" t="inlineStr">
        <is>
          <t>Puesto</t>
        </is>
      </c>
      <c r="C1" s="9" t="inlineStr">
        <is>
          <t>Puntos</t>
        </is>
      </c>
      <c r="D1" s="9" t="inlineStr">
        <is>
          <t>Activo</t>
        </is>
      </c>
      <c r="E1" s="9" t="inlineStr">
        <is>
          <t>Observaciones</t>
        </is>
      </c>
    </row>
    <row r="2">
      <c r="A2" s="11" t="inlineStr">
        <is>
          <t>Sofía</t>
        </is>
      </c>
      <c r="B2" s="11" t="inlineStr">
        <is>
          <t>Mozo/a</t>
        </is>
      </c>
      <c r="C2" s="15">
        <f>IF($B2="","",IFERROR(INDEX(Puestos!$B$2:$B$16,MATCH($B2,Puestos!$A$2:$A$16,0)),""))</f>
        <v/>
      </c>
      <c r="D2" s="11" t="inlineStr">
        <is>
          <t>Sí</t>
        </is>
      </c>
      <c r="E2" s="11" t="n"/>
    </row>
    <row r="3">
      <c r="A3" s="11" t="inlineStr">
        <is>
          <t>Martín</t>
        </is>
      </c>
      <c r="B3" s="11" t="inlineStr">
        <is>
          <t>Mozo/a</t>
        </is>
      </c>
      <c r="C3" s="15">
        <f>IF($B3="","",IFERROR(INDEX(Puestos!$B$2:$B$16,MATCH($B3,Puestos!$A$2:$A$16,0)),""))</f>
        <v/>
      </c>
      <c r="D3" s="11" t="inlineStr">
        <is>
          <t>Sí</t>
        </is>
      </c>
      <c r="E3" s="11" t="n"/>
    </row>
    <row r="4">
      <c r="A4" s="11" t="inlineStr">
        <is>
          <t>Lucía</t>
        </is>
      </c>
      <c r="B4" s="11" t="inlineStr">
        <is>
          <t>Barra</t>
        </is>
      </c>
      <c r="C4" s="15">
        <f>IF($B4="","",IFERROR(INDEX(Puestos!$B$2:$B$16,MATCH($B4,Puestos!$A$2:$A$16,0)),""))</f>
        <v/>
      </c>
      <c r="D4" s="11" t="inlineStr">
        <is>
          <t>Sí</t>
        </is>
      </c>
      <c r="E4" s="11" t="n"/>
    </row>
    <row r="5">
      <c r="A5" s="11" t="inlineStr">
        <is>
          <t>Diego</t>
        </is>
      </c>
      <c r="B5" s="11" t="inlineStr">
        <is>
          <t>Cocina</t>
        </is>
      </c>
      <c r="C5" s="15">
        <f>IF($B5="","",IFERROR(INDEX(Puestos!$B$2:$B$16,MATCH($B5,Puestos!$A$2:$A$16,0)),""))</f>
        <v/>
      </c>
      <c r="D5" s="11" t="inlineStr">
        <is>
          <t>Sí</t>
        </is>
      </c>
      <c r="E5" s="11" t="n"/>
    </row>
    <row r="6">
      <c r="A6" s="11" t="inlineStr">
        <is>
          <t>Carla</t>
        </is>
      </c>
      <c r="B6" s="11" t="inlineStr">
        <is>
          <t>Cajero/a</t>
        </is>
      </c>
      <c r="C6" s="15">
        <f>IF($B6="","",IFERROR(INDEX(Puestos!$B$2:$B$16,MATCH($B6,Puestos!$A$2:$A$16,0)),""))</f>
        <v/>
      </c>
      <c r="D6" s="11" t="inlineStr">
        <is>
          <t>Sí</t>
        </is>
      </c>
      <c r="E6" s="11" t="n"/>
    </row>
    <row r="7">
      <c r="A7" s="11" t="inlineStr">
        <is>
          <t>Nico</t>
        </is>
      </c>
      <c r="B7" s="11" t="inlineStr">
        <is>
          <t>Bacha</t>
        </is>
      </c>
      <c r="C7" s="15">
        <f>IF($B7="","",IFERROR(INDEX(Puestos!$B$2:$B$16,MATCH($B7,Puestos!$A$2:$A$16,0)),""))</f>
        <v/>
      </c>
      <c r="D7" s="11" t="inlineStr">
        <is>
          <t>Sí</t>
        </is>
      </c>
      <c r="E7" s="11" t="n"/>
    </row>
    <row r="8">
      <c r="A8" s="11" t="n"/>
      <c r="B8" s="11" t="n"/>
      <c r="C8" s="15">
        <f>IF($B8="","",IFERROR(INDEX(Puestos!$B$2:$B$16,MATCH($B8,Puestos!$A$2:$A$16,0)),""))</f>
        <v/>
      </c>
      <c r="D8" s="11" t="n"/>
      <c r="E8" s="11" t="n"/>
    </row>
    <row r="9">
      <c r="A9" s="11" t="n"/>
      <c r="B9" s="11" t="n"/>
      <c r="C9" s="15">
        <f>IF($B9="","",IFERROR(INDEX(Puestos!$B$2:$B$16,MATCH($B9,Puestos!$A$2:$A$16,0)),""))</f>
        <v/>
      </c>
      <c r="D9" s="11" t="n"/>
      <c r="E9" s="11" t="n"/>
    </row>
    <row r="10">
      <c r="A10" s="11" t="n"/>
      <c r="B10" s="11" t="n"/>
      <c r="C10" s="15">
        <f>IF($B10="","",IFERROR(INDEX(Puestos!$B$2:$B$16,MATCH($B10,Puestos!$A$2:$A$16,0)),""))</f>
        <v/>
      </c>
      <c r="D10" s="11" t="n"/>
      <c r="E10" s="11" t="n"/>
    </row>
    <row r="11">
      <c r="A11" s="11" t="n"/>
      <c r="B11" s="11" t="n"/>
      <c r="C11" s="15">
        <f>IF($B11="","",IFERROR(INDEX(Puestos!$B$2:$B$16,MATCH($B11,Puestos!$A$2:$A$16,0)),""))</f>
        <v/>
      </c>
      <c r="D11" s="11" t="n"/>
      <c r="E11" s="11" t="n"/>
    </row>
    <row r="12">
      <c r="A12" s="11" t="n"/>
      <c r="B12" s="11" t="n"/>
      <c r="C12" s="15">
        <f>IF($B12="","",IFERROR(INDEX(Puestos!$B$2:$B$16,MATCH($B12,Puestos!$A$2:$A$16,0)),""))</f>
        <v/>
      </c>
      <c r="D12" s="11" t="n"/>
      <c r="E12" s="11" t="n"/>
    </row>
    <row r="13">
      <c r="A13" s="11" t="n"/>
      <c r="B13" s="11" t="n"/>
      <c r="C13" s="15">
        <f>IF($B13="","",IFERROR(INDEX(Puestos!$B$2:$B$16,MATCH($B13,Puestos!$A$2:$A$16,0)),""))</f>
        <v/>
      </c>
      <c r="D13" s="11" t="n"/>
      <c r="E13" s="11" t="n"/>
    </row>
    <row r="14">
      <c r="A14" s="11" t="n"/>
      <c r="B14" s="11" t="n"/>
      <c r="C14" s="15">
        <f>IF($B14="","",IFERROR(INDEX(Puestos!$B$2:$B$16,MATCH($B14,Puestos!$A$2:$A$16,0)),""))</f>
        <v/>
      </c>
      <c r="D14" s="11" t="n"/>
      <c r="E14" s="11" t="n"/>
    </row>
    <row r="15">
      <c r="A15" s="11" t="n"/>
      <c r="B15" s="11" t="n"/>
      <c r="C15" s="15">
        <f>IF($B15="","",IFERROR(INDEX(Puestos!$B$2:$B$16,MATCH($B15,Puestos!$A$2:$A$16,0)),""))</f>
        <v/>
      </c>
      <c r="D15" s="11" t="n"/>
      <c r="E15" s="11" t="n"/>
    </row>
    <row r="16">
      <c r="A16" s="11" t="n"/>
      <c r="B16" s="11" t="n"/>
      <c r="C16" s="15">
        <f>IF($B16="","",IFERROR(INDEX(Puestos!$B$2:$B$16,MATCH($B16,Puestos!$A$2:$A$16,0)),""))</f>
        <v/>
      </c>
      <c r="D16" s="11" t="n"/>
      <c r="E16" s="11" t="n"/>
    </row>
    <row r="17">
      <c r="A17" s="11" t="n"/>
      <c r="B17" s="11" t="n"/>
      <c r="C17" s="15">
        <f>IF($B17="","",IFERROR(INDEX(Puestos!$B$2:$B$16,MATCH($B17,Puestos!$A$2:$A$16,0)),""))</f>
        <v/>
      </c>
      <c r="D17" s="11" t="n"/>
      <c r="E17" s="11" t="n"/>
    </row>
    <row r="18">
      <c r="A18" s="11" t="n"/>
      <c r="B18" s="11" t="n"/>
      <c r="C18" s="15">
        <f>IF($B18="","",IFERROR(INDEX(Puestos!$B$2:$B$16,MATCH($B18,Puestos!$A$2:$A$16,0)),""))</f>
        <v/>
      </c>
      <c r="D18" s="11" t="n"/>
      <c r="E18" s="11" t="n"/>
    </row>
    <row r="19">
      <c r="A19" s="11" t="n"/>
      <c r="B19" s="11" t="n"/>
      <c r="C19" s="15">
        <f>IF($B19="","",IFERROR(INDEX(Puestos!$B$2:$B$16,MATCH($B19,Puestos!$A$2:$A$16,0)),""))</f>
        <v/>
      </c>
      <c r="D19" s="11" t="n"/>
      <c r="E19" s="11" t="n"/>
    </row>
    <row r="20">
      <c r="A20" s="11" t="n"/>
      <c r="B20" s="11" t="n"/>
      <c r="C20" s="15">
        <f>IF($B20="","",IFERROR(INDEX(Puestos!$B$2:$B$16,MATCH($B20,Puestos!$A$2:$A$16,0)),""))</f>
        <v/>
      </c>
      <c r="D20" s="11" t="n"/>
      <c r="E20" s="11" t="n"/>
    </row>
    <row r="21">
      <c r="A21" s="11" t="n"/>
      <c r="B21" s="11" t="n"/>
      <c r="C21" s="15">
        <f>IF($B21="","",IFERROR(INDEX(Puestos!$B$2:$B$16,MATCH($B21,Puestos!$A$2:$A$16,0)),""))</f>
        <v/>
      </c>
      <c r="D21" s="11" t="n"/>
      <c r="E21" s="11" t="n"/>
    </row>
    <row r="22">
      <c r="A22" s="11" t="n"/>
      <c r="B22" s="11" t="n"/>
      <c r="C22" s="15">
        <f>IF($B22="","",IFERROR(INDEX(Puestos!$B$2:$B$16,MATCH($B22,Puestos!$A$2:$A$16,0)),""))</f>
        <v/>
      </c>
      <c r="D22" s="11" t="n"/>
      <c r="E22" s="11" t="n"/>
    </row>
    <row r="23">
      <c r="A23" s="11" t="n"/>
      <c r="B23" s="11" t="n"/>
      <c r="C23" s="15">
        <f>IF($B23="","",IFERROR(INDEX(Puestos!$B$2:$B$16,MATCH($B23,Puestos!$A$2:$A$16,0)),""))</f>
        <v/>
      </c>
      <c r="D23" s="11" t="n"/>
      <c r="E23" s="11" t="n"/>
    </row>
    <row r="24">
      <c r="A24" s="11" t="n"/>
      <c r="B24" s="11" t="n"/>
      <c r="C24" s="15">
        <f>IF($B24="","",IFERROR(INDEX(Puestos!$B$2:$B$16,MATCH($B24,Puestos!$A$2:$A$16,0)),""))</f>
        <v/>
      </c>
      <c r="D24" s="11" t="n"/>
      <c r="E24" s="11" t="n"/>
    </row>
    <row r="25">
      <c r="A25" s="11" t="n"/>
      <c r="B25" s="11" t="n"/>
      <c r="C25" s="15">
        <f>IF($B25="","",IFERROR(INDEX(Puestos!$B$2:$B$16,MATCH($B25,Puestos!$A$2:$A$16,0)),""))</f>
        <v/>
      </c>
      <c r="D25" s="11" t="n"/>
      <c r="E25" s="11" t="n"/>
    </row>
    <row r="26">
      <c r="A26" s="11" t="n"/>
      <c r="B26" s="11" t="n"/>
      <c r="C26" s="15">
        <f>IF($B26="","",IFERROR(INDEX(Puestos!$B$2:$B$16,MATCH($B26,Puestos!$A$2:$A$16,0)),""))</f>
        <v/>
      </c>
      <c r="D26" s="11" t="n"/>
      <c r="E26" s="11" t="n"/>
    </row>
    <row r="27">
      <c r="A27" s="11" t="n"/>
      <c r="B27" s="11" t="n"/>
      <c r="C27" s="15">
        <f>IF($B27="","",IFERROR(INDEX(Puestos!$B$2:$B$16,MATCH($B27,Puestos!$A$2:$A$16,0)),""))</f>
        <v/>
      </c>
      <c r="D27" s="11" t="n"/>
      <c r="E27" s="11" t="n"/>
    </row>
    <row r="28">
      <c r="A28" s="11" t="n"/>
      <c r="B28" s="11" t="n"/>
      <c r="C28" s="15">
        <f>IF($B28="","",IFERROR(INDEX(Puestos!$B$2:$B$16,MATCH($B28,Puestos!$A$2:$A$16,0)),""))</f>
        <v/>
      </c>
      <c r="D28" s="11" t="n"/>
      <c r="E28" s="11" t="n"/>
    </row>
    <row r="29">
      <c r="A29" s="11" t="n"/>
      <c r="B29" s="11" t="n"/>
      <c r="C29" s="15">
        <f>IF($B29="","",IFERROR(INDEX(Puestos!$B$2:$B$16,MATCH($B29,Puestos!$A$2:$A$16,0)),""))</f>
        <v/>
      </c>
      <c r="D29" s="11" t="n"/>
      <c r="E29" s="11" t="n"/>
    </row>
    <row r="30">
      <c r="A30" s="11" t="n"/>
      <c r="B30" s="11" t="n"/>
      <c r="C30" s="15">
        <f>IF($B30="","",IFERROR(INDEX(Puestos!$B$2:$B$16,MATCH($B30,Puestos!$A$2:$A$16,0)),""))</f>
        <v/>
      </c>
      <c r="D30" s="11" t="n"/>
      <c r="E30" s="11" t="n"/>
    </row>
    <row r="31">
      <c r="A31" s="11" t="n"/>
      <c r="B31" s="11" t="n"/>
      <c r="C31" s="15">
        <f>IF($B31="","",IFERROR(INDEX(Puestos!$B$2:$B$16,MATCH($B31,Puestos!$A$2:$A$16,0)),""))</f>
        <v/>
      </c>
      <c r="D31" s="11" t="n"/>
      <c r="E31" s="11" t="n"/>
    </row>
    <row r="32">
      <c r="A32" s="11" t="n"/>
      <c r="B32" s="11" t="n"/>
      <c r="C32" s="15">
        <f>IF($B32="","",IFERROR(INDEX(Puestos!$B$2:$B$16,MATCH($B32,Puestos!$A$2:$A$16,0)),""))</f>
        <v/>
      </c>
      <c r="D32" s="11" t="n"/>
      <c r="E32" s="11" t="n"/>
    </row>
    <row r="33">
      <c r="A33" s="11" t="n"/>
      <c r="B33" s="11" t="n"/>
      <c r="C33" s="15">
        <f>IF($B33="","",IFERROR(INDEX(Puestos!$B$2:$B$16,MATCH($B33,Puestos!$A$2:$A$16,0)),""))</f>
        <v/>
      </c>
      <c r="D33" s="11" t="n"/>
      <c r="E33" s="11" t="n"/>
    </row>
    <row r="34">
      <c r="A34" s="11" t="n"/>
      <c r="B34" s="11" t="n"/>
      <c r="C34" s="15">
        <f>IF($B34="","",IFERROR(INDEX(Puestos!$B$2:$B$16,MATCH($B34,Puestos!$A$2:$A$16,0)),""))</f>
        <v/>
      </c>
      <c r="D34" s="11" t="n"/>
      <c r="E34" s="11" t="n"/>
    </row>
    <row r="35">
      <c r="A35" s="11" t="n"/>
      <c r="B35" s="11" t="n"/>
      <c r="C35" s="15">
        <f>IF($B35="","",IFERROR(INDEX(Puestos!$B$2:$B$16,MATCH($B35,Puestos!$A$2:$A$16,0)),""))</f>
        <v/>
      </c>
      <c r="D35" s="11" t="n"/>
      <c r="E35" s="11" t="n"/>
    </row>
    <row r="36">
      <c r="A36" s="11" t="n"/>
      <c r="B36" s="11" t="n"/>
      <c r="C36" s="15">
        <f>IF($B36="","",IFERROR(INDEX(Puestos!$B$2:$B$16,MATCH($B36,Puestos!$A$2:$A$16,0)),""))</f>
        <v/>
      </c>
      <c r="D36" s="11" t="n"/>
      <c r="E36" s="11" t="n"/>
    </row>
    <row r="37">
      <c r="A37" s="11" t="n"/>
      <c r="B37" s="11" t="n"/>
      <c r="C37" s="15">
        <f>IF($B37="","",IFERROR(INDEX(Puestos!$B$2:$B$16,MATCH($B37,Puestos!$A$2:$A$16,0)),""))</f>
        <v/>
      </c>
      <c r="D37" s="11" t="n"/>
      <c r="E37" s="11" t="n"/>
    </row>
    <row r="38">
      <c r="A38" s="11" t="n"/>
      <c r="B38" s="11" t="n"/>
      <c r="C38" s="15">
        <f>IF($B38="","",IFERROR(INDEX(Puestos!$B$2:$B$16,MATCH($B38,Puestos!$A$2:$A$16,0)),""))</f>
        <v/>
      </c>
      <c r="D38" s="11" t="n"/>
      <c r="E38" s="11" t="n"/>
    </row>
    <row r="39">
      <c r="A39" s="11" t="n"/>
      <c r="B39" s="11" t="n"/>
      <c r="C39" s="15">
        <f>IF($B39="","",IFERROR(INDEX(Puestos!$B$2:$B$16,MATCH($B39,Puestos!$A$2:$A$16,0)),""))</f>
        <v/>
      </c>
      <c r="D39" s="11" t="n"/>
      <c r="E39" s="11" t="n"/>
    </row>
    <row r="40">
      <c r="A40" s="11" t="n"/>
      <c r="B40" s="11" t="n"/>
      <c r="C40" s="15">
        <f>IF($B40="","",IFERROR(INDEX(Puestos!$B$2:$B$16,MATCH($B40,Puestos!$A$2:$A$16,0)),""))</f>
        <v/>
      </c>
      <c r="D40" s="11" t="n"/>
      <c r="E40" s="11" t="n"/>
    </row>
    <row r="41">
      <c r="A41" s="11" t="n"/>
      <c r="B41" s="11" t="n"/>
      <c r="C41" s="15">
        <f>IF($B41="","",IFERROR(INDEX(Puestos!$B$2:$B$16,MATCH($B41,Puestos!$A$2:$A$16,0)),""))</f>
        <v/>
      </c>
      <c r="D41" s="11" t="n"/>
      <c r="E41" s="11" t="n"/>
    </row>
    <row r="42">
      <c r="A42" s="11" t="n"/>
      <c r="B42" s="11" t="n"/>
      <c r="C42" s="15">
        <f>IF($B42="","",IFERROR(INDEX(Puestos!$B$2:$B$16,MATCH($B42,Puestos!$A$2:$A$16,0)),""))</f>
        <v/>
      </c>
      <c r="D42" s="11" t="n"/>
      <c r="E42" s="11" t="n"/>
    </row>
    <row r="43">
      <c r="A43" s="11" t="n"/>
      <c r="B43" s="11" t="n"/>
      <c r="C43" s="15">
        <f>IF($B43="","",IFERROR(INDEX(Puestos!$B$2:$B$16,MATCH($B43,Puestos!$A$2:$A$16,0)),""))</f>
        <v/>
      </c>
      <c r="D43" s="11" t="n"/>
      <c r="E43" s="11" t="n"/>
    </row>
    <row r="44">
      <c r="A44" s="11" t="n"/>
      <c r="B44" s="11" t="n"/>
      <c r="C44" s="15">
        <f>IF($B44="","",IFERROR(INDEX(Puestos!$B$2:$B$16,MATCH($B44,Puestos!$A$2:$A$16,0)),""))</f>
        <v/>
      </c>
      <c r="D44" s="11" t="n"/>
      <c r="E44" s="11" t="n"/>
    </row>
    <row r="45">
      <c r="A45" s="11" t="n"/>
      <c r="B45" s="11" t="n"/>
      <c r="C45" s="15">
        <f>IF($B45="","",IFERROR(INDEX(Puestos!$B$2:$B$16,MATCH($B45,Puestos!$A$2:$A$16,0)),""))</f>
        <v/>
      </c>
      <c r="D45" s="11" t="n"/>
      <c r="E45" s="11" t="n"/>
    </row>
    <row r="46">
      <c r="A46" s="11" t="n"/>
      <c r="B46" s="11" t="n"/>
      <c r="C46" s="15">
        <f>IF($B46="","",IFERROR(INDEX(Puestos!$B$2:$B$16,MATCH($B46,Puestos!$A$2:$A$16,0)),""))</f>
        <v/>
      </c>
      <c r="D46" s="11" t="n"/>
      <c r="E46" s="11" t="n"/>
    </row>
    <row r="47">
      <c r="A47" s="11" t="n"/>
      <c r="B47" s="11" t="n"/>
      <c r="C47" s="15">
        <f>IF($B47="","",IFERROR(INDEX(Puestos!$B$2:$B$16,MATCH($B47,Puestos!$A$2:$A$16,0)),""))</f>
        <v/>
      </c>
      <c r="D47" s="11" t="n"/>
      <c r="E47" s="11" t="n"/>
    </row>
    <row r="48">
      <c r="A48" s="11" t="n"/>
      <c r="B48" s="11" t="n"/>
      <c r="C48" s="15">
        <f>IF($B48="","",IFERROR(INDEX(Puestos!$B$2:$B$16,MATCH($B48,Puestos!$A$2:$A$16,0)),""))</f>
        <v/>
      </c>
      <c r="D48" s="11" t="n"/>
      <c r="E48" s="11" t="n"/>
    </row>
    <row r="49">
      <c r="A49" s="11" t="n"/>
      <c r="B49" s="11" t="n"/>
      <c r="C49" s="15">
        <f>IF($B49="","",IFERROR(INDEX(Puestos!$B$2:$B$16,MATCH($B49,Puestos!$A$2:$A$16,0)),""))</f>
        <v/>
      </c>
      <c r="D49" s="11" t="n"/>
      <c r="E49" s="11" t="n"/>
    </row>
    <row r="50">
      <c r="A50" s="11" t="n"/>
      <c r="B50" s="11" t="n"/>
      <c r="C50" s="15">
        <f>IF($B50="","",IFERROR(INDEX(Puestos!$B$2:$B$16,MATCH($B50,Puestos!$A$2:$A$16,0)),""))</f>
        <v/>
      </c>
      <c r="D50" s="11" t="n"/>
      <c r="E50" s="11" t="n"/>
    </row>
    <row r="51">
      <c r="A51" s="11" t="n"/>
      <c r="B51" s="11" t="n"/>
      <c r="C51" s="15">
        <f>IF($B51="","",IFERROR(INDEX(Puestos!$B$2:$B$16,MATCH($B51,Puestos!$A$2:$A$16,0)),""))</f>
        <v/>
      </c>
      <c r="D51" s="11" t="n"/>
      <c r="E51" s="11" t="n"/>
    </row>
    <row r="52">
      <c r="A52" s="11" t="n"/>
      <c r="B52" s="11" t="n"/>
      <c r="C52" s="15">
        <f>IF($B52="","",IFERROR(INDEX(Puestos!$B$2:$B$16,MATCH($B52,Puestos!$A$2:$A$16,0)),""))</f>
        <v/>
      </c>
      <c r="D52" s="11" t="n"/>
      <c r="E52" s="11" t="n"/>
    </row>
    <row r="53">
      <c r="A53" s="11" t="n"/>
      <c r="B53" s="11" t="n"/>
      <c r="C53" s="15">
        <f>IF($B53="","",IFERROR(INDEX(Puestos!$B$2:$B$16,MATCH($B53,Puestos!$A$2:$A$16,0)),""))</f>
        <v/>
      </c>
      <c r="D53" s="11" t="n"/>
      <c r="E53" s="11" t="n"/>
    </row>
    <row r="54">
      <c r="A54" s="11" t="n"/>
      <c r="B54" s="11" t="n"/>
      <c r="C54" s="15">
        <f>IF($B54="","",IFERROR(INDEX(Puestos!$B$2:$B$16,MATCH($B54,Puestos!$A$2:$A$16,0)),""))</f>
        <v/>
      </c>
      <c r="D54" s="11" t="n"/>
      <c r="E54" s="11" t="n"/>
    </row>
    <row r="55">
      <c r="A55" s="11" t="n"/>
      <c r="B55" s="11" t="n"/>
      <c r="C55" s="15">
        <f>IF($B55="","",IFERROR(INDEX(Puestos!$B$2:$B$16,MATCH($B55,Puestos!$A$2:$A$16,0)),""))</f>
        <v/>
      </c>
      <c r="D55" s="11" t="n"/>
      <c r="E55" s="11" t="n"/>
    </row>
    <row r="56">
      <c r="A56" s="11" t="n"/>
      <c r="B56" s="11" t="n"/>
      <c r="C56" s="15">
        <f>IF($B56="","",IFERROR(INDEX(Puestos!$B$2:$B$16,MATCH($B56,Puestos!$A$2:$A$16,0)),""))</f>
        <v/>
      </c>
      <c r="D56" s="11" t="n"/>
      <c r="E56" s="11" t="n"/>
    </row>
    <row r="57">
      <c r="A57" s="11" t="n"/>
      <c r="B57" s="11" t="n"/>
      <c r="C57" s="15">
        <f>IF($B57="","",IFERROR(INDEX(Puestos!$B$2:$B$16,MATCH($B57,Puestos!$A$2:$A$16,0)),""))</f>
        <v/>
      </c>
      <c r="D57" s="11" t="n"/>
      <c r="E57" s="11" t="n"/>
    </row>
    <row r="58">
      <c r="A58" s="11" t="n"/>
      <c r="B58" s="11" t="n"/>
      <c r="C58" s="15">
        <f>IF($B58="","",IFERROR(INDEX(Puestos!$B$2:$B$16,MATCH($B58,Puestos!$A$2:$A$16,0)),""))</f>
        <v/>
      </c>
      <c r="D58" s="11" t="n"/>
      <c r="E58" s="11" t="n"/>
    </row>
    <row r="59">
      <c r="A59" s="11" t="n"/>
      <c r="B59" s="11" t="n"/>
      <c r="C59" s="15">
        <f>IF($B59="","",IFERROR(INDEX(Puestos!$B$2:$B$16,MATCH($B59,Puestos!$A$2:$A$16,0)),""))</f>
        <v/>
      </c>
      <c r="D59" s="11" t="n"/>
      <c r="E59" s="11" t="n"/>
    </row>
    <row r="60">
      <c r="A60" s="11" t="n"/>
      <c r="B60" s="11" t="n"/>
      <c r="C60" s="15">
        <f>IF($B60="","",IFERROR(INDEX(Puestos!$B$2:$B$16,MATCH($B60,Puestos!$A$2:$A$16,0)),""))</f>
        <v/>
      </c>
      <c r="D60" s="11" t="n"/>
      <c r="E60" s="11" t="n"/>
    </row>
    <row r="61">
      <c r="A61" s="11" t="n"/>
      <c r="B61" s="11" t="n"/>
      <c r="C61" s="15">
        <f>IF($B61="","",IFERROR(INDEX(Puestos!$B$2:$B$16,MATCH($B61,Puestos!$A$2:$A$16,0)),""))</f>
        <v/>
      </c>
      <c r="D61" s="11" t="n"/>
      <c r="E61" s="11" t="n"/>
    </row>
  </sheetData>
  <dataValidations count="2">
    <dataValidation sqref="B2:B61" showDropDown="0" showInputMessage="0" showErrorMessage="0" allowBlank="1" type="list">
      <formula1>=Puestos!$A$2:$A$16</formula1>
    </dataValidation>
    <dataValidation sqref="D2:D61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222036"/>
    <outlinePr summaryBelow="1" summaryRight="1"/>
    <pageSetUpPr/>
  </sheetPr>
  <dimension ref="A1:K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15" customWidth="1" min="4" max="4"/>
    <col width="15" customWidth="1" min="5" max="5"/>
    <col width="18" customWidth="1" min="6" max="6"/>
    <col width="10" customWidth="1" min="7" max="7"/>
    <col width="15" customWidth="1" min="8" max="8"/>
    <col width="12" customWidth="1" min="9" max="9"/>
    <col width="9" customWidth="1" min="10" max="10"/>
    <col width="30" customWidth="1" min="11" max="11"/>
  </cols>
  <sheetData>
    <row r="1" ht="30" customHeight="1">
      <c r="A1" s="9" t="inlineStr">
        <is>
          <t>Fecha</t>
        </is>
      </c>
      <c r="B1" s="9" t="inlineStr">
        <is>
          <t>Turno</t>
        </is>
      </c>
      <c r="C1" s="9" t="inlineStr">
        <is>
          <t>Propina en efectivo</t>
        </is>
      </c>
      <c r="D1" s="9" t="inlineStr">
        <is>
          <t>Propina digital</t>
        </is>
      </c>
      <c r="E1" s="9" t="inlineStr">
        <is>
          <t>Total del pozo</t>
        </is>
      </c>
      <c r="F1" s="9" t="inlineStr">
        <is>
          <t>Método de reparto</t>
        </is>
      </c>
      <c r="G1" s="9" t="inlineStr">
        <is>
          <t>Personas</t>
        </is>
      </c>
      <c r="H1" s="9" t="inlineStr">
        <is>
          <t>Repartido</t>
        </is>
      </c>
      <c r="I1" s="9" t="inlineStr">
        <is>
          <t>Control</t>
        </is>
      </c>
      <c r="J1" s="9" t="inlineStr">
        <is>
          <t>Clave</t>
        </is>
      </c>
      <c r="K1" s="9" t="inlineStr">
        <is>
          <t>Observaciones</t>
        </is>
      </c>
    </row>
    <row r="2">
      <c r="A2" s="16" t="n">
        <v>46311</v>
      </c>
      <c r="B2" s="11" t="inlineStr">
        <is>
          <t>Noche</t>
        </is>
      </c>
      <c r="C2" s="17" t="n">
        <v>84000</v>
      </c>
      <c r="D2" s="17" t="n">
        <v>126000</v>
      </c>
      <c r="E2" s="18">
        <f>IF(AND($C2="",$D2=""),"",N($C2)+N($D2))</f>
        <v/>
      </c>
      <c r="F2" s="11" t="inlineStr">
        <is>
          <t>Puntos × horas</t>
        </is>
      </c>
      <c r="G2" s="13">
        <f>IF($J2="","",COUNTIFS(Asistencia!$G$2:$G$1201,$J2,Asistencia!$C$2:$C$1201,"&lt;&gt;"))</f>
        <v/>
      </c>
      <c r="H2" s="18">
        <f>IF($J2="","",SUMIFS(Asistencia!$N$2:$N$1201,Asistencia!$G$2:$G$1201,$J2))</f>
        <v/>
      </c>
      <c r="I2" s="13">
        <f>IF($J2="","",IF($F2="","Falta método",IF($G2=0,"Sin asistencia",IF(COUNTIF($J$2:$J$201,$J2)&gt;1,"Turno repetido",IF(ABS(N($E2)-N($H2))&lt;1,"OK","Revisar")))))</f>
        <v/>
      </c>
      <c r="J2" s="13">
        <f>IF(OR($A2="",$B2=""),"",IFERROR($A2*10+MATCH($B2,Puestos!$D$2:$D$7,0),""))</f>
        <v/>
      </c>
      <c r="K2" s="11" t="n"/>
    </row>
    <row r="3">
      <c r="A3" s="16" t="n">
        <v>46312</v>
      </c>
      <c r="B3" s="11" t="inlineStr">
        <is>
          <t>Mediodía</t>
        </is>
      </c>
      <c r="C3" s="17" t="n">
        <v>38000</v>
      </c>
      <c r="D3" s="17" t="n">
        <v>52000</v>
      </c>
      <c r="E3" s="18">
        <f>IF(AND($C3="",$D3=""),"",N($C3)+N($D3))</f>
        <v/>
      </c>
      <c r="F3" s="11" t="inlineStr">
        <is>
          <t>Por horas</t>
        </is>
      </c>
      <c r="G3" s="13">
        <f>IF($J3="","",COUNTIFS(Asistencia!$G$2:$G$1201,$J3,Asistencia!$C$2:$C$1201,"&lt;&gt;"))</f>
        <v/>
      </c>
      <c r="H3" s="18">
        <f>IF($J3="","",SUMIFS(Asistencia!$N$2:$N$1201,Asistencia!$G$2:$G$1201,$J3))</f>
        <v/>
      </c>
      <c r="I3" s="13">
        <f>IF($J3="","",IF($F3="","Falta método",IF($G3=0,"Sin asistencia",IF(COUNTIF($J$2:$J$201,$J3)&gt;1,"Turno repetido",IF(ABS(N($E3)-N($H3))&lt;1,"OK","Revisar")))))</f>
        <v/>
      </c>
      <c r="J3" s="13">
        <f>IF(OR($A3="",$B3=""),"",IFERROR($A3*10+MATCH($B3,Puestos!$D$2:$D$7,0),""))</f>
        <v/>
      </c>
      <c r="K3" s="11" t="n"/>
    </row>
    <row r="4">
      <c r="A4" s="16" t="n">
        <v>46312</v>
      </c>
      <c r="B4" s="11" t="inlineStr">
        <is>
          <t>Noche</t>
        </is>
      </c>
      <c r="C4" s="17" t="n">
        <v>96000</v>
      </c>
      <c r="D4" s="17" t="n">
        <v>154000</v>
      </c>
      <c r="E4" s="18">
        <f>IF(AND($C4="",$D4=""),"",N($C4)+N($D4))</f>
        <v/>
      </c>
      <c r="F4" s="11" t="inlineStr">
        <is>
          <t>Por puntos</t>
        </is>
      </c>
      <c r="G4" s="13">
        <f>IF($J4="","",COUNTIFS(Asistencia!$G$2:$G$1201,$J4,Asistencia!$C$2:$C$1201,"&lt;&gt;"))</f>
        <v/>
      </c>
      <c r="H4" s="18">
        <f>IF($J4="","",SUMIFS(Asistencia!$N$2:$N$1201,Asistencia!$G$2:$G$1201,$J4))</f>
        <v/>
      </c>
      <c r="I4" s="13">
        <f>IF($J4="","",IF($F4="","Falta método",IF($G4=0,"Sin asistencia",IF(COUNTIF($J$2:$J$201,$J4)&gt;1,"Turno repetido",IF(ABS(N($E4)-N($H4))&lt;1,"OK","Revisar")))))</f>
        <v/>
      </c>
      <c r="J4" s="13">
        <f>IF(OR($A4="",$B4=""),"",IFERROR($A4*10+MATCH($B4,Puestos!$D$2:$D$7,0),""))</f>
        <v/>
      </c>
      <c r="K4" s="11" t="n"/>
    </row>
    <row r="5">
      <c r="A5" s="16" t="n"/>
      <c r="B5" s="11" t="n"/>
      <c r="C5" s="17" t="n"/>
      <c r="D5" s="17" t="n"/>
      <c r="E5" s="18">
        <f>IF(AND($C5="",$D5=""),"",N($C5)+N($D5))</f>
        <v/>
      </c>
      <c r="F5" s="11" t="n"/>
      <c r="G5" s="13">
        <f>IF($J5="","",COUNTIFS(Asistencia!$G$2:$G$1201,$J5,Asistencia!$C$2:$C$1201,"&lt;&gt;"))</f>
        <v/>
      </c>
      <c r="H5" s="18">
        <f>IF($J5="","",SUMIFS(Asistencia!$N$2:$N$1201,Asistencia!$G$2:$G$1201,$J5))</f>
        <v/>
      </c>
      <c r="I5" s="13">
        <f>IF($J5="","",IF($F5="","Falta método",IF($G5=0,"Sin asistencia",IF(COUNTIF($J$2:$J$201,$J5)&gt;1,"Turno repetido",IF(ABS(N($E5)-N($H5))&lt;1,"OK","Revisar")))))</f>
        <v/>
      </c>
      <c r="J5" s="13">
        <f>IF(OR($A5="",$B5=""),"",IFERROR($A5*10+MATCH($B5,Puestos!$D$2:$D$7,0),""))</f>
        <v/>
      </c>
      <c r="K5" s="11" t="n"/>
    </row>
    <row r="6">
      <c r="A6" s="16" t="n"/>
      <c r="B6" s="11" t="n"/>
      <c r="C6" s="17" t="n"/>
      <c r="D6" s="17" t="n"/>
      <c r="E6" s="18">
        <f>IF(AND($C6="",$D6=""),"",N($C6)+N($D6))</f>
        <v/>
      </c>
      <c r="F6" s="11" t="n"/>
      <c r="G6" s="13">
        <f>IF($J6="","",COUNTIFS(Asistencia!$G$2:$G$1201,$J6,Asistencia!$C$2:$C$1201,"&lt;&gt;"))</f>
        <v/>
      </c>
      <c r="H6" s="18">
        <f>IF($J6="","",SUMIFS(Asistencia!$N$2:$N$1201,Asistencia!$G$2:$G$1201,$J6))</f>
        <v/>
      </c>
      <c r="I6" s="13">
        <f>IF($J6="","",IF($F6="","Falta método",IF($G6=0,"Sin asistencia",IF(COUNTIF($J$2:$J$201,$J6)&gt;1,"Turno repetido",IF(ABS(N($E6)-N($H6))&lt;1,"OK","Revisar")))))</f>
        <v/>
      </c>
      <c r="J6" s="13">
        <f>IF(OR($A6="",$B6=""),"",IFERROR($A6*10+MATCH($B6,Puestos!$D$2:$D$7,0),""))</f>
        <v/>
      </c>
      <c r="K6" s="11" t="n"/>
    </row>
    <row r="7">
      <c r="A7" s="16" t="n"/>
      <c r="B7" s="11" t="n"/>
      <c r="C7" s="17" t="n"/>
      <c r="D7" s="17" t="n"/>
      <c r="E7" s="18">
        <f>IF(AND($C7="",$D7=""),"",N($C7)+N($D7))</f>
        <v/>
      </c>
      <c r="F7" s="11" t="n"/>
      <c r="G7" s="13">
        <f>IF($J7="","",COUNTIFS(Asistencia!$G$2:$G$1201,$J7,Asistencia!$C$2:$C$1201,"&lt;&gt;"))</f>
        <v/>
      </c>
      <c r="H7" s="18">
        <f>IF($J7="","",SUMIFS(Asistencia!$N$2:$N$1201,Asistencia!$G$2:$G$1201,$J7))</f>
        <v/>
      </c>
      <c r="I7" s="13">
        <f>IF($J7="","",IF($F7="","Falta método",IF($G7=0,"Sin asistencia",IF(COUNTIF($J$2:$J$201,$J7)&gt;1,"Turno repetido",IF(ABS(N($E7)-N($H7))&lt;1,"OK","Revisar")))))</f>
        <v/>
      </c>
      <c r="J7" s="13">
        <f>IF(OR($A7="",$B7=""),"",IFERROR($A7*10+MATCH($B7,Puestos!$D$2:$D$7,0),""))</f>
        <v/>
      </c>
      <c r="K7" s="11" t="n"/>
    </row>
    <row r="8">
      <c r="A8" s="16" t="n"/>
      <c r="B8" s="11" t="n"/>
      <c r="C8" s="17" t="n"/>
      <c r="D8" s="17" t="n"/>
      <c r="E8" s="18">
        <f>IF(AND($C8="",$D8=""),"",N($C8)+N($D8))</f>
        <v/>
      </c>
      <c r="F8" s="11" t="n"/>
      <c r="G8" s="13">
        <f>IF($J8="","",COUNTIFS(Asistencia!$G$2:$G$1201,$J8,Asistencia!$C$2:$C$1201,"&lt;&gt;"))</f>
        <v/>
      </c>
      <c r="H8" s="18">
        <f>IF($J8="","",SUMIFS(Asistencia!$N$2:$N$1201,Asistencia!$G$2:$G$1201,$J8))</f>
        <v/>
      </c>
      <c r="I8" s="13">
        <f>IF($J8="","",IF($F8="","Falta método",IF($G8=0,"Sin asistencia",IF(COUNTIF($J$2:$J$201,$J8)&gt;1,"Turno repetido",IF(ABS(N($E8)-N($H8))&lt;1,"OK","Revisar")))))</f>
        <v/>
      </c>
      <c r="J8" s="13">
        <f>IF(OR($A8="",$B8=""),"",IFERROR($A8*10+MATCH($B8,Puestos!$D$2:$D$7,0),""))</f>
        <v/>
      </c>
      <c r="K8" s="11" t="n"/>
    </row>
    <row r="9">
      <c r="A9" s="16" t="n"/>
      <c r="B9" s="11" t="n"/>
      <c r="C9" s="17" t="n"/>
      <c r="D9" s="17" t="n"/>
      <c r="E9" s="18">
        <f>IF(AND($C9="",$D9=""),"",N($C9)+N($D9))</f>
        <v/>
      </c>
      <c r="F9" s="11" t="n"/>
      <c r="G9" s="13">
        <f>IF($J9="","",COUNTIFS(Asistencia!$G$2:$G$1201,$J9,Asistencia!$C$2:$C$1201,"&lt;&gt;"))</f>
        <v/>
      </c>
      <c r="H9" s="18">
        <f>IF($J9="","",SUMIFS(Asistencia!$N$2:$N$1201,Asistencia!$G$2:$G$1201,$J9))</f>
        <v/>
      </c>
      <c r="I9" s="13">
        <f>IF($J9="","",IF($F9="","Falta método",IF($G9=0,"Sin asistencia",IF(COUNTIF($J$2:$J$201,$J9)&gt;1,"Turno repetido",IF(ABS(N($E9)-N($H9))&lt;1,"OK","Revisar")))))</f>
        <v/>
      </c>
      <c r="J9" s="13">
        <f>IF(OR($A9="",$B9=""),"",IFERROR($A9*10+MATCH($B9,Puestos!$D$2:$D$7,0),""))</f>
        <v/>
      </c>
      <c r="K9" s="11" t="n"/>
    </row>
    <row r="10">
      <c r="A10" s="16" t="n"/>
      <c r="B10" s="11" t="n"/>
      <c r="C10" s="17" t="n"/>
      <c r="D10" s="17" t="n"/>
      <c r="E10" s="18">
        <f>IF(AND($C10="",$D10=""),"",N($C10)+N($D10))</f>
        <v/>
      </c>
      <c r="F10" s="11" t="n"/>
      <c r="G10" s="13">
        <f>IF($J10="","",COUNTIFS(Asistencia!$G$2:$G$1201,$J10,Asistencia!$C$2:$C$1201,"&lt;&gt;"))</f>
        <v/>
      </c>
      <c r="H10" s="18">
        <f>IF($J10="","",SUMIFS(Asistencia!$N$2:$N$1201,Asistencia!$G$2:$G$1201,$J10))</f>
        <v/>
      </c>
      <c r="I10" s="13">
        <f>IF($J10="","",IF($F10="","Falta método",IF($G10=0,"Sin asistencia",IF(COUNTIF($J$2:$J$201,$J10)&gt;1,"Turno repetido",IF(ABS(N($E10)-N($H10))&lt;1,"OK","Revisar")))))</f>
        <v/>
      </c>
      <c r="J10" s="13">
        <f>IF(OR($A10="",$B10=""),"",IFERROR($A10*10+MATCH($B10,Puestos!$D$2:$D$7,0),""))</f>
        <v/>
      </c>
      <c r="K10" s="11" t="n"/>
    </row>
    <row r="11">
      <c r="A11" s="16" t="n"/>
      <c r="B11" s="11" t="n"/>
      <c r="C11" s="17" t="n"/>
      <c r="D11" s="17" t="n"/>
      <c r="E11" s="18">
        <f>IF(AND($C11="",$D11=""),"",N($C11)+N($D11))</f>
        <v/>
      </c>
      <c r="F11" s="11" t="n"/>
      <c r="G11" s="13">
        <f>IF($J11="","",COUNTIFS(Asistencia!$G$2:$G$1201,$J11,Asistencia!$C$2:$C$1201,"&lt;&gt;"))</f>
        <v/>
      </c>
      <c r="H11" s="18">
        <f>IF($J11="","",SUMIFS(Asistencia!$N$2:$N$1201,Asistencia!$G$2:$G$1201,$J11))</f>
        <v/>
      </c>
      <c r="I11" s="13">
        <f>IF($J11="","",IF($F11="","Falta método",IF($G11=0,"Sin asistencia",IF(COUNTIF($J$2:$J$201,$J11)&gt;1,"Turno repetido",IF(ABS(N($E11)-N($H11))&lt;1,"OK","Revisar")))))</f>
        <v/>
      </c>
      <c r="J11" s="13">
        <f>IF(OR($A11="",$B11=""),"",IFERROR($A11*10+MATCH($B11,Puestos!$D$2:$D$7,0),""))</f>
        <v/>
      </c>
      <c r="K11" s="11" t="n"/>
    </row>
    <row r="12">
      <c r="A12" s="16" t="n"/>
      <c r="B12" s="11" t="n"/>
      <c r="C12" s="17" t="n"/>
      <c r="D12" s="17" t="n"/>
      <c r="E12" s="18">
        <f>IF(AND($C12="",$D12=""),"",N($C12)+N($D12))</f>
        <v/>
      </c>
      <c r="F12" s="11" t="n"/>
      <c r="G12" s="13">
        <f>IF($J12="","",COUNTIFS(Asistencia!$G$2:$G$1201,$J12,Asistencia!$C$2:$C$1201,"&lt;&gt;"))</f>
        <v/>
      </c>
      <c r="H12" s="18">
        <f>IF($J12="","",SUMIFS(Asistencia!$N$2:$N$1201,Asistencia!$G$2:$G$1201,$J12))</f>
        <v/>
      </c>
      <c r="I12" s="13">
        <f>IF($J12="","",IF($F12="","Falta método",IF($G12=0,"Sin asistencia",IF(COUNTIF($J$2:$J$201,$J12)&gt;1,"Turno repetido",IF(ABS(N($E12)-N($H12))&lt;1,"OK","Revisar")))))</f>
        <v/>
      </c>
      <c r="J12" s="13">
        <f>IF(OR($A12="",$B12=""),"",IFERROR($A12*10+MATCH($B12,Puestos!$D$2:$D$7,0),""))</f>
        <v/>
      </c>
      <c r="K12" s="11" t="n"/>
    </row>
    <row r="13">
      <c r="A13" s="16" t="n"/>
      <c r="B13" s="11" t="n"/>
      <c r="C13" s="17" t="n"/>
      <c r="D13" s="17" t="n"/>
      <c r="E13" s="18">
        <f>IF(AND($C13="",$D13=""),"",N($C13)+N($D13))</f>
        <v/>
      </c>
      <c r="F13" s="11" t="n"/>
      <c r="G13" s="13">
        <f>IF($J13="","",COUNTIFS(Asistencia!$G$2:$G$1201,$J13,Asistencia!$C$2:$C$1201,"&lt;&gt;"))</f>
        <v/>
      </c>
      <c r="H13" s="18">
        <f>IF($J13="","",SUMIFS(Asistencia!$N$2:$N$1201,Asistencia!$G$2:$G$1201,$J13))</f>
        <v/>
      </c>
      <c r="I13" s="13">
        <f>IF($J13="","",IF($F13="","Falta método",IF($G13=0,"Sin asistencia",IF(COUNTIF($J$2:$J$201,$J13)&gt;1,"Turno repetido",IF(ABS(N($E13)-N($H13))&lt;1,"OK","Revisar")))))</f>
        <v/>
      </c>
      <c r="J13" s="13">
        <f>IF(OR($A13="",$B13=""),"",IFERROR($A13*10+MATCH($B13,Puestos!$D$2:$D$7,0),""))</f>
        <v/>
      </c>
      <c r="K13" s="11" t="n"/>
    </row>
    <row r="14">
      <c r="A14" s="16" t="n"/>
      <c r="B14" s="11" t="n"/>
      <c r="C14" s="17" t="n"/>
      <c r="D14" s="17" t="n"/>
      <c r="E14" s="18">
        <f>IF(AND($C14="",$D14=""),"",N($C14)+N($D14))</f>
        <v/>
      </c>
      <c r="F14" s="11" t="n"/>
      <c r="G14" s="13">
        <f>IF($J14="","",COUNTIFS(Asistencia!$G$2:$G$1201,$J14,Asistencia!$C$2:$C$1201,"&lt;&gt;"))</f>
        <v/>
      </c>
      <c r="H14" s="18">
        <f>IF($J14="","",SUMIFS(Asistencia!$N$2:$N$1201,Asistencia!$G$2:$G$1201,$J14))</f>
        <v/>
      </c>
      <c r="I14" s="13">
        <f>IF($J14="","",IF($F14="","Falta método",IF($G14=0,"Sin asistencia",IF(COUNTIF($J$2:$J$201,$J14)&gt;1,"Turno repetido",IF(ABS(N($E14)-N($H14))&lt;1,"OK","Revisar")))))</f>
        <v/>
      </c>
      <c r="J14" s="13">
        <f>IF(OR($A14="",$B14=""),"",IFERROR($A14*10+MATCH($B14,Puestos!$D$2:$D$7,0),""))</f>
        <v/>
      </c>
      <c r="K14" s="11" t="n"/>
    </row>
    <row r="15">
      <c r="A15" s="16" t="n"/>
      <c r="B15" s="11" t="n"/>
      <c r="C15" s="17" t="n"/>
      <c r="D15" s="17" t="n"/>
      <c r="E15" s="18">
        <f>IF(AND($C15="",$D15=""),"",N($C15)+N($D15))</f>
        <v/>
      </c>
      <c r="F15" s="11" t="n"/>
      <c r="G15" s="13">
        <f>IF($J15="","",COUNTIFS(Asistencia!$G$2:$G$1201,$J15,Asistencia!$C$2:$C$1201,"&lt;&gt;"))</f>
        <v/>
      </c>
      <c r="H15" s="18">
        <f>IF($J15="","",SUMIFS(Asistencia!$N$2:$N$1201,Asistencia!$G$2:$G$1201,$J15))</f>
        <v/>
      </c>
      <c r="I15" s="13">
        <f>IF($J15="","",IF($F15="","Falta método",IF($G15=0,"Sin asistencia",IF(COUNTIF($J$2:$J$201,$J15)&gt;1,"Turno repetido",IF(ABS(N($E15)-N($H15))&lt;1,"OK","Revisar")))))</f>
        <v/>
      </c>
      <c r="J15" s="13">
        <f>IF(OR($A15="",$B15=""),"",IFERROR($A15*10+MATCH($B15,Puestos!$D$2:$D$7,0),""))</f>
        <v/>
      </c>
      <c r="K15" s="11" t="n"/>
    </row>
    <row r="16">
      <c r="A16" s="16" t="n"/>
      <c r="B16" s="11" t="n"/>
      <c r="C16" s="17" t="n"/>
      <c r="D16" s="17" t="n"/>
      <c r="E16" s="18">
        <f>IF(AND($C16="",$D16=""),"",N($C16)+N($D16))</f>
        <v/>
      </c>
      <c r="F16" s="11" t="n"/>
      <c r="G16" s="13">
        <f>IF($J16="","",COUNTIFS(Asistencia!$G$2:$G$1201,$J16,Asistencia!$C$2:$C$1201,"&lt;&gt;"))</f>
        <v/>
      </c>
      <c r="H16" s="18">
        <f>IF($J16="","",SUMIFS(Asistencia!$N$2:$N$1201,Asistencia!$G$2:$G$1201,$J16))</f>
        <v/>
      </c>
      <c r="I16" s="13">
        <f>IF($J16="","",IF($F16="","Falta método",IF($G16=0,"Sin asistencia",IF(COUNTIF($J$2:$J$201,$J16)&gt;1,"Turno repetido",IF(ABS(N($E16)-N($H16))&lt;1,"OK","Revisar")))))</f>
        <v/>
      </c>
      <c r="J16" s="13">
        <f>IF(OR($A16="",$B16=""),"",IFERROR($A16*10+MATCH($B16,Puestos!$D$2:$D$7,0),""))</f>
        <v/>
      </c>
      <c r="K16" s="11" t="n"/>
    </row>
    <row r="17">
      <c r="A17" s="16" t="n"/>
      <c r="B17" s="11" t="n"/>
      <c r="C17" s="17" t="n"/>
      <c r="D17" s="17" t="n"/>
      <c r="E17" s="18">
        <f>IF(AND($C17="",$D17=""),"",N($C17)+N($D17))</f>
        <v/>
      </c>
      <c r="F17" s="11" t="n"/>
      <c r="G17" s="13">
        <f>IF($J17="","",COUNTIFS(Asistencia!$G$2:$G$1201,$J17,Asistencia!$C$2:$C$1201,"&lt;&gt;"))</f>
        <v/>
      </c>
      <c r="H17" s="18">
        <f>IF($J17="","",SUMIFS(Asistencia!$N$2:$N$1201,Asistencia!$G$2:$G$1201,$J17))</f>
        <v/>
      </c>
      <c r="I17" s="13">
        <f>IF($J17="","",IF($F17="","Falta método",IF($G17=0,"Sin asistencia",IF(COUNTIF($J$2:$J$201,$J17)&gt;1,"Turno repetido",IF(ABS(N($E17)-N($H17))&lt;1,"OK","Revisar")))))</f>
        <v/>
      </c>
      <c r="J17" s="13">
        <f>IF(OR($A17="",$B17=""),"",IFERROR($A17*10+MATCH($B17,Puestos!$D$2:$D$7,0),""))</f>
        <v/>
      </c>
      <c r="K17" s="11" t="n"/>
    </row>
    <row r="18">
      <c r="A18" s="16" t="n"/>
      <c r="B18" s="11" t="n"/>
      <c r="C18" s="17" t="n"/>
      <c r="D18" s="17" t="n"/>
      <c r="E18" s="18">
        <f>IF(AND($C18="",$D18=""),"",N($C18)+N($D18))</f>
        <v/>
      </c>
      <c r="F18" s="11" t="n"/>
      <c r="G18" s="13">
        <f>IF($J18="","",COUNTIFS(Asistencia!$G$2:$G$1201,$J18,Asistencia!$C$2:$C$1201,"&lt;&gt;"))</f>
        <v/>
      </c>
      <c r="H18" s="18">
        <f>IF($J18="","",SUMIFS(Asistencia!$N$2:$N$1201,Asistencia!$G$2:$G$1201,$J18))</f>
        <v/>
      </c>
      <c r="I18" s="13">
        <f>IF($J18="","",IF($F18="","Falta método",IF($G18=0,"Sin asistencia",IF(COUNTIF($J$2:$J$201,$J18)&gt;1,"Turno repetido",IF(ABS(N($E18)-N($H18))&lt;1,"OK","Revisar")))))</f>
        <v/>
      </c>
      <c r="J18" s="13">
        <f>IF(OR($A18="",$B18=""),"",IFERROR($A18*10+MATCH($B18,Puestos!$D$2:$D$7,0),""))</f>
        <v/>
      </c>
      <c r="K18" s="11" t="n"/>
    </row>
    <row r="19">
      <c r="A19" s="16" t="n"/>
      <c r="B19" s="11" t="n"/>
      <c r="C19" s="17" t="n"/>
      <c r="D19" s="17" t="n"/>
      <c r="E19" s="18">
        <f>IF(AND($C19="",$D19=""),"",N($C19)+N($D19))</f>
        <v/>
      </c>
      <c r="F19" s="11" t="n"/>
      <c r="G19" s="13">
        <f>IF($J19="","",COUNTIFS(Asistencia!$G$2:$G$1201,$J19,Asistencia!$C$2:$C$1201,"&lt;&gt;"))</f>
        <v/>
      </c>
      <c r="H19" s="18">
        <f>IF($J19="","",SUMIFS(Asistencia!$N$2:$N$1201,Asistencia!$G$2:$G$1201,$J19))</f>
        <v/>
      </c>
      <c r="I19" s="13">
        <f>IF($J19="","",IF($F19="","Falta método",IF($G19=0,"Sin asistencia",IF(COUNTIF($J$2:$J$201,$J19)&gt;1,"Turno repetido",IF(ABS(N($E19)-N($H19))&lt;1,"OK","Revisar")))))</f>
        <v/>
      </c>
      <c r="J19" s="13">
        <f>IF(OR($A19="",$B19=""),"",IFERROR($A19*10+MATCH($B19,Puestos!$D$2:$D$7,0),""))</f>
        <v/>
      </c>
      <c r="K19" s="11" t="n"/>
    </row>
    <row r="20">
      <c r="A20" s="16" t="n"/>
      <c r="B20" s="11" t="n"/>
      <c r="C20" s="17" t="n"/>
      <c r="D20" s="17" t="n"/>
      <c r="E20" s="18">
        <f>IF(AND($C20="",$D20=""),"",N($C20)+N($D20))</f>
        <v/>
      </c>
      <c r="F20" s="11" t="n"/>
      <c r="G20" s="13">
        <f>IF($J20="","",COUNTIFS(Asistencia!$G$2:$G$1201,$J20,Asistencia!$C$2:$C$1201,"&lt;&gt;"))</f>
        <v/>
      </c>
      <c r="H20" s="18">
        <f>IF($J20="","",SUMIFS(Asistencia!$N$2:$N$1201,Asistencia!$G$2:$G$1201,$J20))</f>
        <v/>
      </c>
      <c r="I20" s="13">
        <f>IF($J20="","",IF($F20="","Falta método",IF($G20=0,"Sin asistencia",IF(COUNTIF($J$2:$J$201,$J20)&gt;1,"Turno repetido",IF(ABS(N($E20)-N($H20))&lt;1,"OK","Revisar")))))</f>
        <v/>
      </c>
      <c r="J20" s="13">
        <f>IF(OR($A20="",$B20=""),"",IFERROR($A20*10+MATCH($B20,Puestos!$D$2:$D$7,0),""))</f>
        <v/>
      </c>
      <c r="K20" s="11" t="n"/>
    </row>
    <row r="21">
      <c r="A21" s="16" t="n"/>
      <c r="B21" s="11" t="n"/>
      <c r="C21" s="17" t="n"/>
      <c r="D21" s="17" t="n"/>
      <c r="E21" s="18">
        <f>IF(AND($C21="",$D21=""),"",N($C21)+N($D21))</f>
        <v/>
      </c>
      <c r="F21" s="11" t="n"/>
      <c r="G21" s="13">
        <f>IF($J21="","",COUNTIFS(Asistencia!$G$2:$G$1201,$J21,Asistencia!$C$2:$C$1201,"&lt;&gt;"))</f>
        <v/>
      </c>
      <c r="H21" s="18">
        <f>IF($J21="","",SUMIFS(Asistencia!$N$2:$N$1201,Asistencia!$G$2:$G$1201,$J21))</f>
        <v/>
      </c>
      <c r="I21" s="13">
        <f>IF($J21="","",IF($F21="","Falta método",IF($G21=0,"Sin asistencia",IF(COUNTIF($J$2:$J$201,$J21)&gt;1,"Turno repetido",IF(ABS(N($E21)-N($H21))&lt;1,"OK","Revisar")))))</f>
        <v/>
      </c>
      <c r="J21" s="13">
        <f>IF(OR($A21="",$B21=""),"",IFERROR($A21*10+MATCH($B21,Puestos!$D$2:$D$7,0),""))</f>
        <v/>
      </c>
      <c r="K21" s="11" t="n"/>
    </row>
    <row r="22">
      <c r="A22" s="16" t="n"/>
      <c r="B22" s="11" t="n"/>
      <c r="C22" s="17" t="n"/>
      <c r="D22" s="17" t="n"/>
      <c r="E22" s="18">
        <f>IF(AND($C22="",$D22=""),"",N($C22)+N($D22))</f>
        <v/>
      </c>
      <c r="F22" s="11" t="n"/>
      <c r="G22" s="13">
        <f>IF($J22="","",COUNTIFS(Asistencia!$G$2:$G$1201,$J22,Asistencia!$C$2:$C$1201,"&lt;&gt;"))</f>
        <v/>
      </c>
      <c r="H22" s="18">
        <f>IF($J22="","",SUMIFS(Asistencia!$N$2:$N$1201,Asistencia!$G$2:$G$1201,$J22))</f>
        <v/>
      </c>
      <c r="I22" s="13">
        <f>IF($J22="","",IF($F22="","Falta método",IF($G22=0,"Sin asistencia",IF(COUNTIF($J$2:$J$201,$J22)&gt;1,"Turno repetido",IF(ABS(N($E22)-N($H22))&lt;1,"OK","Revisar")))))</f>
        <v/>
      </c>
      <c r="J22" s="13">
        <f>IF(OR($A22="",$B22=""),"",IFERROR($A22*10+MATCH($B22,Puestos!$D$2:$D$7,0),""))</f>
        <v/>
      </c>
      <c r="K22" s="11" t="n"/>
    </row>
    <row r="23">
      <c r="A23" s="16" t="n"/>
      <c r="B23" s="11" t="n"/>
      <c r="C23" s="17" t="n"/>
      <c r="D23" s="17" t="n"/>
      <c r="E23" s="18">
        <f>IF(AND($C23="",$D23=""),"",N($C23)+N($D23))</f>
        <v/>
      </c>
      <c r="F23" s="11" t="n"/>
      <c r="G23" s="13">
        <f>IF($J23="","",COUNTIFS(Asistencia!$G$2:$G$1201,$J23,Asistencia!$C$2:$C$1201,"&lt;&gt;"))</f>
        <v/>
      </c>
      <c r="H23" s="18">
        <f>IF($J23="","",SUMIFS(Asistencia!$N$2:$N$1201,Asistencia!$G$2:$G$1201,$J23))</f>
        <v/>
      </c>
      <c r="I23" s="13">
        <f>IF($J23="","",IF($F23="","Falta método",IF($G23=0,"Sin asistencia",IF(COUNTIF($J$2:$J$201,$J23)&gt;1,"Turno repetido",IF(ABS(N($E23)-N($H23))&lt;1,"OK","Revisar")))))</f>
        <v/>
      </c>
      <c r="J23" s="13">
        <f>IF(OR($A23="",$B23=""),"",IFERROR($A23*10+MATCH($B23,Puestos!$D$2:$D$7,0),""))</f>
        <v/>
      </c>
      <c r="K23" s="11" t="n"/>
    </row>
    <row r="24">
      <c r="A24" s="16" t="n"/>
      <c r="B24" s="11" t="n"/>
      <c r="C24" s="17" t="n"/>
      <c r="D24" s="17" t="n"/>
      <c r="E24" s="18">
        <f>IF(AND($C24="",$D24=""),"",N($C24)+N($D24))</f>
        <v/>
      </c>
      <c r="F24" s="11" t="n"/>
      <c r="G24" s="13">
        <f>IF($J24="","",COUNTIFS(Asistencia!$G$2:$G$1201,$J24,Asistencia!$C$2:$C$1201,"&lt;&gt;"))</f>
        <v/>
      </c>
      <c r="H24" s="18">
        <f>IF($J24="","",SUMIFS(Asistencia!$N$2:$N$1201,Asistencia!$G$2:$G$1201,$J24))</f>
        <v/>
      </c>
      <c r="I24" s="13">
        <f>IF($J24="","",IF($F24="","Falta método",IF($G24=0,"Sin asistencia",IF(COUNTIF($J$2:$J$201,$J24)&gt;1,"Turno repetido",IF(ABS(N($E24)-N($H24))&lt;1,"OK","Revisar")))))</f>
        <v/>
      </c>
      <c r="J24" s="13">
        <f>IF(OR($A24="",$B24=""),"",IFERROR($A24*10+MATCH($B24,Puestos!$D$2:$D$7,0),""))</f>
        <v/>
      </c>
      <c r="K24" s="11" t="n"/>
    </row>
    <row r="25">
      <c r="A25" s="16" t="n"/>
      <c r="B25" s="11" t="n"/>
      <c r="C25" s="17" t="n"/>
      <c r="D25" s="17" t="n"/>
      <c r="E25" s="18">
        <f>IF(AND($C25="",$D25=""),"",N($C25)+N($D25))</f>
        <v/>
      </c>
      <c r="F25" s="11" t="n"/>
      <c r="G25" s="13">
        <f>IF($J25="","",COUNTIFS(Asistencia!$G$2:$G$1201,$J25,Asistencia!$C$2:$C$1201,"&lt;&gt;"))</f>
        <v/>
      </c>
      <c r="H25" s="18">
        <f>IF($J25="","",SUMIFS(Asistencia!$N$2:$N$1201,Asistencia!$G$2:$G$1201,$J25))</f>
        <v/>
      </c>
      <c r="I25" s="13">
        <f>IF($J25="","",IF($F25="","Falta método",IF($G25=0,"Sin asistencia",IF(COUNTIF($J$2:$J$201,$J25)&gt;1,"Turno repetido",IF(ABS(N($E25)-N($H25))&lt;1,"OK","Revisar")))))</f>
        <v/>
      </c>
      <c r="J25" s="13">
        <f>IF(OR($A25="",$B25=""),"",IFERROR($A25*10+MATCH($B25,Puestos!$D$2:$D$7,0),""))</f>
        <v/>
      </c>
      <c r="K25" s="11" t="n"/>
    </row>
    <row r="26">
      <c r="A26" s="16" t="n"/>
      <c r="B26" s="11" t="n"/>
      <c r="C26" s="17" t="n"/>
      <c r="D26" s="17" t="n"/>
      <c r="E26" s="18">
        <f>IF(AND($C26="",$D26=""),"",N($C26)+N($D26))</f>
        <v/>
      </c>
      <c r="F26" s="11" t="n"/>
      <c r="G26" s="13">
        <f>IF($J26="","",COUNTIFS(Asistencia!$G$2:$G$1201,$J26,Asistencia!$C$2:$C$1201,"&lt;&gt;"))</f>
        <v/>
      </c>
      <c r="H26" s="18">
        <f>IF($J26="","",SUMIFS(Asistencia!$N$2:$N$1201,Asistencia!$G$2:$G$1201,$J26))</f>
        <v/>
      </c>
      <c r="I26" s="13">
        <f>IF($J26="","",IF($F26="","Falta método",IF($G26=0,"Sin asistencia",IF(COUNTIF($J$2:$J$201,$J26)&gt;1,"Turno repetido",IF(ABS(N($E26)-N($H26))&lt;1,"OK","Revisar")))))</f>
        <v/>
      </c>
      <c r="J26" s="13">
        <f>IF(OR($A26="",$B26=""),"",IFERROR($A26*10+MATCH($B26,Puestos!$D$2:$D$7,0),""))</f>
        <v/>
      </c>
      <c r="K26" s="11" t="n"/>
    </row>
    <row r="27">
      <c r="A27" s="16" t="n"/>
      <c r="B27" s="11" t="n"/>
      <c r="C27" s="17" t="n"/>
      <c r="D27" s="17" t="n"/>
      <c r="E27" s="18">
        <f>IF(AND($C27="",$D27=""),"",N($C27)+N($D27))</f>
        <v/>
      </c>
      <c r="F27" s="11" t="n"/>
      <c r="G27" s="13">
        <f>IF($J27="","",COUNTIFS(Asistencia!$G$2:$G$1201,$J27,Asistencia!$C$2:$C$1201,"&lt;&gt;"))</f>
        <v/>
      </c>
      <c r="H27" s="18">
        <f>IF($J27="","",SUMIFS(Asistencia!$N$2:$N$1201,Asistencia!$G$2:$G$1201,$J27))</f>
        <v/>
      </c>
      <c r="I27" s="13">
        <f>IF($J27="","",IF($F27="","Falta método",IF($G27=0,"Sin asistencia",IF(COUNTIF($J$2:$J$201,$J27)&gt;1,"Turno repetido",IF(ABS(N($E27)-N($H27))&lt;1,"OK","Revisar")))))</f>
        <v/>
      </c>
      <c r="J27" s="13">
        <f>IF(OR($A27="",$B27=""),"",IFERROR($A27*10+MATCH($B27,Puestos!$D$2:$D$7,0),""))</f>
        <v/>
      </c>
      <c r="K27" s="11" t="n"/>
    </row>
    <row r="28">
      <c r="A28" s="16" t="n"/>
      <c r="B28" s="11" t="n"/>
      <c r="C28" s="17" t="n"/>
      <c r="D28" s="17" t="n"/>
      <c r="E28" s="18">
        <f>IF(AND($C28="",$D28=""),"",N($C28)+N($D28))</f>
        <v/>
      </c>
      <c r="F28" s="11" t="n"/>
      <c r="G28" s="13">
        <f>IF($J28="","",COUNTIFS(Asistencia!$G$2:$G$1201,$J28,Asistencia!$C$2:$C$1201,"&lt;&gt;"))</f>
        <v/>
      </c>
      <c r="H28" s="18">
        <f>IF($J28="","",SUMIFS(Asistencia!$N$2:$N$1201,Asistencia!$G$2:$G$1201,$J28))</f>
        <v/>
      </c>
      <c r="I28" s="13">
        <f>IF($J28="","",IF($F28="","Falta método",IF($G28=0,"Sin asistencia",IF(COUNTIF($J$2:$J$201,$J28)&gt;1,"Turno repetido",IF(ABS(N($E28)-N($H28))&lt;1,"OK","Revisar")))))</f>
        <v/>
      </c>
      <c r="J28" s="13">
        <f>IF(OR($A28="",$B28=""),"",IFERROR($A28*10+MATCH($B28,Puestos!$D$2:$D$7,0),""))</f>
        <v/>
      </c>
      <c r="K28" s="11" t="n"/>
    </row>
    <row r="29">
      <c r="A29" s="16" t="n"/>
      <c r="B29" s="11" t="n"/>
      <c r="C29" s="17" t="n"/>
      <c r="D29" s="17" t="n"/>
      <c r="E29" s="18">
        <f>IF(AND($C29="",$D29=""),"",N($C29)+N($D29))</f>
        <v/>
      </c>
      <c r="F29" s="11" t="n"/>
      <c r="G29" s="13">
        <f>IF($J29="","",COUNTIFS(Asistencia!$G$2:$G$1201,$J29,Asistencia!$C$2:$C$1201,"&lt;&gt;"))</f>
        <v/>
      </c>
      <c r="H29" s="18">
        <f>IF($J29="","",SUMIFS(Asistencia!$N$2:$N$1201,Asistencia!$G$2:$G$1201,$J29))</f>
        <v/>
      </c>
      <c r="I29" s="13">
        <f>IF($J29="","",IF($F29="","Falta método",IF($G29=0,"Sin asistencia",IF(COUNTIF($J$2:$J$201,$J29)&gt;1,"Turno repetido",IF(ABS(N($E29)-N($H29))&lt;1,"OK","Revisar")))))</f>
        <v/>
      </c>
      <c r="J29" s="13">
        <f>IF(OR($A29="",$B29=""),"",IFERROR($A29*10+MATCH($B29,Puestos!$D$2:$D$7,0),""))</f>
        <v/>
      </c>
      <c r="K29" s="11" t="n"/>
    </row>
    <row r="30">
      <c r="A30" s="16" t="n"/>
      <c r="B30" s="11" t="n"/>
      <c r="C30" s="17" t="n"/>
      <c r="D30" s="17" t="n"/>
      <c r="E30" s="18">
        <f>IF(AND($C30="",$D30=""),"",N($C30)+N($D30))</f>
        <v/>
      </c>
      <c r="F30" s="11" t="n"/>
      <c r="G30" s="13">
        <f>IF($J30="","",COUNTIFS(Asistencia!$G$2:$G$1201,$J30,Asistencia!$C$2:$C$1201,"&lt;&gt;"))</f>
        <v/>
      </c>
      <c r="H30" s="18">
        <f>IF($J30="","",SUMIFS(Asistencia!$N$2:$N$1201,Asistencia!$G$2:$G$1201,$J30))</f>
        <v/>
      </c>
      <c r="I30" s="13">
        <f>IF($J30="","",IF($F30="","Falta método",IF($G30=0,"Sin asistencia",IF(COUNTIF($J$2:$J$201,$J30)&gt;1,"Turno repetido",IF(ABS(N($E30)-N($H30))&lt;1,"OK","Revisar")))))</f>
        <v/>
      </c>
      <c r="J30" s="13">
        <f>IF(OR($A30="",$B30=""),"",IFERROR($A30*10+MATCH($B30,Puestos!$D$2:$D$7,0),""))</f>
        <v/>
      </c>
      <c r="K30" s="11" t="n"/>
    </row>
    <row r="31">
      <c r="A31" s="16" t="n"/>
      <c r="B31" s="11" t="n"/>
      <c r="C31" s="17" t="n"/>
      <c r="D31" s="17" t="n"/>
      <c r="E31" s="18">
        <f>IF(AND($C31="",$D31=""),"",N($C31)+N($D31))</f>
        <v/>
      </c>
      <c r="F31" s="11" t="n"/>
      <c r="G31" s="13">
        <f>IF($J31="","",COUNTIFS(Asistencia!$G$2:$G$1201,$J31,Asistencia!$C$2:$C$1201,"&lt;&gt;"))</f>
        <v/>
      </c>
      <c r="H31" s="18">
        <f>IF($J31="","",SUMIFS(Asistencia!$N$2:$N$1201,Asistencia!$G$2:$G$1201,$J31))</f>
        <v/>
      </c>
      <c r="I31" s="13">
        <f>IF($J31="","",IF($F31="","Falta método",IF($G31=0,"Sin asistencia",IF(COUNTIF($J$2:$J$201,$J31)&gt;1,"Turno repetido",IF(ABS(N($E31)-N($H31))&lt;1,"OK","Revisar")))))</f>
        <v/>
      </c>
      <c r="J31" s="13">
        <f>IF(OR($A31="",$B31=""),"",IFERROR($A31*10+MATCH($B31,Puestos!$D$2:$D$7,0),""))</f>
        <v/>
      </c>
      <c r="K31" s="11" t="n"/>
    </row>
    <row r="32">
      <c r="A32" s="16" t="n"/>
      <c r="B32" s="11" t="n"/>
      <c r="C32" s="17" t="n"/>
      <c r="D32" s="17" t="n"/>
      <c r="E32" s="18">
        <f>IF(AND($C32="",$D32=""),"",N($C32)+N($D32))</f>
        <v/>
      </c>
      <c r="F32" s="11" t="n"/>
      <c r="G32" s="13">
        <f>IF($J32="","",COUNTIFS(Asistencia!$G$2:$G$1201,$J32,Asistencia!$C$2:$C$1201,"&lt;&gt;"))</f>
        <v/>
      </c>
      <c r="H32" s="18">
        <f>IF($J32="","",SUMIFS(Asistencia!$N$2:$N$1201,Asistencia!$G$2:$G$1201,$J32))</f>
        <v/>
      </c>
      <c r="I32" s="13">
        <f>IF($J32="","",IF($F32="","Falta método",IF($G32=0,"Sin asistencia",IF(COUNTIF($J$2:$J$201,$J32)&gt;1,"Turno repetido",IF(ABS(N($E32)-N($H32))&lt;1,"OK","Revisar")))))</f>
        <v/>
      </c>
      <c r="J32" s="13">
        <f>IF(OR($A32="",$B32=""),"",IFERROR($A32*10+MATCH($B32,Puestos!$D$2:$D$7,0),""))</f>
        <v/>
      </c>
      <c r="K32" s="11" t="n"/>
    </row>
    <row r="33">
      <c r="A33" s="16" t="n"/>
      <c r="B33" s="11" t="n"/>
      <c r="C33" s="17" t="n"/>
      <c r="D33" s="17" t="n"/>
      <c r="E33" s="18">
        <f>IF(AND($C33="",$D33=""),"",N($C33)+N($D33))</f>
        <v/>
      </c>
      <c r="F33" s="11" t="n"/>
      <c r="G33" s="13">
        <f>IF($J33="","",COUNTIFS(Asistencia!$G$2:$G$1201,$J33,Asistencia!$C$2:$C$1201,"&lt;&gt;"))</f>
        <v/>
      </c>
      <c r="H33" s="18">
        <f>IF($J33="","",SUMIFS(Asistencia!$N$2:$N$1201,Asistencia!$G$2:$G$1201,$J33))</f>
        <v/>
      </c>
      <c r="I33" s="13">
        <f>IF($J33="","",IF($F33="","Falta método",IF($G33=0,"Sin asistencia",IF(COUNTIF($J$2:$J$201,$J33)&gt;1,"Turno repetido",IF(ABS(N($E33)-N($H33))&lt;1,"OK","Revisar")))))</f>
        <v/>
      </c>
      <c r="J33" s="13">
        <f>IF(OR($A33="",$B33=""),"",IFERROR($A33*10+MATCH($B33,Puestos!$D$2:$D$7,0),""))</f>
        <v/>
      </c>
      <c r="K33" s="11" t="n"/>
    </row>
    <row r="34">
      <c r="A34" s="16" t="n"/>
      <c r="B34" s="11" t="n"/>
      <c r="C34" s="17" t="n"/>
      <c r="D34" s="17" t="n"/>
      <c r="E34" s="18">
        <f>IF(AND($C34="",$D34=""),"",N($C34)+N($D34))</f>
        <v/>
      </c>
      <c r="F34" s="11" t="n"/>
      <c r="G34" s="13">
        <f>IF($J34="","",COUNTIFS(Asistencia!$G$2:$G$1201,$J34,Asistencia!$C$2:$C$1201,"&lt;&gt;"))</f>
        <v/>
      </c>
      <c r="H34" s="18">
        <f>IF($J34="","",SUMIFS(Asistencia!$N$2:$N$1201,Asistencia!$G$2:$G$1201,$J34))</f>
        <v/>
      </c>
      <c r="I34" s="13">
        <f>IF($J34="","",IF($F34="","Falta método",IF($G34=0,"Sin asistencia",IF(COUNTIF($J$2:$J$201,$J34)&gt;1,"Turno repetido",IF(ABS(N($E34)-N($H34))&lt;1,"OK","Revisar")))))</f>
        <v/>
      </c>
      <c r="J34" s="13">
        <f>IF(OR($A34="",$B34=""),"",IFERROR($A34*10+MATCH($B34,Puestos!$D$2:$D$7,0),""))</f>
        <v/>
      </c>
      <c r="K34" s="11" t="n"/>
    </row>
    <row r="35">
      <c r="A35" s="16" t="n"/>
      <c r="B35" s="11" t="n"/>
      <c r="C35" s="17" t="n"/>
      <c r="D35" s="17" t="n"/>
      <c r="E35" s="18">
        <f>IF(AND($C35="",$D35=""),"",N($C35)+N($D35))</f>
        <v/>
      </c>
      <c r="F35" s="11" t="n"/>
      <c r="G35" s="13">
        <f>IF($J35="","",COUNTIFS(Asistencia!$G$2:$G$1201,$J35,Asistencia!$C$2:$C$1201,"&lt;&gt;"))</f>
        <v/>
      </c>
      <c r="H35" s="18">
        <f>IF($J35="","",SUMIFS(Asistencia!$N$2:$N$1201,Asistencia!$G$2:$G$1201,$J35))</f>
        <v/>
      </c>
      <c r="I35" s="13">
        <f>IF($J35="","",IF($F35="","Falta método",IF($G35=0,"Sin asistencia",IF(COUNTIF($J$2:$J$201,$J35)&gt;1,"Turno repetido",IF(ABS(N($E35)-N($H35))&lt;1,"OK","Revisar")))))</f>
        <v/>
      </c>
      <c r="J35" s="13">
        <f>IF(OR($A35="",$B35=""),"",IFERROR($A35*10+MATCH($B35,Puestos!$D$2:$D$7,0),""))</f>
        <v/>
      </c>
      <c r="K35" s="11" t="n"/>
    </row>
    <row r="36">
      <c r="A36" s="16" t="n"/>
      <c r="B36" s="11" t="n"/>
      <c r="C36" s="17" t="n"/>
      <c r="D36" s="17" t="n"/>
      <c r="E36" s="18">
        <f>IF(AND($C36="",$D36=""),"",N($C36)+N($D36))</f>
        <v/>
      </c>
      <c r="F36" s="11" t="n"/>
      <c r="G36" s="13">
        <f>IF($J36="","",COUNTIFS(Asistencia!$G$2:$G$1201,$J36,Asistencia!$C$2:$C$1201,"&lt;&gt;"))</f>
        <v/>
      </c>
      <c r="H36" s="18">
        <f>IF($J36="","",SUMIFS(Asistencia!$N$2:$N$1201,Asistencia!$G$2:$G$1201,$J36))</f>
        <v/>
      </c>
      <c r="I36" s="13">
        <f>IF($J36="","",IF($F36="","Falta método",IF($G36=0,"Sin asistencia",IF(COUNTIF($J$2:$J$201,$J36)&gt;1,"Turno repetido",IF(ABS(N($E36)-N($H36))&lt;1,"OK","Revisar")))))</f>
        <v/>
      </c>
      <c r="J36" s="13">
        <f>IF(OR($A36="",$B36=""),"",IFERROR($A36*10+MATCH($B36,Puestos!$D$2:$D$7,0),""))</f>
        <v/>
      </c>
      <c r="K36" s="11" t="n"/>
    </row>
    <row r="37">
      <c r="A37" s="16" t="n"/>
      <c r="B37" s="11" t="n"/>
      <c r="C37" s="17" t="n"/>
      <c r="D37" s="17" t="n"/>
      <c r="E37" s="18">
        <f>IF(AND($C37="",$D37=""),"",N($C37)+N($D37))</f>
        <v/>
      </c>
      <c r="F37" s="11" t="n"/>
      <c r="G37" s="13">
        <f>IF($J37="","",COUNTIFS(Asistencia!$G$2:$G$1201,$J37,Asistencia!$C$2:$C$1201,"&lt;&gt;"))</f>
        <v/>
      </c>
      <c r="H37" s="18">
        <f>IF($J37="","",SUMIFS(Asistencia!$N$2:$N$1201,Asistencia!$G$2:$G$1201,$J37))</f>
        <v/>
      </c>
      <c r="I37" s="13">
        <f>IF($J37="","",IF($F37="","Falta método",IF($G37=0,"Sin asistencia",IF(COUNTIF($J$2:$J$201,$J37)&gt;1,"Turno repetido",IF(ABS(N($E37)-N($H37))&lt;1,"OK","Revisar")))))</f>
        <v/>
      </c>
      <c r="J37" s="13">
        <f>IF(OR($A37="",$B37=""),"",IFERROR($A37*10+MATCH($B37,Puestos!$D$2:$D$7,0),""))</f>
        <v/>
      </c>
      <c r="K37" s="11" t="n"/>
    </row>
    <row r="38">
      <c r="A38" s="16" t="n"/>
      <c r="B38" s="11" t="n"/>
      <c r="C38" s="17" t="n"/>
      <c r="D38" s="17" t="n"/>
      <c r="E38" s="18">
        <f>IF(AND($C38="",$D38=""),"",N($C38)+N($D38))</f>
        <v/>
      </c>
      <c r="F38" s="11" t="n"/>
      <c r="G38" s="13">
        <f>IF($J38="","",COUNTIFS(Asistencia!$G$2:$G$1201,$J38,Asistencia!$C$2:$C$1201,"&lt;&gt;"))</f>
        <v/>
      </c>
      <c r="H38" s="18">
        <f>IF($J38="","",SUMIFS(Asistencia!$N$2:$N$1201,Asistencia!$G$2:$G$1201,$J38))</f>
        <v/>
      </c>
      <c r="I38" s="13">
        <f>IF($J38="","",IF($F38="","Falta método",IF($G38=0,"Sin asistencia",IF(COUNTIF($J$2:$J$201,$J38)&gt;1,"Turno repetido",IF(ABS(N($E38)-N($H38))&lt;1,"OK","Revisar")))))</f>
        <v/>
      </c>
      <c r="J38" s="13">
        <f>IF(OR($A38="",$B38=""),"",IFERROR($A38*10+MATCH($B38,Puestos!$D$2:$D$7,0),""))</f>
        <v/>
      </c>
      <c r="K38" s="11" t="n"/>
    </row>
    <row r="39">
      <c r="A39" s="16" t="n"/>
      <c r="B39" s="11" t="n"/>
      <c r="C39" s="17" t="n"/>
      <c r="D39" s="17" t="n"/>
      <c r="E39" s="18">
        <f>IF(AND($C39="",$D39=""),"",N($C39)+N($D39))</f>
        <v/>
      </c>
      <c r="F39" s="11" t="n"/>
      <c r="G39" s="13">
        <f>IF($J39="","",COUNTIFS(Asistencia!$G$2:$G$1201,$J39,Asistencia!$C$2:$C$1201,"&lt;&gt;"))</f>
        <v/>
      </c>
      <c r="H39" s="18">
        <f>IF($J39="","",SUMIFS(Asistencia!$N$2:$N$1201,Asistencia!$G$2:$G$1201,$J39))</f>
        <v/>
      </c>
      <c r="I39" s="13">
        <f>IF($J39="","",IF($F39="","Falta método",IF($G39=0,"Sin asistencia",IF(COUNTIF($J$2:$J$201,$J39)&gt;1,"Turno repetido",IF(ABS(N($E39)-N($H39))&lt;1,"OK","Revisar")))))</f>
        <v/>
      </c>
      <c r="J39" s="13">
        <f>IF(OR($A39="",$B39=""),"",IFERROR($A39*10+MATCH($B39,Puestos!$D$2:$D$7,0),""))</f>
        <v/>
      </c>
      <c r="K39" s="11" t="n"/>
    </row>
    <row r="40">
      <c r="A40" s="16" t="n"/>
      <c r="B40" s="11" t="n"/>
      <c r="C40" s="17" t="n"/>
      <c r="D40" s="17" t="n"/>
      <c r="E40" s="18">
        <f>IF(AND($C40="",$D40=""),"",N($C40)+N($D40))</f>
        <v/>
      </c>
      <c r="F40" s="11" t="n"/>
      <c r="G40" s="13">
        <f>IF($J40="","",COUNTIFS(Asistencia!$G$2:$G$1201,$J40,Asistencia!$C$2:$C$1201,"&lt;&gt;"))</f>
        <v/>
      </c>
      <c r="H40" s="18">
        <f>IF($J40="","",SUMIFS(Asistencia!$N$2:$N$1201,Asistencia!$G$2:$G$1201,$J40))</f>
        <v/>
      </c>
      <c r="I40" s="13">
        <f>IF($J40="","",IF($F40="","Falta método",IF($G40=0,"Sin asistencia",IF(COUNTIF($J$2:$J$201,$J40)&gt;1,"Turno repetido",IF(ABS(N($E40)-N($H40))&lt;1,"OK","Revisar")))))</f>
        <v/>
      </c>
      <c r="J40" s="13">
        <f>IF(OR($A40="",$B40=""),"",IFERROR($A40*10+MATCH($B40,Puestos!$D$2:$D$7,0),""))</f>
        <v/>
      </c>
      <c r="K40" s="11" t="n"/>
    </row>
    <row r="41">
      <c r="A41" s="16" t="n"/>
      <c r="B41" s="11" t="n"/>
      <c r="C41" s="17" t="n"/>
      <c r="D41" s="17" t="n"/>
      <c r="E41" s="18">
        <f>IF(AND($C41="",$D41=""),"",N($C41)+N($D41))</f>
        <v/>
      </c>
      <c r="F41" s="11" t="n"/>
      <c r="G41" s="13">
        <f>IF($J41="","",COUNTIFS(Asistencia!$G$2:$G$1201,$J41,Asistencia!$C$2:$C$1201,"&lt;&gt;"))</f>
        <v/>
      </c>
      <c r="H41" s="18">
        <f>IF($J41="","",SUMIFS(Asistencia!$N$2:$N$1201,Asistencia!$G$2:$G$1201,$J41))</f>
        <v/>
      </c>
      <c r="I41" s="13">
        <f>IF($J41="","",IF($F41="","Falta método",IF($G41=0,"Sin asistencia",IF(COUNTIF($J$2:$J$201,$J41)&gt;1,"Turno repetido",IF(ABS(N($E41)-N($H41))&lt;1,"OK","Revisar")))))</f>
        <v/>
      </c>
      <c r="J41" s="13">
        <f>IF(OR($A41="",$B41=""),"",IFERROR($A41*10+MATCH($B41,Puestos!$D$2:$D$7,0),""))</f>
        <v/>
      </c>
      <c r="K41" s="11" t="n"/>
    </row>
    <row r="42">
      <c r="A42" s="16" t="n"/>
      <c r="B42" s="11" t="n"/>
      <c r="C42" s="17" t="n"/>
      <c r="D42" s="17" t="n"/>
      <c r="E42" s="18">
        <f>IF(AND($C42="",$D42=""),"",N($C42)+N($D42))</f>
        <v/>
      </c>
      <c r="F42" s="11" t="n"/>
      <c r="G42" s="13">
        <f>IF($J42="","",COUNTIFS(Asistencia!$G$2:$G$1201,$J42,Asistencia!$C$2:$C$1201,"&lt;&gt;"))</f>
        <v/>
      </c>
      <c r="H42" s="18">
        <f>IF($J42="","",SUMIFS(Asistencia!$N$2:$N$1201,Asistencia!$G$2:$G$1201,$J42))</f>
        <v/>
      </c>
      <c r="I42" s="13">
        <f>IF($J42="","",IF($F42="","Falta método",IF($G42=0,"Sin asistencia",IF(COUNTIF($J$2:$J$201,$J42)&gt;1,"Turno repetido",IF(ABS(N($E42)-N($H42))&lt;1,"OK","Revisar")))))</f>
        <v/>
      </c>
      <c r="J42" s="13">
        <f>IF(OR($A42="",$B42=""),"",IFERROR($A42*10+MATCH($B42,Puestos!$D$2:$D$7,0),""))</f>
        <v/>
      </c>
      <c r="K42" s="11" t="n"/>
    </row>
    <row r="43">
      <c r="A43" s="16" t="n"/>
      <c r="B43" s="11" t="n"/>
      <c r="C43" s="17" t="n"/>
      <c r="D43" s="17" t="n"/>
      <c r="E43" s="18">
        <f>IF(AND($C43="",$D43=""),"",N($C43)+N($D43))</f>
        <v/>
      </c>
      <c r="F43" s="11" t="n"/>
      <c r="G43" s="13">
        <f>IF($J43="","",COUNTIFS(Asistencia!$G$2:$G$1201,$J43,Asistencia!$C$2:$C$1201,"&lt;&gt;"))</f>
        <v/>
      </c>
      <c r="H43" s="18">
        <f>IF($J43="","",SUMIFS(Asistencia!$N$2:$N$1201,Asistencia!$G$2:$G$1201,$J43))</f>
        <v/>
      </c>
      <c r="I43" s="13">
        <f>IF($J43="","",IF($F43="","Falta método",IF($G43=0,"Sin asistencia",IF(COUNTIF($J$2:$J$201,$J43)&gt;1,"Turno repetido",IF(ABS(N($E43)-N($H43))&lt;1,"OK","Revisar")))))</f>
        <v/>
      </c>
      <c r="J43" s="13">
        <f>IF(OR($A43="",$B43=""),"",IFERROR($A43*10+MATCH($B43,Puestos!$D$2:$D$7,0),""))</f>
        <v/>
      </c>
      <c r="K43" s="11" t="n"/>
    </row>
    <row r="44">
      <c r="A44" s="16" t="n"/>
      <c r="B44" s="11" t="n"/>
      <c r="C44" s="17" t="n"/>
      <c r="D44" s="17" t="n"/>
      <c r="E44" s="18">
        <f>IF(AND($C44="",$D44=""),"",N($C44)+N($D44))</f>
        <v/>
      </c>
      <c r="F44" s="11" t="n"/>
      <c r="G44" s="13">
        <f>IF($J44="","",COUNTIFS(Asistencia!$G$2:$G$1201,$J44,Asistencia!$C$2:$C$1201,"&lt;&gt;"))</f>
        <v/>
      </c>
      <c r="H44" s="18">
        <f>IF($J44="","",SUMIFS(Asistencia!$N$2:$N$1201,Asistencia!$G$2:$G$1201,$J44))</f>
        <v/>
      </c>
      <c r="I44" s="13">
        <f>IF($J44="","",IF($F44="","Falta método",IF($G44=0,"Sin asistencia",IF(COUNTIF($J$2:$J$201,$J44)&gt;1,"Turno repetido",IF(ABS(N($E44)-N($H44))&lt;1,"OK","Revisar")))))</f>
        <v/>
      </c>
      <c r="J44" s="13">
        <f>IF(OR($A44="",$B44=""),"",IFERROR($A44*10+MATCH($B44,Puestos!$D$2:$D$7,0),""))</f>
        <v/>
      </c>
      <c r="K44" s="11" t="n"/>
    </row>
    <row r="45">
      <c r="A45" s="16" t="n"/>
      <c r="B45" s="11" t="n"/>
      <c r="C45" s="17" t="n"/>
      <c r="D45" s="17" t="n"/>
      <c r="E45" s="18">
        <f>IF(AND($C45="",$D45=""),"",N($C45)+N($D45))</f>
        <v/>
      </c>
      <c r="F45" s="11" t="n"/>
      <c r="G45" s="13">
        <f>IF($J45="","",COUNTIFS(Asistencia!$G$2:$G$1201,$J45,Asistencia!$C$2:$C$1201,"&lt;&gt;"))</f>
        <v/>
      </c>
      <c r="H45" s="18">
        <f>IF($J45="","",SUMIFS(Asistencia!$N$2:$N$1201,Asistencia!$G$2:$G$1201,$J45))</f>
        <v/>
      </c>
      <c r="I45" s="13">
        <f>IF($J45="","",IF($F45="","Falta método",IF($G45=0,"Sin asistencia",IF(COUNTIF($J$2:$J$201,$J45)&gt;1,"Turno repetido",IF(ABS(N($E45)-N($H45))&lt;1,"OK","Revisar")))))</f>
        <v/>
      </c>
      <c r="J45" s="13">
        <f>IF(OR($A45="",$B45=""),"",IFERROR($A45*10+MATCH($B45,Puestos!$D$2:$D$7,0),""))</f>
        <v/>
      </c>
      <c r="K45" s="11" t="n"/>
    </row>
    <row r="46">
      <c r="A46" s="16" t="n"/>
      <c r="B46" s="11" t="n"/>
      <c r="C46" s="17" t="n"/>
      <c r="D46" s="17" t="n"/>
      <c r="E46" s="18">
        <f>IF(AND($C46="",$D46=""),"",N($C46)+N($D46))</f>
        <v/>
      </c>
      <c r="F46" s="11" t="n"/>
      <c r="G46" s="13">
        <f>IF($J46="","",COUNTIFS(Asistencia!$G$2:$G$1201,$J46,Asistencia!$C$2:$C$1201,"&lt;&gt;"))</f>
        <v/>
      </c>
      <c r="H46" s="18">
        <f>IF($J46="","",SUMIFS(Asistencia!$N$2:$N$1201,Asistencia!$G$2:$G$1201,$J46))</f>
        <v/>
      </c>
      <c r="I46" s="13">
        <f>IF($J46="","",IF($F46="","Falta método",IF($G46=0,"Sin asistencia",IF(COUNTIF($J$2:$J$201,$J46)&gt;1,"Turno repetido",IF(ABS(N($E46)-N($H46))&lt;1,"OK","Revisar")))))</f>
        <v/>
      </c>
      <c r="J46" s="13">
        <f>IF(OR($A46="",$B46=""),"",IFERROR($A46*10+MATCH($B46,Puestos!$D$2:$D$7,0),""))</f>
        <v/>
      </c>
      <c r="K46" s="11" t="n"/>
    </row>
    <row r="47">
      <c r="A47" s="16" t="n"/>
      <c r="B47" s="11" t="n"/>
      <c r="C47" s="17" t="n"/>
      <c r="D47" s="17" t="n"/>
      <c r="E47" s="18">
        <f>IF(AND($C47="",$D47=""),"",N($C47)+N($D47))</f>
        <v/>
      </c>
      <c r="F47" s="11" t="n"/>
      <c r="G47" s="13">
        <f>IF($J47="","",COUNTIFS(Asistencia!$G$2:$G$1201,$J47,Asistencia!$C$2:$C$1201,"&lt;&gt;"))</f>
        <v/>
      </c>
      <c r="H47" s="18">
        <f>IF($J47="","",SUMIFS(Asistencia!$N$2:$N$1201,Asistencia!$G$2:$G$1201,$J47))</f>
        <v/>
      </c>
      <c r="I47" s="13">
        <f>IF($J47="","",IF($F47="","Falta método",IF($G47=0,"Sin asistencia",IF(COUNTIF($J$2:$J$201,$J47)&gt;1,"Turno repetido",IF(ABS(N($E47)-N($H47))&lt;1,"OK","Revisar")))))</f>
        <v/>
      </c>
      <c r="J47" s="13">
        <f>IF(OR($A47="",$B47=""),"",IFERROR($A47*10+MATCH($B47,Puestos!$D$2:$D$7,0),""))</f>
        <v/>
      </c>
      <c r="K47" s="11" t="n"/>
    </row>
    <row r="48">
      <c r="A48" s="16" t="n"/>
      <c r="B48" s="11" t="n"/>
      <c r="C48" s="17" t="n"/>
      <c r="D48" s="17" t="n"/>
      <c r="E48" s="18">
        <f>IF(AND($C48="",$D48=""),"",N($C48)+N($D48))</f>
        <v/>
      </c>
      <c r="F48" s="11" t="n"/>
      <c r="G48" s="13">
        <f>IF($J48="","",COUNTIFS(Asistencia!$G$2:$G$1201,$J48,Asistencia!$C$2:$C$1201,"&lt;&gt;"))</f>
        <v/>
      </c>
      <c r="H48" s="18">
        <f>IF($J48="","",SUMIFS(Asistencia!$N$2:$N$1201,Asistencia!$G$2:$G$1201,$J48))</f>
        <v/>
      </c>
      <c r="I48" s="13">
        <f>IF($J48="","",IF($F48="","Falta método",IF($G48=0,"Sin asistencia",IF(COUNTIF($J$2:$J$201,$J48)&gt;1,"Turno repetido",IF(ABS(N($E48)-N($H48))&lt;1,"OK","Revisar")))))</f>
        <v/>
      </c>
      <c r="J48" s="13">
        <f>IF(OR($A48="",$B48=""),"",IFERROR($A48*10+MATCH($B48,Puestos!$D$2:$D$7,0),""))</f>
        <v/>
      </c>
      <c r="K48" s="11" t="n"/>
    </row>
    <row r="49">
      <c r="A49" s="16" t="n"/>
      <c r="B49" s="11" t="n"/>
      <c r="C49" s="17" t="n"/>
      <c r="D49" s="17" t="n"/>
      <c r="E49" s="18">
        <f>IF(AND($C49="",$D49=""),"",N($C49)+N($D49))</f>
        <v/>
      </c>
      <c r="F49" s="11" t="n"/>
      <c r="G49" s="13">
        <f>IF($J49="","",COUNTIFS(Asistencia!$G$2:$G$1201,$J49,Asistencia!$C$2:$C$1201,"&lt;&gt;"))</f>
        <v/>
      </c>
      <c r="H49" s="18">
        <f>IF($J49="","",SUMIFS(Asistencia!$N$2:$N$1201,Asistencia!$G$2:$G$1201,$J49))</f>
        <v/>
      </c>
      <c r="I49" s="13">
        <f>IF($J49="","",IF($F49="","Falta método",IF($G49=0,"Sin asistencia",IF(COUNTIF($J$2:$J$201,$J49)&gt;1,"Turno repetido",IF(ABS(N($E49)-N($H49))&lt;1,"OK","Revisar")))))</f>
        <v/>
      </c>
      <c r="J49" s="13">
        <f>IF(OR($A49="",$B49=""),"",IFERROR($A49*10+MATCH($B49,Puestos!$D$2:$D$7,0),""))</f>
        <v/>
      </c>
      <c r="K49" s="11" t="n"/>
    </row>
    <row r="50">
      <c r="A50" s="16" t="n"/>
      <c r="B50" s="11" t="n"/>
      <c r="C50" s="17" t="n"/>
      <c r="D50" s="17" t="n"/>
      <c r="E50" s="18">
        <f>IF(AND($C50="",$D50=""),"",N($C50)+N($D50))</f>
        <v/>
      </c>
      <c r="F50" s="11" t="n"/>
      <c r="G50" s="13">
        <f>IF($J50="","",COUNTIFS(Asistencia!$G$2:$G$1201,$J50,Asistencia!$C$2:$C$1201,"&lt;&gt;"))</f>
        <v/>
      </c>
      <c r="H50" s="18">
        <f>IF($J50="","",SUMIFS(Asistencia!$N$2:$N$1201,Asistencia!$G$2:$G$1201,$J50))</f>
        <v/>
      </c>
      <c r="I50" s="13">
        <f>IF($J50="","",IF($F50="","Falta método",IF($G50=0,"Sin asistencia",IF(COUNTIF($J$2:$J$201,$J50)&gt;1,"Turno repetido",IF(ABS(N($E50)-N($H50))&lt;1,"OK","Revisar")))))</f>
        <v/>
      </c>
      <c r="J50" s="13">
        <f>IF(OR($A50="",$B50=""),"",IFERROR($A50*10+MATCH($B50,Puestos!$D$2:$D$7,0),""))</f>
        <v/>
      </c>
      <c r="K50" s="11" t="n"/>
    </row>
    <row r="51">
      <c r="A51" s="16" t="n"/>
      <c r="B51" s="11" t="n"/>
      <c r="C51" s="17" t="n"/>
      <c r="D51" s="17" t="n"/>
      <c r="E51" s="18">
        <f>IF(AND($C51="",$D51=""),"",N($C51)+N($D51))</f>
        <v/>
      </c>
      <c r="F51" s="11" t="n"/>
      <c r="G51" s="13">
        <f>IF($J51="","",COUNTIFS(Asistencia!$G$2:$G$1201,$J51,Asistencia!$C$2:$C$1201,"&lt;&gt;"))</f>
        <v/>
      </c>
      <c r="H51" s="18">
        <f>IF($J51="","",SUMIFS(Asistencia!$N$2:$N$1201,Asistencia!$G$2:$G$1201,$J51))</f>
        <v/>
      </c>
      <c r="I51" s="13">
        <f>IF($J51="","",IF($F51="","Falta método",IF($G51=0,"Sin asistencia",IF(COUNTIF($J$2:$J$201,$J51)&gt;1,"Turno repetido",IF(ABS(N($E51)-N($H51))&lt;1,"OK","Revisar")))))</f>
        <v/>
      </c>
      <c r="J51" s="13">
        <f>IF(OR($A51="",$B51=""),"",IFERROR($A51*10+MATCH($B51,Puestos!$D$2:$D$7,0),""))</f>
        <v/>
      </c>
      <c r="K51" s="11" t="n"/>
    </row>
    <row r="52">
      <c r="A52" s="16" t="n"/>
      <c r="B52" s="11" t="n"/>
      <c r="C52" s="17" t="n"/>
      <c r="D52" s="17" t="n"/>
      <c r="E52" s="18">
        <f>IF(AND($C52="",$D52=""),"",N($C52)+N($D52))</f>
        <v/>
      </c>
      <c r="F52" s="11" t="n"/>
      <c r="G52" s="13">
        <f>IF($J52="","",COUNTIFS(Asistencia!$G$2:$G$1201,$J52,Asistencia!$C$2:$C$1201,"&lt;&gt;"))</f>
        <v/>
      </c>
      <c r="H52" s="18">
        <f>IF($J52="","",SUMIFS(Asistencia!$N$2:$N$1201,Asistencia!$G$2:$G$1201,$J52))</f>
        <v/>
      </c>
      <c r="I52" s="13">
        <f>IF($J52="","",IF($F52="","Falta método",IF($G52=0,"Sin asistencia",IF(COUNTIF($J$2:$J$201,$J52)&gt;1,"Turno repetido",IF(ABS(N($E52)-N($H52))&lt;1,"OK","Revisar")))))</f>
        <v/>
      </c>
      <c r="J52" s="13">
        <f>IF(OR($A52="",$B52=""),"",IFERROR($A52*10+MATCH($B52,Puestos!$D$2:$D$7,0),""))</f>
        <v/>
      </c>
      <c r="K52" s="11" t="n"/>
    </row>
    <row r="53">
      <c r="A53" s="16" t="n"/>
      <c r="B53" s="11" t="n"/>
      <c r="C53" s="17" t="n"/>
      <c r="D53" s="17" t="n"/>
      <c r="E53" s="18">
        <f>IF(AND($C53="",$D53=""),"",N($C53)+N($D53))</f>
        <v/>
      </c>
      <c r="F53" s="11" t="n"/>
      <c r="G53" s="13">
        <f>IF($J53="","",COUNTIFS(Asistencia!$G$2:$G$1201,$J53,Asistencia!$C$2:$C$1201,"&lt;&gt;"))</f>
        <v/>
      </c>
      <c r="H53" s="18">
        <f>IF($J53="","",SUMIFS(Asistencia!$N$2:$N$1201,Asistencia!$G$2:$G$1201,$J53))</f>
        <v/>
      </c>
      <c r="I53" s="13">
        <f>IF($J53="","",IF($F53="","Falta método",IF($G53=0,"Sin asistencia",IF(COUNTIF($J$2:$J$201,$J53)&gt;1,"Turno repetido",IF(ABS(N($E53)-N($H53))&lt;1,"OK","Revisar")))))</f>
        <v/>
      </c>
      <c r="J53" s="13">
        <f>IF(OR($A53="",$B53=""),"",IFERROR($A53*10+MATCH($B53,Puestos!$D$2:$D$7,0),""))</f>
        <v/>
      </c>
      <c r="K53" s="11" t="n"/>
    </row>
    <row r="54">
      <c r="A54" s="16" t="n"/>
      <c r="B54" s="11" t="n"/>
      <c r="C54" s="17" t="n"/>
      <c r="D54" s="17" t="n"/>
      <c r="E54" s="18">
        <f>IF(AND($C54="",$D54=""),"",N($C54)+N($D54))</f>
        <v/>
      </c>
      <c r="F54" s="11" t="n"/>
      <c r="G54" s="13">
        <f>IF($J54="","",COUNTIFS(Asistencia!$G$2:$G$1201,$J54,Asistencia!$C$2:$C$1201,"&lt;&gt;"))</f>
        <v/>
      </c>
      <c r="H54" s="18">
        <f>IF($J54="","",SUMIFS(Asistencia!$N$2:$N$1201,Asistencia!$G$2:$G$1201,$J54))</f>
        <v/>
      </c>
      <c r="I54" s="13">
        <f>IF($J54="","",IF($F54="","Falta método",IF($G54=0,"Sin asistencia",IF(COUNTIF($J$2:$J$201,$J54)&gt;1,"Turno repetido",IF(ABS(N($E54)-N($H54))&lt;1,"OK","Revisar")))))</f>
        <v/>
      </c>
      <c r="J54" s="13">
        <f>IF(OR($A54="",$B54=""),"",IFERROR($A54*10+MATCH($B54,Puestos!$D$2:$D$7,0),""))</f>
        <v/>
      </c>
      <c r="K54" s="11" t="n"/>
    </row>
    <row r="55">
      <c r="A55" s="16" t="n"/>
      <c r="B55" s="11" t="n"/>
      <c r="C55" s="17" t="n"/>
      <c r="D55" s="17" t="n"/>
      <c r="E55" s="18">
        <f>IF(AND($C55="",$D55=""),"",N($C55)+N($D55))</f>
        <v/>
      </c>
      <c r="F55" s="11" t="n"/>
      <c r="G55" s="13">
        <f>IF($J55="","",COUNTIFS(Asistencia!$G$2:$G$1201,$J55,Asistencia!$C$2:$C$1201,"&lt;&gt;"))</f>
        <v/>
      </c>
      <c r="H55" s="18">
        <f>IF($J55="","",SUMIFS(Asistencia!$N$2:$N$1201,Asistencia!$G$2:$G$1201,$J55))</f>
        <v/>
      </c>
      <c r="I55" s="13">
        <f>IF($J55="","",IF($F55="","Falta método",IF($G55=0,"Sin asistencia",IF(COUNTIF($J$2:$J$201,$J55)&gt;1,"Turno repetido",IF(ABS(N($E55)-N($H55))&lt;1,"OK","Revisar")))))</f>
        <v/>
      </c>
      <c r="J55" s="13">
        <f>IF(OR($A55="",$B55=""),"",IFERROR($A55*10+MATCH($B55,Puestos!$D$2:$D$7,0),""))</f>
        <v/>
      </c>
      <c r="K55" s="11" t="n"/>
    </row>
    <row r="56">
      <c r="A56" s="16" t="n"/>
      <c r="B56" s="11" t="n"/>
      <c r="C56" s="17" t="n"/>
      <c r="D56" s="17" t="n"/>
      <c r="E56" s="18">
        <f>IF(AND($C56="",$D56=""),"",N($C56)+N($D56))</f>
        <v/>
      </c>
      <c r="F56" s="11" t="n"/>
      <c r="G56" s="13">
        <f>IF($J56="","",COUNTIFS(Asistencia!$G$2:$G$1201,$J56,Asistencia!$C$2:$C$1201,"&lt;&gt;"))</f>
        <v/>
      </c>
      <c r="H56" s="18">
        <f>IF($J56="","",SUMIFS(Asistencia!$N$2:$N$1201,Asistencia!$G$2:$G$1201,$J56))</f>
        <v/>
      </c>
      <c r="I56" s="13">
        <f>IF($J56="","",IF($F56="","Falta método",IF($G56=0,"Sin asistencia",IF(COUNTIF($J$2:$J$201,$J56)&gt;1,"Turno repetido",IF(ABS(N($E56)-N($H56))&lt;1,"OK","Revisar")))))</f>
        <v/>
      </c>
      <c r="J56" s="13">
        <f>IF(OR($A56="",$B56=""),"",IFERROR($A56*10+MATCH($B56,Puestos!$D$2:$D$7,0),""))</f>
        <v/>
      </c>
      <c r="K56" s="11" t="n"/>
    </row>
    <row r="57">
      <c r="A57" s="16" t="n"/>
      <c r="B57" s="11" t="n"/>
      <c r="C57" s="17" t="n"/>
      <c r="D57" s="17" t="n"/>
      <c r="E57" s="18">
        <f>IF(AND($C57="",$D57=""),"",N($C57)+N($D57))</f>
        <v/>
      </c>
      <c r="F57" s="11" t="n"/>
      <c r="G57" s="13">
        <f>IF($J57="","",COUNTIFS(Asistencia!$G$2:$G$1201,$J57,Asistencia!$C$2:$C$1201,"&lt;&gt;"))</f>
        <v/>
      </c>
      <c r="H57" s="18">
        <f>IF($J57="","",SUMIFS(Asistencia!$N$2:$N$1201,Asistencia!$G$2:$G$1201,$J57))</f>
        <v/>
      </c>
      <c r="I57" s="13">
        <f>IF($J57="","",IF($F57="","Falta método",IF($G57=0,"Sin asistencia",IF(COUNTIF($J$2:$J$201,$J57)&gt;1,"Turno repetido",IF(ABS(N($E57)-N($H57))&lt;1,"OK","Revisar")))))</f>
        <v/>
      </c>
      <c r="J57" s="13">
        <f>IF(OR($A57="",$B57=""),"",IFERROR($A57*10+MATCH($B57,Puestos!$D$2:$D$7,0),""))</f>
        <v/>
      </c>
      <c r="K57" s="11" t="n"/>
    </row>
    <row r="58">
      <c r="A58" s="16" t="n"/>
      <c r="B58" s="11" t="n"/>
      <c r="C58" s="17" t="n"/>
      <c r="D58" s="17" t="n"/>
      <c r="E58" s="18">
        <f>IF(AND($C58="",$D58=""),"",N($C58)+N($D58))</f>
        <v/>
      </c>
      <c r="F58" s="11" t="n"/>
      <c r="G58" s="13">
        <f>IF($J58="","",COUNTIFS(Asistencia!$G$2:$G$1201,$J58,Asistencia!$C$2:$C$1201,"&lt;&gt;"))</f>
        <v/>
      </c>
      <c r="H58" s="18">
        <f>IF($J58="","",SUMIFS(Asistencia!$N$2:$N$1201,Asistencia!$G$2:$G$1201,$J58))</f>
        <v/>
      </c>
      <c r="I58" s="13">
        <f>IF($J58="","",IF($F58="","Falta método",IF($G58=0,"Sin asistencia",IF(COUNTIF($J$2:$J$201,$J58)&gt;1,"Turno repetido",IF(ABS(N($E58)-N($H58))&lt;1,"OK","Revisar")))))</f>
        <v/>
      </c>
      <c r="J58" s="13">
        <f>IF(OR($A58="",$B58=""),"",IFERROR($A58*10+MATCH($B58,Puestos!$D$2:$D$7,0),""))</f>
        <v/>
      </c>
      <c r="K58" s="11" t="n"/>
    </row>
    <row r="59">
      <c r="A59" s="16" t="n"/>
      <c r="B59" s="11" t="n"/>
      <c r="C59" s="17" t="n"/>
      <c r="D59" s="17" t="n"/>
      <c r="E59" s="18">
        <f>IF(AND($C59="",$D59=""),"",N($C59)+N($D59))</f>
        <v/>
      </c>
      <c r="F59" s="11" t="n"/>
      <c r="G59" s="13">
        <f>IF($J59="","",COUNTIFS(Asistencia!$G$2:$G$1201,$J59,Asistencia!$C$2:$C$1201,"&lt;&gt;"))</f>
        <v/>
      </c>
      <c r="H59" s="18">
        <f>IF($J59="","",SUMIFS(Asistencia!$N$2:$N$1201,Asistencia!$G$2:$G$1201,$J59))</f>
        <v/>
      </c>
      <c r="I59" s="13">
        <f>IF($J59="","",IF($F59="","Falta método",IF($G59=0,"Sin asistencia",IF(COUNTIF($J$2:$J$201,$J59)&gt;1,"Turno repetido",IF(ABS(N($E59)-N($H59))&lt;1,"OK","Revisar")))))</f>
        <v/>
      </c>
      <c r="J59" s="13">
        <f>IF(OR($A59="",$B59=""),"",IFERROR($A59*10+MATCH($B59,Puestos!$D$2:$D$7,0),""))</f>
        <v/>
      </c>
      <c r="K59" s="11" t="n"/>
    </row>
    <row r="60">
      <c r="A60" s="16" t="n"/>
      <c r="B60" s="11" t="n"/>
      <c r="C60" s="17" t="n"/>
      <c r="D60" s="17" t="n"/>
      <c r="E60" s="18">
        <f>IF(AND($C60="",$D60=""),"",N($C60)+N($D60))</f>
        <v/>
      </c>
      <c r="F60" s="11" t="n"/>
      <c r="G60" s="13">
        <f>IF($J60="","",COUNTIFS(Asistencia!$G$2:$G$1201,$J60,Asistencia!$C$2:$C$1201,"&lt;&gt;"))</f>
        <v/>
      </c>
      <c r="H60" s="18">
        <f>IF($J60="","",SUMIFS(Asistencia!$N$2:$N$1201,Asistencia!$G$2:$G$1201,$J60))</f>
        <v/>
      </c>
      <c r="I60" s="13">
        <f>IF($J60="","",IF($F60="","Falta método",IF($G60=0,"Sin asistencia",IF(COUNTIF($J$2:$J$201,$J60)&gt;1,"Turno repetido",IF(ABS(N($E60)-N($H60))&lt;1,"OK","Revisar")))))</f>
        <v/>
      </c>
      <c r="J60" s="13">
        <f>IF(OR($A60="",$B60=""),"",IFERROR($A60*10+MATCH($B60,Puestos!$D$2:$D$7,0),""))</f>
        <v/>
      </c>
      <c r="K60" s="11" t="n"/>
    </row>
    <row r="61">
      <c r="A61" s="16" t="n"/>
      <c r="B61" s="11" t="n"/>
      <c r="C61" s="17" t="n"/>
      <c r="D61" s="17" t="n"/>
      <c r="E61" s="18">
        <f>IF(AND($C61="",$D61=""),"",N($C61)+N($D61))</f>
        <v/>
      </c>
      <c r="F61" s="11" t="n"/>
      <c r="G61" s="13">
        <f>IF($J61="","",COUNTIFS(Asistencia!$G$2:$G$1201,$J61,Asistencia!$C$2:$C$1201,"&lt;&gt;"))</f>
        <v/>
      </c>
      <c r="H61" s="18">
        <f>IF($J61="","",SUMIFS(Asistencia!$N$2:$N$1201,Asistencia!$G$2:$G$1201,$J61))</f>
        <v/>
      </c>
      <c r="I61" s="13">
        <f>IF($J61="","",IF($F61="","Falta método",IF($G61=0,"Sin asistencia",IF(COUNTIF($J$2:$J$201,$J61)&gt;1,"Turno repetido",IF(ABS(N($E61)-N($H61))&lt;1,"OK","Revisar")))))</f>
        <v/>
      </c>
      <c r="J61" s="13">
        <f>IF(OR($A61="",$B61=""),"",IFERROR($A61*10+MATCH($B61,Puestos!$D$2:$D$7,0),""))</f>
        <v/>
      </c>
      <c r="K61" s="11" t="n"/>
    </row>
    <row r="62">
      <c r="A62" s="16" t="n"/>
      <c r="B62" s="11" t="n"/>
      <c r="C62" s="17" t="n"/>
      <c r="D62" s="17" t="n"/>
      <c r="E62" s="18">
        <f>IF(AND($C62="",$D62=""),"",N($C62)+N($D62))</f>
        <v/>
      </c>
      <c r="F62" s="11" t="n"/>
      <c r="G62" s="13">
        <f>IF($J62="","",COUNTIFS(Asistencia!$G$2:$G$1201,$J62,Asistencia!$C$2:$C$1201,"&lt;&gt;"))</f>
        <v/>
      </c>
      <c r="H62" s="18">
        <f>IF($J62="","",SUMIFS(Asistencia!$N$2:$N$1201,Asistencia!$G$2:$G$1201,$J62))</f>
        <v/>
      </c>
      <c r="I62" s="13">
        <f>IF($J62="","",IF($F62="","Falta método",IF($G62=0,"Sin asistencia",IF(COUNTIF($J$2:$J$201,$J62)&gt;1,"Turno repetido",IF(ABS(N($E62)-N($H62))&lt;1,"OK","Revisar")))))</f>
        <v/>
      </c>
      <c r="J62" s="13">
        <f>IF(OR($A62="",$B62=""),"",IFERROR($A62*10+MATCH($B62,Puestos!$D$2:$D$7,0),""))</f>
        <v/>
      </c>
      <c r="K62" s="11" t="n"/>
    </row>
    <row r="63">
      <c r="A63" s="16" t="n"/>
      <c r="B63" s="11" t="n"/>
      <c r="C63" s="17" t="n"/>
      <c r="D63" s="17" t="n"/>
      <c r="E63" s="18">
        <f>IF(AND($C63="",$D63=""),"",N($C63)+N($D63))</f>
        <v/>
      </c>
      <c r="F63" s="11" t="n"/>
      <c r="G63" s="13">
        <f>IF($J63="","",COUNTIFS(Asistencia!$G$2:$G$1201,$J63,Asistencia!$C$2:$C$1201,"&lt;&gt;"))</f>
        <v/>
      </c>
      <c r="H63" s="18">
        <f>IF($J63="","",SUMIFS(Asistencia!$N$2:$N$1201,Asistencia!$G$2:$G$1201,$J63))</f>
        <v/>
      </c>
      <c r="I63" s="13">
        <f>IF($J63="","",IF($F63="","Falta método",IF($G63=0,"Sin asistencia",IF(COUNTIF($J$2:$J$201,$J63)&gt;1,"Turno repetido",IF(ABS(N($E63)-N($H63))&lt;1,"OK","Revisar")))))</f>
        <v/>
      </c>
      <c r="J63" s="13">
        <f>IF(OR($A63="",$B63=""),"",IFERROR($A63*10+MATCH($B63,Puestos!$D$2:$D$7,0),""))</f>
        <v/>
      </c>
      <c r="K63" s="11" t="n"/>
    </row>
    <row r="64">
      <c r="A64" s="16" t="n"/>
      <c r="B64" s="11" t="n"/>
      <c r="C64" s="17" t="n"/>
      <c r="D64" s="17" t="n"/>
      <c r="E64" s="18">
        <f>IF(AND($C64="",$D64=""),"",N($C64)+N($D64))</f>
        <v/>
      </c>
      <c r="F64" s="11" t="n"/>
      <c r="G64" s="13">
        <f>IF($J64="","",COUNTIFS(Asistencia!$G$2:$G$1201,$J64,Asistencia!$C$2:$C$1201,"&lt;&gt;"))</f>
        <v/>
      </c>
      <c r="H64" s="18">
        <f>IF($J64="","",SUMIFS(Asistencia!$N$2:$N$1201,Asistencia!$G$2:$G$1201,$J64))</f>
        <v/>
      </c>
      <c r="I64" s="13">
        <f>IF($J64="","",IF($F64="","Falta método",IF($G64=0,"Sin asistencia",IF(COUNTIF($J$2:$J$201,$J64)&gt;1,"Turno repetido",IF(ABS(N($E64)-N($H64))&lt;1,"OK","Revisar")))))</f>
        <v/>
      </c>
      <c r="J64" s="13">
        <f>IF(OR($A64="",$B64=""),"",IFERROR($A64*10+MATCH($B64,Puestos!$D$2:$D$7,0),""))</f>
        <v/>
      </c>
      <c r="K64" s="11" t="n"/>
    </row>
    <row r="65">
      <c r="A65" s="16" t="n"/>
      <c r="B65" s="11" t="n"/>
      <c r="C65" s="17" t="n"/>
      <c r="D65" s="17" t="n"/>
      <c r="E65" s="18">
        <f>IF(AND($C65="",$D65=""),"",N($C65)+N($D65))</f>
        <v/>
      </c>
      <c r="F65" s="11" t="n"/>
      <c r="G65" s="13">
        <f>IF($J65="","",COUNTIFS(Asistencia!$G$2:$G$1201,$J65,Asistencia!$C$2:$C$1201,"&lt;&gt;"))</f>
        <v/>
      </c>
      <c r="H65" s="18">
        <f>IF($J65="","",SUMIFS(Asistencia!$N$2:$N$1201,Asistencia!$G$2:$G$1201,$J65))</f>
        <v/>
      </c>
      <c r="I65" s="13">
        <f>IF($J65="","",IF($F65="","Falta método",IF($G65=0,"Sin asistencia",IF(COUNTIF($J$2:$J$201,$J65)&gt;1,"Turno repetido",IF(ABS(N($E65)-N($H65))&lt;1,"OK","Revisar")))))</f>
        <v/>
      </c>
      <c r="J65" s="13">
        <f>IF(OR($A65="",$B65=""),"",IFERROR($A65*10+MATCH($B65,Puestos!$D$2:$D$7,0),""))</f>
        <v/>
      </c>
      <c r="K65" s="11" t="n"/>
    </row>
    <row r="66">
      <c r="A66" s="16" t="n"/>
      <c r="B66" s="11" t="n"/>
      <c r="C66" s="17" t="n"/>
      <c r="D66" s="17" t="n"/>
      <c r="E66" s="18">
        <f>IF(AND($C66="",$D66=""),"",N($C66)+N($D66))</f>
        <v/>
      </c>
      <c r="F66" s="11" t="n"/>
      <c r="G66" s="13">
        <f>IF($J66="","",COUNTIFS(Asistencia!$G$2:$G$1201,$J66,Asistencia!$C$2:$C$1201,"&lt;&gt;"))</f>
        <v/>
      </c>
      <c r="H66" s="18">
        <f>IF($J66="","",SUMIFS(Asistencia!$N$2:$N$1201,Asistencia!$G$2:$G$1201,$J66))</f>
        <v/>
      </c>
      <c r="I66" s="13">
        <f>IF($J66="","",IF($F66="","Falta método",IF($G66=0,"Sin asistencia",IF(COUNTIF($J$2:$J$201,$J66)&gt;1,"Turno repetido",IF(ABS(N($E66)-N($H66))&lt;1,"OK","Revisar")))))</f>
        <v/>
      </c>
      <c r="J66" s="13">
        <f>IF(OR($A66="",$B66=""),"",IFERROR($A66*10+MATCH($B66,Puestos!$D$2:$D$7,0),""))</f>
        <v/>
      </c>
      <c r="K66" s="11" t="n"/>
    </row>
    <row r="67">
      <c r="A67" s="16" t="n"/>
      <c r="B67" s="11" t="n"/>
      <c r="C67" s="17" t="n"/>
      <c r="D67" s="17" t="n"/>
      <c r="E67" s="18">
        <f>IF(AND($C67="",$D67=""),"",N($C67)+N($D67))</f>
        <v/>
      </c>
      <c r="F67" s="11" t="n"/>
      <c r="G67" s="13">
        <f>IF($J67="","",COUNTIFS(Asistencia!$G$2:$G$1201,$J67,Asistencia!$C$2:$C$1201,"&lt;&gt;"))</f>
        <v/>
      </c>
      <c r="H67" s="18">
        <f>IF($J67="","",SUMIFS(Asistencia!$N$2:$N$1201,Asistencia!$G$2:$G$1201,$J67))</f>
        <v/>
      </c>
      <c r="I67" s="13">
        <f>IF($J67="","",IF($F67="","Falta método",IF($G67=0,"Sin asistencia",IF(COUNTIF($J$2:$J$201,$J67)&gt;1,"Turno repetido",IF(ABS(N($E67)-N($H67))&lt;1,"OK","Revisar")))))</f>
        <v/>
      </c>
      <c r="J67" s="13">
        <f>IF(OR($A67="",$B67=""),"",IFERROR($A67*10+MATCH($B67,Puestos!$D$2:$D$7,0),""))</f>
        <v/>
      </c>
      <c r="K67" s="11" t="n"/>
    </row>
    <row r="68">
      <c r="A68" s="16" t="n"/>
      <c r="B68" s="11" t="n"/>
      <c r="C68" s="17" t="n"/>
      <c r="D68" s="17" t="n"/>
      <c r="E68" s="18">
        <f>IF(AND($C68="",$D68=""),"",N($C68)+N($D68))</f>
        <v/>
      </c>
      <c r="F68" s="11" t="n"/>
      <c r="G68" s="13">
        <f>IF($J68="","",COUNTIFS(Asistencia!$G$2:$G$1201,$J68,Asistencia!$C$2:$C$1201,"&lt;&gt;"))</f>
        <v/>
      </c>
      <c r="H68" s="18">
        <f>IF($J68="","",SUMIFS(Asistencia!$N$2:$N$1201,Asistencia!$G$2:$G$1201,$J68))</f>
        <v/>
      </c>
      <c r="I68" s="13">
        <f>IF($J68="","",IF($F68="","Falta método",IF($G68=0,"Sin asistencia",IF(COUNTIF($J$2:$J$201,$J68)&gt;1,"Turno repetido",IF(ABS(N($E68)-N($H68))&lt;1,"OK","Revisar")))))</f>
        <v/>
      </c>
      <c r="J68" s="13">
        <f>IF(OR($A68="",$B68=""),"",IFERROR($A68*10+MATCH($B68,Puestos!$D$2:$D$7,0),""))</f>
        <v/>
      </c>
      <c r="K68" s="11" t="n"/>
    </row>
    <row r="69">
      <c r="A69" s="16" t="n"/>
      <c r="B69" s="11" t="n"/>
      <c r="C69" s="17" t="n"/>
      <c r="D69" s="17" t="n"/>
      <c r="E69" s="18">
        <f>IF(AND($C69="",$D69=""),"",N($C69)+N($D69))</f>
        <v/>
      </c>
      <c r="F69" s="11" t="n"/>
      <c r="G69" s="13">
        <f>IF($J69="","",COUNTIFS(Asistencia!$G$2:$G$1201,$J69,Asistencia!$C$2:$C$1201,"&lt;&gt;"))</f>
        <v/>
      </c>
      <c r="H69" s="18">
        <f>IF($J69="","",SUMIFS(Asistencia!$N$2:$N$1201,Asistencia!$G$2:$G$1201,$J69))</f>
        <v/>
      </c>
      <c r="I69" s="13">
        <f>IF($J69="","",IF($F69="","Falta método",IF($G69=0,"Sin asistencia",IF(COUNTIF($J$2:$J$201,$J69)&gt;1,"Turno repetido",IF(ABS(N($E69)-N($H69))&lt;1,"OK","Revisar")))))</f>
        <v/>
      </c>
      <c r="J69" s="13">
        <f>IF(OR($A69="",$B69=""),"",IFERROR($A69*10+MATCH($B69,Puestos!$D$2:$D$7,0),""))</f>
        <v/>
      </c>
      <c r="K69" s="11" t="n"/>
    </row>
    <row r="70">
      <c r="A70" s="16" t="n"/>
      <c r="B70" s="11" t="n"/>
      <c r="C70" s="17" t="n"/>
      <c r="D70" s="17" t="n"/>
      <c r="E70" s="18">
        <f>IF(AND($C70="",$D70=""),"",N($C70)+N($D70))</f>
        <v/>
      </c>
      <c r="F70" s="11" t="n"/>
      <c r="G70" s="13">
        <f>IF($J70="","",COUNTIFS(Asistencia!$G$2:$G$1201,$J70,Asistencia!$C$2:$C$1201,"&lt;&gt;"))</f>
        <v/>
      </c>
      <c r="H70" s="18">
        <f>IF($J70="","",SUMIFS(Asistencia!$N$2:$N$1201,Asistencia!$G$2:$G$1201,$J70))</f>
        <v/>
      </c>
      <c r="I70" s="13">
        <f>IF($J70="","",IF($F70="","Falta método",IF($G70=0,"Sin asistencia",IF(COUNTIF($J$2:$J$201,$J70)&gt;1,"Turno repetido",IF(ABS(N($E70)-N($H70))&lt;1,"OK","Revisar")))))</f>
        <v/>
      </c>
      <c r="J70" s="13">
        <f>IF(OR($A70="",$B70=""),"",IFERROR($A70*10+MATCH($B70,Puestos!$D$2:$D$7,0),""))</f>
        <v/>
      </c>
      <c r="K70" s="11" t="n"/>
    </row>
    <row r="71">
      <c r="A71" s="16" t="n"/>
      <c r="B71" s="11" t="n"/>
      <c r="C71" s="17" t="n"/>
      <c r="D71" s="17" t="n"/>
      <c r="E71" s="18">
        <f>IF(AND($C71="",$D71=""),"",N($C71)+N($D71))</f>
        <v/>
      </c>
      <c r="F71" s="11" t="n"/>
      <c r="G71" s="13">
        <f>IF($J71="","",COUNTIFS(Asistencia!$G$2:$G$1201,$J71,Asistencia!$C$2:$C$1201,"&lt;&gt;"))</f>
        <v/>
      </c>
      <c r="H71" s="18">
        <f>IF($J71="","",SUMIFS(Asistencia!$N$2:$N$1201,Asistencia!$G$2:$G$1201,$J71))</f>
        <v/>
      </c>
      <c r="I71" s="13">
        <f>IF($J71="","",IF($F71="","Falta método",IF($G71=0,"Sin asistencia",IF(COUNTIF($J$2:$J$201,$J71)&gt;1,"Turno repetido",IF(ABS(N($E71)-N($H71))&lt;1,"OK","Revisar")))))</f>
        <v/>
      </c>
      <c r="J71" s="13">
        <f>IF(OR($A71="",$B71=""),"",IFERROR($A71*10+MATCH($B71,Puestos!$D$2:$D$7,0),""))</f>
        <v/>
      </c>
      <c r="K71" s="11" t="n"/>
    </row>
    <row r="72">
      <c r="A72" s="16" t="n"/>
      <c r="B72" s="11" t="n"/>
      <c r="C72" s="17" t="n"/>
      <c r="D72" s="17" t="n"/>
      <c r="E72" s="18">
        <f>IF(AND($C72="",$D72=""),"",N($C72)+N($D72))</f>
        <v/>
      </c>
      <c r="F72" s="11" t="n"/>
      <c r="G72" s="13">
        <f>IF($J72="","",COUNTIFS(Asistencia!$G$2:$G$1201,$J72,Asistencia!$C$2:$C$1201,"&lt;&gt;"))</f>
        <v/>
      </c>
      <c r="H72" s="18">
        <f>IF($J72="","",SUMIFS(Asistencia!$N$2:$N$1201,Asistencia!$G$2:$G$1201,$J72))</f>
        <v/>
      </c>
      <c r="I72" s="13">
        <f>IF($J72="","",IF($F72="","Falta método",IF($G72=0,"Sin asistencia",IF(COUNTIF($J$2:$J$201,$J72)&gt;1,"Turno repetido",IF(ABS(N($E72)-N($H72))&lt;1,"OK","Revisar")))))</f>
        <v/>
      </c>
      <c r="J72" s="13">
        <f>IF(OR($A72="",$B72=""),"",IFERROR($A72*10+MATCH($B72,Puestos!$D$2:$D$7,0),""))</f>
        <v/>
      </c>
      <c r="K72" s="11" t="n"/>
    </row>
    <row r="73">
      <c r="A73" s="16" t="n"/>
      <c r="B73" s="11" t="n"/>
      <c r="C73" s="17" t="n"/>
      <c r="D73" s="17" t="n"/>
      <c r="E73" s="18">
        <f>IF(AND($C73="",$D73=""),"",N($C73)+N($D73))</f>
        <v/>
      </c>
      <c r="F73" s="11" t="n"/>
      <c r="G73" s="13">
        <f>IF($J73="","",COUNTIFS(Asistencia!$G$2:$G$1201,$J73,Asistencia!$C$2:$C$1201,"&lt;&gt;"))</f>
        <v/>
      </c>
      <c r="H73" s="18">
        <f>IF($J73="","",SUMIFS(Asistencia!$N$2:$N$1201,Asistencia!$G$2:$G$1201,$J73))</f>
        <v/>
      </c>
      <c r="I73" s="13">
        <f>IF($J73="","",IF($F73="","Falta método",IF($G73=0,"Sin asistencia",IF(COUNTIF($J$2:$J$201,$J73)&gt;1,"Turno repetido",IF(ABS(N($E73)-N($H73))&lt;1,"OK","Revisar")))))</f>
        <v/>
      </c>
      <c r="J73" s="13">
        <f>IF(OR($A73="",$B73=""),"",IFERROR($A73*10+MATCH($B73,Puestos!$D$2:$D$7,0),""))</f>
        <v/>
      </c>
      <c r="K73" s="11" t="n"/>
    </row>
    <row r="74">
      <c r="A74" s="16" t="n"/>
      <c r="B74" s="11" t="n"/>
      <c r="C74" s="17" t="n"/>
      <c r="D74" s="17" t="n"/>
      <c r="E74" s="18">
        <f>IF(AND($C74="",$D74=""),"",N($C74)+N($D74))</f>
        <v/>
      </c>
      <c r="F74" s="11" t="n"/>
      <c r="G74" s="13">
        <f>IF($J74="","",COUNTIFS(Asistencia!$G$2:$G$1201,$J74,Asistencia!$C$2:$C$1201,"&lt;&gt;"))</f>
        <v/>
      </c>
      <c r="H74" s="18">
        <f>IF($J74="","",SUMIFS(Asistencia!$N$2:$N$1201,Asistencia!$G$2:$G$1201,$J74))</f>
        <v/>
      </c>
      <c r="I74" s="13">
        <f>IF($J74="","",IF($F74="","Falta método",IF($G74=0,"Sin asistencia",IF(COUNTIF($J$2:$J$201,$J74)&gt;1,"Turno repetido",IF(ABS(N($E74)-N($H74))&lt;1,"OK","Revisar")))))</f>
        <v/>
      </c>
      <c r="J74" s="13">
        <f>IF(OR($A74="",$B74=""),"",IFERROR($A74*10+MATCH($B74,Puestos!$D$2:$D$7,0),""))</f>
        <v/>
      </c>
      <c r="K74" s="11" t="n"/>
    </row>
    <row r="75">
      <c r="A75" s="16" t="n"/>
      <c r="B75" s="11" t="n"/>
      <c r="C75" s="17" t="n"/>
      <c r="D75" s="17" t="n"/>
      <c r="E75" s="18">
        <f>IF(AND($C75="",$D75=""),"",N($C75)+N($D75))</f>
        <v/>
      </c>
      <c r="F75" s="11" t="n"/>
      <c r="G75" s="13">
        <f>IF($J75="","",COUNTIFS(Asistencia!$G$2:$G$1201,$J75,Asistencia!$C$2:$C$1201,"&lt;&gt;"))</f>
        <v/>
      </c>
      <c r="H75" s="18">
        <f>IF($J75="","",SUMIFS(Asistencia!$N$2:$N$1201,Asistencia!$G$2:$G$1201,$J75))</f>
        <v/>
      </c>
      <c r="I75" s="13">
        <f>IF($J75="","",IF($F75="","Falta método",IF($G75=0,"Sin asistencia",IF(COUNTIF($J$2:$J$201,$J75)&gt;1,"Turno repetido",IF(ABS(N($E75)-N($H75))&lt;1,"OK","Revisar")))))</f>
        <v/>
      </c>
      <c r="J75" s="13">
        <f>IF(OR($A75="",$B75=""),"",IFERROR($A75*10+MATCH($B75,Puestos!$D$2:$D$7,0),""))</f>
        <v/>
      </c>
      <c r="K75" s="11" t="n"/>
    </row>
    <row r="76">
      <c r="A76" s="16" t="n"/>
      <c r="B76" s="11" t="n"/>
      <c r="C76" s="17" t="n"/>
      <c r="D76" s="17" t="n"/>
      <c r="E76" s="18">
        <f>IF(AND($C76="",$D76=""),"",N($C76)+N($D76))</f>
        <v/>
      </c>
      <c r="F76" s="11" t="n"/>
      <c r="G76" s="13">
        <f>IF($J76="","",COUNTIFS(Asistencia!$G$2:$G$1201,$J76,Asistencia!$C$2:$C$1201,"&lt;&gt;"))</f>
        <v/>
      </c>
      <c r="H76" s="18">
        <f>IF($J76="","",SUMIFS(Asistencia!$N$2:$N$1201,Asistencia!$G$2:$G$1201,$J76))</f>
        <v/>
      </c>
      <c r="I76" s="13">
        <f>IF($J76="","",IF($F76="","Falta método",IF($G76=0,"Sin asistencia",IF(COUNTIF($J$2:$J$201,$J76)&gt;1,"Turno repetido",IF(ABS(N($E76)-N($H76))&lt;1,"OK","Revisar")))))</f>
        <v/>
      </c>
      <c r="J76" s="13">
        <f>IF(OR($A76="",$B76=""),"",IFERROR($A76*10+MATCH($B76,Puestos!$D$2:$D$7,0),""))</f>
        <v/>
      </c>
      <c r="K76" s="11" t="n"/>
    </row>
    <row r="77">
      <c r="A77" s="16" t="n"/>
      <c r="B77" s="11" t="n"/>
      <c r="C77" s="17" t="n"/>
      <c r="D77" s="17" t="n"/>
      <c r="E77" s="18">
        <f>IF(AND($C77="",$D77=""),"",N($C77)+N($D77))</f>
        <v/>
      </c>
      <c r="F77" s="11" t="n"/>
      <c r="G77" s="13">
        <f>IF($J77="","",COUNTIFS(Asistencia!$G$2:$G$1201,$J77,Asistencia!$C$2:$C$1201,"&lt;&gt;"))</f>
        <v/>
      </c>
      <c r="H77" s="18">
        <f>IF($J77="","",SUMIFS(Asistencia!$N$2:$N$1201,Asistencia!$G$2:$G$1201,$J77))</f>
        <v/>
      </c>
      <c r="I77" s="13">
        <f>IF($J77="","",IF($F77="","Falta método",IF($G77=0,"Sin asistencia",IF(COUNTIF($J$2:$J$201,$J77)&gt;1,"Turno repetido",IF(ABS(N($E77)-N($H77))&lt;1,"OK","Revisar")))))</f>
        <v/>
      </c>
      <c r="J77" s="13">
        <f>IF(OR($A77="",$B77=""),"",IFERROR($A77*10+MATCH($B77,Puestos!$D$2:$D$7,0),""))</f>
        <v/>
      </c>
      <c r="K77" s="11" t="n"/>
    </row>
    <row r="78">
      <c r="A78" s="16" t="n"/>
      <c r="B78" s="11" t="n"/>
      <c r="C78" s="17" t="n"/>
      <c r="D78" s="17" t="n"/>
      <c r="E78" s="18">
        <f>IF(AND($C78="",$D78=""),"",N($C78)+N($D78))</f>
        <v/>
      </c>
      <c r="F78" s="11" t="n"/>
      <c r="G78" s="13">
        <f>IF($J78="","",COUNTIFS(Asistencia!$G$2:$G$1201,$J78,Asistencia!$C$2:$C$1201,"&lt;&gt;"))</f>
        <v/>
      </c>
      <c r="H78" s="18">
        <f>IF($J78="","",SUMIFS(Asistencia!$N$2:$N$1201,Asistencia!$G$2:$G$1201,$J78))</f>
        <v/>
      </c>
      <c r="I78" s="13">
        <f>IF($J78="","",IF($F78="","Falta método",IF($G78=0,"Sin asistencia",IF(COUNTIF($J$2:$J$201,$J78)&gt;1,"Turno repetido",IF(ABS(N($E78)-N($H78))&lt;1,"OK","Revisar")))))</f>
        <v/>
      </c>
      <c r="J78" s="13">
        <f>IF(OR($A78="",$B78=""),"",IFERROR($A78*10+MATCH($B78,Puestos!$D$2:$D$7,0),""))</f>
        <v/>
      </c>
      <c r="K78" s="11" t="n"/>
    </row>
    <row r="79">
      <c r="A79" s="16" t="n"/>
      <c r="B79" s="11" t="n"/>
      <c r="C79" s="17" t="n"/>
      <c r="D79" s="17" t="n"/>
      <c r="E79" s="18">
        <f>IF(AND($C79="",$D79=""),"",N($C79)+N($D79))</f>
        <v/>
      </c>
      <c r="F79" s="11" t="n"/>
      <c r="G79" s="13">
        <f>IF($J79="","",COUNTIFS(Asistencia!$G$2:$G$1201,$J79,Asistencia!$C$2:$C$1201,"&lt;&gt;"))</f>
        <v/>
      </c>
      <c r="H79" s="18">
        <f>IF($J79="","",SUMIFS(Asistencia!$N$2:$N$1201,Asistencia!$G$2:$G$1201,$J79))</f>
        <v/>
      </c>
      <c r="I79" s="13">
        <f>IF($J79="","",IF($F79="","Falta método",IF($G79=0,"Sin asistencia",IF(COUNTIF($J$2:$J$201,$J79)&gt;1,"Turno repetido",IF(ABS(N($E79)-N($H79))&lt;1,"OK","Revisar")))))</f>
        <v/>
      </c>
      <c r="J79" s="13">
        <f>IF(OR($A79="",$B79=""),"",IFERROR($A79*10+MATCH($B79,Puestos!$D$2:$D$7,0),""))</f>
        <v/>
      </c>
      <c r="K79" s="11" t="n"/>
    </row>
    <row r="80">
      <c r="A80" s="16" t="n"/>
      <c r="B80" s="11" t="n"/>
      <c r="C80" s="17" t="n"/>
      <c r="D80" s="17" t="n"/>
      <c r="E80" s="18">
        <f>IF(AND($C80="",$D80=""),"",N($C80)+N($D80))</f>
        <v/>
      </c>
      <c r="F80" s="11" t="n"/>
      <c r="G80" s="13">
        <f>IF($J80="","",COUNTIFS(Asistencia!$G$2:$G$1201,$J80,Asistencia!$C$2:$C$1201,"&lt;&gt;"))</f>
        <v/>
      </c>
      <c r="H80" s="18">
        <f>IF($J80="","",SUMIFS(Asistencia!$N$2:$N$1201,Asistencia!$G$2:$G$1201,$J80))</f>
        <v/>
      </c>
      <c r="I80" s="13">
        <f>IF($J80="","",IF($F80="","Falta método",IF($G80=0,"Sin asistencia",IF(COUNTIF($J$2:$J$201,$J80)&gt;1,"Turno repetido",IF(ABS(N($E80)-N($H80))&lt;1,"OK","Revisar")))))</f>
        <v/>
      </c>
      <c r="J80" s="13">
        <f>IF(OR($A80="",$B80=""),"",IFERROR($A80*10+MATCH($B80,Puestos!$D$2:$D$7,0),""))</f>
        <v/>
      </c>
      <c r="K80" s="11" t="n"/>
    </row>
    <row r="81">
      <c r="A81" s="16" t="n"/>
      <c r="B81" s="11" t="n"/>
      <c r="C81" s="17" t="n"/>
      <c r="D81" s="17" t="n"/>
      <c r="E81" s="18">
        <f>IF(AND($C81="",$D81=""),"",N($C81)+N($D81))</f>
        <v/>
      </c>
      <c r="F81" s="11" t="n"/>
      <c r="G81" s="13">
        <f>IF($J81="","",COUNTIFS(Asistencia!$G$2:$G$1201,$J81,Asistencia!$C$2:$C$1201,"&lt;&gt;"))</f>
        <v/>
      </c>
      <c r="H81" s="18">
        <f>IF($J81="","",SUMIFS(Asistencia!$N$2:$N$1201,Asistencia!$G$2:$G$1201,$J81))</f>
        <v/>
      </c>
      <c r="I81" s="13">
        <f>IF($J81="","",IF($F81="","Falta método",IF($G81=0,"Sin asistencia",IF(COUNTIF($J$2:$J$201,$J81)&gt;1,"Turno repetido",IF(ABS(N($E81)-N($H81))&lt;1,"OK","Revisar")))))</f>
        <v/>
      </c>
      <c r="J81" s="13">
        <f>IF(OR($A81="",$B81=""),"",IFERROR($A81*10+MATCH($B81,Puestos!$D$2:$D$7,0),""))</f>
        <v/>
      </c>
      <c r="K81" s="11" t="n"/>
    </row>
    <row r="82">
      <c r="A82" s="16" t="n"/>
      <c r="B82" s="11" t="n"/>
      <c r="C82" s="17" t="n"/>
      <c r="D82" s="17" t="n"/>
      <c r="E82" s="18">
        <f>IF(AND($C82="",$D82=""),"",N($C82)+N($D82))</f>
        <v/>
      </c>
      <c r="F82" s="11" t="n"/>
      <c r="G82" s="13">
        <f>IF($J82="","",COUNTIFS(Asistencia!$G$2:$G$1201,$J82,Asistencia!$C$2:$C$1201,"&lt;&gt;"))</f>
        <v/>
      </c>
      <c r="H82" s="18">
        <f>IF($J82="","",SUMIFS(Asistencia!$N$2:$N$1201,Asistencia!$G$2:$G$1201,$J82))</f>
        <v/>
      </c>
      <c r="I82" s="13">
        <f>IF($J82="","",IF($F82="","Falta método",IF($G82=0,"Sin asistencia",IF(COUNTIF($J$2:$J$201,$J82)&gt;1,"Turno repetido",IF(ABS(N($E82)-N($H82))&lt;1,"OK","Revisar")))))</f>
        <v/>
      </c>
      <c r="J82" s="13">
        <f>IF(OR($A82="",$B82=""),"",IFERROR($A82*10+MATCH($B82,Puestos!$D$2:$D$7,0),""))</f>
        <v/>
      </c>
      <c r="K82" s="11" t="n"/>
    </row>
    <row r="83">
      <c r="A83" s="16" t="n"/>
      <c r="B83" s="11" t="n"/>
      <c r="C83" s="17" t="n"/>
      <c r="D83" s="17" t="n"/>
      <c r="E83" s="18">
        <f>IF(AND($C83="",$D83=""),"",N($C83)+N($D83))</f>
        <v/>
      </c>
      <c r="F83" s="11" t="n"/>
      <c r="G83" s="13">
        <f>IF($J83="","",COUNTIFS(Asistencia!$G$2:$G$1201,$J83,Asistencia!$C$2:$C$1201,"&lt;&gt;"))</f>
        <v/>
      </c>
      <c r="H83" s="18">
        <f>IF($J83="","",SUMIFS(Asistencia!$N$2:$N$1201,Asistencia!$G$2:$G$1201,$J83))</f>
        <v/>
      </c>
      <c r="I83" s="13">
        <f>IF($J83="","",IF($F83="","Falta método",IF($G83=0,"Sin asistencia",IF(COUNTIF($J$2:$J$201,$J83)&gt;1,"Turno repetido",IF(ABS(N($E83)-N($H83))&lt;1,"OK","Revisar")))))</f>
        <v/>
      </c>
      <c r="J83" s="13">
        <f>IF(OR($A83="",$B83=""),"",IFERROR($A83*10+MATCH($B83,Puestos!$D$2:$D$7,0),""))</f>
        <v/>
      </c>
      <c r="K83" s="11" t="n"/>
    </row>
    <row r="84">
      <c r="A84" s="16" t="n"/>
      <c r="B84" s="11" t="n"/>
      <c r="C84" s="17" t="n"/>
      <c r="D84" s="17" t="n"/>
      <c r="E84" s="18">
        <f>IF(AND($C84="",$D84=""),"",N($C84)+N($D84))</f>
        <v/>
      </c>
      <c r="F84" s="11" t="n"/>
      <c r="G84" s="13">
        <f>IF($J84="","",COUNTIFS(Asistencia!$G$2:$G$1201,$J84,Asistencia!$C$2:$C$1201,"&lt;&gt;"))</f>
        <v/>
      </c>
      <c r="H84" s="18">
        <f>IF($J84="","",SUMIFS(Asistencia!$N$2:$N$1201,Asistencia!$G$2:$G$1201,$J84))</f>
        <v/>
      </c>
      <c r="I84" s="13">
        <f>IF($J84="","",IF($F84="","Falta método",IF($G84=0,"Sin asistencia",IF(COUNTIF($J$2:$J$201,$J84)&gt;1,"Turno repetido",IF(ABS(N($E84)-N($H84))&lt;1,"OK","Revisar")))))</f>
        <v/>
      </c>
      <c r="J84" s="13">
        <f>IF(OR($A84="",$B84=""),"",IFERROR($A84*10+MATCH($B84,Puestos!$D$2:$D$7,0),""))</f>
        <v/>
      </c>
      <c r="K84" s="11" t="n"/>
    </row>
    <row r="85">
      <c r="A85" s="16" t="n"/>
      <c r="B85" s="11" t="n"/>
      <c r="C85" s="17" t="n"/>
      <c r="D85" s="17" t="n"/>
      <c r="E85" s="18">
        <f>IF(AND($C85="",$D85=""),"",N($C85)+N($D85))</f>
        <v/>
      </c>
      <c r="F85" s="11" t="n"/>
      <c r="G85" s="13">
        <f>IF($J85="","",COUNTIFS(Asistencia!$G$2:$G$1201,$J85,Asistencia!$C$2:$C$1201,"&lt;&gt;"))</f>
        <v/>
      </c>
      <c r="H85" s="18">
        <f>IF($J85="","",SUMIFS(Asistencia!$N$2:$N$1201,Asistencia!$G$2:$G$1201,$J85))</f>
        <v/>
      </c>
      <c r="I85" s="13">
        <f>IF($J85="","",IF($F85="","Falta método",IF($G85=0,"Sin asistencia",IF(COUNTIF($J$2:$J$201,$J85)&gt;1,"Turno repetido",IF(ABS(N($E85)-N($H85))&lt;1,"OK","Revisar")))))</f>
        <v/>
      </c>
      <c r="J85" s="13">
        <f>IF(OR($A85="",$B85=""),"",IFERROR($A85*10+MATCH($B85,Puestos!$D$2:$D$7,0),""))</f>
        <v/>
      </c>
      <c r="K85" s="11" t="n"/>
    </row>
    <row r="86">
      <c r="A86" s="16" t="n"/>
      <c r="B86" s="11" t="n"/>
      <c r="C86" s="17" t="n"/>
      <c r="D86" s="17" t="n"/>
      <c r="E86" s="18">
        <f>IF(AND($C86="",$D86=""),"",N($C86)+N($D86))</f>
        <v/>
      </c>
      <c r="F86" s="11" t="n"/>
      <c r="G86" s="13">
        <f>IF($J86="","",COUNTIFS(Asistencia!$G$2:$G$1201,$J86,Asistencia!$C$2:$C$1201,"&lt;&gt;"))</f>
        <v/>
      </c>
      <c r="H86" s="18">
        <f>IF($J86="","",SUMIFS(Asistencia!$N$2:$N$1201,Asistencia!$G$2:$G$1201,$J86))</f>
        <v/>
      </c>
      <c r="I86" s="13">
        <f>IF($J86="","",IF($F86="","Falta método",IF($G86=0,"Sin asistencia",IF(COUNTIF($J$2:$J$201,$J86)&gt;1,"Turno repetido",IF(ABS(N($E86)-N($H86))&lt;1,"OK","Revisar")))))</f>
        <v/>
      </c>
      <c r="J86" s="13">
        <f>IF(OR($A86="",$B86=""),"",IFERROR($A86*10+MATCH($B86,Puestos!$D$2:$D$7,0),""))</f>
        <v/>
      </c>
      <c r="K86" s="11" t="n"/>
    </row>
    <row r="87">
      <c r="A87" s="16" t="n"/>
      <c r="B87" s="11" t="n"/>
      <c r="C87" s="17" t="n"/>
      <c r="D87" s="17" t="n"/>
      <c r="E87" s="18">
        <f>IF(AND($C87="",$D87=""),"",N($C87)+N($D87))</f>
        <v/>
      </c>
      <c r="F87" s="11" t="n"/>
      <c r="G87" s="13">
        <f>IF($J87="","",COUNTIFS(Asistencia!$G$2:$G$1201,$J87,Asistencia!$C$2:$C$1201,"&lt;&gt;"))</f>
        <v/>
      </c>
      <c r="H87" s="18">
        <f>IF($J87="","",SUMIFS(Asistencia!$N$2:$N$1201,Asistencia!$G$2:$G$1201,$J87))</f>
        <v/>
      </c>
      <c r="I87" s="13">
        <f>IF($J87="","",IF($F87="","Falta método",IF($G87=0,"Sin asistencia",IF(COUNTIF($J$2:$J$201,$J87)&gt;1,"Turno repetido",IF(ABS(N($E87)-N($H87))&lt;1,"OK","Revisar")))))</f>
        <v/>
      </c>
      <c r="J87" s="13">
        <f>IF(OR($A87="",$B87=""),"",IFERROR($A87*10+MATCH($B87,Puestos!$D$2:$D$7,0),""))</f>
        <v/>
      </c>
      <c r="K87" s="11" t="n"/>
    </row>
    <row r="88">
      <c r="A88" s="16" t="n"/>
      <c r="B88" s="11" t="n"/>
      <c r="C88" s="17" t="n"/>
      <c r="D88" s="17" t="n"/>
      <c r="E88" s="18">
        <f>IF(AND($C88="",$D88=""),"",N($C88)+N($D88))</f>
        <v/>
      </c>
      <c r="F88" s="11" t="n"/>
      <c r="G88" s="13">
        <f>IF($J88="","",COUNTIFS(Asistencia!$G$2:$G$1201,$J88,Asistencia!$C$2:$C$1201,"&lt;&gt;"))</f>
        <v/>
      </c>
      <c r="H88" s="18">
        <f>IF($J88="","",SUMIFS(Asistencia!$N$2:$N$1201,Asistencia!$G$2:$G$1201,$J88))</f>
        <v/>
      </c>
      <c r="I88" s="13">
        <f>IF($J88="","",IF($F88="","Falta método",IF($G88=0,"Sin asistencia",IF(COUNTIF($J$2:$J$201,$J88)&gt;1,"Turno repetido",IF(ABS(N($E88)-N($H88))&lt;1,"OK","Revisar")))))</f>
        <v/>
      </c>
      <c r="J88" s="13">
        <f>IF(OR($A88="",$B88=""),"",IFERROR($A88*10+MATCH($B88,Puestos!$D$2:$D$7,0),""))</f>
        <v/>
      </c>
      <c r="K88" s="11" t="n"/>
    </row>
    <row r="89">
      <c r="A89" s="16" t="n"/>
      <c r="B89" s="11" t="n"/>
      <c r="C89" s="17" t="n"/>
      <c r="D89" s="17" t="n"/>
      <c r="E89" s="18">
        <f>IF(AND($C89="",$D89=""),"",N($C89)+N($D89))</f>
        <v/>
      </c>
      <c r="F89" s="11" t="n"/>
      <c r="G89" s="13">
        <f>IF($J89="","",COUNTIFS(Asistencia!$G$2:$G$1201,$J89,Asistencia!$C$2:$C$1201,"&lt;&gt;"))</f>
        <v/>
      </c>
      <c r="H89" s="18">
        <f>IF($J89="","",SUMIFS(Asistencia!$N$2:$N$1201,Asistencia!$G$2:$G$1201,$J89))</f>
        <v/>
      </c>
      <c r="I89" s="13">
        <f>IF($J89="","",IF($F89="","Falta método",IF($G89=0,"Sin asistencia",IF(COUNTIF($J$2:$J$201,$J89)&gt;1,"Turno repetido",IF(ABS(N($E89)-N($H89))&lt;1,"OK","Revisar")))))</f>
        <v/>
      </c>
      <c r="J89" s="13">
        <f>IF(OR($A89="",$B89=""),"",IFERROR($A89*10+MATCH($B89,Puestos!$D$2:$D$7,0),""))</f>
        <v/>
      </c>
      <c r="K89" s="11" t="n"/>
    </row>
    <row r="90">
      <c r="A90" s="16" t="n"/>
      <c r="B90" s="11" t="n"/>
      <c r="C90" s="17" t="n"/>
      <c r="D90" s="17" t="n"/>
      <c r="E90" s="18">
        <f>IF(AND($C90="",$D90=""),"",N($C90)+N($D90))</f>
        <v/>
      </c>
      <c r="F90" s="11" t="n"/>
      <c r="G90" s="13">
        <f>IF($J90="","",COUNTIFS(Asistencia!$G$2:$G$1201,$J90,Asistencia!$C$2:$C$1201,"&lt;&gt;"))</f>
        <v/>
      </c>
      <c r="H90" s="18">
        <f>IF($J90="","",SUMIFS(Asistencia!$N$2:$N$1201,Asistencia!$G$2:$G$1201,$J90))</f>
        <v/>
      </c>
      <c r="I90" s="13">
        <f>IF($J90="","",IF($F90="","Falta método",IF($G90=0,"Sin asistencia",IF(COUNTIF($J$2:$J$201,$J90)&gt;1,"Turno repetido",IF(ABS(N($E90)-N($H90))&lt;1,"OK","Revisar")))))</f>
        <v/>
      </c>
      <c r="J90" s="13">
        <f>IF(OR($A90="",$B90=""),"",IFERROR($A90*10+MATCH($B90,Puestos!$D$2:$D$7,0),""))</f>
        <v/>
      </c>
      <c r="K90" s="11" t="n"/>
    </row>
    <row r="91">
      <c r="A91" s="16" t="n"/>
      <c r="B91" s="11" t="n"/>
      <c r="C91" s="17" t="n"/>
      <c r="D91" s="17" t="n"/>
      <c r="E91" s="18">
        <f>IF(AND($C91="",$D91=""),"",N($C91)+N($D91))</f>
        <v/>
      </c>
      <c r="F91" s="11" t="n"/>
      <c r="G91" s="13">
        <f>IF($J91="","",COUNTIFS(Asistencia!$G$2:$G$1201,$J91,Asistencia!$C$2:$C$1201,"&lt;&gt;"))</f>
        <v/>
      </c>
      <c r="H91" s="18">
        <f>IF($J91="","",SUMIFS(Asistencia!$N$2:$N$1201,Asistencia!$G$2:$G$1201,$J91))</f>
        <v/>
      </c>
      <c r="I91" s="13">
        <f>IF($J91="","",IF($F91="","Falta método",IF($G91=0,"Sin asistencia",IF(COUNTIF($J$2:$J$201,$J91)&gt;1,"Turno repetido",IF(ABS(N($E91)-N($H91))&lt;1,"OK","Revisar")))))</f>
        <v/>
      </c>
      <c r="J91" s="13">
        <f>IF(OR($A91="",$B91=""),"",IFERROR($A91*10+MATCH($B91,Puestos!$D$2:$D$7,0),""))</f>
        <v/>
      </c>
      <c r="K91" s="11" t="n"/>
    </row>
    <row r="92">
      <c r="A92" s="16" t="n"/>
      <c r="B92" s="11" t="n"/>
      <c r="C92" s="17" t="n"/>
      <c r="D92" s="17" t="n"/>
      <c r="E92" s="18">
        <f>IF(AND($C92="",$D92=""),"",N($C92)+N($D92))</f>
        <v/>
      </c>
      <c r="F92" s="11" t="n"/>
      <c r="G92" s="13">
        <f>IF($J92="","",COUNTIFS(Asistencia!$G$2:$G$1201,$J92,Asistencia!$C$2:$C$1201,"&lt;&gt;"))</f>
        <v/>
      </c>
      <c r="H92" s="18">
        <f>IF($J92="","",SUMIFS(Asistencia!$N$2:$N$1201,Asistencia!$G$2:$G$1201,$J92))</f>
        <v/>
      </c>
      <c r="I92" s="13">
        <f>IF($J92="","",IF($F92="","Falta método",IF($G92=0,"Sin asistencia",IF(COUNTIF($J$2:$J$201,$J92)&gt;1,"Turno repetido",IF(ABS(N($E92)-N($H92))&lt;1,"OK","Revisar")))))</f>
        <v/>
      </c>
      <c r="J92" s="13">
        <f>IF(OR($A92="",$B92=""),"",IFERROR($A92*10+MATCH($B92,Puestos!$D$2:$D$7,0),""))</f>
        <v/>
      </c>
      <c r="K92" s="11" t="n"/>
    </row>
    <row r="93">
      <c r="A93" s="16" t="n"/>
      <c r="B93" s="11" t="n"/>
      <c r="C93" s="17" t="n"/>
      <c r="D93" s="17" t="n"/>
      <c r="E93" s="18">
        <f>IF(AND($C93="",$D93=""),"",N($C93)+N($D93))</f>
        <v/>
      </c>
      <c r="F93" s="11" t="n"/>
      <c r="G93" s="13">
        <f>IF($J93="","",COUNTIFS(Asistencia!$G$2:$G$1201,$J93,Asistencia!$C$2:$C$1201,"&lt;&gt;"))</f>
        <v/>
      </c>
      <c r="H93" s="18">
        <f>IF($J93="","",SUMIFS(Asistencia!$N$2:$N$1201,Asistencia!$G$2:$G$1201,$J93))</f>
        <v/>
      </c>
      <c r="I93" s="13">
        <f>IF($J93="","",IF($F93="","Falta método",IF($G93=0,"Sin asistencia",IF(COUNTIF($J$2:$J$201,$J93)&gt;1,"Turno repetido",IF(ABS(N($E93)-N($H93))&lt;1,"OK","Revisar")))))</f>
        <v/>
      </c>
      <c r="J93" s="13">
        <f>IF(OR($A93="",$B93=""),"",IFERROR($A93*10+MATCH($B93,Puestos!$D$2:$D$7,0),""))</f>
        <v/>
      </c>
      <c r="K93" s="11" t="n"/>
    </row>
    <row r="94">
      <c r="A94" s="16" t="n"/>
      <c r="B94" s="11" t="n"/>
      <c r="C94" s="17" t="n"/>
      <c r="D94" s="17" t="n"/>
      <c r="E94" s="18">
        <f>IF(AND($C94="",$D94=""),"",N($C94)+N($D94))</f>
        <v/>
      </c>
      <c r="F94" s="11" t="n"/>
      <c r="G94" s="13">
        <f>IF($J94="","",COUNTIFS(Asistencia!$G$2:$G$1201,$J94,Asistencia!$C$2:$C$1201,"&lt;&gt;"))</f>
        <v/>
      </c>
      <c r="H94" s="18">
        <f>IF($J94="","",SUMIFS(Asistencia!$N$2:$N$1201,Asistencia!$G$2:$G$1201,$J94))</f>
        <v/>
      </c>
      <c r="I94" s="13">
        <f>IF($J94="","",IF($F94="","Falta método",IF($G94=0,"Sin asistencia",IF(COUNTIF($J$2:$J$201,$J94)&gt;1,"Turno repetido",IF(ABS(N($E94)-N($H94))&lt;1,"OK","Revisar")))))</f>
        <v/>
      </c>
      <c r="J94" s="13">
        <f>IF(OR($A94="",$B94=""),"",IFERROR($A94*10+MATCH($B94,Puestos!$D$2:$D$7,0),""))</f>
        <v/>
      </c>
      <c r="K94" s="11" t="n"/>
    </row>
    <row r="95">
      <c r="A95" s="16" t="n"/>
      <c r="B95" s="11" t="n"/>
      <c r="C95" s="17" t="n"/>
      <c r="D95" s="17" t="n"/>
      <c r="E95" s="18">
        <f>IF(AND($C95="",$D95=""),"",N($C95)+N($D95))</f>
        <v/>
      </c>
      <c r="F95" s="11" t="n"/>
      <c r="G95" s="13">
        <f>IF($J95="","",COUNTIFS(Asistencia!$G$2:$G$1201,$J95,Asistencia!$C$2:$C$1201,"&lt;&gt;"))</f>
        <v/>
      </c>
      <c r="H95" s="18">
        <f>IF($J95="","",SUMIFS(Asistencia!$N$2:$N$1201,Asistencia!$G$2:$G$1201,$J95))</f>
        <v/>
      </c>
      <c r="I95" s="13">
        <f>IF($J95="","",IF($F95="","Falta método",IF($G95=0,"Sin asistencia",IF(COUNTIF($J$2:$J$201,$J95)&gt;1,"Turno repetido",IF(ABS(N($E95)-N($H95))&lt;1,"OK","Revisar")))))</f>
        <v/>
      </c>
      <c r="J95" s="13">
        <f>IF(OR($A95="",$B95=""),"",IFERROR($A95*10+MATCH($B95,Puestos!$D$2:$D$7,0),""))</f>
        <v/>
      </c>
      <c r="K95" s="11" t="n"/>
    </row>
    <row r="96">
      <c r="A96" s="16" t="n"/>
      <c r="B96" s="11" t="n"/>
      <c r="C96" s="17" t="n"/>
      <c r="D96" s="17" t="n"/>
      <c r="E96" s="18">
        <f>IF(AND($C96="",$D96=""),"",N($C96)+N($D96))</f>
        <v/>
      </c>
      <c r="F96" s="11" t="n"/>
      <c r="G96" s="13">
        <f>IF($J96="","",COUNTIFS(Asistencia!$G$2:$G$1201,$J96,Asistencia!$C$2:$C$1201,"&lt;&gt;"))</f>
        <v/>
      </c>
      <c r="H96" s="18">
        <f>IF($J96="","",SUMIFS(Asistencia!$N$2:$N$1201,Asistencia!$G$2:$G$1201,$J96))</f>
        <v/>
      </c>
      <c r="I96" s="13">
        <f>IF($J96="","",IF($F96="","Falta método",IF($G96=0,"Sin asistencia",IF(COUNTIF($J$2:$J$201,$J96)&gt;1,"Turno repetido",IF(ABS(N($E96)-N($H96))&lt;1,"OK","Revisar")))))</f>
        <v/>
      </c>
      <c r="J96" s="13">
        <f>IF(OR($A96="",$B96=""),"",IFERROR($A96*10+MATCH($B96,Puestos!$D$2:$D$7,0),""))</f>
        <v/>
      </c>
      <c r="K96" s="11" t="n"/>
    </row>
    <row r="97">
      <c r="A97" s="16" t="n"/>
      <c r="B97" s="11" t="n"/>
      <c r="C97" s="17" t="n"/>
      <c r="D97" s="17" t="n"/>
      <c r="E97" s="18">
        <f>IF(AND($C97="",$D97=""),"",N($C97)+N($D97))</f>
        <v/>
      </c>
      <c r="F97" s="11" t="n"/>
      <c r="G97" s="13">
        <f>IF($J97="","",COUNTIFS(Asistencia!$G$2:$G$1201,$J97,Asistencia!$C$2:$C$1201,"&lt;&gt;"))</f>
        <v/>
      </c>
      <c r="H97" s="18">
        <f>IF($J97="","",SUMIFS(Asistencia!$N$2:$N$1201,Asistencia!$G$2:$G$1201,$J97))</f>
        <v/>
      </c>
      <c r="I97" s="13">
        <f>IF($J97="","",IF($F97="","Falta método",IF($G97=0,"Sin asistencia",IF(COUNTIF($J$2:$J$201,$J97)&gt;1,"Turno repetido",IF(ABS(N($E97)-N($H97))&lt;1,"OK","Revisar")))))</f>
        <v/>
      </c>
      <c r="J97" s="13">
        <f>IF(OR($A97="",$B97=""),"",IFERROR($A97*10+MATCH($B97,Puestos!$D$2:$D$7,0),""))</f>
        <v/>
      </c>
      <c r="K97" s="11" t="n"/>
    </row>
    <row r="98">
      <c r="A98" s="16" t="n"/>
      <c r="B98" s="11" t="n"/>
      <c r="C98" s="17" t="n"/>
      <c r="D98" s="17" t="n"/>
      <c r="E98" s="18">
        <f>IF(AND($C98="",$D98=""),"",N($C98)+N($D98))</f>
        <v/>
      </c>
      <c r="F98" s="11" t="n"/>
      <c r="G98" s="13">
        <f>IF($J98="","",COUNTIFS(Asistencia!$G$2:$G$1201,$J98,Asistencia!$C$2:$C$1201,"&lt;&gt;"))</f>
        <v/>
      </c>
      <c r="H98" s="18">
        <f>IF($J98="","",SUMIFS(Asistencia!$N$2:$N$1201,Asistencia!$G$2:$G$1201,$J98))</f>
        <v/>
      </c>
      <c r="I98" s="13">
        <f>IF($J98="","",IF($F98="","Falta método",IF($G98=0,"Sin asistencia",IF(COUNTIF($J$2:$J$201,$J98)&gt;1,"Turno repetido",IF(ABS(N($E98)-N($H98))&lt;1,"OK","Revisar")))))</f>
        <v/>
      </c>
      <c r="J98" s="13">
        <f>IF(OR($A98="",$B98=""),"",IFERROR($A98*10+MATCH($B98,Puestos!$D$2:$D$7,0),""))</f>
        <v/>
      </c>
      <c r="K98" s="11" t="n"/>
    </row>
    <row r="99">
      <c r="A99" s="16" t="n"/>
      <c r="B99" s="11" t="n"/>
      <c r="C99" s="17" t="n"/>
      <c r="D99" s="17" t="n"/>
      <c r="E99" s="18">
        <f>IF(AND($C99="",$D99=""),"",N($C99)+N($D99))</f>
        <v/>
      </c>
      <c r="F99" s="11" t="n"/>
      <c r="G99" s="13">
        <f>IF($J99="","",COUNTIFS(Asistencia!$G$2:$G$1201,$J99,Asistencia!$C$2:$C$1201,"&lt;&gt;"))</f>
        <v/>
      </c>
      <c r="H99" s="18">
        <f>IF($J99="","",SUMIFS(Asistencia!$N$2:$N$1201,Asistencia!$G$2:$G$1201,$J99))</f>
        <v/>
      </c>
      <c r="I99" s="13">
        <f>IF($J99="","",IF($F99="","Falta método",IF($G99=0,"Sin asistencia",IF(COUNTIF($J$2:$J$201,$J99)&gt;1,"Turno repetido",IF(ABS(N($E99)-N($H99))&lt;1,"OK","Revisar")))))</f>
        <v/>
      </c>
      <c r="J99" s="13">
        <f>IF(OR($A99="",$B99=""),"",IFERROR($A99*10+MATCH($B99,Puestos!$D$2:$D$7,0),""))</f>
        <v/>
      </c>
      <c r="K99" s="11" t="n"/>
    </row>
    <row r="100">
      <c r="A100" s="16" t="n"/>
      <c r="B100" s="11" t="n"/>
      <c r="C100" s="17" t="n"/>
      <c r="D100" s="17" t="n"/>
      <c r="E100" s="18">
        <f>IF(AND($C100="",$D100=""),"",N($C100)+N($D100))</f>
        <v/>
      </c>
      <c r="F100" s="11" t="n"/>
      <c r="G100" s="13">
        <f>IF($J100="","",COUNTIFS(Asistencia!$G$2:$G$1201,$J100,Asistencia!$C$2:$C$1201,"&lt;&gt;"))</f>
        <v/>
      </c>
      <c r="H100" s="18">
        <f>IF($J100="","",SUMIFS(Asistencia!$N$2:$N$1201,Asistencia!$G$2:$G$1201,$J100))</f>
        <v/>
      </c>
      <c r="I100" s="13">
        <f>IF($J100="","",IF($F100="","Falta método",IF($G100=0,"Sin asistencia",IF(COUNTIF($J$2:$J$201,$J100)&gt;1,"Turno repetido",IF(ABS(N($E100)-N($H100))&lt;1,"OK","Revisar")))))</f>
        <v/>
      </c>
      <c r="J100" s="13">
        <f>IF(OR($A100="",$B100=""),"",IFERROR($A100*10+MATCH($B100,Puestos!$D$2:$D$7,0),""))</f>
        <v/>
      </c>
      <c r="K100" s="11" t="n"/>
    </row>
    <row r="101">
      <c r="A101" s="16" t="n"/>
      <c r="B101" s="11" t="n"/>
      <c r="C101" s="17" t="n"/>
      <c r="D101" s="17" t="n"/>
      <c r="E101" s="18">
        <f>IF(AND($C101="",$D101=""),"",N($C101)+N($D101))</f>
        <v/>
      </c>
      <c r="F101" s="11" t="n"/>
      <c r="G101" s="13">
        <f>IF($J101="","",COUNTIFS(Asistencia!$G$2:$G$1201,$J101,Asistencia!$C$2:$C$1201,"&lt;&gt;"))</f>
        <v/>
      </c>
      <c r="H101" s="18">
        <f>IF($J101="","",SUMIFS(Asistencia!$N$2:$N$1201,Asistencia!$G$2:$G$1201,$J101))</f>
        <v/>
      </c>
      <c r="I101" s="13">
        <f>IF($J101="","",IF($F101="","Falta método",IF($G101=0,"Sin asistencia",IF(COUNTIF($J$2:$J$201,$J101)&gt;1,"Turno repetido",IF(ABS(N($E101)-N($H101))&lt;1,"OK","Revisar")))))</f>
        <v/>
      </c>
      <c r="J101" s="13">
        <f>IF(OR($A101="",$B101=""),"",IFERROR($A101*10+MATCH($B101,Puestos!$D$2:$D$7,0),""))</f>
        <v/>
      </c>
      <c r="K101" s="11" t="n"/>
    </row>
    <row r="102">
      <c r="A102" s="16" t="n"/>
      <c r="B102" s="11" t="n"/>
      <c r="C102" s="17" t="n"/>
      <c r="D102" s="17" t="n"/>
      <c r="E102" s="18">
        <f>IF(AND($C102="",$D102=""),"",N($C102)+N($D102))</f>
        <v/>
      </c>
      <c r="F102" s="11" t="n"/>
      <c r="G102" s="13">
        <f>IF($J102="","",COUNTIFS(Asistencia!$G$2:$G$1201,$J102,Asistencia!$C$2:$C$1201,"&lt;&gt;"))</f>
        <v/>
      </c>
      <c r="H102" s="18">
        <f>IF($J102="","",SUMIFS(Asistencia!$N$2:$N$1201,Asistencia!$G$2:$G$1201,$J102))</f>
        <v/>
      </c>
      <c r="I102" s="13">
        <f>IF($J102="","",IF($F102="","Falta método",IF($G102=0,"Sin asistencia",IF(COUNTIF($J$2:$J$201,$J102)&gt;1,"Turno repetido",IF(ABS(N($E102)-N($H102))&lt;1,"OK","Revisar")))))</f>
        <v/>
      </c>
      <c r="J102" s="13">
        <f>IF(OR($A102="",$B102=""),"",IFERROR($A102*10+MATCH($B102,Puestos!$D$2:$D$7,0),""))</f>
        <v/>
      </c>
      <c r="K102" s="11" t="n"/>
    </row>
    <row r="103">
      <c r="A103" s="16" t="n"/>
      <c r="B103" s="11" t="n"/>
      <c r="C103" s="17" t="n"/>
      <c r="D103" s="17" t="n"/>
      <c r="E103" s="18">
        <f>IF(AND($C103="",$D103=""),"",N($C103)+N($D103))</f>
        <v/>
      </c>
      <c r="F103" s="11" t="n"/>
      <c r="G103" s="13">
        <f>IF($J103="","",COUNTIFS(Asistencia!$G$2:$G$1201,$J103,Asistencia!$C$2:$C$1201,"&lt;&gt;"))</f>
        <v/>
      </c>
      <c r="H103" s="18">
        <f>IF($J103="","",SUMIFS(Asistencia!$N$2:$N$1201,Asistencia!$G$2:$G$1201,$J103))</f>
        <v/>
      </c>
      <c r="I103" s="13">
        <f>IF($J103="","",IF($F103="","Falta método",IF($G103=0,"Sin asistencia",IF(COUNTIF($J$2:$J$201,$J103)&gt;1,"Turno repetido",IF(ABS(N($E103)-N($H103))&lt;1,"OK","Revisar")))))</f>
        <v/>
      </c>
      <c r="J103" s="13">
        <f>IF(OR($A103="",$B103=""),"",IFERROR($A103*10+MATCH($B103,Puestos!$D$2:$D$7,0),""))</f>
        <v/>
      </c>
      <c r="K103" s="11" t="n"/>
    </row>
    <row r="104">
      <c r="A104" s="16" t="n"/>
      <c r="B104" s="11" t="n"/>
      <c r="C104" s="17" t="n"/>
      <c r="D104" s="17" t="n"/>
      <c r="E104" s="18">
        <f>IF(AND($C104="",$D104=""),"",N($C104)+N($D104))</f>
        <v/>
      </c>
      <c r="F104" s="11" t="n"/>
      <c r="G104" s="13">
        <f>IF($J104="","",COUNTIFS(Asistencia!$G$2:$G$1201,$J104,Asistencia!$C$2:$C$1201,"&lt;&gt;"))</f>
        <v/>
      </c>
      <c r="H104" s="18">
        <f>IF($J104="","",SUMIFS(Asistencia!$N$2:$N$1201,Asistencia!$G$2:$G$1201,$J104))</f>
        <v/>
      </c>
      <c r="I104" s="13">
        <f>IF($J104="","",IF($F104="","Falta método",IF($G104=0,"Sin asistencia",IF(COUNTIF($J$2:$J$201,$J104)&gt;1,"Turno repetido",IF(ABS(N($E104)-N($H104))&lt;1,"OK","Revisar")))))</f>
        <v/>
      </c>
      <c r="J104" s="13">
        <f>IF(OR($A104="",$B104=""),"",IFERROR($A104*10+MATCH($B104,Puestos!$D$2:$D$7,0),""))</f>
        <v/>
      </c>
      <c r="K104" s="11" t="n"/>
    </row>
    <row r="105">
      <c r="A105" s="16" t="n"/>
      <c r="B105" s="11" t="n"/>
      <c r="C105" s="17" t="n"/>
      <c r="D105" s="17" t="n"/>
      <c r="E105" s="18">
        <f>IF(AND($C105="",$D105=""),"",N($C105)+N($D105))</f>
        <v/>
      </c>
      <c r="F105" s="11" t="n"/>
      <c r="G105" s="13">
        <f>IF($J105="","",COUNTIFS(Asistencia!$G$2:$G$1201,$J105,Asistencia!$C$2:$C$1201,"&lt;&gt;"))</f>
        <v/>
      </c>
      <c r="H105" s="18">
        <f>IF($J105="","",SUMIFS(Asistencia!$N$2:$N$1201,Asistencia!$G$2:$G$1201,$J105))</f>
        <v/>
      </c>
      <c r="I105" s="13">
        <f>IF($J105="","",IF($F105="","Falta método",IF($G105=0,"Sin asistencia",IF(COUNTIF($J$2:$J$201,$J105)&gt;1,"Turno repetido",IF(ABS(N($E105)-N($H105))&lt;1,"OK","Revisar")))))</f>
        <v/>
      </c>
      <c r="J105" s="13">
        <f>IF(OR($A105="",$B105=""),"",IFERROR($A105*10+MATCH($B105,Puestos!$D$2:$D$7,0),""))</f>
        <v/>
      </c>
      <c r="K105" s="11" t="n"/>
    </row>
    <row r="106">
      <c r="A106" s="16" t="n"/>
      <c r="B106" s="11" t="n"/>
      <c r="C106" s="17" t="n"/>
      <c r="D106" s="17" t="n"/>
      <c r="E106" s="18">
        <f>IF(AND($C106="",$D106=""),"",N($C106)+N($D106))</f>
        <v/>
      </c>
      <c r="F106" s="11" t="n"/>
      <c r="G106" s="13">
        <f>IF($J106="","",COUNTIFS(Asistencia!$G$2:$G$1201,$J106,Asistencia!$C$2:$C$1201,"&lt;&gt;"))</f>
        <v/>
      </c>
      <c r="H106" s="18">
        <f>IF($J106="","",SUMIFS(Asistencia!$N$2:$N$1201,Asistencia!$G$2:$G$1201,$J106))</f>
        <v/>
      </c>
      <c r="I106" s="13">
        <f>IF($J106="","",IF($F106="","Falta método",IF($G106=0,"Sin asistencia",IF(COUNTIF($J$2:$J$201,$J106)&gt;1,"Turno repetido",IF(ABS(N($E106)-N($H106))&lt;1,"OK","Revisar")))))</f>
        <v/>
      </c>
      <c r="J106" s="13">
        <f>IF(OR($A106="",$B106=""),"",IFERROR($A106*10+MATCH($B106,Puestos!$D$2:$D$7,0),""))</f>
        <v/>
      </c>
      <c r="K106" s="11" t="n"/>
    </row>
    <row r="107">
      <c r="A107" s="16" t="n"/>
      <c r="B107" s="11" t="n"/>
      <c r="C107" s="17" t="n"/>
      <c r="D107" s="17" t="n"/>
      <c r="E107" s="18">
        <f>IF(AND($C107="",$D107=""),"",N($C107)+N($D107))</f>
        <v/>
      </c>
      <c r="F107" s="11" t="n"/>
      <c r="G107" s="13">
        <f>IF($J107="","",COUNTIFS(Asistencia!$G$2:$G$1201,$J107,Asistencia!$C$2:$C$1201,"&lt;&gt;"))</f>
        <v/>
      </c>
      <c r="H107" s="18">
        <f>IF($J107="","",SUMIFS(Asistencia!$N$2:$N$1201,Asistencia!$G$2:$G$1201,$J107))</f>
        <v/>
      </c>
      <c r="I107" s="13">
        <f>IF($J107="","",IF($F107="","Falta método",IF($G107=0,"Sin asistencia",IF(COUNTIF($J$2:$J$201,$J107)&gt;1,"Turno repetido",IF(ABS(N($E107)-N($H107))&lt;1,"OK","Revisar")))))</f>
        <v/>
      </c>
      <c r="J107" s="13">
        <f>IF(OR($A107="",$B107=""),"",IFERROR($A107*10+MATCH($B107,Puestos!$D$2:$D$7,0),""))</f>
        <v/>
      </c>
      <c r="K107" s="11" t="n"/>
    </row>
    <row r="108">
      <c r="A108" s="16" t="n"/>
      <c r="B108" s="11" t="n"/>
      <c r="C108" s="17" t="n"/>
      <c r="D108" s="17" t="n"/>
      <c r="E108" s="18">
        <f>IF(AND($C108="",$D108=""),"",N($C108)+N($D108))</f>
        <v/>
      </c>
      <c r="F108" s="11" t="n"/>
      <c r="G108" s="13">
        <f>IF($J108="","",COUNTIFS(Asistencia!$G$2:$G$1201,$J108,Asistencia!$C$2:$C$1201,"&lt;&gt;"))</f>
        <v/>
      </c>
      <c r="H108" s="18">
        <f>IF($J108="","",SUMIFS(Asistencia!$N$2:$N$1201,Asistencia!$G$2:$G$1201,$J108))</f>
        <v/>
      </c>
      <c r="I108" s="13">
        <f>IF($J108="","",IF($F108="","Falta método",IF($G108=0,"Sin asistencia",IF(COUNTIF($J$2:$J$201,$J108)&gt;1,"Turno repetido",IF(ABS(N($E108)-N($H108))&lt;1,"OK","Revisar")))))</f>
        <v/>
      </c>
      <c r="J108" s="13">
        <f>IF(OR($A108="",$B108=""),"",IFERROR($A108*10+MATCH($B108,Puestos!$D$2:$D$7,0),""))</f>
        <v/>
      </c>
      <c r="K108" s="11" t="n"/>
    </row>
    <row r="109">
      <c r="A109" s="16" t="n"/>
      <c r="B109" s="11" t="n"/>
      <c r="C109" s="17" t="n"/>
      <c r="D109" s="17" t="n"/>
      <c r="E109" s="18">
        <f>IF(AND($C109="",$D109=""),"",N($C109)+N($D109))</f>
        <v/>
      </c>
      <c r="F109" s="11" t="n"/>
      <c r="G109" s="13">
        <f>IF($J109="","",COUNTIFS(Asistencia!$G$2:$G$1201,$J109,Asistencia!$C$2:$C$1201,"&lt;&gt;"))</f>
        <v/>
      </c>
      <c r="H109" s="18">
        <f>IF($J109="","",SUMIFS(Asistencia!$N$2:$N$1201,Asistencia!$G$2:$G$1201,$J109))</f>
        <v/>
      </c>
      <c r="I109" s="13">
        <f>IF($J109="","",IF($F109="","Falta método",IF($G109=0,"Sin asistencia",IF(COUNTIF($J$2:$J$201,$J109)&gt;1,"Turno repetido",IF(ABS(N($E109)-N($H109))&lt;1,"OK","Revisar")))))</f>
        <v/>
      </c>
      <c r="J109" s="13">
        <f>IF(OR($A109="",$B109=""),"",IFERROR($A109*10+MATCH($B109,Puestos!$D$2:$D$7,0),""))</f>
        <v/>
      </c>
      <c r="K109" s="11" t="n"/>
    </row>
    <row r="110">
      <c r="A110" s="16" t="n"/>
      <c r="B110" s="11" t="n"/>
      <c r="C110" s="17" t="n"/>
      <c r="D110" s="17" t="n"/>
      <c r="E110" s="18">
        <f>IF(AND($C110="",$D110=""),"",N($C110)+N($D110))</f>
        <v/>
      </c>
      <c r="F110" s="11" t="n"/>
      <c r="G110" s="13">
        <f>IF($J110="","",COUNTIFS(Asistencia!$G$2:$G$1201,$J110,Asistencia!$C$2:$C$1201,"&lt;&gt;"))</f>
        <v/>
      </c>
      <c r="H110" s="18">
        <f>IF($J110="","",SUMIFS(Asistencia!$N$2:$N$1201,Asistencia!$G$2:$G$1201,$J110))</f>
        <v/>
      </c>
      <c r="I110" s="13">
        <f>IF($J110="","",IF($F110="","Falta método",IF($G110=0,"Sin asistencia",IF(COUNTIF($J$2:$J$201,$J110)&gt;1,"Turno repetido",IF(ABS(N($E110)-N($H110))&lt;1,"OK","Revisar")))))</f>
        <v/>
      </c>
      <c r="J110" s="13">
        <f>IF(OR($A110="",$B110=""),"",IFERROR($A110*10+MATCH($B110,Puestos!$D$2:$D$7,0),""))</f>
        <v/>
      </c>
      <c r="K110" s="11" t="n"/>
    </row>
    <row r="111">
      <c r="A111" s="16" t="n"/>
      <c r="B111" s="11" t="n"/>
      <c r="C111" s="17" t="n"/>
      <c r="D111" s="17" t="n"/>
      <c r="E111" s="18">
        <f>IF(AND($C111="",$D111=""),"",N($C111)+N($D111))</f>
        <v/>
      </c>
      <c r="F111" s="11" t="n"/>
      <c r="G111" s="13">
        <f>IF($J111="","",COUNTIFS(Asistencia!$G$2:$G$1201,$J111,Asistencia!$C$2:$C$1201,"&lt;&gt;"))</f>
        <v/>
      </c>
      <c r="H111" s="18">
        <f>IF($J111="","",SUMIFS(Asistencia!$N$2:$N$1201,Asistencia!$G$2:$G$1201,$J111))</f>
        <v/>
      </c>
      <c r="I111" s="13">
        <f>IF($J111="","",IF($F111="","Falta método",IF($G111=0,"Sin asistencia",IF(COUNTIF($J$2:$J$201,$J111)&gt;1,"Turno repetido",IF(ABS(N($E111)-N($H111))&lt;1,"OK","Revisar")))))</f>
        <v/>
      </c>
      <c r="J111" s="13">
        <f>IF(OR($A111="",$B111=""),"",IFERROR($A111*10+MATCH($B111,Puestos!$D$2:$D$7,0),""))</f>
        <v/>
      </c>
      <c r="K111" s="11" t="n"/>
    </row>
    <row r="112">
      <c r="A112" s="16" t="n"/>
      <c r="B112" s="11" t="n"/>
      <c r="C112" s="17" t="n"/>
      <c r="D112" s="17" t="n"/>
      <c r="E112" s="18">
        <f>IF(AND($C112="",$D112=""),"",N($C112)+N($D112))</f>
        <v/>
      </c>
      <c r="F112" s="11" t="n"/>
      <c r="G112" s="13">
        <f>IF($J112="","",COUNTIFS(Asistencia!$G$2:$G$1201,$J112,Asistencia!$C$2:$C$1201,"&lt;&gt;"))</f>
        <v/>
      </c>
      <c r="H112" s="18">
        <f>IF($J112="","",SUMIFS(Asistencia!$N$2:$N$1201,Asistencia!$G$2:$G$1201,$J112))</f>
        <v/>
      </c>
      <c r="I112" s="13">
        <f>IF($J112="","",IF($F112="","Falta método",IF($G112=0,"Sin asistencia",IF(COUNTIF($J$2:$J$201,$J112)&gt;1,"Turno repetido",IF(ABS(N($E112)-N($H112))&lt;1,"OK","Revisar")))))</f>
        <v/>
      </c>
      <c r="J112" s="13">
        <f>IF(OR($A112="",$B112=""),"",IFERROR($A112*10+MATCH($B112,Puestos!$D$2:$D$7,0),""))</f>
        <v/>
      </c>
      <c r="K112" s="11" t="n"/>
    </row>
    <row r="113">
      <c r="A113" s="16" t="n"/>
      <c r="B113" s="11" t="n"/>
      <c r="C113" s="17" t="n"/>
      <c r="D113" s="17" t="n"/>
      <c r="E113" s="18">
        <f>IF(AND($C113="",$D113=""),"",N($C113)+N($D113))</f>
        <v/>
      </c>
      <c r="F113" s="11" t="n"/>
      <c r="G113" s="13">
        <f>IF($J113="","",COUNTIFS(Asistencia!$G$2:$G$1201,$J113,Asistencia!$C$2:$C$1201,"&lt;&gt;"))</f>
        <v/>
      </c>
      <c r="H113" s="18">
        <f>IF($J113="","",SUMIFS(Asistencia!$N$2:$N$1201,Asistencia!$G$2:$G$1201,$J113))</f>
        <v/>
      </c>
      <c r="I113" s="13">
        <f>IF($J113="","",IF($F113="","Falta método",IF($G113=0,"Sin asistencia",IF(COUNTIF($J$2:$J$201,$J113)&gt;1,"Turno repetido",IF(ABS(N($E113)-N($H113))&lt;1,"OK","Revisar")))))</f>
        <v/>
      </c>
      <c r="J113" s="13">
        <f>IF(OR($A113="",$B113=""),"",IFERROR($A113*10+MATCH($B113,Puestos!$D$2:$D$7,0),""))</f>
        <v/>
      </c>
      <c r="K113" s="11" t="n"/>
    </row>
    <row r="114">
      <c r="A114" s="16" t="n"/>
      <c r="B114" s="11" t="n"/>
      <c r="C114" s="17" t="n"/>
      <c r="D114" s="17" t="n"/>
      <c r="E114" s="18">
        <f>IF(AND($C114="",$D114=""),"",N($C114)+N($D114))</f>
        <v/>
      </c>
      <c r="F114" s="11" t="n"/>
      <c r="G114" s="13">
        <f>IF($J114="","",COUNTIFS(Asistencia!$G$2:$G$1201,$J114,Asistencia!$C$2:$C$1201,"&lt;&gt;"))</f>
        <v/>
      </c>
      <c r="H114" s="18">
        <f>IF($J114="","",SUMIFS(Asistencia!$N$2:$N$1201,Asistencia!$G$2:$G$1201,$J114))</f>
        <v/>
      </c>
      <c r="I114" s="13">
        <f>IF($J114="","",IF($F114="","Falta método",IF($G114=0,"Sin asistencia",IF(COUNTIF($J$2:$J$201,$J114)&gt;1,"Turno repetido",IF(ABS(N($E114)-N($H114))&lt;1,"OK","Revisar")))))</f>
        <v/>
      </c>
      <c r="J114" s="13">
        <f>IF(OR($A114="",$B114=""),"",IFERROR($A114*10+MATCH($B114,Puestos!$D$2:$D$7,0),""))</f>
        <v/>
      </c>
      <c r="K114" s="11" t="n"/>
    </row>
    <row r="115">
      <c r="A115" s="16" t="n"/>
      <c r="B115" s="11" t="n"/>
      <c r="C115" s="17" t="n"/>
      <c r="D115" s="17" t="n"/>
      <c r="E115" s="18">
        <f>IF(AND($C115="",$D115=""),"",N($C115)+N($D115))</f>
        <v/>
      </c>
      <c r="F115" s="11" t="n"/>
      <c r="G115" s="13">
        <f>IF($J115="","",COUNTIFS(Asistencia!$G$2:$G$1201,$J115,Asistencia!$C$2:$C$1201,"&lt;&gt;"))</f>
        <v/>
      </c>
      <c r="H115" s="18">
        <f>IF($J115="","",SUMIFS(Asistencia!$N$2:$N$1201,Asistencia!$G$2:$G$1201,$J115))</f>
        <v/>
      </c>
      <c r="I115" s="13">
        <f>IF($J115="","",IF($F115="","Falta método",IF($G115=0,"Sin asistencia",IF(COUNTIF($J$2:$J$201,$J115)&gt;1,"Turno repetido",IF(ABS(N($E115)-N($H115))&lt;1,"OK","Revisar")))))</f>
        <v/>
      </c>
      <c r="J115" s="13">
        <f>IF(OR($A115="",$B115=""),"",IFERROR($A115*10+MATCH($B115,Puestos!$D$2:$D$7,0),""))</f>
        <v/>
      </c>
      <c r="K115" s="11" t="n"/>
    </row>
    <row r="116">
      <c r="A116" s="16" t="n"/>
      <c r="B116" s="11" t="n"/>
      <c r="C116" s="17" t="n"/>
      <c r="D116" s="17" t="n"/>
      <c r="E116" s="18">
        <f>IF(AND($C116="",$D116=""),"",N($C116)+N($D116))</f>
        <v/>
      </c>
      <c r="F116" s="11" t="n"/>
      <c r="G116" s="13">
        <f>IF($J116="","",COUNTIFS(Asistencia!$G$2:$G$1201,$J116,Asistencia!$C$2:$C$1201,"&lt;&gt;"))</f>
        <v/>
      </c>
      <c r="H116" s="18">
        <f>IF($J116="","",SUMIFS(Asistencia!$N$2:$N$1201,Asistencia!$G$2:$G$1201,$J116))</f>
        <v/>
      </c>
      <c r="I116" s="13">
        <f>IF($J116="","",IF($F116="","Falta método",IF($G116=0,"Sin asistencia",IF(COUNTIF($J$2:$J$201,$J116)&gt;1,"Turno repetido",IF(ABS(N($E116)-N($H116))&lt;1,"OK","Revisar")))))</f>
        <v/>
      </c>
      <c r="J116" s="13">
        <f>IF(OR($A116="",$B116=""),"",IFERROR($A116*10+MATCH($B116,Puestos!$D$2:$D$7,0),""))</f>
        <v/>
      </c>
      <c r="K116" s="11" t="n"/>
    </row>
    <row r="117">
      <c r="A117" s="16" t="n"/>
      <c r="B117" s="11" t="n"/>
      <c r="C117" s="17" t="n"/>
      <c r="D117" s="17" t="n"/>
      <c r="E117" s="18">
        <f>IF(AND($C117="",$D117=""),"",N($C117)+N($D117))</f>
        <v/>
      </c>
      <c r="F117" s="11" t="n"/>
      <c r="G117" s="13">
        <f>IF($J117="","",COUNTIFS(Asistencia!$G$2:$G$1201,$J117,Asistencia!$C$2:$C$1201,"&lt;&gt;"))</f>
        <v/>
      </c>
      <c r="H117" s="18">
        <f>IF($J117="","",SUMIFS(Asistencia!$N$2:$N$1201,Asistencia!$G$2:$G$1201,$J117))</f>
        <v/>
      </c>
      <c r="I117" s="13">
        <f>IF($J117="","",IF($F117="","Falta método",IF($G117=0,"Sin asistencia",IF(COUNTIF($J$2:$J$201,$J117)&gt;1,"Turno repetido",IF(ABS(N($E117)-N($H117))&lt;1,"OK","Revisar")))))</f>
        <v/>
      </c>
      <c r="J117" s="13">
        <f>IF(OR($A117="",$B117=""),"",IFERROR($A117*10+MATCH($B117,Puestos!$D$2:$D$7,0),""))</f>
        <v/>
      </c>
      <c r="K117" s="11" t="n"/>
    </row>
    <row r="118">
      <c r="A118" s="16" t="n"/>
      <c r="B118" s="11" t="n"/>
      <c r="C118" s="17" t="n"/>
      <c r="D118" s="17" t="n"/>
      <c r="E118" s="18">
        <f>IF(AND($C118="",$D118=""),"",N($C118)+N($D118))</f>
        <v/>
      </c>
      <c r="F118" s="11" t="n"/>
      <c r="G118" s="13">
        <f>IF($J118="","",COUNTIFS(Asistencia!$G$2:$G$1201,$J118,Asistencia!$C$2:$C$1201,"&lt;&gt;"))</f>
        <v/>
      </c>
      <c r="H118" s="18">
        <f>IF($J118="","",SUMIFS(Asistencia!$N$2:$N$1201,Asistencia!$G$2:$G$1201,$J118))</f>
        <v/>
      </c>
      <c r="I118" s="13">
        <f>IF($J118="","",IF($F118="","Falta método",IF($G118=0,"Sin asistencia",IF(COUNTIF($J$2:$J$201,$J118)&gt;1,"Turno repetido",IF(ABS(N($E118)-N($H118))&lt;1,"OK","Revisar")))))</f>
        <v/>
      </c>
      <c r="J118" s="13">
        <f>IF(OR($A118="",$B118=""),"",IFERROR($A118*10+MATCH($B118,Puestos!$D$2:$D$7,0),""))</f>
        <v/>
      </c>
      <c r="K118" s="11" t="n"/>
    </row>
    <row r="119">
      <c r="A119" s="16" t="n"/>
      <c r="B119" s="11" t="n"/>
      <c r="C119" s="17" t="n"/>
      <c r="D119" s="17" t="n"/>
      <c r="E119" s="18">
        <f>IF(AND($C119="",$D119=""),"",N($C119)+N($D119))</f>
        <v/>
      </c>
      <c r="F119" s="11" t="n"/>
      <c r="G119" s="13">
        <f>IF($J119="","",COUNTIFS(Asistencia!$G$2:$G$1201,$J119,Asistencia!$C$2:$C$1201,"&lt;&gt;"))</f>
        <v/>
      </c>
      <c r="H119" s="18">
        <f>IF($J119="","",SUMIFS(Asistencia!$N$2:$N$1201,Asistencia!$G$2:$G$1201,$J119))</f>
        <v/>
      </c>
      <c r="I119" s="13">
        <f>IF($J119="","",IF($F119="","Falta método",IF($G119=0,"Sin asistencia",IF(COUNTIF($J$2:$J$201,$J119)&gt;1,"Turno repetido",IF(ABS(N($E119)-N($H119))&lt;1,"OK","Revisar")))))</f>
        <v/>
      </c>
      <c r="J119" s="13">
        <f>IF(OR($A119="",$B119=""),"",IFERROR($A119*10+MATCH($B119,Puestos!$D$2:$D$7,0),""))</f>
        <v/>
      </c>
      <c r="K119" s="11" t="n"/>
    </row>
    <row r="120">
      <c r="A120" s="16" t="n"/>
      <c r="B120" s="11" t="n"/>
      <c r="C120" s="17" t="n"/>
      <c r="D120" s="17" t="n"/>
      <c r="E120" s="18">
        <f>IF(AND($C120="",$D120=""),"",N($C120)+N($D120))</f>
        <v/>
      </c>
      <c r="F120" s="11" t="n"/>
      <c r="G120" s="13">
        <f>IF($J120="","",COUNTIFS(Asistencia!$G$2:$G$1201,$J120,Asistencia!$C$2:$C$1201,"&lt;&gt;"))</f>
        <v/>
      </c>
      <c r="H120" s="18">
        <f>IF($J120="","",SUMIFS(Asistencia!$N$2:$N$1201,Asistencia!$G$2:$G$1201,$J120))</f>
        <v/>
      </c>
      <c r="I120" s="13">
        <f>IF($J120="","",IF($F120="","Falta método",IF($G120=0,"Sin asistencia",IF(COUNTIF($J$2:$J$201,$J120)&gt;1,"Turno repetido",IF(ABS(N($E120)-N($H120))&lt;1,"OK","Revisar")))))</f>
        <v/>
      </c>
      <c r="J120" s="13">
        <f>IF(OR($A120="",$B120=""),"",IFERROR($A120*10+MATCH($B120,Puestos!$D$2:$D$7,0),""))</f>
        <v/>
      </c>
      <c r="K120" s="11" t="n"/>
    </row>
    <row r="121">
      <c r="A121" s="16" t="n"/>
      <c r="B121" s="11" t="n"/>
      <c r="C121" s="17" t="n"/>
      <c r="D121" s="17" t="n"/>
      <c r="E121" s="18">
        <f>IF(AND($C121="",$D121=""),"",N($C121)+N($D121))</f>
        <v/>
      </c>
      <c r="F121" s="11" t="n"/>
      <c r="G121" s="13">
        <f>IF($J121="","",COUNTIFS(Asistencia!$G$2:$G$1201,$J121,Asistencia!$C$2:$C$1201,"&lt;&gt;"))</f>
        <v/>
      </c>
      <c r="H121" s="18">
        <f>IF($J121="","",SUMIFS(Asistencia!$N$2:$N$1201,Asistencia!$G$2:$G$1201,$J121))</f>
        <v/>
      </c>
      <c r="I121" s="13">
        <f>IF($J121="","",IF($F121="","Falta método",IF($G121=0,"Sin asistencia",IF(COUNTIF($J$2:$J$201,$J121)&gt;1,"Turno repetido",IF(ABS(N($E121)-N($H121))&lt;1,"OK","Revisar")))))</f>
        <v/>
      </c>
      <c r="J121" s="13">
        <f>IF(OR($A121="",$B121=""),"",IFERROR($A121*10+MATCH($B121,Puestos!$D$2:$D$7,0),""))</f>
        <v/>
      </c>
      <c r="K121" s="11" t="n"/>
    </row>
    <row r="122">
      <c r="A122" s="16" t="n"/>
      <c r="B122" s="11" t="n"/>
      <c r="C122" s="17" t="n"/>
      <c r="D122" s="17" t="n"/>
      <c r="E122" s="18">
        <f>IF(AND($C122="",$D122=""),"",N($C122)+N($D122))</f>
        <v/>
      </c>
      <c r="F122" s="11" t="n"/>
      <c r="G122" s="13">
        <f>IF($J122="","",COUNTIFS(Asistencia!$G$2:$G$1201,$J122,Asistencia!$C$2:$C$1201,"&lt;&gt;"))</f>
        <v/>
      </c>
      <c r="H122" s="18">
        <f>IF($J122="","",SUMIFS(Asistencia!$N$2:$N$1201,Asistencia!$G$2:$G$1201,$J122))</f>
        <v/>
      </c>
      <c r="I122" s="13">
        <f>IF($J122="","",IF($F122="","Falta método",IF($G122=0,"Sin asistencia",IF(COUNTIF($J$2:$J$201,$J122)&gt;1,"Turno repetido",IF(ABS(N($E122)-N($H122))&lt;1,"OK","Revisar")))))</f>
        <v/>
      </c>
      <c r="J122" s="13">
        <f>IF(OR($A122="",$B122=""),"",IFERROR($A122*10+MATCH($B122,Puestos!$D$2:$D$7,0),""))</f>
        <v/>
      </c>
      <c r="K122" s="11" t="n"/>
    </row>
    <row r="123">
      <c r="A123" s="16" t="n"/>
      <c r="B123" s="11" t="n"/>
      <c r="C123" s="17" t="n"/>
      <c r="D123" s="17" t="n"/>
      <c r="E123" s="18">
        <f>IF(AND($C123="",$D123=""),"",N($C123)+N($D123))</f>
        <v/>
      </c>
      <c r="F123" s="11" t="n"/>
      <c r="G123" s="13">
        <f>IF($J123="","",COUNTIFS(Asistencia!$G$2:$G$1201,$J123,Asistencia!$C$2:$C$1201,"&lt;&gt;"))</f>
        <v/>
      </c>
      <c r="H123" s="18">
        <f>IF($J123="","",SUMIFS(Asistencia!$N$2:$N$1201,Asistencia!$G$2:$G$1201,$J123))</f>
        <v/>
      </c>
      <c r="I123" s="13">
        <f>IF($J123="","",IF($F123="","Falta método",IF($G123=0,"Sin asistencia",IF(COUNTIF($J$2:$J$201,$J123)&gt;1,"Turno repetido",IF(ABS(N($E123)-N($H123))&lt;1,"OK","Revisar")))))</f>
        <v/>
      </c>
      <c r="J123" s="13">
        <f>IF(OR($A123="",$B123=""),"",IFERROR($A123*10+MATCH($B123,Puestos!$D$2:$D$7,0),""))</f>
        <v/>
      </c>
      <c r="K123" s="11" t="n"/>
    </row>
    <row r="124">
      <c r="A124" s="16" t="n"/>
      <c r="B124" s="11" t="n"/>
      <c r="C124" s="17" t="n"/>
      <c r="D124" s="17" t="n"/>
      <c r="E124" s="18">
        <f>IF(AND($C124="",$D124=""),"",N($C124)+N($D124))</f>
        <v/>
      </c>
      <c r="F124" s="11" t="n"/>
      <c r="G124" s="13">
        <f>IF($J124="","",COUNTIFS(Asistencia!$G$2:$G$1201,$J124,Asistencia!$C$2:$C$1201,"&lt;&gt;"))</f>
        <v/>
      </c>
      <c r="H124" s="18">
        <f>IF($J124="","",SUMIFS(Asistencia!$N$2:$N$1201,Asistencia!$G$2:$G$1201,$J124))</f>
        <v/>
      </c>
      <c r="I124" s="13">
        <f>IF($J124="","",IF($F124="","Falta método",IF($G124=0,"Sin asistencia",IF(COUNTIF($J$2:$J$201,$J124)&gt;1,"Turno repetido",IF(ABS(N($E124)-N($H124))&lt;1,"OK","Revisar")))))</f>
        <v/>
      </c>
      <c r="J124" s="13">
        <f>IF(OR($A124="",$B124=""),"",IFERROR($A124*10+MATCH($B124,Puestos!$D$2:$D$7,0),""))</f>
        <v/>
      </c>
      <c r="K124" s="11" t="n"/>
    </row>
    <row r="125">
      <c r="A125" s="16" t="n"/>
      <c r="B125" s="11" t="n"/>
      <c r="C125" s="17" t="n"/>
      <c r="D125" s="17" t="n"/>
      <c r="E125" s="18">
        <f>IF(AND($C125="",$D125=""),"",N($C125)+N($D125))</f>
        <v/>
      </c>
      <c r="F125" s="11" t="n"/>
      <c r="G125" s="13">
        <f>IF($J125="","",COUNTIFS(Asistencia!$G$2:$G$1201,$J125,Asistencia!$C$2:$C$1201,"&lt;&gt;"))</f>
        <v/>
      </c>
      <c r="H125" s="18">
        <f>IF($J125="","",SUMIFS(Asistencia!$N$2:$N$1201,Asistencia!$G$2:$G$1201,$J125))</f>
        <v/>
      </c>
      <c r="I125" s="13">
        <f>IF($J125="","",IF($F125="","Falta método",IF($G125=0,"Sin asistencia",IF(COUNTIF($J$2:$J$201,$J125)&gt;1,"Turno repetido",IF(ABS(N($E125)-N($H125))&lt;1,"OK","Revisar")))))</f>
        <v/>
      </c>
      <c r="J125" s="13">
        <f>IF(OR($A125="",$B125=""),"",IFERROR($A125*10+MATCH($B125,Puestos!$D$2:$D$7,0),""))</f>
        <v/>
      </c>
      <c r="K125" s="11" t="n"/>
    </row>
    <row r="126">
      <c r="A126" s="16" t="n"/>
      <c r="B126" s="11" t="n"/>
      <c r="C126" s="17" t="n"/>
      <c r="D126" s="17" t="n"/>
      <c r="E126" s="18">
        <f>IF(AND($C126="",$D126=""),"",N($C126)+N($D126))</f>
        <v/>
      </c>
      <c r="F126" s="11" t="n"/>
      <c r="G126" s="13">
        <f>IF($J126="","",COUNTIFS(Asistencia!$G$2:$G$1201,$J126,Asistencia!$C$2:$C$1201,"&lt;&gt;"))</f>
        <v/>
      </c>
      <c r="H126" s="18">
        <f>IF($J126="","",SUMIFS(Asistencia!$N$2:$N$1201,Asistencia!$G$2:$G$1201,$J126))</f>
        <v/>
      </c>
      <c r="I126" s="13">
        <f>IF($J126="","",IF($F126="","Falta método",IF($G126=0,"Sin asistencia",IF(COUNTIF($J$2:$J$201,$J126)&gt;1,"Turno repetido",IF(ABS(N($E126)-N($H126))&lt;1,"OK","Revisar")))))</f>
        <v/>
      </c>
      <c r="J126" s="13">
        <f>IF(OR($A126="",$B126=""),"",IFERROR($A126*10+MATCH($B126,Puestos!$D$2:$D$7,0),""))</f>
        <v/>
      </c>
      <c r="K126" s="11" t="n"/>
    </row>
    <row r="127">
      <c r="A127" s="16" t="n"/>
      <c r="B127" s="11" t="n"/>
      <c r="C127" s="17" t="n"/>
      <c r="D127" s="17" t="n"/>
      <c r="E127" s="18">
        <f>IF(AND($C127="",$D127=""),"",N($C127)+N($D127))</f>
        <v/>
      </c>
      <c r="F127" s="11" t="n"/>
      <c r="G127" s="13">
        <f>IF($J127="","",COUNTIFS(Asistencia!$G$2:$G$1201,$J127,Asistencia!$C$2:$C$1201,"&lt;&gt;"))</f>
        <v/>
      </c>
      <c r="H127" s="18">
        <f>IF($J127="","",SUMIFS(Asistencia!$N$2:$N$1201,Asistencia!$G$2:$G$1201,$J127))</f>
        <v/>
      </c>
      <c r="I127" s="13">
        <f>IF($J127="","",IF($F127="","Falta método",IF($G127=0,"Sin asistencia",IF(COUNTIF($J$2:$J$201,$J127)&gt;1,"Turno repetido",IF(ABS(N($E127)-N($H127))&lt;1,"OK","Revisar")))))</f>
        <v/>
      </c>
      <c r="J127" s="13">
        <f>IF(OR($A127="",$B127=""),"",IFERROR($A127*10+MATCH($B127,Puestos!$D$2:$D$7,0),""))</f>
        <v/>
      </c>
      <c r="K127" s="11" t="n"/>
    </row>
    <row r="128">
      <c r="A128" s="16" t="n"/>
      <c r="B128" s="11" t="n"/>
      <c r="C128" s="17" t="n"/>
      <c r="D128" s="17" t="n"/>
      <c r="E128" s="18">
        <f>IF(AND($C128="",$D128=""),"",N($C128)+N($D128))</f>
        <v/>
      </c>
      <c r="F128" s="11" t="n"/>
      <c r="G128" s="13">
        <f>IF($J128="","",COUNTIFS(Asistencia!$G$2:$G$1201,$J128,Asistencia!$C$2:$C$1201,"&lt;&gt;"))</f>
        <v/>
      </c>
      <c r="H128" s="18">
        <f>IF($J128="","",SUMIFS(Asistencia!$N$2:$N$1201,Asistencia!$G$2:$G$1201,$J128))</f>
        <v/>
      </c>
      <c r="I128" s="13">
        <f>IF($J128="","",IF($F128="","Falta método",IF($G128=0,"Sin asistencia",IF(COUNTIF($J$2:$J$201,$J128)&gt;1,"Turno repetido",IF(ABS(N($E128)-N($H128))&lt;1,"OK","Revisar")))))</f>
        <v/>
      </c>
      <c r="J128" s="13">
        <f>IF(OR($A128="",$B128=""),"",IFERROR($A128*10+MATCH($B128,Puestos!$D$2:$D$7,0),""))</f>
        <v/>
      </c>
      <c r="K128" s="11" t="n"/>
    </row>
    <row r="129">
      <c r="A129" s="16" t="n"/>
      <c r="B129" s="11" t="n"/>
      <c r="C129" s="17" t="n"/>
      <c r="D129" s="17" t="n"/>
      <c r="E129" s="18">
        <f>IF(AND($C129="",$D129=""),"",N($C129)+N($D129))</f>
        <v/>
      </c>
      <c r="F129" s="11" t="n"/>
      <c r="G129" s="13">
        <f>IF($J129="","",COUNTIFS(Asistencia!$G$2:$G$1201,$J129,Asistencia!$C$2:$C$1201,"&lt;&gt;"))</f>
        <v/>
      </c>
      <c r="H129" s="18">
        <f>IF($J129="","",SUMIFS(Asistencia!$N$2:$N$1201,Asistencia!$G$2:$G$1201,$J129))</f>
        <v/>
      </c>
      <c r="I129" s="13">
        <f>IF($J129="","",IF($F129="","Falta método",IF($G129=0,"Sin asistencia",IF(COUNTIF($J$2:$J$201,$J129)&gt;1,"Turno repetido",IF(ABS(N($E129)-N($H129))&lt;1,"OK","Revisar")))))</f>
        <v/>
      </c>
      <c r="J129" s="13">
        <f>IF(OR($A129="",$B129=""),"",IFERROR($A129*10+MATCH($B129,Puestos!$D$2:$D$7,0),""))</f>
        <v/>
      </c>
      <c r="K129" s="11" t="n"/>
    </row>
    <row r="130">
      <c r="A130" s="16" t="n"/>
      <c r="B130" s="11" t="n"/>
      <c r="C130" s="17" t="n"/>
      <c r="D130" s="17" t="n"/>
      <c r="E130" s="18">
        <f>IF(AND($C130="",$D130=""),"",N($C130)+N($D130))</f>
        <v/>
      </c>
      <c r="F130" s="11" t="n"/>
      <c r="G130" s="13">
        <f>IF($J130="","",COUNTIFS(Asistencia!$G$2:$G$1201,$J130,Asistencia!$C$2:$C$1201,"&lt;&gt;"))</f>
        <v/>
      </c>
      <c r="H130" s="18">
        <f>IF($J130="","",SUMIFS(Asistencia!$N$2:$N$1201,Asistencia!$G$2:$G$1201,$J130))</f>
        <v/>
      </c>
      <c r="I130" s="13">
        <f>IF($J130="","",IF($F130="","Falta método",IF($G130=0,"Sin asistencia",IF(COUNTIF($J$2:$J$201,$J130)&gt;1,"Turno repetido",IF(ABS(N($E130)-N($H130))&lt;1,"OK","Revisar")))))</f>
        <v/>
      </c>
      <c r="J130" s="13">
        <f>IF(OR($A130="",$B130=""),"",IFERROR($A130*10+MATCH($B130,Puestos!$D$2:$D$7,0),""))</f>
        <v/>
      </c>
      <c r="K130" s="11" t="n"/>
    </row>
    <row r="131">
      <c r="A131" s="16" t="n"/>
      <c r="B131" s="11" t="n"/>
      <c r="C131" s="17" t="n"/>
      <c r="D131" s="17" t="n"/>
      <c r="E131" s="18">
        <f>IF(AND($C131="",$D131=""),"",N($C131)+N($D131))</f>
        <v/>
      </c>
      <c r="F131" s="11" t="n"/>
      <c r="G131" s="13">
        <f>IF($J131="","",COUNTIFS(Asistencia!$G$2:$G$1201,$J131,Asistencia!$C$2:$C$1201,"&lt;&gt;"))</f>
        <v/>
      </c>
      <c r="H131" s="18">
        <f>IF($J131="","",SUMIFS(Asistencia!$N$2:$N$1201,Asistencia!$G$2:$G$1201,$J131))</f>
        <v/>
      </c>
      <c r="I131" s="13">
        <f>IF($J131="","",IF($F131="","Falta método",IF($G131=0,"Sin asistencia",IF(COUNTIF($J$2:$J$201,$J131)&gt;1,"Turno repetido",IF(ABS(N($E131)-N($H131))&lt;1,"OK","Revisar")))))</f>
        <v/>
      </c>
      <c r="J131" s="13">
        <f>IF(OR($A131="",$B131=""),"",IFERROR($A131*10+MATCH($B131,Puestos!$D$2:$D$7,0),""))</f>
        <v/>
      </c>
      <c r="K131" s="11" t="n"/>
    </row>
    <row r="132">
      <c r="A132" s="16" t="n"/>
      <c r="B132" s="11" t="n"/>
      <c r="C132" s="17" t="n"/>
      <c r="D132" s="17" t="n"/>
      <c r="E132" s="18">
        <f>IF(AND($C132="",$D132=""),"",N($C132)+N($D132))</f>
        <v/>
      </c>
      <c r="F132" s="11" t="n"/>
      <c r="G132" s="13">
        <f>IF($J132="","",COUNTIFS(Asistencia!$G$2:$G$1201,$J132,Asistencia!$C$2:$C$1201,"&lt;&gt;"))</f>
        <v/>
      </c>
      <c r="H132" s="18">
        <f>IF($J132="","",SUMIFS(Asistencia!$N$2:$N$1201,Asistencia!$G$2:$G$1201,$J132))</f>
        <v/>
      </c>
      <c r="I132" s="13">
        <f>IF($J132="","",IF($F132="","Falta método",IF($G132=0,"Sin asistencia",IF(COUNTIF($J$2:$J$201,$J132)&gt;1,"Turno repetido",IF(ABS(N($E132)-N($H132))&lt;1,"OK","Revisar")))))</f>
        <v/>
      </c>
      <c r="J132" s="13">
        <f>IF(OR($A132="",$B132=""),"",IFERROR($A132*10+MATCH($B132,Puestos!$D$2:$D$7,0),""))</f>
        <v/>
      </c>
      <c r="K132" s="11" t="n"/>
    </row>
    <row r="133">
      <c r="A133" s="16" t="n"/>
      <c r="B133" s="11" t="n"/>
      <c r="C133" s="17" t="n"/>
      <c r="D133" s="17" t="n"/>
      <c r="E133" s="18">
        <f>IF(AND($C133="",$D133=""),"",N($C133)+N($D133))</f>
        <v/>
      </c>
      <c r="F133" s="11" t="n"/>
      <c r="G133" s="13">
        <f>IF($J133="","",COUNTIFS(Asistencia!$G$2:$G$1201,$J133,Asistencia!$C$2:$C$1201,"&lt;&gt;"))</f>
        <v/>
      </c>
      <c r="H133" s="18">
        <f>IF($J133="","",SUMIFS(Asistencia!$N$2:$N$1201,Asistencia!$G$2:$G$1201,$J133))</f>
        <v/>
      </c>
      <c r="I133" s="13">
        <f>IF($J133="","",IF($F133="","Falta método",IF($G133=0,"Sin asistencia",IF(COUNTIF($J$2:$J$201,$J133)&gt;1,"Turno repetido",IF(ABS(N($E133)-N($H133))&lt;1,"OK","Revisar")))))</f>
        <v/>
      </c>
      <c r="J133" s="13">
        <f>IF(OR($A133="",$B133=""),"",IFERROR($A133*10+MATCH($B133,Puestos!$D$2:$D$7,0),""))</f>
        <v/>
      </c>
      <c r="K133" s="11" t="n"/>
    </row>
    <row r="134">
      <c r="A134" s="16" t="n"/>
      <c r="B134" s="11" t="n"/>
      <c r="C134" s="17" t="n"/>
      <c r="D134" s="17" t="n"/>
      <c r="E134" s="18">
        <f>IF(AND($C134="",$D134=""),"",N($C134)+N($D134))</f>
        <v/>
      </c>
      <c r="F134" s="11" t="n"/>
      <c r="G134" s="13">
        <f>IF($J134="","",COUNTIFS(Asistencia!$G$2:$G$1201,$J134,Asistencia!$C$2:$C$1201,"&lt;&gt;"))</f>
        <v/>
      </c>
      <c r="H134" s="18">
        <f>IF($J134="","",SUMIFS(Asistencia!$N$2:$N$1201,Asistencia!$G$2:$G$1201,$J134))</f>
        <v/>
      </c>
      <c r="I134" s="13">
        <f>IF($J134="","",IF($F134="","Falta método",IF($G134=0,"Sin asistencia",IF(COUNTIF($J$2:$J$201,$J134)&gt;1,"Turno repetido",IF(ABS(N($E134)-N($H134))&lt;1,"OK","Revisar")))))</f>
        <v/>
      </c>
      <c r="J134" s="13">
        <f>IF(OR($A134="",$B134=""),"",IFERROR($A134*10+MATCH($B134,Puestos!$D$2:$D$7,0),""))</f>
        <v/>
      </c>
      <c r="K134" s="11" t="n"/>
    </row>
    <row r="135">
      <c r="A135" s="16" t="n"/>
      <c r="B135" s="11" t="n"/>
      <c r="C135" s="17" t="n"/>
      <c r="D135" s="17" t="n"/>
      <c r="E135" s="18">
        <f>IF(AND($C135="",$D135=""),"",N($C135)+N($D135))</f>
        <v/>
      </c>
      <c r="F135" s="11" t="n"/>
      <c r="G135" s="13">
        <f>IF($J135="","",COUNTIFS(Asistencia!$G$2:$G$1201,$J135,Asistencia!$C$2:$C$1201,"&lt;&gt;"))</f>
        <v/>
      </c>
      <c r="H135" s="18">
        <f>IF($J135="","",SUMIFS(Asistencia!$N$2:$N$1201,Asistencia!$G$2:$G$1201,$J135))</f>
        <v/>
      </c>
      <c r="I135" s="13">
        <f>IF($J135="","",IF($F135="","Falta método",IF($G135=0,"Sin asistencia",IF(COUNTIF($J$2:$J$201,$J135)&gt;1,"Turno repetido",IF(ABS(N($E135)-N($H135))&lt;1,"OK","Revisar")))))</f>
        <v/>
      </c>
      <c r="J135" s="13">
        <f>IF(OR($A135="",$B135=""),"",IFERROR($A135*10+MATCH($B135,Puestos!$D$2:$D$7,0),""))</f>
        <v/>
      </c>
      <c r="K135" s="11" t="n"/>
    </row>
    <row r="136">
      <c r="A136" s="16" t="n"/>
      <c r="B136" s="11" t="n"/>
      <c r="C136" s="17" t="n"/>
      <c r="D136" s="17" t="n"/>
      <c r="E136" s="18">
        <f>IF(AND($C136="",$D136=""),"",N($C136)+N($D136))</f>
        <v/>
      </c>
      <c r="F136" s="11" t="n"/>
      <c r="G136" s="13">
        <f>IF($J136="","",COUNTIFS(Asistencia!$G$2:$G$1201,$J136,Asistencia!$C$2:$C$1201,"&lt;&gt;"))</f>
        <v/>
      </c>
      <c r="H136" s="18">
        <f>IF($J136="","",SUMIFS(Asistencia!$N$2:$N$1201,Asistencia!$G$2:$G$1201,$J136))</f>
        <v/>
      </c>
      <c r="I136" s="13">
        <f>IF($J136="","",IF($F136="","Falta método",IF($G136=0,"Sin asistencia",IF(COUNTIF($J$2:$J$201,$J136)&gt;1,"Turno repetido",IF(ABS(N($E136)-N($H136))&lt;1,"OK","Revisar")))))</f>
        <v/>
      </c>
      <c r="J136" s="13">
        <f>IF(OR($A136="",$B136=""),"",IFERROR($A136*10+MATCH($B136,Puestos!$D$2:$D$7,0),""))</f>
        <v/>
      </c>
      <c r="K136" s="11" t="n"/>
    </row>
    <row r="137">
      <c r="A137" s="16" t="n"/>
      <c r="B137" s="11" t="n"/>
      <c r="C137" s="17" t="n"/>
      <c r="D137" s="17" t="n"/>
      <c r="E137" s="18">
        <f>IF(AND($C137="",$D137=""),"",N($C137)+N($D137))</f>
        <v/>
      </c>
      <c r="F137" s="11" t="n"/>
      <c r="G137" s="13">
        <f>IF($J137="","",COUNTIFS(Asistencia!$G$2:$G$1201,$J137,Asistencia!$C$2:$C$1201,"&lt;&gt;"))</f>
        <v/>
      </c>
      <c r="H137" s="18">
        <f>IF($J137="","",SUMIFS(Asistencia!$N$2:$N$1201,Asistencia!$G$2:$G$1201,$J137))</f>
        <v/>
      </c>
      <c r="I137" s="13">
        <f>IF($J137="","",IF($F137="","Falta método",IF($G137=0,"Sin asistencia",IF(COUNTIF($J$2:$J$201,$J137)&gt;1,"Turno repetido",IF(ABS(N($E137)-N($H137))&lt;1,"OK","Revisar")))))</f>
        <v/>
      </c>
      <c r="J137" s="13">
        <f>IF(OR($A137="",$B137=""),"",IFERROR($A137*10+MATCH($B137,Puestos!$D$2:$D$7,0),""))</f>
        <v/>
      </c>
      <c r="K137" s="11" t="n"/>
    </row>
    <row r="138">
      <c r="A138" s="16" t="n"/>
      <c r="B138" s="11" t="n"/>
      <c r="C138" s="17" t="n"/>
      <c r="D138" s="17" t="n"/>
      <c r="E138" s="18">
        <f>IF(AND($C138="",$D138=""),"",N($C138)+N($D138))</f>
        <v/>
      </c>
      <c r="F138" s="11" t="n"/>
      <c r="G138" s="13">
        <f>IF($J138="","",COUNTIFS(Asistencia!$G$2:$G$1201,$J138,Asistencia!$C$2:$C$1201,"&lt;&gt;"))</f>
        <v/>
      </c>
      <c r="H138" s="18">
        <f>IF($J138="","",SUMIFS(Asistencia!$N$2:$N$1201,Asistencia!$G$2:$G$1201,$J138))</f>
        <v/>
      </c>
      <c r="I138" s="13">
        <f>IF($J138="","",IF($F138="","Falta método",IF($G138=0,"Sin asistencia",IF(COUNTIF($J$2:$J$201,$J138)&gt;1,"Turno repetido",IF(ABS(N($E138)-N($H138))&lt;1,"OK","Revisar")))))</f>
        <v/>
      </c>
      <c r="J138" s="13">
        <f>IF(OR($A138="",$B138=""),"",IFERROR($A138*10+MATCH($B138,Puestos!$D$2:$D$7,0),""))</f>
        <v/>
      </c>
      <c r="K138" s="11" t="n"/>
    </row>
    <row r="139">
      <c r="A139" s="16" t="n"/>
      <c r="B139" s="11" t="n"/>
      <c r="C139" s="17" t="n"/>
      <c r="D139" s="17" t="n"/>
      <c r="E139" s="18">
        <f>IF(AND($C139="",$D139=""),"",N($C139)+N($D139))</f>
        <v/>
      </c>
      <c r="F139" s="11" t="n"/>
      <c r="G139" s="13">
        <f>IF($J139="","",COUNTIFS(Asistencia!$G$2:$G$1201,$J139,Asistencia!$C$2:$C$1201,"&lt;&gt;"))</f>
        <v/>
      </c>
      <c r="H139" s="18">
        <f>IF($J139="","",SUMIFS(Asistencia!$N$2:$N$1201,Asistencia!$G$2:$G$1201,$J139))</f>
        <v/>
      </c>
      <c r="I139" s="13">
        <f>IF($J139="","",IF($F139="","Falta método",IF($G139=0,"Sin asistencia",IF(COUNTIF($J$2:$J$201,$J139)&gt;1,"Turno repetido",IF(ABS(N($E139)-N($H139))&lt;1,"OK","Revisar")))))</f>
        <v/>
      </c>
      <c r="J139" s="13">
        <f>IF(OR($A139="",$B139=""),"",IFERROR($A139*10+MATCH($B139,Puestos!$D$2:$D$7,0),""))</f>
        <v/>
      </c>
      <c r="K139" s="11" t="n"/>
    </row>
    <row r="140">
      <c r="A140" s="16" t="n"/>
      <c r="B140" s="11" t="n"/>
      <c r="C140" s="17" t="n"/>
      <c r="D140" s="17" t="n"/>
      <c r="E140" s="18">
        <f>IF(AND($C140="",$D140=""),"",N($C140)+N($D140))</f>
        <v/>
      </c>
      <c r="F140" s="11" t="n"/>
      <c r="G140" s="13">
        <f>IF($J140="","",COUNTIFS(Asistencia!$G$2:$G$1201,$J140,Asistencia!$C$2:$C$1201,"&lt;&gt;"))</f>
        <v/>
      </c>
      <c r="H140" s="18">
        <f>IF($J140="","",SUMIFS(Asistencia!$N$2:$N$1201,Asistencia!$G$2:$G$1201,$J140))</f>
        <v/>
      </c>
      <c r="I140" s="13">
        <f>IF($J140="","",IF($F140="","Falta método",IF($G140=0,"Sin asistencia",IF(COUNTIF($J$2:$J$201,$J140)&gt;1,"Turno repetido",IF(ABS(N($E140)-N($H140))&lt;1,"OK","Revisar")))))</f>
        <v/>
      </c>
      <c r="J140" s="13">
        <f>IF(OR($A140="",$B140=""),"",IFERROR($A140*10+MATCH($B140,Puestos!$D$2:$D$7,0),""))</f>
        <v/>
      </c>
      <c r="K140" s="11" t="n"/>
    </row>
    <row r="141">
      <c r="A141" s="16" t="n"/>
      <c r="B141" s="11" t="n"/>
      <c r="C141" s="17" t="n"/>
      <c r="D141" s="17" t="n"/>
      <c r="E141" s="18">
        <f>IF(AND($C141="",$D141=""),"",N($C141)+N($D141))</f>
        <v/>
      </c>
      <c r="F141" s="11" t="n"/>
      <c r="G141" s="13">
        <f>IF($J141="","",COUNTIFS(Asistencia!$G$2:$G$1201,$J141,Asistencia!$C$2:$C$1201,"&lt;&gt;"))</f>
        <v/>
      </c>
      <c r="H141" s="18">
        <f>IF($J141="","",SUMIFS(Asistencia!$N$2:$N$1201,Asistencia!$G$2:$G$1201,$J141))</f>
        <v/>
      </c>
      <c r="I141" s="13">
        <f>IF($J141="","",IF($F141="","Falta método",IF($G141=0,"Sin asistencia",IF(COUNTIF($J$2:$J$201,$J141)&gt;1,"Turno repetido",IF(ABS(N($E141)-N($H141))&lt;1,"OK","Revisar")))))</f>
        <v/>
      </c>
      <c r="J141" s="13">
        <f>IF(OR($A141="",$B141=""),"",IFERROR($A141*10+MATCH($B141,Puestos!$D$2:$D$7,0),""))</f>
        <v/>
      </c>
      <c r="K141" s="11" t="n"/>
    </row>
    <row r="142">
      <c r="A142" s="16" t="n"/>
      <c r="B142" s="11" t="n"/>
      <c r="C142" s="17" t="n"/>
      <c r="D142" s="17" t="n"/>
      <c r="E142" s="18">
        <f>IF(AND($C142="",$D142=""),"",N($C142)+N($D142))</f>
        <v/>
      </c>
      <c r="F142" s="11" t="n"/>
      <c r="G142" s="13">
        <f>IF($J142="","",COUNTIFS(Asistencia!$G$2:$G$1201,$J142,Asistencia!$C$2:$C$1201,"&lt;&gt;"))</f>
        <v/>
      </c>
      <c r="H142" s="18">
        <f>IF($J142="","",SUMIFS(Asistencia!$N$2:$N$1201,Asistencia!$G$2:$G$1201,$J142))</f>
        <v/>
      </c>
      <c r="I142" s="13">
        <f>IF($J142="","",IF($F142="","Falta método",IF($G142=0,"Sin asistencia",IF(COUNTIF($J$2:$J$201,$J142)&gt;1,"Turno repetido",IF(ABS(N($E142)-N($H142))&lt;1,"OK","Revisar")))))</f>
        <v/>
      </c>
      <c r="J142" s="13">
        <f>IF(OR($A142="",$B142=""),"",IFERROR($A142*10+MATCH($B142,Puestos!$D$2:$D$7,0),""))</f>
        <v/>
      </c>
      <c r="K142" s="11" t="n"/>
    </row>
    <row r="143">
      <c r="A143" s="16" t="n"/>
      <c r="B143" s="11" t="n"/>
      <c r="C143" s="17" t="n"/>
      <c r="D143" s="17" t="n"/>
      <c r="E143" s="18">
        <f>IF(AND($C143="",$D143=""),"",N($C143)+N($D143))</f>
        <v/>
      </c>
      <c r="F143" s="11" t="n"/>
      <c r="G143" s="13">
        <f>IF($J143="","",COUNTIFS(Asistencia!$G$2:$G$1201,$J143,Asistencia!$C$2:$C$1201,"&lt;&gt;"))</f>
        <v/>
      </c>
      <c r="H143" s="18">
        <f>IF($J143="","",SUMIFS(Asistencia!$N$2:$N$1201,Asistencia!$G$2:$G$1201,$J143))</f>
        <v/>
      </c>
      <c r="I143" s="13">
        <f>IF($J143="","",IF($F143="","Falta método",IF($G143=0,"Sin asistencia",IF(COUNTIF($J$2:$J$201,$J143)&gt;1,"Turno repetido",IF(ABS(N($E143)-N($H143))&lt;1,"OK","Revisar")))))</f>
        <v/>
      </c>
      <c r="J143" s="13">
        <f>IF(OR($A143="",$B143=""),"",IFERROR($A143*10+MATCH($B143,Puestos!$D$2:$D$7,0),""))</f>
        <v/>
      </c>
      <c r="K143" s="11" t="n"/>
    </row>
    <row r="144">
      <c r="A144" s="16" t="n"/>
      <c r="B144" s="11" t="n"/>
      <c r="C144" s="17" t="n"/>
      <c r="D144" s="17" t="n"/>
      <c r="E144" s="18">
        <f>IF(AND($C144="",$D144=""),"",N($C144)+N($D144))</f>
        <v/>
      </c>
      <c r="F144" s="11" t="n"/>
      <c r="G144" s="13">
        <f>IF($J144="","",COUNTIFS(Asistencia!$G$2:$G$1201,$J144,Asistencia!$C$2:$C$1201,"&lt;&gt;"))</f>
        <v/>
      </c>
      <c r="H144" s="18">
        <f>IF($J144="","",SUMIFS(Asistencia!$N$2:$N$1201,Asistencia!$G$2:$G$1201,$J144))</f>
        <v/>
      </c>
      <c r="I144" s="13">
        <f>IF($J144="","",IF($F144="","Falta método",IF($G144=0,"Sin asistencia",IF(COUNTIF($J$2:$J$201,$J144)&gt;1,"Turno repetido",IF(ABS(N($E144)-N($H144))&lt;1,"OK","Revisar")))))</f>
        <v/>
      </c>
      <c r="J144" s="13">
        <f>IF(OR($A144="",$B144=""),"",IFERROR($A144*10+MATCH($B144,Puestos!$D$2:$D$7,0),""))</f>
        <v/>
      </c>
      <c r="K144" s="11" t="n"/>
    </row>
    <row r="145">
      <c r="A145" s="16" t="n"/>
      <c r="B145" s="11" t="n"/>
      <c r="C145" s="17" t="n"/>
      <c r="D145" s="17" t="n"/>
      <c r="E145" s="18">
        <f>IF(AND($C145="",$D145=""),"",N($C145)+N($D145))</f>
        <v/>
      </c>
      <c r="F145" s="11" t="n"/>
      <c r="G145" s="13">
        <f>IF($J145="","",COUNTIFS(Asistencia!$G$2:$G$1201,$J145,Asistencia!$C$2:$C$1201,"&lt;&gt;"))</f>
        <v/>
      </c>
      <c r="H145" s="18">
        <f>IF($J145="","",SUMIFS(Asistencia!$N$2:$N$1201,Asistencia!$G$2:$G$1201,$J145))</f>
        <v/>
      </c>
      <c r="I145" s="13">
        <f>IF($J145="","",IF($F145="","Falta método",IF($G145=0,"Sin asistencia",IF(COUNTIF($J$2:$J$201,$J145)&gt;1,"Turno repetido",IF(ABS(N($E145)-N($H145))&lt;1,"OK","Revisar")))))</f>
        <v/>
      </c>
      <c r="J145" s="13">
        <f>IF(OR($A145="",$B145=""),"",IFERROR($A145*10+MATCH($B145,Puestos!$D$2:$D$7,0),""))</f>
        <v/>
      </c>
      <c r="K145" s="11" t="n"/>
    </row>
    <row r="146">
      <c r="A146" s="16" t="n"/>
      <c r="B146" s="11" t="n"/>
      <c r="C146" s="17" t="n"/>
      <c r="D146" s="17" t="n"/>
      <c r="E146" s="18">
        <f>IF(AND($C146="",$D146=""),"",N($C146)+N($D146))</f>
        <v/>
      </c>
      <c r="F146" s="11" t="n"/>
      <c r="G146" s="13">
        <f>IF($J146="","",COUNTIFS(Asistencia!$G$2:$G$1201,$J146,Asistencia!$C$2:$C$1201,"&lt;&gt;"))</f>
        <v/>
      </c>
      <c r="H146" s="18">
        <f>IF($J146="","",SUMIFS(Asistencia!$N$2:$N$1201,Asistencia!$G$2:$G$1201,$J146))</f>
        <v/>
      </c>
      <c r="I146" s="13">
        <f>IF($J146="","",IF($F146="","Falta método",IF($G146=0,"Sin asistencia",IF(COUNTIF($J$2:$J$201,$J146)&gt;1,"Turno repetido",IF(ABS(N($E146)-N($H146))&lt;1,"OK","Revisar")))))</f>
        <v/>
      </c>
      <c r="J146" s="13">
        <f>IF(OR($A146="",$B146=""),"",IFERROR($A146*10+MATCH($B146,Puestos!$D$2:$D$7,0),""))</f>
        <v/>
      </c>
      <c r="K146" s="11" t="n"/>
    </row>
    <row r="147">
      <c r="A147" s="16" t="n"/>
      <c r="B147" s="11" t="n"/>
      <c r="C147" s="17" t="n"/>
      <c r="D147" s="17" t="n"/>
      <c r="E147" s="18">
        <f>IF(AND($C147="",$D147=""),"",N($C147)+N($D147))</f>
        <v/>
      </c>
      <c r="F147" s="11" t="n"/>
      <c r="G147" s="13">
        <f>IF($J147="","",COUNTIFS(Asistencia!$G$2:$G$1201,$J147,Asistencia!$C$2:$C$1201,"&lt;&gt;"))</f>
        <v/>
      </c>
      <c r="H147" s="18">
        <f>IF($J147="","",SUMIFS(Asistencia!$N$2:$N$1201,Asistencia!$G$2:$G$1201,$J147))</f>
        <v/>
      </c>
      <c r="I147" s="13">
        <f>IF($J147="","",IF($F147="","Falta método",IF($G147=0,"Sin asistencia",IF(COUNTIF($J$2:$J$201,$J147)&gt;1,"Turno repetido",IF(ABS(N($E147)-N($H147))&lt;1,"OK","Revisar")))))</f>
        <v/>
      </c>
      <c r="J147" s="13">
        <f>IF(OR($A147="",$B147=""),"",IFERROR($A147*10+MATCH($B147,Puestos!$D$2:$D$7,0),""))</f>
        <v/>
      </c>
      <c r="K147" s="11" t="n"/>
    </row>
    <row r="148">
      <c r="A148" s="16" t="n"/>
      <c r="B148" s="11" t="n"/>
      <c r="C148" s="17" t="n"/>
      <c r="D148" s="17" t="n"/>
      <c r="E148" s="18">
        <f>IF(AND($C148="",$D148=""),"",N($C148)+N($D148))</f>
        <v/>
      </c>
      <c r="F148" s="11" t="n"/>
      <c r="G148" s="13">
        <f>IF($J148="","",COUNTIFS(Asistencia!$G$2:$G$1201,$J148,Asistencia!$C$2:$C$1201,"&lt;&gt;"))</f>
        <v/>
      </c>
      <c r="H148" s="18">
        <f>IF($J148="","",SUMIFS(Asistencia!$N$2:$N$1201,Asistencia!$G$2:$G$1201,$J148))</f>
        <v/>
      </c>
      <c r="I148" s="13">
        <f>IF($J148="","",IF($F148="","Falta método",IF($G148=0,"Sin asistencia",IF(COUNTIF($J$2:$J$201,$J148)&gt;1,"Turno repetido",IF(ABS(N($E148)-N($H148))&lt;1,"OK","Revisar")))))</f>
        <v/>
      </c>
      <c r="J148" s="13">
        <f>IF(OR($A148="",$B148=""),"",IFERROR($A148*10+MATCH($B148,Puestos!$D$2:$D$7,0),""))</f>
        <v/>
      </c>
      <c r="K148" s="11" t="n"/>
    </row>
    <row r="149">
      <c r="A149" s="16" t="n"/>
      <c r="B149" s="11" t="n"/>
      <c r="C149" s="17" t="n"/>
      <c r="D149" s="17" t="n"/>
      <c r="E149" s="18">
        <f>IF(AND($C149="",$D149=""),"",N($C149)+N($D149))</f>
        <v/>
      </c>
      <c r="F149" s="11" t="n"/>
      <c r="G149" s="13">
        <f>IF($J149="","",COUNTIFS(Asistencia!$G$2:$G$1201,$J149,Asistencia!$C$2:$C$1201,"&lt;&gt;"))</f>
        <v/>
      </c>
      <c r="H149" s="18">
        <f>IF($J149="","",SUMIFS(Asistencia!$N$2:$N$1201,Asistencia!$G$2:$G$1201,$J149))</f>
        <v/>
      </c>
      <c r="I149" s="13">
        <f>IF($J149="","",IF($F149="","Falta método",IF($G149=0,"Sin asistencia",IF(COUNTIF($J$2:$J$201,$J149)&gt;1,"Turno repetido",IF(ABS(N($E149)-N($H149))&lt;1,"OK","Revisar")))))</f>
        <v/>
      </c>
      <c r="J149" s="13">
        <f>IF(OR($A149="",$B149=""),"",IFERROR($A149*10+MATCH($B149,Puestos!$D$2:$D$7,0),""))</f>
        <v/>
      </c>
      <c r="K149" s="11" t="n"/>
    </row>
    <row r="150">
      <c r="A150" s="16" t="n"/>
      <c r="B150" s="11" t="n"/>
      <c r="C150" s="17" t="n"/>
      <c r="D150" s="17" t="n"/>
      <c r="E150" s="18">
        <f>IF(AND($C150="",$D150=""),"",N($C150)+N($D150))</f>
        <v/>
      </c>
      <c r="F150" s="11" t="n"/>
      <c r="G150" s="13">
        <f>IF($J150="","",COUNTIFS(Asistencia!$G$2:$G$1201,$J150,Asistencia!$C$2:$C$1201,"&lt;&gt;"))</f>
        <v/>
      </c>
      <c r="H150" s="18">
        <f>IF($J150="","",SUMIFS(Asistencia!$N$2:$N$1201,Asistencia!$G$2:$G$1201,$J150))</f>
        <v/>
      </c>
      <c r="I150" s="13">
        <f>IF($J150="","",IF($F150="","Falta método",IF($G150=0,"Sin asistencia",IF(COUNTIF($J$2:$J$201,$J150)&gt;1,"Turno repetido",IF(ABS(N($E150)-N($H150))&lt;1,"OK","Revisar")))))</f>
        <v/>
      </c>
      <c r="J150" s="13">
        <f>IF(OR($A150="",$B150=""),"",IFERROR($A150*10+MATCH($B150,Puestos!$D$2:$D$7,0),""))</f>
        <v/>
      </c>
      <c r="K150" s="11" t="n"/>
    </row>
    <row r="151">
      <c r="A151" s="16" t="n"/>
      <c r="B151" s="11" t="n"/>
      <c r="C151" s="17" t="n"/>
      <c r="D151" s="17" t="n"/>
      <c r="E151" s="18">
        <f>IF(AND($C151="",$D151=""),"",N($C151)+N($D151))</f>
        <v/>
      </c>
      <c r="F151" s="11" t="n"/>
      <c r="G151" s="13">
        <f>IF($J151="","",COUNTIFS(Asistencia!$G$2:$G$1201,$J151,Asistencia!$C$2:$C$1201,"&lt;&gt;"))</f>
        <v/>
      </c>
      <c r="H151" s="18">
        <f>IF($J151="","",SUMIFS(Asistencia!$N$2:$N$1201,Asistencia!$G$2:$G$1201,$J151))</f>
        <v/>
      </c>
      <c r="I151" s="13">
        <f>IF($J151="","",IF($F151="","Falta método",IF($G151=0,"Sin asistencia",IF(COUNTIF($J$2:$J$201,$J151)&gt;1,"Turno repetido",IF(ABS(N($E151)-N($H151))&lt;1,"OK","Revisar")))))</f>
        <v/>
      </c>
      <c r="J151" s="13">
        <f>IF(OR($A151="",$B151=""),"",IFERROR($A151*10+MATCH($B151,Puestos!$D$2:$D$7,0),""))</f>
        <v/>
      </c>
      <c r="K151" s="11" t="n"/>
    </row>
    <row r="152">
      <c r="A152" s="16" t="n"/>
      <c r="B152" s="11" t="n"/>
      <c r="C152" s="17" t="n"/>
      <c r="D152" s="17" t="n"/>
      <c r="E152" s="18">
        <f>IF(AND($C152="",$D152=""),"",N($C152)+N($D152))</f>
        <v/>
      </c>
      <c r="F152" s="11" t="n"/>
      <c r="G152" s="13">
        <f>IF($J152="","",COUNTIFS(Asistencia!$G$2:$G$1201,$J152,Asistencia!$C$2:$C$1201,"&lt;&gt;"))</f>
        <v/>
      </c>
      <c r="H152" s="18">
        <f>IF($J152="","",SUMIFS(Asistencia!$N$2:$N$1201,Asistencia!$G$2:$G$1201,$J152))</f>
        <v/>
      </c>
      <c r="I152" s="13">
        <f>IF($J152="","",IF($F152="","Falta método",IF($G152=0,"Sin asistencia",IF(COUNTIF($J$2:$J$201,$J152)&gt;1,"Turno repetido",IF(ABS(N($E152)-N($H152))&lt;1,"OK","Revisar")))))</f>
        <v/>
      </c>
      <c r="J152" s="13">
        <f>IF(OR($A152="",$B152=""),"",IFERROR($A152*10+MATCH($B152,Puestos!$D$2:$D$7,0),""))</f>
        <v/>
      </c>
      <c r="K152" s="11" t="n"/>
    </row>
    <row r="153">
      <c r="A153" s="16" t="n"/>
      <c r="B153" s="11" t="n"/>
      <c r="C153" s="17" t="n"/>
      <c r="D153" s="17" t="n"/>
      <c r="E153" s="18">
        <f>IF(AND($C153="",$D153=""),"",N($C153)+N($D153))</f>
        <v/>
      </c>
      <c r="F153" s="11" t="n"/>
      <c r="G153" s="13">
        <f>IF($J153="","",COUNTIFS(Asistencia!$G$2:$G$1201,$J153,Asistencia!$C$2:$C$1201,"&lt;&gt;"))</f>
        <v/>
      </c>
      <c r="H153" s="18">
        <f>IF($J153="","",SUMIFS(Asistencia!$N$2:$N$1201,Asistencia!$G$2:$G$1201,$J153))</f>
        <v/>
      </c>
      <c r="I153" s="13">
        <f>IF($J153="","",IF($F153="","Falta método",IF($G153=0,"Sin asistencia",IF(COUNTIF($J$2:$J$201,$J153)&gt;1,"Turno repetido",IF(ABS(N($E153)-N($H153))&lt;1,"OK","Revisar")))))</f>
        <v/>
      </c>
      <c r="J153" s="13">
        <f>IF(OR($A153="",$B153=""),"",IFERROR($A153*10+MATCH($B153,Puestos!$D$2:$D$7,0),""))</f>
        <v/>
      </c>
      <c r="K153" s="11" t="n"/>
    </row>
    <row r="154">
      <c r="A154" s="16" t="n"/>
      <c r="B154" s="11" t="n"/>
      <c r="C154" s="17" t="n"/>
      <c r="D154" s="17" t="n"/>
      <c r="E154" s="18">
        <f>IF(AND($C154="",$D154=""),"",N($C154)+N($D154))</f>
        <v/>
      </c>
      <c r="F154" s="11" t="n"/>
      <c r="G154" s="13">
        <f>IF($J154="","",COUNTIFS(Asistencia!$G$2:$G$1201,$J154,Asistencia!$C$2:$C$1201,"&lt;&gt;"))</f>
        <v/>
      </c>
      <c r="H154" s="18">
        <f>IF($J154="","",SUMIFS(Asistencia!$N$2:$N$1201,Asistencia!$G$2:$G$1201,$J154))</f>
        <v/>
      </c>
      <c r="I154" s="13">
        <f>IF($J154="","",IF($F154="","Falta método",IF($G154=0,"Sin asistencia",IF(COUNTIF($J$2:$J$201,$J154)&gt;1,"Turno repetido",IF(ABS(N($E154)-N($H154))&lt;1,"OK","Revisar")))))</f>
        <v/>
      </c>
      <c r="J154" s="13">
        <f>IF(OR($A154="",$B154=""),"",IFERROR($A154*10+MATCH($B154,Puestos!$D$2:$D$7,0),""))</f>
        <v/>
      </c>
      <c r="K154" s="11" t="n"/>
    </row>
    <row r="155">
      <c r="A155" s="16" t="n"/>
      <c r="B155" s="11" t="n"/>
      <c r="C155" s="17" t="n"/>
      <c r="D155" s="17" t="n"/>
      <c r="E155" s="18">
        <f>IF(AND($C155="",$D155=""),"",N($C155)+N($D155))</f>
        <v/>
      </c>
      <c r="F155" s="11" t="n"/>
      <c r="G155" s="13">
        <f>IF($J155="","",COUNTIFS(Asistencia!$G$2:$G$1201,$J155,Asistencia!$C$2:$C$1201,"&lt;&gt;"))</f>
        <v/>
      </c>
      <c r="H155" s="18">
        <f>IF($J155="","",SUMIFS(Asistencia!$N$2:$N$1201,Asistencia!$G$2:$G$1201,$J155))</f>
        <v/>
      </c>
      <c r="I155" s="13">
        <f>IF($J155="","",IF($F155="","Falta método",IF($G155=0,"Sin asistencia",IF(COUNTIF($J$2:$J$201,$J155)&gt;1,"Turno repetido",IF(ABS(N($E155)-N($H155))&lt;1,"OK","Revisar")))))</f>
        <v/>
      </c>
      <c r="J155" s="13">
        <f>IF(OR($A155="",$B155=""),"",IFERROR($A155*10+MATCH($B155,Puestos!$D$2:$D$7,0),""))</f>
        <v/>
      </c>
      <c r="K155" s="11" t="n"/>
    </row>
    <row r="156">
      <c r="A156" s="16" t="n"/>
      <c r="B156" s="11" t="n"/>
      <c r="C156" s="17" t="n"/>
      <c r="D156" s="17" t="n"/>
      <c r="E156" s="18">
        <f>IF(AND($C156="",$D156=""),"",N($C156)+N($D156))</f>
        <v/>
      </c>
      <c r="F156" s="11" t="n"/>
      <c r="G156" s="13">
        <f>IF($J156="","",COUNTIFS(Asistencia!$G$2:$G$1201,$J156,Asistencia!$C$2:$C$1201,"&lt;&gt;"))</f>
        <v/>
      </c>
      <c r="H156" s="18">
        <f>IF($J156="","",SUMIFS(Asistencia!$N$2:$N$1201,Asistencia!$G$2:$G$1201,$J156))</f>
        <v/>
      </c>
      <c r="I156" s="13">
        <f>IF($J156="","",IF($F156="","Falta método",IF($G156=0,"Sin asistencia",IF(COUNTIF($J$2:$J$201,$J156)&gt;1,"Turno repetido",IF(ABS(N($E156)-N($H156))&lt;1,"OK","Revisar")))))</f>
        <v/>
      </c>
      <c r="J156" s="13">
        <f>IF(OR($A156="",$B156=""),"",IFERROR($A156*10+MATCH($B156,Puestos!$D$2:$D$7,0),""))</f>
        <v/>
      </c>
      <c r="K156" s="11" t="n"/>
    </row>
    <row r="157">
      <c r="A157" s="16" t="n"/>
      <c r="B157" s="11" t="n"/>
      <c r="C157" s="17" t="n"/>
      <c r="D157" s="17" t="n"/>
      <c r="E157" s="18">
        <f>IF(AND($C157="",$D157=""),"",N($C157)+N($D157))</f>
        <v/>
      </c>
      <c r="F157" s="11" t="n"/>
      <c r="G157" s="13">
        <f>IF($J157="","",COUNTIFS(Asistencia!$G$2:$G$1201,$J157,Asistencia!$C$2:$C$1201,"&lt;&gt;"))</f>
        <v/>
      </c>
      <c r="H157" s="18">
        <f>IF($J157="","",SUMIFS(Asistencia!$N$2:$N$1201,Asistencia!$G$2:$G$1201,$J157))</f>
        <v/>
      </c>
      <c r="I157" s="13">
        <f>IF($J157="","",IF($F157="","Falta método",IF($G157=0,"Sin asistencia",IF(COUNTIF($J$2:$J$201,$J157)&gt;1,"Turno repetido",IF(ABS(N($E157)-N($H157))&lt;1,"OK","Revisar")))))</f>
        <v/>
      </c>
      <c r="J157" s="13">
        <f>IF(OR($A157="",$B157=""),"",IFERROR($A157*10+MATCH($B157,Puestos!$D$2:$D$7,0),""))</f>
        <v/>
      </c>
      <c r="K157" s="11" t="n"/>
    </row>
    <row r="158">
      <c r="A158" s="16" t="n"/>
      <c r="B158" s="11" t="n"/>
      <c r="C158" s="17" t="n"/>
      <c r="D158" s="17" t="n"/>
      <c r="E158" s="18">
        <f>IF(AND($C158="",$D158=""),"",N($C158)+N($D158))</f>
        <v/>
      </c>
      <c r="F158" s="11" t="n"/>
      <c r="G158" s="13">
        <f>IF($J158="","",COUNTIFS(Asistencia!$G$2:$G$1201,$J158,Asistencia!$C$2:$C$1201,"&lt;&gt;"))</f>
        <v/>
      </c>
      <c r="H158" s="18">
        <f>IF($J158="","",SUMIFS(Asistencia!$N$2:$N$1201,Asistencia!$G$2:$G$1201,$J158))</f>
        <v/>
      </c>
      <c r="I158" s="13">
        <f>IF($J158="","",IF($F158="","Falta método",IF($G158=0,"Sin asistencia",IF(COUNTIF($J$2:$J$201,$J158)&gt;1,"Turno repetido",IF(ABS(N($E158)-N($H158))&lt;1,"OK","Revisar")))))</f>
        <v/>
      </c>
      <c r="J158" s="13">
        <f>IF(OR($A158="",$B158=""),"",IFERROR($A158*10+MATCH($B158,Puestos!$D$2:$D$7,0),""))</f>
        <v/>
      </c>
      <c r="K158" s="11" t="n"/>
    </row>
    <row r="159">
      <c r="A159" s="16" t="n"/>
      <c r="B159" s="11" t="n"/>
      <c r="C159" s="17" t="n"/>
      <c r="D159" s="17" t="n"/>
      <c r="E159" s="18">
        <f>IF(AND($C159="",$D159=""),"",N($C159)+N($D159))</f>
        <v/>
      </c>
      <c r="F159" s="11" t="n"/>
      <c r="G159" s="13">
        <f>IF($J159="","",COUNTIFS(Asistencia!$G$2:$G$1201,$J159,Asistencia!$C$2:$C$1201,"&lt;&gt;"))</f>
        <v/>
      </c>
      <c r="H159" s="18">
        <f>IF($J159="","",SUMIFS(Asistencia!$N$2:$N$1201,Asistencia!$G$2:$G$1201,$J159))</f>
        <v/>
      </c>
      <c r="I159" s="13">
        <f>IF($J159="","",IF($F159="","Falta método",IF($G159=0,"Sin asistencia",IF(COUNTIF($J$2:$J$201,$J159)&gt;1,"Turno repetido",IF(ABS(N($E159)-N($H159))&lt;1,"OK","Revisar")))))</f>
        <v/>
      </c>
      <c r="J159" s="13">
        <f>IF(OR($A159="",$B159=""),"",IFERROR($A159*10+MATCH($B159,Puestos!$D$2:$D$7,0),""))</f>
        <v/>
      </c>
      <c r="K159" s="11" t="n"/>
    </row>
    <row r="160">
      <c r="A160" s="16" t="n"/>
      <c r="B160" s="11" t="n"/>
      <c r="C160" s="17" t="n"/>
      <c r="D160" s="17" t="n"/>
      <c r="E160" s="18">
        <f>IF(AND($C160="",$D160=""),"",N($C160)+N($D160))</f>
        <v/>
      </c>
      <c r="F160" s="11" t="n"/>
      <c r="G160" s="13">
        <f>IF($J160="","",COUNTIFS(Asistencia!$G$2:$G$1201,$J160,Asistencia!$C$2:$C$1201,"&lt;&gt;"))</f>
        <v/>
      </c>
      <c r="H160" s="18">
        <f>IF($J160="","",SUMIFS(Asistencia!$N$2:$N$1201,Asistencia!$G$2:$G$1201,$J160))</f>
        <v/>
      </c>
      <c r="I160" s="13">
        <f>IF($J160="","",IF($F160="","Falta método",IF($G160=0,"Sin asistencia",IF(COUNTIF($J$2:$J$201,$J160)&gt;1,"Turno repetido",IF(ABS(N($E160)-N($H160))&lt;1,"OK","Revisar")))))</f>
        <v/>
      </c>
      <c r="J160" s="13">
        <f>IF(OR($A160="",$B160=""),"",IFERROR($A160*10+MATCH($B160,Puestos!$D$2:$D$7,0),""))</f>
        <v/>
      </c>
      <c r="K160" s="11" t="n"/>
    </row>
    <row r="161">
      <c r="A161" s="16" t="n"/>
      <c r="B161" s="11" t="n"/>
      <c r="C161" s="17" t="n"/>
      <c r="D161" s="17" t="n"/>
      <c r="E161" s="18">
        <f>IF(AND($C161="",$D161=""),"",N($C161)+N($D161))</f>
        <v/>
      </c>
      <c r="F161" s="11" t="n"/>
      <c r="G161" s="13">
        <f>IF($J161="","",COUNTIFS(Asistencia!$G$2:$G$1201,$J161,Asistencia!$C$2:$C$1201,"&lt;&gt;"))</f>
        <v/>
      </c>
      <c r="H161" s="18">
        <f>IF($J161="","",SUMIFS(Asistencia!$N$2:$N$1201,Asistencia!$G$2:$G$1201,$J161))</f>
        <v/>
      </c>
      <c r="I161" s="13">
        <f>IF($J161="","",IF($F161="","Falta método",IF($G161=0,"Sin asistencia",IF(COUNTIF($J$2:$J$201,$J161)&gt;1,"Turno repetido",IF(ABS(N($E161)-N($H161))&lt;1,"OK","Revisar")))))</f>
        <v/>
      </c>
      <c r="J161" s="13">
        <f>IF(OR($A161="",$B161=""),"",IFERROR($A161*10+MATCH($B161,Puestos!$D$2:$D$7,0),""))</f>
        <v/>
      </c>
      <c r="K161" s="11" t="n"/>
    </row>
    <row r="162">
      <c r="A162" s="16" t="n"/>
      <c r="B162" s="11" t="n"/>
      <c r="C162" s="17" t="n"/>
      <c r="D162" s="17" t="n"/>
      <c r="E162" s="18">
        <f>IF(AND($C162="",$D162=""),"",N($C162)+N($D162))</f>
        <v/>
      </c>
      <c r="F162" s="11" t="n"/>
      <c r="G162" s="13">
        <f>IF($J162="","",COUNTIFS(Asistencia!$G$2:$G$1201,$J162,Asistencia!$C$2:$C$1201,"&lt;&gt;"))</f>
        <v/>
      </c>
      <c r="H162" s="18">
        <f>IF($J162="","",SUMIFS(Asistencia!$N$2:$N$1201,Asistencia!$G$2:$G$1201,$J162))</f>
        <v/>
      </c>
      <c r="I162" s="13">
        <f>IF($J162="","",IF($F162="","Falta método",IF($G162=0,"Sin asistencia",IF(COUNTIF($J$2:$J$201,$J162)&gt;1,"Turno repetido",IF(ABS(N($E162)-N($H162))&lt;1,"OK","Revisar")))))</f>
        <v/>
      </c>
      <c r="J162" s="13">
        <f>IF(OR($A162="",$B162=""),"",IFERROR($A162*10+MATCH($B162,Puestos!$D$2:$D$7,0),""))</f>
        <v/>
      </c>
      <c r="K162" s="11" t="n"/>
    </row>
    <row r="163">
      <c r="A163" s="16" t="n"/>
      <c r="B163" s="11" t="n"/>
      <c r="C163" s="17" t="n"/>
      <c r="D163" s="17" t="n"/>
      <c r="E163" s="18">
        <f>IF(AND($C163="",$D163=""),"",N($C163)+N($D163))</f>
        <v/>
      </c>
      <c r="F163" s="11" t="n"/>
      <c r="G163" s="13">
        <f>IF($J163="","",COUNTIFS(Asistencia!$G$2:$G$1201,$J163,Asistencia!$C$2:$C$1201,"&lt;&gt;"))</f>
        <v/>
      </c>
      <c r="H163" s="18">
        <f>IF($J163="","",SUMIFS(Asistencia!$N$2:$N$1201,Asistencia!$G$2:$G$1201,$J163))</f>
        <v/>
      </c>
      <c r="I163" s="13">
        <f>IF($J163="","",IF($F163="","Falta método",IF($G163=0,"Sin asistencia",IF(COUNTIF($J$2:$J$201,$J163)&gt;1,"Turno repetido",IF(ABS(N($E163)-N($H163))&lt;1,"OK","Revisar")))))</f>
        <v/>
      </c>
      <c r="J163" s="13">
        <f>IF(OR($A163="",$B163=""),"",IFERROR($A163*10+MATCH($B163,Puestos!$D$2:$D$7,0),""))</f>
        <v/>
      </c>
      <c r="K163" s="11" t="n"/>
    </row>
    <row r="164">
      <c r="A164" s="16" t="n"/>
      <c r="B164" s="11" t="n"/>
      <c r="C164" s="17" t="n"/>
      <c r="D164" s="17" t="n"/>
      <c r="E164" s="18">
        <f>IF(AND($C164="",$D164=""),"",N($C164)+N($D164))</f>
        <v/>
      </c>
      <c r="F164" s="11" t="n"/>
      <c r="G164" s="13">
        <f>IF($J164="","",COUNTIFS(Asistencia!$G$2:$G$1201,$J164,Asistencia!$C$2:$C$1201,"&lt;&gt;"))</f>
        <v/>
      </c>
      <c r="H164" s="18">
        <f>IF($J164="","",SUMIFS(Asistencia!$N$2:$N$1201,Asistencia!$G$2:$G$1201,$J164))</f>
        <v/>
      </c>
      <c r="I164" s="13">
        <f>IF($J164="","",IF($F164="","Falta método",IF($G164=0,"Sin asistencia",IF(COUNTIF($J$2:$J$201,$J164)&gt;1,"Turno repetido",IF(ABS(N($E164)-N($H164))&lt;1,"OK","Revisar")))))</f>
        <v/>
      </c>
      <c r="J164" s="13">
        <f>IF(OR($A164="",$B164=""),"",IFERROR($A164*10+MATCH($B164,Puestos!$D$2:$D$7,0),""))</f>
        <v/>
      </c>
      <c r="K164" s="11" t="n"/>
    </row>
    <row r="165">
      <c r="A165" s="16" t="n"/>
      <c r="B165" s="11" t="n"/>
      <c r="C165" s="17" t="n"/>
      <c r="D165" s="17" t="n"/>
      <c r="E165" s="18">
        <f>IF(AND($C165="",$D165=""),"",N($C165)+N($D165))</f>
        <v/>
      </c>
      <c r="F165" s="11" t="n"/>
      <c r="G165" s="13">
        <f>IF($J165="","",COUNTIFS(Asistencia!$G$2:$G$1201,$J165,Asistencia!$C$2:$C$1201,"&lt;&gt;"))</f>
        <v/>
      </c>
      <c r="H165" s="18">
        <f>IF($J165="","",SUMIFS(Asistencia!$N$2:$N$1201,Asistencia!$G$2:$G$1201,$J165))</f>
        <v/>
      </c>
      <c r="I165" s="13">
        <f>IF($J165="","",IF($F165="","Falta método",IF($G165=0,"Sin asistencia",IF(COUNTIF($J$2:$J$201,$J165)&gt;1,"Turno repetido",IF(ABS(N($E165)-N($H165))&lt;1,"OK","Revisar")))))</f>
        <v/>
      </c>
      <c r="J165" s="13">
        <f>IF(OR($A165="",$B165=""),"",IFERROR($A165*10+MATCH($B165,Puestos!$D$2:$D$7,0),""))</f>
        <v/>
      </c>
      <c r="K165" s="11" t="n"/>
    </row>
    <row r="166">
      <c r="A166" s="16" t="n"/>
      <c r="B166" s="11" t="n"/>
      <c r="C166" s="17" t="n"/>
      <c r="D166" s="17" t="n"/>
      <c r="E166" s="18">
        <f>IF(AND($C166="",$D166=""),"",N($C166)+N($D166))</f>
        <v/>
      </c>
      <c r="F166" s="11" t="n"/>
      <c r="G166" s="13">
        <f>IF($J166="","",COUNTIFS(Asistencia!$G$2:$G$1201,$J166,Asistencia!$C$2:$C$1201,"&lt;&gt;"))</f>
        <v/>
      </c>
      <c r="H166" s="18">
        <f>IF($J166="","",SUMIFS(Asistencia!$N$2:$N$1201,Asistencia!$G$2:$G$1201,$J166))</f>
        <v/>
      </c>
      <c r="I166" s="13">
        <f>IF($J166="","",IF($F166="","Falta método",IF($G166=0,"Sin asistencia",IF(COUNTIF($J$2:$J$201,$J166)&gt;1,"Turno repetido",IF(ABS(N($E166)-N($H166))&lt;1,"OK","Revisar")))))</f>
        <v/>
      </c>
      <c r="J166" s="13">
        <f>IF(OR($A166="",$B166=""),"",IFERROR($A166*10+MATCH($B166,Puestos!$D$2:$D$7,0),""))</f>
        <v/>
      </c>
      <c r="K166" s="11" t="n"/>
    </row>
    <row r="167">
      <c r="A167" s="16" t="n"/>
      <c r="B167" s="11" t="n"/>
      <c r="C167" s="17" t="n"/>
      <c r="D167" s="17" t="n"/>
      <c r="E167" s="18">
        <f>IF(AND($C167="",$D167=""),"",N($C167)+N($D167))</f>
        <v/>
      </c>
      <c r="F167" s="11" t="n"/>
      <c r="G167" s="13">
        <f>IF($J167="","",COUNTIFS(Asistencia!$G$2:$G$1201,$J167,Asistencia!$C$2:$C$1201,"&lt;&gt;"))</f>
        <v/>
      </c>
      <c r="H167" s="18">
        <f>IF($J167="","",SUMIFS(Asistencia!$N$2:$N$1201,Asistencia!$G$2:$G$1201,$J167))</f>
        <v/>
      </c>
      <c r="I167" s="13">
        <f>IF($J167="","",IF($F167="","Falta método",IF($G167=0,"Sin asistencia",IF(COUNTIF($J$2:$J$201,$J167)&gt;1,"Turno repetido",IF(ABS(N($E167)-N($H167))&lt;1,"OK","Revisar")))))</f>
        <v/>
      </c>
      <c r="J167" s="13">
        <f>IF(OR($A167="",$B167=""),"",IFERROR($A167*10+MATCH($B167,Puestos!$D$2:$D$7,0),""))</f>
        <v/>
      </c>
      <c r="K167" s="11" t="n"/>
    </row>
    <row r="168">
      <c r="A168" s="16" t="n"/>
      <c r="B168" s="11" t="n"/>
      <c r="C168" s="17" t="n"/>
      <c r="D168" s="17" t="n"/>
      <c r="E168" s="18">
        <f>IF(AND($C168="",$D168=""),"",N($C168)+N($D168))</f>
        <v/>
      </c>
      <c r="F168" s="11" t="n"/>
      <c r="G168" s="13">
        <f>IF($J168="","",COUNTIFS(Asistencia!$G$2:$G$1201,$J168,Asistencia!$C$2:$C$1201,"&lt;&gt;"))</f>
        <v/>
      </c>
      <c r="H168" s="18">
        <f>IF($J168="","",SUMIFS(Asistencia!$N$2:$N$1201,Asistencia!$G$2:$G$1201,$J168))</f>
        <v/>
      </c>
      <c r="I168" s="13">
        <f>IF($J168="","",IF($F168="","Falta método",IF($G168=0,"Sin asistencia",IF(COUNTIF($J$2:$J$201,$J168)&gt;1,"Turno repetido",IF(ABS(N($E168)-N($H168))&lt;1,"OK","Revisar")))))</f>
        <v/>
      </c>
      <c r="J168" s="13">
        <f>IF(OR($A168="",$B168=""),"",IFERROR($A168*10+MATCH($B168,Puestos!$D$2:$D$7,0),""))</f>
        <v/>
      </c>
      <c r="K168" s="11" t="n"/>
    </row>
    <row r="169">
      <c r="A169" s="16" t="n"/>
      <c r="B169" s="11" t="n"/>
      <c r="C169" s="17" t="n"/>
      <c r="D169" s="17" t="n"/>
      <c r="E169" s="18">
        <f>IF(AND($C169="",$D169=""),"",N($C169)+N($D169))</f>
        <v/>
      </c>
      <c r="F169" s="11" t="n"/>
      <c r="G169" s="13">
        <f>IF($J169="","",COUNTIFS(Asistencia!$G$2:$G$1201,$J169,Asistencia!$C$2:$C$1201,"&lt;&gt;"))</f>
        <v/>
      </c>
      <c r="H169" s="18">
        <f>IF($J169="","",SUMIFS(Asistencia!$N$2:$N$1201,Asistencia!$G$2:$G$1201,$J169))</f>
        <v/>
      </c>
      <c r="I169" s="13">
        <f>IF($J169="","",IF($F169="","Falta método",IF($G169=0,"Sin asistencia",IF(COUNTIF($J$2:$J$201,$J169)&gt;1,"Turno repetido",IF(ABS(N($E169)-N($H169))&lt;1,"OK","Revisar")))))</f>
        <v/>
      </c>
      <c r="J169" s="13">
        <f>IF(OR($A169="",$B169=""),"",IFERROR($A169*10+MATCH($B169,Puestos!$D$2:$D$7,0),""))</f>
        <v/>
      </c>
      <c r="K169" s="11" t="n"/>
    </row>
    <row r="170">
      <c r="A170" s="16" t="n"/>
      <c r="B170" s="11" t="n"/>
      <c r="C170" s="17" t="n"/>
      <c r="D170" s="17" t="n"/>
      <c r="E170" s="18">
        <f>IF(AND($C170="",$D170=""),"",N($C170)+N($D170))</f>
        <v/>
      </c>
      <c r="F170" s="11" t="n"/>
      <c r="G170" s="13">
        <f>IF($J170="","",COUNTIFS(Asistencia!$G$2:$G$1201,$J170,Asistencia!$C$2:$C$1201,"&lt;&gt;"))</f>
        <v/>
      </c>
      <c r="H170" s="18">
        <f>IF($J170="","",SUMIFS(Asistencia!$N$2:$N$1201,Asistencia!$G$2:$G$1201,$J170))</f>
        <v/>
      </c>
      <c r="I170" s="13">
        <f>IF($J170="","",IF($F170="","Falta método",IF($G170=0,"Sin asistencia",IF(COUNTIF($J$2:$J$201,$J170)&gt;1,"Turno repetido",IF(ABS(N($E170)-N($H170))&lt;1,"OK","Revisar")))))</f>
        <v/>
      </c>
      <c r="J170" s="13">
        <f>IF(OR($A170="",$B170=""),"",IFERROR($A170*10+MATCH($B170,Puestos!$D$2:$D$7,0),""))</f>
        <v/>
      </c>
      <c r="K170" s="11" t="n"/>
    </row>
    <row r="171">
      <c r="A171" s="16" t="n"/>
      <c r="B171" s="11" t="n"/>
      <c r="C171" s="17" t="n"/>
      <c r="D171" s="17" t="n"/>
      <c r="E171" s="18">
        <f>IF(AND($C171="",$D171=""),"",N($C171)+N($D171))</f>
        <v/>
      </c>
      <c r="F171" s="11" t="n"/>
      <c r="G171" s="13">
        <f>IF($J171="","",COUNTIFS(Asistencia!$G$2:$G$1201,$J171,Asistencia!$C$2:$C$1201,"&lt;&gt;"))</f>
        <v/>
      </c>
      <c r="H171" s="18">
        <f>IF($J171="","",SUMIFS(Asistencia!$N$2:$N$1201,Asistencia!$G$2:$G$1201,$J171))</f>
        <v/>
      </c>
      <c r="I171" s="13">
        <f>IF($J171="","",IF($F171="","Falta método",IF($G171=0,"Sin asistencia",IF(COUNTIF($J$2:$J$201,$J171)&gt;1,"Turno repetido",IF(ABS(N($E171)-N($H171))&lt;1,"OK","Revisar")))))</f>
        <v/>
      </c>
      <c r="J171" s="13">
        <f>IF(OR($A171="",$B171=""),"",IFERROR($A171*10+MATCH($B171,Puestos!$D$2:$D$7,0),""))</f>
        <v/>
      </c>
      <c r="K171" s="11" t="n"/>
    </row>
    <row r="172">
      <c r="A172" s="16" t="n"/>
      <c r="B172" s="11" t="n"/>
      <c r="C172" s="17" t="n"/>
      <c r="D172" s="17" t="n"/>
      <c r="E172" s="18">
        <f>IF(AND($C172="",$D172=""),"",N($C172)+N($D172))</f>
        <v/>
      </c>
      <c r="F172" s="11" t="n"/>
      <c r="G172" s="13">
        <f>IF($J172="","",COUNTIFS(Asistencia!$G$2:$G$1201,$J172,Asistencia!$C$2:$C$1201,"&lt;&gt;"))</f>
        <v/>
      </c>
      <c r="H172" s="18">
        <f>IF($J172="","",SUMIFS(Asistencia!$N$2:$N$1201,Asistencia!$G$2:$G$1201,$J172))</f>
        <v/>
      </c>
      <c r="I172" s="13">
        <f>IF($J172="","",IF($F172="","Falta método",IF($G172=0,"Sin asistencia",IF(COUNTIF($J$2:$J$201,$J172)&gt;1,"Turno repetido",IF(ABS(N($E172)-N($H172))&lt;1,"OK","Revisar")))))</f>
        <v/>
      </c>
      <c r="J172" s="13">
        <f>IF(OR($A172="",$B172=""),"",IFERROR($A172*10+MATCH($B172,Puestos!$D$2:$D$7,0),""))</f>
        <v/>
      </c>
      <c r="K172" s="11" t="n"/>
    </row>
    <row r="173">
      <c r="A173" s="16" t="n"/>
      <c r="B173" s="11" t="n"/>
      <c r="C173" s="17" t="n"/>
      <c r="D173" s="17" t="n"/>
      <c r="E173" s="18">
        <f>IF(AND($C173="",$D173=""),"",N($C173)+N($D173))</f>
        <v/>
      </c>
      <c r="F173" s="11" t="n"/>
      <c r="G173" s="13">
        <f>IF($J173="","",COUNTIFS(Asistencia!$G$2:$G$1201,$J173,Asistencia!$C$2:$C$1201,"&lt;&gt;"))</f>
        <v/>
      </c>
      <c r="H173" s="18">
        <f>IF($J173="","",SUMIFS(Asistencia!$N$2:$N$1201,Asistencia!$G$2:$G$1201,$J173))</f>
        <v/>
      </c>
      <c r="I173" s="13">
        <f>IF($J173="","",IF($F173="","Falta método",IF($G173=0,"Sin asistencia",IF(COUNTIF($J$2:$J$201,$J173)&gt;1,"Turno repetido",IF(ABS(N($E173)-N($H173))&lt;1,"OK","Revisar")))))</f>
        <v/>
      </c>
      <c r="J173" s="13">
        <f>IF(OR($A173="",$B173=""),"",IFERROR($A173*10+MATCH($B173,Puestos!$D$2:$D$7,0),""))</f>
        <v/>
      </c>
      <c r="K173" s="11" t="n"/>
    </row>
    <row r="174">
      <c r="A174" s="16" t="n"/>
      <c r="B174" s="11" t="n"/>
      <c r="C174" s="17" t="n"/>
      <c r="D174" s="17" t="n"/>
      <c r="E174" s="18">
        <f>IF(AND($C174="",$D174=""),"",N($C174)+N($D174))</f>
        <v/>
      </c>
      <c r="F174" s="11" t="n"/>
      <c r="G174" s="13">
        <f>IF($J174="","",COUNTIFS(Asistencia!$G$2:$G$1201,$J174,Asistencia!$C$2:$C$1201,"&lt;&gt;"))</f>
        <v/>
      </c>
      <c r="H174" s="18">
        <f>IF($J174="","",SUMIFS(Asistencia!$N$2:$N$1201,Asistencia!$G$2:$G$1201,$J174))</f>
        <v/>
      </c>
      <c r="I174" s="13">
        <f>IF($J174="","",IF($F174="","Falta método",IF($G174=0,"Sin asistencia",IF(COUNTIF($J$2:$J$201,$J174)&gt;1,"Turno repetido",IF(ABS(N($E174)-N($H174))&lt;1,"OK","Revisar")))))</f>
        <v/>
      </c>
      <c r="J174" s="13">
        <f>IF(OR($A174="",$B174=""),"",IFERROR($A174*10+MATCH($B174,Puestos!$D$2:$D$7,0),""))</f>
        <v/>
      </c>
      <c r="K174" s="11" t="n"/>
    </row>
    <row r="175">
      <c r="A175" s="16" t="n"/>
      <c r="B175" s="11" t="n"/>
      <c r="C175" s="17" t="n"/>
      <c r="D175" s="17" t="n"/>
      <c r="E175" s="18">
        <f>IF(AND($C175="",$D175=""),"",N($C175)+N($D175))</f>
        <v/>
      </c>
      <c r="F175" s="11" t="n"/>
      <c r="G175" s="13">
        <f>IF($J175="","",COUNTIFS(Asistencia!$G$2:$G$1201,$J175,Asistencia!$C$2:$C$1201,"&lt;&gt;"))</f>
        <v/>
      </c>
      <c r="H175" s="18">
        <f>IF($J175="","",SUMIFS(Asistencia!$N$2:$N$1201,Asistencia!$G$2:$G$1201,$J175))</f>
        <v/>
      </c>
      <c r="I175" s="13">
        <f>IF($J175="","",IF($F175="","Falta método",IF($G175=0,"Sin asistencia",IF(COUNTIF($J$2:$J$201,$J175)&gt;1,"Turno repetido",IF(ABS(N($E175)-N($H175))&lt;1,"OK","Revisar")))))</f>
        <v/>
      </c>
      <c r="J175" s="13">
        <f>IF(OR($A175="",$B175=""),"",IFERROR($A175*10+MATCH($B175,Puestos!$D$2:$D$7,0),""))</f>
        <v/>
      </c>
      <c r="K175" s="11" t="n"/>
    </row>
    <row r="176">
      <c r="A176" s="16" t="n"/>
      <c r="B176" s="11" t="n"/>
      <c r="C176" s="17" t="n"/>
      <c r="D176" s="17" t="n"/>
      <c r="E176" s="18">
        <f>IF(AND($C176="",$D176=""),"",N($C176)+N($D176))</f>
        <v/>
      </c>
      <c r="F176" s="11" t="n"/>
      <c r="G176" s="13">
        <f>IF($J176="","",COUNTIFS(Asistencia!$G$2:$G$1201,$J176,Asistencia!$C$2:$C$1201,"&lt;&gt;"))</f>
        <v/>
      </c>
      <c r="H176" s="18">
        <f>IF($J176="","",SUMIFS(Asistencia!$N$2:$N$1201,Asistencia!$G$2:$G$1201,$J176))</f>
        <v/>
      </c>
      <c r="I176" s="13">
        <f>IF($J176="","",IF($F176="","Falta método",IF($G176=0,"Sin asistencia",IF(COUNTIF($J$2:$J$201,$J176)&gt;1,"Turno repetido",IF(ABS(N($E176)-N($H176))&lt;1,"OK","Revisar")))))</f>
        <v/>
      </c>
      <c r="J176" s="13">
        <f>IF(OR($A176="",$B176=""),"",IFERROR($A176*10+MATCH($B176,Puestos!$D$2:$D$7,0),""))</f>
        <v/>
      </c>
      <c r="K176" s="11" t="n"/>
    </row>
    <row r="177">
      <c r="A177" s="16" t="n"/>
      <c r="B177" s="11" t="n"/>
      <c r="C177" s="17" t="n"/>
      <c r="D177" s="17" t="n"/>
      <c r="E177" s="18">
        <f>IF(AND($C177="",$D177=""),"",N($C177)+N($D177))</f>
        <v/>
      </c>
      <c r="F177" s="11" t="n"/>
      <c r="G177" s="13">
        <f>IF($J177="","",COUNTIFS(Asistencia!$G$2:$G$1201,$J177,Asistencia!$C$2:$C$1201,"&lt;&gt;"))</f>
        <v/>
      </c>
      <c r="H177" s="18">
        <f>IF($J177="","",SUMIFS(Asistencia!$N$2:$N$1201,Asistencia!$G$2:$G$1201,$J177))</f>
        <v/>
      </c>
      <c r="I177" s="13">
        <f>IF($J177="","",IF($F177="","Falta método",IF($G177=0,"Sin asistencia",IF(COUNTIF($J$2:$J$201,$J177)&gt;1,"Turno repetido",IF(ABS(N($E177)-N($H177))&lt;1,"OK","Revisar")))))</f>
        <v/>
      </c>
      <c r="J177" s="13">
        <f>IF(OR($A177="",$B177=""),"",IFERROR($A177*10+MATCH($B177,Puestos!$D$2:$D$7,0),""))</f>
        <v/>
      </c>
      <c r="K177" s="11" t="n"/>
    </row>
    <row r="178">
      <c r="A178" s="16" t="n"/>
      <c r="B178" s="11" t="n"/>
      <c r="C178" s="17" t="n"/>
      <c r="D178" s="17" t="n"/>
      <c r="E178" s="18">
        <f>IF(AND($C178="",$D178=""),"",N($C178)+N($D178))</f>
        <v/>
      </c>
      <c r="F178" s="11" t="n"/>
      <c r="G178" s="13">
        <f>IF($J178="","",COUNTIFS(Asistencia!$G$2:$G$1201,$J178,Asistencia!$C$2:$C$1201,"&lt;&gt;"))</f>
        <v/>
      </c>
      <c r="H178" s="18">
        <f>IF($J178="","",SUMIFS(Asistencia!$N$2:$N$1201,Asistencia!$G$2:$G$1201,$J178))</f>
        <v/>
      </c>
      <c r="I178" s="13">
        <f>IF($J178="","",IF($F178="","Falta método",IF($G178=0,"Sin asistencia",IF(COUNTIF($J$2:$J$201,$J178)&gt;1,"Turno repetido",IF(ABS(N($E178)-N($H178))&lt;1,"OK","Revisar")))))</f>
        <v/>
      </c>
      <c r="J178" s="13">
        <f>IF(OR($A178="",$B178=""),"",IFERROR($A178*10+MATCH($B178,Puestos!$D$2:$D$7,0),""))</f>
        <v/>
      </c>
      <c r="K178" s="11" t="n"/>
    </row>
    <row r="179">
      <c r="A179" s="16" t="n"/>
      <c r="B179" s="11" t="n"/>
      <c r="C179" s="17" t="n"/>
      <c r="D179" s="17" t="n"/>
      <c r="E179" s="18">
        <f>IF(AND($C179="",$D179=""),"",N($C179)+N($D179))</f>
        <v/>
      </c>
      <c r="F179" s="11" t="n"/>
      <c r="G179" s="13">
        <f>IF($J179="","",COUNTIFS(Asistencia!$G$2:$G$1201,$J179,Asistencia!$C$2:$C$1201,"&lt;&gt;"))</f>
        <v/>
      </c>
      <c r="H179" s="18">
        <f>IF($J179="","",SUMIFS(Asistencia!$N$2:$N$1201,Asistencia!$G$2:$G$1201,$J179))</f>
        <v/>
      </c>
      <c r="I179" s="13">
        <f>IF($J179="","",IF($F179="","Falta método",IF($G179=0,"Sin asistencia",IF(COUNTIF($J$2:$J$201,$J179)&gt;1,"Turno repetido",IF(ABS(N($E179)-N($H179))&lt;1,"OK","Revisar")))))</f>
        <v/>
      </c>
      <c r="J179" s="13">
        <f>IF(OR($A179="",$B179=""),"",IFERROR($A179*10+MATCH($B179,Puestos!$D$2:$D$7,0),""))</f>
        <v/>
      </c>
      <c r="K179" s="11" t="n"/>
    </row>
    <row r="180">
      <c r="A180" s="16" t="n"/>
      <c r="B180" s="11" t="n"/>
      <c r="C180" s="17" t="n"/>
      <c r="D180" s="17" t="n"/>
      <c r="E180" s="18">
        <f>IF(AND($C180="",$D180=""),"",N($C180)+N($D180))</f>
        <v/>
      </c>
      <c r="F180" s="11" t="n"/>
      <c r="G180" s="13">
        <f>IF($J180="","",COUNTIFS(Asistencia!$G$2:$G$1201,$J180,Asistencia!$C$2:$C$1201,"&lt;&gt;"))</f>
        <v/>
      </c>
      <c r="H180" s="18">
        <f>IF($J180="","",SUMIFS(Asistencia!$N$2:$N$1201,Asistencia!$G$2:$G$1201,$J180))</f>
        <v/>
      </c>
      <c r="I180" s="13">
        <f>IF($J180="","",IF($F180="","Falta método",IF($G180=0,"Sin asistencia",IF(COUNTIF($J$2:$J$201,$J180)&gt;1,"Turno repetido",IF(ABS(N($E180)-N($H180))&lt;1,"OK","Revisar")))))</f>
        <v/>
      </c>
      <c r="J180" s="13">
        <f>IF(OR($A180="",$B180=""),"",IFERROR($A180*10+MATCH($B180,Puestos!$D$2:$D$7,0),""))</f>
        <v/>
      </c>
      <c r="K180" s="11" t="n"/>
    </row>
    <row r="181">
      <c r="A181" s="16" t="n"/>
      <c r="B181" s="11" t="n"/>
      <c r="C181" s="17" t="n"/>
      <c r="D181" s="17" t="n"/>
      <c r="E181" s="18">
        <f>IF(AND($C181="",$D181=""),"",N($C181)+N($D181))</f>
        <v/>
      </c>
      <c r="F181" s="11" t="n"/>
      <c r="G181" s="13">
        <f>IF($J181="","",COUNTIFS(Asistencia!$G$2:$G$1201,$J181,Asistencia!$C$2:$C$1201,"&lt;&gt;"))</f>
        <v/>
      </c>
      <c r="H181" s="18">
        <f>IF($J181="","",SUMIFS(Asistencia!$N$2:$N$1201,Asistencia!$G$2:$G$1201,$J181))</f>
        <v/>
      </c>
      <c r="I181" s="13">
        <f>IF($J181="","",IF($F181="","Falta método",IF($G181=0,"Sin asistencia",IF(COUNTIF($J$2:$J$201,$J181)&gt;1,"Turno repetido",IF(ABS(N($E181)-N($H181))&lt;1,"OK","Revisar")))))</f>
        <v/>
      </c>
      <c r="J181" s="13">
        <f>IF(OR($A181="",$B181=""),"",IFERROR($A181*10+MATCH($B181,Puestos!$D$2:$D$7,0),""))</f>
        <v/>
      </c>
      <c r="K181" s="11" t="n"/>
    </row>
    <row r="182">
      <c r="A182" s="16" t="n"/>
      <c r="B182" s="11" t="n"/>
      <c r="C182" s="17" t="n"/>
      <c r="D182" s="17" t="n"/>
      <c r="E182" s="18">
        <f>IF(AND($C182="",$D182=""),"",N($C182)+N($D182))</f>
        <v/>
      </c>
      <c r="F182" s="11" t="n"/>
      <c r="G182" s="13">
        <f>IF($J182="","",COUNTIFS(Asistencia!$G$2:$G$1201,$J182,Asistencia!$C$2:$C$1201,"&lt;&gt;"))</f>
        <v/>
      </c>
      <c r="H182" s="18">
        <f>IF($J182="","",SUMIFS(Asistencia!$N$2:$N$1201,Asistencia!$G$2:$G$1201,$J182))</f>
        <v/>
      </c>
      <c r="I182" s="13">
        <f>IF($J182="","",IF($F182="","Falta método",IF($G182=0,"Sin asistencia",IF(COUNTIF($J$2:$J$201,$J182)&gt;1,"Turno repetido",IF(ABS(N($E182)-N($H182))&lt;1,"OK","Revisar")))))</f>
        <v/>
      </c>
      <c r="J182" s="13">
        <f>IF(OR($A182="",$B182=""),"",IFERROR($A182*10+MATCH($B182,Puestos!$D$2:$D$7,0),""))</f>
        <v/>
      </c>
      <c r="K182" s="11" t="n"/>
    </row>
    <row r="183">
      <c r="A183" s="16" t="n"/>
      <c r="B183" s="11" t="n"/>
      <c r="C183" s="17" t="n"/>
      <c r="D183" s="17" t="n"/>
      <c r="E183" s="18">
        <f>IF(AND($C183="",$D183=""),"",N($C183)+N($D183))</f>
        <v/>
      </c>
      <c r="F183" s="11" t="n"/>
      <c r="G183" s="13">
        <f>IF($J183="","",COUNTIFS(Asistencia!$G$2:$G$1201,$J183,Asistencia!$C$2:$C$1201,"&lt;&gt;"))</f>
        <v/>
      </c>
      <c r="H183" s="18">
        <f>IF($J183="","",SUMIFS(Asistencia!$N$2:$N$1201,Asistencia!$G$2:$G$1201,$J183))</f>
        <v/>
      </c>
      <c r="I183" s="13">
        <f>IF($J183="","",IF($F183="","Falta método",IF($G183=0,"Sin asistencia",IF(COUNTIF($J$2:$J$201,$J183)&gt;1,"Turno repetido",IF(ABS(N($E183)-N($H183))&lt;1,"OK","Revisar")))))</f>
        <v/>
      </c>
      <c r="J183" s="13">
        <f>IF(OR($A183="",$B183=""),"",IFERROR($A183*10+MATCH($B183,Puestos!$D$2:$D$7,0),""))</f>
        <v/>
      </c>
      <c r="K183" s="11" t="n"/>
    </row>
    <row r="184">
      <c r="A184" s="16" t="n"/>
      <c r="B184" s="11" t="n"/>
      <c r="C184" s="17" t="n"/>
      <c r="D184" s="17" t="n"/>
      <c r="E184" s="18">
        <f>IF(AND($C184="",$D184=""),"",N($C184)+N($D184))</f>
        <v/>
      </c>
      <c r="F184" s="11" t="n"/>
      <c r="G184" s="13">
        <f>IF($J184="","",COUNTIFS(Asistencia!$G$2:$G$1201,$J184,Asistencia!$C$2:$C$1201,"&lt;&gt;"))</f>
        <v/>
      </c>
      <c r="H184" s="18">
        <f>IF($J184="","",SUMIFS(Asistencia!$N$2:$N$1201,Asistencia!$G$2:$G$1201,$J184))</f>
        <v/>
      </c>
      <c r="I184" s="13">
        <f>IF($J184="","",IF($F184="","Falta método",IF($G184=0,"Sin asistencia",IF(COUNTIF($J$2:$J$201,$J184)&gt;1,"Turno repetido",IF(ABS(N($E184)-N($H184))&lt;1,"OK","Revisar")))))</f>
        <v/>
      </c>
      <c r="J184" s="13">
        <f>IF(OR($A184="",$B184=""),"",IFERROR($A184*10+MATCH($B184,Puestos!$D$2:$D$7,0),""))</f>
        <v/>
      </c>
      <c r="K184" s="11" t="n"/>
    </row>
    <row r="185">
      <c r="A185" s="16" t="n"/>
      <c r="B185" s="11" t="n"/>
      <c r="C185" s="17" t="n"/>
      <c r="D185" s="17" t="n"/>
      <c r="E185" s="18">
        <f>IF(AND($C185="",$D185=""),"",N($C185)+N($D185))</f>
        <v/>
      </c>
      <c r="F185" s="11" t="n"/>
      <c r="G185" s="13">
        <f>IF($J185="","",COUNTIFS(Asistencia!$G$2:$G$1201,$J185,Asistencia!$C$2:$C$1201,"&lt;&gt;"))</f>
        <v/>
      </c>
      <c r="H185" s="18">
        <f>IF($J185="","",SUMIFS(Asistencia!$N$2:$N$1201,Asistencia!$G$2:$G$1201,$J185))</f>
        <v/>
      </c>
      <c r="I185" s="13">
        <f>IF($J185="","",IF($F185="","Falta método",IF($G185=0,"Sin asistencia",IF(COUNTIF($J$2:$J$201,$J185)&gt;1,"Turno repetido",IF(ABS(N($E185)-N($H185))&lt;1,"OK","Revisar")))))</f>
        <v/>
      </c>
      <c r="J185" s="13">
        <f>IF(OR($A185="",$B185=""),"",IFERROR($A185*10+MATCH($B185,Puestos!$D$2:$D$7,0),""))</f>
        <v/>
      </c>
      <c r="K185" s="11" t="n"/>
    </row>
    <row r="186">
      <c r="A186" s="16" t="n"/>
      <c r="B186" s="11" t="n"/>
      <c r="C186" s="17" t="n"/>
      <c r="D186" s="17" t="n"/>
      <c r="E186" s="18">
        <f>IF(AND($C186="",$D186=""),"",N($C186)+N($D186))</f>
        <v/>
      </c>
      <c r="F186" s="11" t="n"/>
      <c r="G186" s="13">
        <f>IF($J186="","",COUNTIFS(Asistencia!$G$2:$G$1201,$J186,Asistencia!$C$2:$C$1201,"&lt;&gt;"))</f>
        <v/>
      </c>
      <c r="H186" s="18">
        <f>IF($J186="","",SUMIFS(Asistencia!$N$2:$N$1201,Asistencia!$G$2:$G$1201,$J186))</f>
        <v/>
      </c>
      <c r="I186" s="13">
        <f>IF($J186="","",IF($F186="","Falta método",IF($G186=0,"Sin asistencia",IF(COUNTIF($J$2:$J$201,$J186)&gt;1,"Turno repetido",IF(ABS(N($E186)-N($H186))&lt;1,"OK","Revisar")))))</f>
        <v/>
      </c>
      <c r="J186" s="13">
        <f>IF(OR($A186="",$B186=""),"",IFERROR($A186*10+MATCH($B186,Puestos!$D$2:$D$7,0),""))</f>
        <v/>
      </c>
      <c r="K186" s="11" t="n"/>
    </row>
    <row r="187">
      <c r="A187" s="16" t="n"/>
      <c r="B187" s="11" t="n"/>
      <c r="C187" s="17" t="n"/>
      <c r="D187" s="17" t="n"/>
      <c r="E187" s="18">
        <f>IF(AND($C187="",$D187=""),"",N($C187)+N($D187))</f>
        <v/>
      </c>
      <c r="F187" s="11" t="n"/>
      <c r="G187" s="13">
        <f>IF($J187="","",COUNTIFS(Asistencia!$G$2:$G$1201,$J187,Asistencia!$C$2:$C$1201,"&lt;&gt;"))</f>
        <v/>
      </c>
      <c r="H187" s="18">
        <f>IF($J187="","",SUMIFS(Asistencia!$N$2:$N$1201,Asistencia!$G$2:$G$1201,$J187))</f>
        <v/>
      </c>
      <c r="I187" s="13">
        <f>IF($J187="","",IF($F187="","Falta método",IF($G187=0,"Sin asistencia",IF(COUNTIF($J$2:$J$201,$J187)&gt;1,"Turno repetido",IF(ABS(N($E187)-N($H187))&lt;1,"OK","Revisar")))))</f>
        <v/>
      </c>
      <c r="J187" s="13">
        <f>IF(OR($A187="",$B187=""),"",IFERROR($A187*10+MATCH($B187,Puestos!$D$2:$D$7,0),""))</f>
        <v/>
      </c>
      <c r="K187" s="11" t="n"/>
    </row>
    <row r="188">
      <c r="A188" s="16" t="n"/>
      <c r="B188" s="11" t="n"/>
      <c r="C188" s="17" t="n"/>
      <c r="D188" s="17" t="n"/>
      <c r="E188" s="18">
        <f>IF(AND($C188="",$D188=""),"",N($C188)+N($D188))</f>
        <v/>
      </c>
      <c r="F188" s="11" t="n"/>
      <c r="G188" s="13">
        <f>IF($J188="","",COUNTIFS(Asistencia!$G$2:$G$1201,$J188,Asistencia!$C$2:$C$1201,"&lt;&gt;"))</f>
        <v/>
      </c>
      <c r="H188" s="18">
        <f>IF($J188="","",SUMIFS(Asistencia!$N$2:$N$1201,Asistencia!$G$2:$G$1201,$J188))</f>
        <v/>
      </c>
      <c r="I188" s="13">
        <f>IF($J188="","",IF($F188="","Falta método",IF($G188=0,"Sin asistencia",IF(COUNTIF($J$2:$J$201,$J188)&gt;1,"Turno repetido",IF(ABS(N($E188)-N($H188))&lt;1,"OK","Revisar")))))</f>
        <v/>
      </c>
      <c r="J188" s="13">
        <f>IF(OR($A188="",$B188=""),"",IFERROR($A188*10+MATCH($B188,Puestos!$D$2:$D$7,0),""))</f>
        <v/>
      </c>
      <c r="K188" s="11" t="n"/>
    </row>
    <row r="189">
      <c r="A189" s="16" t="n"/>
      <c r="B189" s="11" t="n"/>
      <c r="C189" s="17" t="n"/>
      <c r="D189" s="17" t="n"/>
      <c r="E189" s="18">
        <f>IF(AND($C189="",$D189=""),"",N($C189)+N($D189))</f>
        <v/>
      </c>
      <c r="F189" s="11" t="n"/>
      <c r="G189" s="13">
        <f>IF($J189="","",COUNTIFS(Asistencia!$G$2:$G$1201,$J189,Asistencia!$C$2:$C$1201,"&lt;&gt;"))</f>
        <v/>
      </c>
      <c r="H189" s="18">
        <f>IF($J189="","",SUMIFS(Asistencia!$N$2:$N$1201,Asistencia!$G$2:$G$1201,$J189))</f>
        <v/>
      </c>
      <c r="I189" s="13">
        <f>IF($J189="","",IF($F189="","Falta método",IF($G189=0,"Sin asistencia",IF(COUNTIF($J$2:$J$201,$J189)&gt;1,"Turno repetido",IF(ABS(N($E189)-N($H189))&lt;1,"OK","Revisar")))))</f>
        <v/>
      </c>
      <c r="J189" s="13">
        <f>IF(OR($A189="",$B189=""),"",IFERROR($A189*10+MATCH($B189,Puestos!$D$2:$D$7,0),""))</f>
        <v/>
      </c>
      <c r="K189" s="11" t="n"/>
    </row>
    <row r="190">
      <c r="A190" s="16" t="n"/>
      <c r="B190" s="11" t="n"/>
      <c r="C190" s="17" t="n"/>
      <c r="D190" s="17" t="n"/>
      <c r="E190" s="18">
        <f>IF(AND($C190="",$D190=""),"",N($C190)+N($D190))</f>
        <v/>
      </c>
      <c r="F190" s="11" t="n"/>
      <c r="G190" s="13">
        <f>IF($J190="","",COUNTIFS(Asistencia!$G$2:$G$1201,$J190,Asistencia!$C$2:$C$1201,"&lt;&gt;"))</f>
        <v/>
      </c>
      <c r="H190" s="18">
        <f>IF($J190="","",SUMIFS(Asistencia!$N$2:$N$1201,Asistencia!$G$2:$G$1201,$J190))</f>
        <v/>
      </c>
      <c r="I190" s="13">
        <f>IF($J190="","",IF($F190="","Falta método",IF($G190=0,"Sin asistencia",IF(COUNTIF($J$2:$J$201,$J190)&gt;1,"Turno repetido",IF(ABS(N($E190)-N($H190))&lt;1,"OK","Revisar")))))</f>
        <v/>
      </c>
      <c r="J190" s="13">
        <f>IF(OR($A190="",$B190=""),"",IFERROR($A190*10+MATCH($B190,Puestos!$D$2:$D$7,0),""))</f>
        <v/>
      </c>
      <c r="K190" s="11" t="n"/>
    </row>
    <row r="191">
      <c r="A191" s="16" t="n"/>
      <c r="B191" s="11" t="n"/>
      <c r="C191" s="17" t="n"/>
      <c r="D191" s="17" t="n"/>
      <c r="E191" s="18">
        <f>IF(AND($C191="",$D191=""),"",N($C191)+N($D191))</f>
        <v/>
      </c>
      <c r="F191" s="11" t="n"/>
      <c r="G191" s="13">
        <f>IF($J191="","",COUNTIFS(Asistencia!$G$2:$G$1201,$J191,Asistencia!$C$2:$C$1201,"&lt;&gt;"))</f>
        <v/>
      </c>
      <c r="H191" s="18">
        <f>IF($J191="","",SUMIFS(Asistencia!$N$2:$N$1201,Asistencia!$G$2:$G$1201,$J191))</f>
        <v/>
      </c>
      <c r="I191" s="13">
        <f>IF($J191="","",IF($F191="","Falta método",IF($G191=0,"Sin asistencia",IF(COUNTIF($J$2:$J$201,$J191)&gt;1,"Turno repetido",IF(ABS(N($E191)-N($H191))&lt;1,"OK","Revisar")))))</f>
        <v/>
      </c>
      <c r="J191" s="13">
        <f>IF(OR($A191="",$B191=""),"",IFERROR($A191*10+MATCH($B191,Puestos!$D$2:$D$7,0),""))</f>
        <v/>
      </c>
      <c r="K191" s="11" t="n"/>
    </row>
    <row r="192">
      <c r="A192" s="16" t="n"/>
      <c r="B192" s="11" t="n"/>
      <c r="C192" s="17" t="n"/>
      <c r="D192" s="17" t="n"/>
      <c r="E192" s="18">
        <f>IF(AND($C192="",$D192=""),"",N($C192)+N($D192))</f>
        <v/>
      </c>
      <c r="F192" s="11" t="n"/>
      <c r="G192" s="13">
        <f>IF($J192="","",COUNTIFS(Asistencia!$G$2:$G$1201,$J192,Asistencia!$C$2:$C$1201,"&lt;&gt;"))</f>
        <v/>
      </c>
      <c r="H192" s="18">
        <f>IF($J192="","",SUMIFS(Asistencia!$N$2:$N$1201,Asistencia!$G$2:$G$1201,$J192))</f>
        <v/>
      </c>
      <c r="I192" s="13">
        <f>IF($J192="","",IF($F192="","Falta método",IF($G192=0,"Sin asistencia",IF(COUNTIF($J$2:$J$201,$J192)&gt;1,"Turno repetido",IF(ABS(N($E192)-N($H192))&lt;1,"OK","Revisar")))))</f>
        <v/>
      </c>
      <c r="J192" s="13">
        <f>IF(OR($A192="",$B192=""),"",IFERROR($A192*10+MATCH($B192,Puestos!$D$2:$D$7,0),""))</f>
        <v/>
      </c>
      <c r="K192" s="11" t="n"/>
    </row>
    <row r="193">
      <c r="A193" s="16" t="n"/>
      <c r="B193" s="11" t="n"/>
      <c r="C193" s="17" t="n"/>
      <c r="D193" s="17" t="n"/>
      <c r="E193" s="18">
        <f>IF(AND($C193="",$D193=""),"",N($C193)+N($D193))</f>
        <v/>
      </c>
      <c r="F193" s="11" t="n"/>
      <c r="G193" s="13">
        <f>IF($J193="","",COUNTIFS(Asistencia!$G$2:$G$1201,$J193,Asistencia!$C$2:$C$1201,"&lt;&gt;"))</f>
        <v/>
      </c>
      <c r="H193" s="18">
        <f>IF($J193="","",SUMIFS(Asistencia!$N$2:$N$1201,Asistencia!$G$2:$G$1201,$J193))</f>
        <v/>
      </c>
      <c r="I193" s="13">
        <f>IF($J193="","",IF($F193="","Falta método",IF($G193=0,"Sin asistencia",IF(COUNTIF($J$2:$J$201,$J193)&gt;1,"Turno repetido",IF(ABS(N($E193)-N($H193))&lt;1,"OK","Revisar")))))</f>
        <v/>
      </c>
      <c r="J193" s="13">
        <f>IF(OR($A193="",$B193=""),"",IFERROR($A193*10+MATCH($B193,Puestos!$D$2:$D$7,0),""))</f>
        <v/>
      </c>
      <c r="K193" s="11" t="n"/>
    </row>
    <row r="194">
      <c r="A194" s="16" t="n"/>
      <c r="B194" s="11" t="n"/>
      <c r="C194" s="17" t="n"/>
      <c r="D194" s="17" t="n"/>
      <c r="E194" s="18">
        <f>IF(AND($C194="",$D194=""),"",N($C194)+N($D194))</f>
        <v/>
      </c>
      <c r="F194" s="11" t="n"/>
      <c r="G194" s="13">
        <f>IF($J194="","",COUNTIFS(Asistencia!$G$2:$G$1201,$J194,Asistencia!$C$2:$C$1201,"&lt;&gt;"))</f>
        <v/>
      </c>
      <c r="H194" s="18">
        <f>IF($J194="","",SUMIFS(Asistencia!$N$2:$N$1201,Asistencia!$G$2:$G$1201,$J194))</f>
        <v/>
      </c>
      <c r="I194" s="13">
        <f>IF($J194="","",IF($F194="","Falta método",IF($G194=0,"Sin asistencia",IF(COUNTIF($J$2:$J$201,$J194)&gt;1,"Turno repetido",IF(ABS(N($E194)-N($H194))&lt;1,"OK","Revisar")))))</f>
        <v/>
      </c>
      <c r="J194" s="13">
        <f>IF(OR($A194="",$B194=""),"",IFERROR($A194*10+MATCH($B194,Puestos!$D$2:$D$7,0),""))</f>
        <v/>
      </c>
      <c r="K194" s="11" t="n"/>
    </row>
    <row r="195">
      <c r="A195" s="16" t="n"/>
      <c r="B195" s="11" t="n"/>
      <c r="C195" s="17" t="n"/>
      <c r="D195" s="17" t="n"/>
      <c r="E195" s="18">
        <f>IF(AND($C195="",$D195=""),"",N($C195)+N($D195))</f>
        <v/>
      </c>
      <c r="F195" s="11" t="n"/>
      <c r="G195" s="13">
        <f>IF($J195="","",COUNTIFS(Asistencia!$G$2:$G$1201,$J195,Asistencia!$C$2:$C$1201,"&lt;&gt;"))</f>
        <v/>
      </c>
      <c r="H195" s="18">
        <f>IF($J195="","",SUMIFS(Asistencia!$N$2:$N$1201,Asistencia!$G$2:$G$1201,$J195))</f>
        <v/>
      </c>
      <c r="I195" s="13">
        <f>IF($J195="","",IF($F195="","Falta método",IF($G195=0,"Sin asistencia",IF(COUNTIF($J$2:$J$201,$J195)&gt;1,"Turno repetido",IF(ABS(N($E195)-N($H195))&lt;1,"OK","Revisar")))))</f>
        <v/>
      </c>
      <c r="J195" s="13">
        <f>IF(OR($A195="",$B195=""),"",IFERROR($A195*10+MATCH($B195,Puestos!$D$2:$D$7,0),""))</f>
        <v/>
      </c>
      <c r="K195" s="11" t="n"/>
    </row>
    <row r="196">
      <c r="A196" s="16" t="n"/>
      <c r="B196" s="11" t="n"/>
      <c r="C196" s="17" t="n"/>
      <c r="D196" s="17" t="n"/>
      <c r="E196" s="18">
        <f>IF(AND($C196="",$D196=""),"",N($C196)+N($D196))</f>
        <v/>
      </c>
      <c r="F196" s="11" t="n"/>
      <c r="G196" s="13">
        <f>IF($J196="","",COUNTIFS(Asistencia!$G$2:$G$1201,$J196,Asistencia!$C$2:$C$1201,"&lt;&gt;"))</f>
        <v/>
      </c>
      <c r="H196" s="18">
        <f>IF($J196="","",SUMIFS(Asistencia!$N$2:$N$1201,Asistencia!$G$2:$G$1201,$J196))</f>
        <v/>
      </c>
      <c r="I196" s="13">
        <f>IF($J196="","",IF($F196="","Falta método",IF($G196=0,"Sin asistencia",IF(COUNTIF($J$2:$J$201,$J196)&gt;1,"Turno repetido",IF(ABS(N($E196)-N($H196))&lt;1,"OK","Revisar")))))</f>
        <v/>
      </c>
      <c r="J196" s="13">
        <f>IF(OR($A196="",$B196=""),"",IFERROR($A196*10+MATCH($B196,Puestos!$D$2:$D$7,0),""))</f>
        <v/>
      </c>
      <c r="K196" s="11" t="n"/>
    </row>
    <row r="197">
      <c r="A197" s="16" t="n"/>
      <c r="B197" s="11" t="n"/>
      <c r="C197" s="17" t="n"/>
      <c r="D197" s="17" t="n"/>
      <c r="E197" s="18">
        <f>IF(AND($C197="",$D197=""),"",N($C197)+N($D197))</f>
        <v/>
      </c>
      <c r="F197" s="11" t="n"/>
      <c r="G197" s="13">
        <f>IF($J197="","",COUNTIFS(Asistencia!$G$2:$G$1201,$J197,Asistencia!$C$2:$C$1201,"&lt;&gt;"))</f>
        <v/>
      </c>
      <c r="H197" s="18">
        <f>IF($J197="","",SUMIFS(Asistencia!$N$2:$N$1201,Asistencia!$G$2:$G$1201,$J197))</f>
        <v/>
      </c>
      <c r="I197" s="13">
        <f>IF($J197="","",IF($F197="","Falta método",IF($G197=0,"Sin asistencia",IF(COUNTIF($J$2:$J$201,$J197)&gt;1,"Turno repetido",IF(ABS(N($E197)-N($H197))&lt;1,"OK","Revisar")))))</f>
        <v/>
      </c>
      <c r="J197" s="13">
        <f>IF(OR($A197="",$B197=""),"",IFERROR($A197*10+MATCH($B197,Puestos!$D$2:$D$7,0),""))</f>
        <v/>
      </c>
      <c r="K197" s="11" t="n"/>
    </row>
    <row r="198">
      <c r="A198" s="16" t="n"/>
      <c r="B198" s="11" t="n"/>
      <c r="C198" s="17" t="n"/>
      <c r="D198" s="17" t="n"/>
      <c r="E198" s="18">
        <f>IF(AND($C198="",$D198=""),"",N($C198)+N($D198))</f>
        <v/>
      </c>
      <c r="F198" s="11" t="n"/>
      <c r="G198" s="13">
        <f>IF($J198="","",COUNTIFS(Asistencia!$G$2:$G$1201,$J198,Asistencia!$C$2:$C$1201,"&lt;&gt;"))</f>
        <v/>
      </c>
      <c r="H198" s="18">
        <f>IF($J198="","",SUMIFS(Asistencia!$N$2:$N$1201,Asistencia!$G$2:$G$1201,$J198))</f>
        <v/>
      </c>
      <c r="I198" s="13">
        <f>IF($J198="","",IF($F198="","Falta método",IF($G198=0,"Sin asistencia",IF(COUNTIF($J$2:$J$201,$J198)&gt;1,"Turno repetido",IF(ABS(N($E198)-N($H198))&lt;1,"OK","Revisar")))))</f>
        <v/>
      </c>
      <c r="J198" s="13">
        <f>IF(OR($A198="",$B198=""),"",IFERROR($A198*10+MATCH($B198,Puestos!$D$2:$D$7,0),""))</f>
        <v/>
      </c>
      <c r="K198" s="11" t="n"/>
    </row>
    <row r="199">
      <c r="A199" s="16" t="n"/>
      <c r="B199" s="11" t="n"/>
      <c r="C199" s="17" t="n"/>
      <c r="D199" s="17" t="n"/>
      <c r="E199" s="18">
        <f>IF(AND($C199="",$D199=""),"",N($C199)+N($D199))</f>
        <v/>
      </c>
      <c r="F199" s="11" t="n"/>
      <c r="G199" s="13">
        <f>IF($J199="","",COUNTIFS(Asistencia!$G$2:$G$1201,$J199,Asistencia!$C$2:$C$1201,"&lt;&gt;"))</f>
        <v/>
      </c>
      <c r="H199" s="18">
        <f>IF($J199="","",SUMIFS(Asistencia!$N$2:$N$1201,Asistencia!$G$2:$G$1201,$J199))</f>
        <v/>
      </c>
      <c r="I199" s="13">
        <f>IF($J199="","",IF($F199="","Falta método",IF($G199=0,"Sin asistencia",IF(COUNTIF($J$2:$J$201,$J199)&gt;1,"Turno repetido",IF(ABS(N($E199)-N($H199))&lt;1,"OK","Revisar")))))</f>
        <v/>
      </c>
      <c r="J199" s="13">
        <f>IF(OR($A199="",$B199=""),"",IFERROR($A199*10+MATCH($B199,Puestos!$D$2:$D$7,0),""))</f>
        <v/>
      </c>
      <c r="K199" s="11" t="n"/>
    </row>
    <row r="200">
      <c r="A200" s="16" t="n"/>
      <c r="B200" s="11" t="n"/>
      <c r="C200" s="17" t="n"/>
      <c r="D200" s="17" t="n"/>
      <c r="E200" s="18">
        <f>IF(AND($C200="",$D200=""),"",N($C200)+N($D200))</f>
        <v/>
      </c>
      <c r="F200" s="11" t="n"/>
      <c r="G200" s="13">
        <f>IF($J200="","",COUNTIFS(Asistencia!$G$2:$G$1201,$J200,Asistencia!$C$2:$C$1201,"&lt;&gt;"))</f>
        <v/>
      </c>
      <c r="H200" s="18">
        <f>IF($J200="","",SUMIFS(Asistencia!$N$2:$N$1201,Asistencia!$G$2:$G$1201,$J200))</f>
        <v/>
      </c>
      <c r="I200" s="13">
        <f>IF($J200="","",IF($F200="","Falta método",IF($G200=0,"Sin asistencia",IF(COUNTIF($J$2:$J$201,$J200)&gt;1,"Turno repetido",IF(ABS(N($E200)-N($H200))&lt;1,"OK","Revisar")))))</f>
        <v/>
      </c>
      <c r="J200" s="13">
        <f>IF(OR($A200="",$B200=""),"",IFERROR($A200*10+MATCH($B200,Puestos!$D$2:$D$7,0),""))</f>
        <v/>
      </c>
      <c r="K200" s="11" t="n"/>
    </row>
    <row r="201">
      <c r="A201" s="16" t="n"/>
      <c r="B201" s="11" t="n"/>
      <c r="C201" s="17" t="n"/>
      <c r="D201" s="17" t="n"/>
      <c r="E201" s="18">
        <f>IF(AND($C201="",$D201=""),"",N($C201)+N($D201))</f>
        <v/>
      </c>
      <c r="F201" s="11" t="n"/>
      <c r="G201" s="13">
        <f>IF($J201="","",COUNTIFS(Asistencia!$G$2:$G$1201,$J201,Asistencia!$C$2:$C$1201,"&lt;&gt;"))</f>
        <v/>
      </c>
      <c r="H201" s="18">
        <f>IF($J201="","",SUMIFS(Asistencia!$N$2:$N$1201,Asistencia!$G$2:$G$1201,$J201))</f>
        <v/>
      </c>
      <c r="I201" s="13">
        <f>IF($J201="","",IF($F201="","Falta método",IF($G201=0,"Sin asistencia",IF(COUNTIF($J$2:$J$201,$J201)&gt;1,"Turno repetido",IF(ABS(N($E201)-N($H201))&lt;1,"OK","Revisar")))))</f>
        <v/>
      </c>
      <c r="J201" s="13">
        <f>IF(OR($A201="",$B201=""),"",IFERROR($A201*10+MATCH($B201,Puestos!$D$2:$D$7,0),""))</f>
        <v/>
      </c>
      <c r="K201" s="11" t="n"/>
    </row>
  </sheetData>
  <conditionalFormatting sqref="I2:I201">
    <cfRule type="expression" priority="1" dxfId="0">
      <formula>AND($I2&lt;&gt;"",$I2&lt;&gt;"OK")</formula>
    </cfRule>
    <cfRule type="expression" priority="2" dxfId="1">
      <formula>$I2="OK"</formula>
    </cfRule>
  </conditionalFormatting>
  <dataValidations count="2">
    <dataValidation sqref="B2:B201" showDropDown="0" showInputMessage="0" showErrorMessage="0" allowBlank="1" type="list">
      <formula1>=Puestos!$D$2:$D$7</formula1>
    </dataValidation>
    <dataValidation sqref="F2:F201" showDropDown="0" showInputMessage="0" showErrorMessage="0" allowBlank="1" type="list">
      <formula1>=Puestos!$F$2:$F$5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222036"/>
    <outlinePr summaryBelow="1" summaryRight="1"/>
    <pageSetUpPr/>
  </sheetPr>
  <dimension ref="A1:O1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0" customWidth="1" min="3" max="3"/>
    <col width="11" customWidth="1" min="4" max="4"/>
    <col width="18" customWidth="1" min="5" max="5"/>
    <col width="9" customWidth="1" min="6" max="6"/>
    <col width="9" customWidth="1" min="7" max="7"/>
    <col width="16" customWidth="1" min="8" max="8"/>
    <col width="9" customWidth="1" min="9" max="9"/>
    <col width="11" customWidth="1" min="10" max="10"/>
    <col width="10" customWidth="1" min="11" max="11"/>
    <col width="15" customWidth="1" min="12" max="12"/>
    <col width="15" customWidth="1" min="13" max="13"/>
    <col width="15" customWidth="1" min="14" max="14"/>
    <col width="9" customWidth="1" min="15" max="15"/>
  </cols>
  <sheetData>
    <row r="1" ht="30" customHeight="1">
      <c r="A1" s="9" t="inlineStr">
        <is>
          <t>Fecha</t>
        </is>
      </c>
      <c r="B1" s="9" t="inlineStr">
        <is>
          <t>Turno</t>
        </is>
      </c>
      <c r="C1" s="9" t="inlineStr">
        <is>
          <t>Persona</t>
        </is>
      </c>
      <c r="D1" s="9" t="inlineStr">
        <is>
          <t>Horas trabajadas</t>
        </is>
      </c>
      <c r="E1" s="9" t="inlineStr">
        <is>
          <t>Puesto</t>
        </is>
      </c>
      <c r="F1" s="9" t="inlineStr">
        <is>
          <t>Puntos</t>
        </is>
      </c>
      <c r="G1" s="9" t="inlineStr">
        <is>
          <t>Clave</t>
        </is>
      </c>
      <c r="H1" s="9" t="inlineStr">
        <is>
          <t>Método</t>
        </is>
      </c>
      <c r="I1" s="9" t="inlineStr">
        <is>
          <t>Peso</t>
        </is>
      </c>
      <c r="J1" s="9" t="inlineStr">
        <is>
          <t>Peso total del turno</t>
        </is>
      </c>
      <c r="K1" s="9" t="inlineStr">
        <is>
          <t>% del pozo</t>
        </is>
      </c>
      <c r="L1" s="9" t="inlineStr">
        <is>
          <t>Le toca en efectivo</t>
        </is>
      </c>
      <c r="M1" s="9" t="inlineStr">
        <is>
          <t>Le toca en digital</t>
        </is>
      </c>
      <c r="N1" s="9" t="inlineStr">
        <is>
          <t>Le toca en total</t>
        </is>
      </c>
      <c r="O1" s="9" t="inlineStr">
        <is>
          <t>N° liquidación</t>
        </is>
      </c>
    </row>
    <row r="2">
      <c r="A2" s="16" t="n">
        <v>46311</v>
      </c>
      <c r="B2" s="11" t="inlineStr">
        <is>
          <t>Noche</t>
        </is>
      </c>
      <c r="C2" s="11" t="inlineStr">
        <is>
          <t>Sofía</t>
        </is>
      </c>
      <c r="D2" s="12" t="n">
        <v>7</v>
      </c>
      <c r="E2" s="13">
        <f>IF($C2="","",IFERROR(INDEX(Equipo!$B$2:$B$61,MATCH($C2,Equipo!$A$2:$A$61,0)),"No está en Equipo"))</f>
        <v/>
      </c>
      <c r="F2" s="15">
        <f>IF($C2="","",IFERROR(INDEX(Equipo!$C$2:$C$61,MATCH($C2,Equipo!$A$2:$A$61,0)),0))</f>
        <v/>
      </c>
      <c r="G2" s="13">
        <f>IF(OR($A2="",$B2=""),"",IFERROR($A2*10+MATCH($B2,Puestos!$D$2:$D$7,0),""))</f>
        <v/>
      </c>
      <c r="H2" s="13">
        <f>IF($G2="","",IFERROR(INDEX(Turnos!$F$2:$F$201,MATCH($G2,Turnos!$J$2:$J$201,0)),"Falta el turno"))</f>
        <v/>
      </c>
      <c r="I2" s="15">
        <f>IF(OR($C2="",$H2=""),"",IF($H2="Por horas",N($D2),IF($H2="Por puntos",N($F2),IF($H2="Puntos × horas",N($F2)*N($D2),IF($H2="Partes iguales",1,"")))))</f>
        <v/>
      </c>
      <c r="J2" s="15">
        <f>IF($I2="","",SUMIFS($I$2:$I$1201,$G$2:$G$1201,$G2))</f>
        <v/>
      </c>
      <c r="K2" s="19">
        <f>IF($I2="","",IFERROR($I2/$J2,0))</f>
        <v/>
      </c>
      <c r="L2" s="18">
        <f>IF($K2="","",$K2*N(INDEX(Turnos!$C$2:$C$201,MATCH($G2,Turnos!$J$2:$J$201,0))))</f>
        <v/>
      </c>
      <c r="M2" s="18">
        <f>IF($K2="","",$K2*N(INDEX(Turnos!$D$2:$D$201,MATCH($G2,Turnos!$J$2:$J$201,0))))</f>
        <v/>
      </c>
      <c r="N2" s="18">
        <f>IF($K2="","",$L2+$M2)</f>
        <v/>
      </c>
      <c r="O2" s="13">
        <f>IF(OR($G2="",$C2="",$G2&lt;&gt;'Liquidación del turno'!$C$5),"",COUNTIFS($G$2:$G2,$G2,$C$2:$C2,"&lt;&gt;"))</f>
        <v/>
      </c>
    </row>
    <row r="3">
      <c r="A3" s="16" t="n">
        <v>46311</v>
      </c>
      <c r="B3" s="11" t="inlineStr">
        <is>
          <t>Noche</t>
        </is>
      </c>
      <c r="C3" s="11" t="inlineStr">
        <is>
          <t>Martín</t>
        </is>
      </c>
      <c r="D3" s="12" t="n">
        <v>7</v>
      </c>
      <c r="E3" s="13">
        <f>IF($C3="","",IFERROR(INDEX(Equipo!$B$2:$B$61,MATCH($C3,Equipo!$A$2:$A$61,0)),"No está en Equipo"))</f>
        <v/>
      </c>
      <c r="F3" s="15">
        <f>IF($C3="","",IFERROR(INDEX(Equipo!$C$2:$C$61,MATCH($C3,Equipo!$A$2:$A$61,0)),0))</f>
        <v/>
      </c>
      <c r="G3" s="13">
        <f>IF(OR($A3="",$B3=""),"",IFERROR($A3*10+MATCH($B3,Puestos!$D$2:$D$7,0),""))</f>
        <v/>
      </c>
      <c r="H3" s="13">
        <f>IF($G3="","",IFERROR(INDEX(Turnos!$F$2:$F$201,MATCH($G3,Turnos!$J$2:$J$201,0)),"Falta el turno"))</f>
        <v/>
      </c>
      <c r="I3" s="15">
        <f>IF(OR($C3="",$H3=""),"",IF($H3="Por horas",N($D3),IF($H3="Por puntos",N($F3),IF($H3="Puntos × horas",N($F3)*N($D3),IF($H3="Partes iguales",1,"")))))</f>
        <v/>
      </c>
      <c r="J3" s="15">
        <f>IF($I3="","",SUMIFS($I$2:$I$1201,$G$2:$G$1201,$G3))</f>
        <v/>
      </c>
      <c r="K3" s="19">
        <f>IF($I3="","",IFERROR($I3/$J3,0))</f>
        <v/>
      </c>
      <c r="L3" s="18">
        <f>IF($K3="","",$K3*N(INDEX(Turnos!$C$2:$C$201,MATCH($G3,Turnos!$J$2:$J$201,0))))</f>
        <v/>
      </c>
      <c r="M3" s="18">
        <f>IF($K3="","",$K3*N(INDEX(Turnos!$D$2:$D$201,MATCH($G3,Turnos!$J$2:$J$201,0))))</f>
        <v/>
      </c>
      <c r="N3" s="18">
        <f>IF($K3="","",$L3+$M3)</f>
        <v/>
      </c>
      <c r="O3" s="13">
        <f>IF(OR($G3="",$C3="",$G3&lt;&gt;'Liquidación del turno'!$C$5),"",COUNTIFS($G$2:$G3,$G3,$C$2:$C3,"&lt;&gt;"))</f>
        <v/>
      </c>
    </row>
    <row r="4">
      <c r="A4" s="16" t="n">
        <v>46311</v>
      </c>
      <c r="B4" s="11" t="inlineStr">
        <is>
          <t>Noche</t>
        </is>
      </c>
      <c r="C4" s="11" t="inlineStr">
        <is>
          <t>Lucía</t>
        </is>
      </c>
      <c r="D4" s="12" t="n">
        <v>7</v>
      </c>
      <c r="E4" s="13">
        <f>IF($C4="","",IFERROR(INDEX(Equipo!$B$2:$B$61,MATCH($C4,Equipo!$A$2:$A$61,0)),"No está en Equipo"))</f>
        <v/>
      </c>
      <c r="F4" s="15">
        <f>IF($C4="","",IFERROR(INDEX(Equipo!$C$2:$C$61,MATCH($C4,Equipo!$A$2:$A$61,0)),0))</f>
        <v/>
      </c>
      <c r="G4" s="13">
        <f>IF(OR($A4="",$B4=""),"",IFERROR($A4*10+MATCH($B4,Puestos!$D$2:$D$7,0),""))</f>
        <v/>
      </c>
      <c r="H4" s="13">
        <f>IF($G4="","",IFERROR(INDEX(Turnos!$F$2:$F$201,MATCH($G4,Turnos!$J$2:$J$201,0)),"Falta el turno"))</f>
        <v/>
      </c>
      <c r="I4" s="15">
        <f>IF(OR($C4="",$H4=""),"",IF($H4="Por horas",N($D4),IF($H4="Por puntos",N($F4),IF($H4="Puntos × horas",N($F4)*N($D4),IF($H4="Partes iguales",1,"")))))</f>
        <v/>
      </c>
      <c r="J4" s="15">
        <f>IF($I4="","",SUMIFS($I$2:$I$1201,$G$2:$G$1201,$G4))</f>
        <v/>
      </c>
      <c r="K4" s="19">
        <f>IF($I4="","",IFERROR($I4/$J4,0))</f>
        <v/>
      </c>
      <c r="L4" s="18">
        <f>IF($K4="","",$K4*N(INDEX(Turnos!$C$2:$C$201,MATCH($G4,Turnos!$J$2:$J$201,0))))</f>
        <v/>
      </c>
      <c r="M4" s="18">
        <f>IF($K4="","",$K4*N(INDEX(Turnos!$D$2:$D$201,MATCH($G4,Turnos!$J$2:$J$201,0))))</f>
        <v/>
      </c>
      <c r="N4" s="18">
        <f>IF($K4="","",$L4+$M4)</f>
        <v/>
      </c>
      <c r="O4" s="13">
        <f>IF(OR($G4="",$C4="",$G4&lt;&gt;'Liquidación del turno'!$C$5),"",COUNTIFS($G$2:$G4,$G4,$C$2:$C4,"&lt;&gt;"))</f>
        <v/>
      </c>
    </row>
    <row r="5">
      <c r="A5" s="16" t="n">
        <v>46311</v>
      </c>
      <c r="B5" s="11" t="inlineStr">
        <is>
          <t>Noche</t>
        </is>
      </c>
      <c r="C5" s="11" t="inlineStr">
        <is>
          <t>Diego</t>
        </is>
      </c>
      <c r="D5" s="12" t="n">
        <v>7.5</v>
      </c>
      <c r="E5" s="13">
        <f>IF($C5="","",IFERROR(INDEX(Equipo!$B$2:$B$61,MATCH($C5,Equipo!$A$2:$A$61,0)),"No está en Equipo"))</f>
        <v/>
      </c>
      <c r="F5" s="15">
        <f>IF($C5="","",IFERROR(INDEX(Equipo!$C$2:$C$61,MATCH($C5,Equipo!$A$2:$A$61,0)),0))</f>
        <v/>
      </c>
      <c r="G5" s="13">
        <f>IF(OR($A5="",$B5=""),"",IFERROR($A5*10+MATCH($B5,Puestos!$D$2:$D$7,0),""))</f>
        <v/>
      </c>
      <c r="H5" s="13">
        <f>IF($G5="","",IFERROR(INDEX(Turnos!$F$2:$F$201,MATCH($G5,Turnos!$J$2:$J$201,0)),"Falta el turno"))</f>
        <v/>
      </c>
      <c r="I5" s="15">
        <f>IF(OR($C5="",$H5=""),"",IF($H5="Por horas",N($D5),IF($H5="Por puntos",N($F5),IF($H5="Puntos × horas",N($F5)*N($D5),IF($H5="Partes iguales",1,"")))))</f>
        <v/>
      </c>
      <c r="J5" s="15">
        <f>IF($I5="","",SUMIFS($I$2:$I$1201,$G$2:$G$1201,$G5))</f>
        <v/>
      </c>
      <c r="K5" s="19">
        <f>IF($I5="","",IFERROR($I5/$J5,0))</f>
        <v/>
      </c>
      <c r="L5" s="18">
        <f>IF($K5="","",$K5*N(INDEX(Turnos!$C$2:$C$201,MATCH($G5,Turnos!$J$2:$J$201,0))))</f>
        <v/>
      </c>
      <c r="M5" s="18">
        <f>IF($K5="","",$K5*N(INDEX(Turnos!$D$2:$D$201,MATCH($G5,Turnos!$J$2:$J$201,0))))</f>
        <v/>
      </c>
      <c r="N5" s="18">
        <f>IF($K5="","",$L5+$M5)</f>
        <v/>
      </c>
      <c r="O5" s="13">
        <f>IF(OR($G5="",$C5="",$G5&lt;&gt;'Liquidación del turno'!$C$5),"",COUNTIFS($G$2:$G5,$G5,$C$2:$C5,"&lt;&gt;"))</f>
        <v/>
      </c>
    </row>
    <row r="6">
      <c r="A6" s="16" t="n">
        <v>46311</v>
      </c>
      <c r="B6" s="11" t="inlineStr">
        <is>
          <t>Noche</t>
        </is>
      </c>
      <c r="C6" s="11" t="inlineStr">
        <is>
          <t>Carla</t>
        </is>
      </c>
      <c r="D6" s="12" t="n">
        <v>6</v>
      </c>
      <c r="E6" s="13">
        <f>IF($C6="","",IFERROR(INDEX(Equipo!$B$2:$B$61,MATCH($C6,Equipo!$A$2:$A$61,0)),"No está en Equipo"))</f>
        <v/>
      </c>
      <c r="F6" s="15">
        <f>IF($C6="","",IFERROR(INDEX(Equipo!$C$2:$C$61,MATCH($C6,Equipo!$A$2:$A$61,0)),0))</f>
        <v/>
      </c>
      <c r="G6" s="13">
        <f>IF(OR($A6="",$B6=""),"",IFERROR($A6*10+MATCH($B6,Puestos!$D$2:$D$7,0),""))</f>
        <v/>
      </c>
      <c r="H6" s="13">
        <f>IF($G6="","",IFERROR(INDEX(Turnos!$F$2:$F$201,MATCH($G6,Turnos!$J$2:$J$201,0)),"Falta el turno"))</f>
        <v/>
      </c>
      <c r="I6" s="15">
        <f>IF(OR($C6="",$H6=""),"",IF($H6="Por horas",N($D6),IF($H6="Por puntos",N($F6),IF($H6="Puntos × horas",N($F6)*N($D6),IF($H6="Partes iguales",1,"")))))</f>
        <v/>
      </c>
      <c r="J6" s="15">
        <f>IF($I6="","",SUMIFS($I$2:$I$1201,$G$2:$G$1201,$G6))</f>
        <v/>
      </c>
      <c r="K6" s="19">
        <f>IF($I6="","",IFERROR($I6/$J6,0))</f>
        <v/>
      </c>
      <c r="L6" s="18">
        <f>IF($K6="","",$K6*N(INDEX(Turnos!$C$2:$C$201,MATCH($G6,Turnos!$J$2:$J$201,0))))</f>
        <v/>
      </c>
      <c r="M6" s="18">
        <f>IF($K6="","",$K6*N(INDEX(Turnos!$D$2:$D$201,MATCH($G6,Turnos!$J$2:$J$201,0))))</f>
        <v/>
      </c>
      <c r="N6" s="18">
        <f>IF($K6="","",$L6+$M6)</f>
        <v/>
      </c>
      <c r="O6" s="13">
        <f>IF(OR($G6="",$C6="",$G6&lt;&gt;'Liquidación del turno'!$C$5),"",COUNTIFS($G$2:$G6,$G6,$C$2:$C6,"&lt;&gt;"))</f>
        <v/>
      </c>
    </row>
    <row r="7">
      <c r="A7" s="16" t="n">
        <v>46311</v>
      </c>
      <c r="B7" s="11" t="inlineStr">
        <is>
          <t>Noche</t>
        </is>
      </c>
      <c r="C7" s="11" t="inlineStr">
        <is>
          <t>Nico</t>
        </is>
      </c>
      <c r="D7" s="12" t="n">
        <v>5</v>
      </c>
      <c r="E7" s="13">
        <f>IF($C7="","",IFERROR(INDEX(Equipo!$B$2:$B$61,MATCH($C7,Equipo!$A$2:$A$61,0)),"No está en Equipo"))</f>
        <v/>
      </c>
      <c r="F7" s="15">
        <f>IF($C7="","",IFERROR(INDEX(Equipo!$C$2:$C$61,MATCH($C7,Equipo!$A$2:$A$61,0)),0))</f>
        <v/>
      </c>
      <c r="G7" s="13">
        <f>IF(OR($A7="",$B7=""),"",IFERROR($A7*10+MATCH($B7,Puestos!$D$2:$D$7,0),""))</f>
        <v/>
      </c>
      <c r="H7" s="13">
        <f>IF($G7="","",IFERROR(INDEX(Turnos!$F$2:$F$201,MATCH($G7,Turnos!$J$2:$J$201,0)),"Falta el turno"))</f>
        <v/>
      </c>
      <c r="I7" s="15">
        <f>IF(OR($C7="",$H7=""),"",IF($H7="Por horas",N($D7),IF($H7="Por puntos",N($F7),IF($H7="Puntos × horas",N($F7)*N($D7),IF($H7="Partes iguales",1,"")))))</f>
        <v/>
      </c>
      <c r="J7" s="15">
        <f>IF($I7="","",SUMIFS($I$2:$I$1201,$G$2:$G$1201,$G7))</f>
        <v/>
      </c>
      <c r="K7" s="19">
        <f>IF($I7="","",IFERROR($I7/$J7,0))</f>
        <v/>
      </c>
      <c r="L7" s="18">
        <f>IF($K7="","",$K7*N(INDEX(Turnos!$C$2:$C$201,MATCH($G7,Turnos!$J$2:$J$201,0))))</f>
        <v/>
      </c>
      <c r="M7" s="18">
        <f>IF($K7="","",$K7*N(INDEX(Turnos!$D$2:$D$201,MATCH($G7,Turnos!$J$2:$J$201,0))))</f>
        <v/>
      </c>
      <c r="N7" s="18">
        <f>IF($K7="","",$L7+$M7)</f>
        <v/>
      </c>
      <c r="O7" s="13">
        <f>IF(OR($G7="",$C7="",$G7&lt;&gt;'Liquidación del turno'!$C$5),"",COUNTIFS($G$2:$G7,$G7,$C$2:$C7,"&lt;&gt;"))</f>
        <v/>
      </c>
    </row>
    <row r="8">
      <c r="A8" s="16" t="n">
        <v>46312</v>
      </c>
      <c r="B8" s="11" t="inlineStr">
        <is>
          <t>Mediodía</t>
        </is>
      </c>
      <c r="C8" s="11" t="inlineStr">
        <is>
          <t>Sofía</t>
        </is>
      </c>
      <c r="D8" s="12" t="n">
        <v>5</v>
      </c>
      <c r="E8" s="13">
        <f>IF($C8="","",IFERROR(INDEX(Equipo!$B$2:$B$61,MATCH($C8,Equipo!$A$2:$A$61,0)),"No está en Equipo"))</f>
        <v/>
      </c>
      <c r="F8" s="15">
        <f>IF($C8="","",IFERROR(INDEX(Equipo!$C$2:$C$61,MATCH($C8,Equipo!$A$2:$A$61,0)),0))</f>
        <v/>
      </c>
      <c r="G8" s="13">
        <f>IF(OR($A8="",$B8=""),"",IFERROR($A8*10+MATCH($B8,Puestos!$D$2:$D$7,0),""))</f>
        <v/>
      </c>
      <c r="H8" s="13">
        <f>IF($G8="","",IFERROR(INDEX(Turnos!$F$2:$F$201,MATCH($G8,Turnos!$J$2:$J$201,0)),"Falta el turno"))</f>
        <v/>
      </c>
      <c r="I8" s="15">
        <f>IF(OR($C8="",$H8=""),"",IF($H8="Por horas",N($D8),IF($H8="Por puntos",N($F8),IF($H8="Puntos × horas",N($F8)*N($D8),IF($H8="Partes iguales",1,"")))))</f>
        <v/>
      </c>
      <c r="J8" s="15">
        <f>IF($I8="","",SUMIFS($I$2:$I$1201,$G$2:$G$1201,$G8))</f>
        <v/>
      </c>
      <c r="K8" s="19">
        <f>IF($I8="","",IFERROR($I8/$J8,0))</f>
        <v/>
      </c>
      <c r="L8" s="18">
        <f>IF($K8="","",$K8*N(INDEX(Turnos!$C$2:$C$201,MATCH($G8,Turnos!$J$2:$J$201,0))))</f>
        <v/>
      </c>
      <c r="M8" s="18">
        <f>IF($K8="","",$K8*N(INDEX(Turnos!$D$2:$D$201,MATCH($G8,Turnos!$J$2:$J$201,0))))</f>
        <v/>
      </c>
      <c r="N8" s="18">
        <f>IF($K8="","",$L8+$M8)</f>
        <v/>
      </c>
      <c r="O8" s="13">
        <f>IF(OR($G8="",$C8="",$G8&lt;&gt;'Liquidación del turno'!$C$5),"",COUNTIFS($G$2:$G8,$G8,$C$2:$C8,"&lt;&gt;"))</f>
        <v/>
      </c>
    </row>
    <row r="9">
      <c r="A9" s="16" t="n">
        <v>46312</v>
      </c>
      <c r="B9" s="11" t="inlineStr">
        <is>
          <t>Mediodía</t>
        </is>
      </c>
      <c r="C9" s="11" t="inlineStr">
        <is>
          <t>Lucía</t>
        </is>
      </c>
      <c r="D9" s="12" t="n">
        <v>5</v>
      </c>
      <c r="E9" s="13">
        <f>IF($C9="","",IFERROR(INDEX(Equipo!$B$2:$B$61,MATCH($C9,Equipo!$A$2:$A$61,0)),"No está en Equipo"))</f>
        <v/>
      </c>
      <c r="F9" s="15">
        <f>IF($C9="","",IFERROR(INDEX(Equipo!$C$2:$C$61,MATCH($C9,Equipo!$A$2:$A$61,0)),0))</f>
        <v/>
      </c>
      <c r="G9" s="13">
        <f>IF(OR($A9="",$B9=""),"",IFERROR($A9*10+MATCH($B9,Puestos!$D$2:$D$7,0),""))</f>
        <v/>
      </c>
      <c r="H9" s="13">
        <f>IF($G9="","",IFERROR(INDEX(Turnos!$F$2:$F$201,MATCH($G9,Turnos!$J$2:$J$201,0)),"Falta el turno"))</f>
        <v/>
      </c>
      <c r="I9" s="15">
        <f>IF(OR($C9="",$H9=""),"",IF($H9="Por horas",N($D9),IF($H9="Por puntos",N($F9),IF($H9="Puntos × horas",N($F9)*N($D9),IF($H9="Partes iguales",1,"")))))</f>
        <v/>
      </c>
      <c r="J9" s="15">
        <f>IF($I9="","",SUMIFS($I$2:$I$1201,$G$2:$G$1201,$G9))</f>
        <v/>
      </c>
      <c r="K9" s="19">
        <f>IF($I9="","",IFERROR($I9/$J9,0))</f>
        <v/>
      </c>
      <c r="L9" s="18">
        <f>IF($K9="","",$K9*N(INDEX(Turnos!$C$2:$C$201,MATCH($G9,Turnos!$J$2:$J$201,0))))</f>
        <v/>
      </c>
      <c r="M9" s="18">
        <f>IF($K9="","",$K9*N(INDEX(Turnos!$D$2:$D$201,MATCH($G9,Turnos!$J$2:$J$201,0))))</f>
        <v/>
      </c>
      <c r="N9" s="18">
        <f>IF($K9="","",$L9+$M9)</f>
        <v/>
      </c>
      <c r="O9" s="13">
        <f>IF(OR($G9="",$C9="",$G9&lt;&gt;'Liquidación del turno'!$C$5),"",COUNTIFS($G$2:$G9,$G9,$C$2:$C9,"&lt;&gt;"))</f>
        <v/>
      </c>
    </row>
    <row r="10">
      <c r="A10" s="16" t="n">
        <v>46312</v>
      </c>
      <c r="B10" s="11" t="inlineStr">
        <is>
          <t>Mediodía</t>
        </is>
      </c>
      <c r="C10" s="11" t="inlineStr">
        <is>
          <t>Diego</t>
        </is>
      </c>
      <c r="D10" s="12" t="n">
        <v>5</v>
      </c>
      <c r="E10" s="13">
        <f>IF($C10="","",IFERROR(INDEX(Equipo!$B$2:$B$61,MATCH($C10,Equipo!$A$2:$A$61,0)),"No está en Equipo"))</f>
        <v/>
      </c>
      <c r="F10" s="15">
        <f>IF($C10="","",IFERROR(INDEX(Equipo!$C$2:$C$61,MATCH($C10,Equipo!$A$2:$A$61,0)),0))</f>
        <v/>
      </c>
      <c r="G10" s="13">
        <f>IF(OR($A10="",$B10=""),"",IFERROR($A10*10+MATCH($B10,Puestos!$D$2:$D$7,0),""))</f>
        <v/>
      </c>
      <c r="H10" s="13">
        <f>IF($G10="","",IFERROR(INDEX(Turnos!$F$2:$F$201,MATCH($G10,Turnos!$J$2:$J$201,0)),"Falta el turno"))</f>
        <v/>
      </c>
      <c r="I10" s="15">
        <f>IF(OR($C10="",$H10=""),"",IF($H10="Por horas",N($D10),IF($H10="Por puntos",N($F10),IF($H10="Puntos × horas",N($F10)*N($D10),IF($H10="Partes iguales",1,"")))))</f>
        <v/>
      </c>
      <c r="J10" s="15">
        <f>IF($I10="","",SUMIFS($I$2:$I$1201,$G$2:$G$1201,$G10))</f>
        <v/>
      </c>
      <c r="K10" s="19">
        <f>IF($I10="","",IFERROR($I10/$J10,0))</f>
        <v/>
      </c>
      <c r="L10" s="18">
        <f>IF($K10="","",$K10*N(INDEX(Turnos!$C$2:$C$201,MATCH($G10,Turnos!$J$2:$J$201,0))))</f>
        <v/>
      </c>
      <c r="M10" s="18">
        <f>IF($K10="","",$K10*N(INDEX(Turnos!$D$2:$D$201,MATCH($G10,Turnos!$J$2:$J$201,0))))</f>
        <v/>
      </c>
      <c r="N10" s="18">
        <f>IF($K10="","",$L10+$M10)</f>
        <v/>
      </c>
      <c r="O10" s="13">
        <f>IF(OR($G10="",$C10="",$G10&lt;&gt;'Liquidación del turno'!$C$5),"",COUNTIFS($G$2:$G10,$G10,$C$2:$C10,"&lt;&gt;"))</f>
        <v/>
      </c>
    </row>
    <row r="11">
      <c r="A11" s="16" t="n">
        <v>46312</v>
      </c>
      <c r="B11" s="11" t="inlineStr">
        <is>
          <t>Mediodía</t>
        </is>
      </c>
      <c r="C11" s="11" t="inlineStr">
        <is>
          <t>Nico</t>
        </is>
      </c>
      <c r="D11" s="12" t="n">
        <v>4</v>
      </c>
      <c r="E11" s="13">
        <f>IF($C11="","",IFERROR(INDEX(Equipo!$B$2:$B$61,MATCH($C11,Equipo!$A$2:$A$61,0)),"No está en Equipo"))</f>
        <v/>
      </c>
      <c r="F11" s="15">
        <f>IF($C11="","",IFERROR(INDEX(Equipo!$C$2:$C$61,MATCH($C11,Equipo!$A$2:$A$61,0)),0))</f>
        <v/>
      </c>
      <c r="G11" s="13">
        <f>IF(OR($A11="",$B11=""),"",IFERROR($A11*10+MATCH($B11,Puestos!$D$2:$D$7,0),""))</f>
        <v/>
      </c>
      <c r="H11" s="13">
        <f>IF($G11="","",IFERROR(INDEX(Turnos!$F$2:$F$201,MATCH($G11,Turnos!$J$2:$J$201,0)),"Falta el turno"))</f>
        <v/>
      </c>
      <c r="I11" s="15">
        <f>IF(OR($C11="",$H11=""),"",IF($H11="Por horas",N($D11),IF($H11="Por puntos",N($F11),IF($H11="Puntos × horas",N($F11)*N($D11),IF($H11="Partes iguales",1,"")))))</f>
        <v/>
      </c>
      <c r="J11" s="15">
        <f>IF($I11="","",SUMIFS($I$2:$I$1201,$G$2:$G$1201,$G11))</f>
        <v/>
      </c>
      <c r="K11" s="19">
        <f>IF($I11="","",IFERROR($I11/$J11,0))</f>
        <v/>
      </c>
      <c r="L11" s="18">
        <f>IF($K11="","",$K11*N(INDEX(Turnos!$C$2:$C$201,MATCH($G11,Turnos!$J$2:$J$201,0))))</f>
        <v/>
      </c>
      <c r="M11" s="18">
        <f>IF($K11="","",$K11*N(INDEX(Turnos!$D$2:$D$201,MATCH($G11,Turnos!$J$2:$J$201,0))))</f>
        <v/>
      </c>
      <c r="N11" s="18">
        <f>IF($K11="","",$L11+$M11)</f>
        <v/>
      </c>
      <c r="O11" s="13">
        <f>IF(OR($G11="",$C11="",$G11&lt;&gt;'Liquidación del turno'!$C$5),"",COUNTIFS($G$2:$G11,$G11,$C$2:$C11,"&lt;&gt;"))</f>
        <v/>
      </c>
    </row>
    <row r="12">
      <c r="A12" s="16" t="n">
        <v>46312</v>
      </c>
      <c r="B12" s="11" t="inlineStr">
        <is>
          <t>Noche</t>
        </is>
      </c>
      <c r="C12" s="11" t="inlineStr">
        <is>
          <t>Sofía</t>
        </is>
      </c>
      <c r="D12" s="12" t="n">
        <v>7</v>
      </c>
      <c r="E12" s="13">
        <f>IF($C12="","",IFERROR(INDEX(Equipo!$B$2:$B$61,MATCH($C12,Equipo!$A$2:$A$61,0)),"No está en Equipo"))</f>
        <v/>
      </c>
      <c r="F12" s="15">
        <f>IF($C12="","",IFERROR(INDEX(Equipo!$C$2:$C$61,MATCH($C12,Equipo!$A$2:$A$61,0)),0))</f>
        <v/>
      </c>
      <c r="G12" s="13">
        <f>IF(OR($A12="",$B12=""),"",IFERROR($A12*10+MATCH($B12,Puestos!$D$2:$D$7,0),""))</f>
        <v/>
      </c>
      <c r="H12" s="13">
        <f>IF($G12="","",IFERROR(INDEX(Turnos!$F$2:$F$201,MATCH($G12,Turnos!$J$2:$J$201,0)),"Falta el turno"))</f>
        <v/>
      </c>
      <c r="I12" s="15">
        <f>IF(OR($C12="",$H12=""),"",IF($H12="Por horas",N($D12),IF($H12="Por puntos",N($F12),IF($H12="Puntos × horas",N($F12)*N($D12),IF($H12="Partes iguales",1,"")))))</f>
        <v/>
      </c>
      <c r="J12" s="15">
        <f>IF($I12="","",SUMIFS($I$2:$I$1201,$G$2:$G$1201,$G12))</f>
        <v/>
      </c>
      <c r="K12" s="19">
        <f>IF($I12="","",IFERROR($I12/$J12,0))</f>
        <v/>
      </c>
      <c r="L12" s="18">
        <f>IF($K12="","",$K12*N(INDEX(Turnos!$C$2:$C$201,MATCH($G12,Turnos!$J$2:$J$201,0))))</f>
        <v/>
      </c>
      <c r="M12" s="18">
        <f>IF($K12="","",$K12*N(INDEX(Turnos!$D$2:$D$201,MATCH($G12,Turnos!$J$2:$J$201,0))))</f>
        <v/>
      </c>
      <c r="N12" s="18">
        <f>IF($K12="","",$L12+$M12)</f>
        <v/>
      </c>
      <c r="O12" s="13">
        <f>IF(OR($G12="",$C12="",$G12&lt;&gt;'Liquidación del turno'!$C$5),"",COUNTIFS($G$2:$G12,$G12,$C$2:$C12,"&lt;&gt;"))</f>
        <v/>
      </c>
    </row>
    <row r="13">
      <c r="A13" s="16" t="n">
        <v>46312</v>
      </c>
      <c r="B13" s="11" t="inlineStr">
        <is>
          <t>Noche</t>
        </is>
      </c>
      <c r="C13" s="11" t="inlineStr">
        <is>
          <t>Martín</t>
        </is>
      </c>
      <c r="D13" s="12" t="n">
        <v>7</v>
      </c>
      <c r="E13" s="13">
        <f>IF($C13="","",IFERROR(INDEX(Equipo!$B$2:$B$61,MATCH($C13,Equipo!$A$2:$A$61,0)),"No está en Equipo"))</f>
        <v/>
      </c>
      <c r="F13" s="15">
        <f>IF($C13="","",IFERROR(INDEX(Equipo!$C$2:$C$61,MATCH($C13,Equipo!$A$2:$A$61,0)),0))</f>
        <v/>
      </c>
      <c r="G13" s="13">
        <f>IF(OR($A13="",$B13=""),"",IFERROR($A13*10+MATCH($B13,Puestos!$D$2:$D$7,0),""))</f>
        <v/>
      </c>
      <c r="H13" s="13">
        <f>IF($G13="","",IFERROR(INDEX(Turnos!$F$2:$F$201,MATCH($G13,Turnos!$J$2:$J$201,0)),"Falta el turno"))</f>
        <v/>
      </c>
      <c r="I13" s="15">
        <f>IF(OR($C13="",$H13=""),"",IF($H13="Por horas",N($D13),IF($H13="Por puntos",N($F13),IF($H13="Puntos × horas",N($F13)*N($D13),IF($H13="Partes iguales",1,"")))))</f>
        <v/>
      </c>
      <c r="J13" s="15">
        <f>IF($I13="","",SUMIFS($I$2:$I$1201,$G$2:$G$1201,$G13))</f>
        <v/>
      </c>
      <c r="K13" s="19">
        <f>IF($I13="","",IFERROR($I13/$J13,0))</f>
        <v/>
      </c>
      <c r="L13" s="18">
        <f>IF($K13="","",$K13*N(INDEX(Turnos!$C$2:$C$201,MATCH($G13,Turnos!$J$2:$J$201,0))))</f>
        <v/>
      </c>
      <c r="M13" s="18">
        <f>IF($K13="","",$K13*N(INDEX(Turnos!$D$2:$D$201,MATCH($G13,Turnos!$J$2:$J$201,0))))</f>
        <v/>
      </c>
      <c r="N13" s="18">
        <f>IF($K13="","",$L13+$M13)</f>
        <v/>
      </c>
      <c r="O13" s="13">
        <f>IF(OR($G13="",$C13="",$G13&lt;&gt;'Liquidación del turno'!$C$5),"",COUNTIFS($G$2:$G13,$G13,$C$2:$C13,"&lt;&gt;"))</f>
        <v/>
      </c>
    </row>
    <row r="14">
      <c r="A14" s="16" t="n">
        <v>46312</v>
      </c>
      <c r="B14" s="11" t="inlineStr">
        <is>
          <t>Noche</t>
        </is>
      </c>
      <c r="C14" s="11" t="inlineStr">
        <is>
          <t>Lucía</t>
        </is>
      </c>
      <c r="D14" s="12" t="n">
        <v>7</v>
      </c>
      <c r="E14" s="13">
        <f>IF($C14="","",IFERROR(INDEX(Equipo!$B$2:$B$61,MATCH($C14,Equipo!$A$2:$A$61,0)),"No está en Equipo"))</f>
        <v/>
      </c>
      <c r="F14" s="15">
        <f>IF($C14="","",IFERROR(INDEX(Equipo!$C$2:$C$61,MATCH($C14,Equipo!$A$2:$A$61,0)),0))</f>
        <v/>
      </c>
      <c r="G14" s="13">
        <f>IF(OR($A14="",$B14=""),"",IFERROR($A14*10+MATCH($B14,Puestos!$D$2:$D$7,0),""))</f>
        <v/>
      </c>
      <c r="H14" s="13">
        <f>IF($G14="","",IFERROR(INDEX(Turnos!$F$2:$F$201,MATCH($G14,Turnos!$J$2:$J$201,0)),"Falta el turno"))</f>
        <v/>
      </c>
      <c r="I14" s="15">
        <f>IF(OR($C14="",$H14=""),"",IF($H14="Por horas",N($D14),IF($H14="Por puntos",N($F14),IF($H14="Puntos × horas",N($F14)*N($D14),IF($H14="Partes iguales",1,"")))))</f>
        <v/>
      </c>
      <c r="J14" s="15">
        <f>IF($I14="","",SUMIFS($I$2:$I$1201,$G$2:$G$1201,$G14))</f>
        <v/>
      </c>
      <c r="K14" s="19">
        <f>IF($I14="","",IFERROR($I14/$J14,0))</f>
        <v/>
      </c>
      <c r="L14" s="18">
        <f>IF($K14="","",$K14*N(INDEX(Turnos!$C$2:$C$201,MATCH($G14,Turnos!$J$2:$J$201,0))))</f>
        <v/>
      </c>
      <c r="M14" s="18">
        <f>IF($K14="","",$K14*N(INDEX(Turnos!$D$2:$D$201,MATCH($G14,Turnos!$J$2:$J$201,0))))</f>
        <v/>
      </c>
      <c r="N14" s="18">
        <f>IF($K14="","",$L14+$M14)</f>
        <v/>
      </c>
      <c r="O14" s="13">
        <f>IF(OR($G14="",$C14="",$G14&lt;&gt;'Liquidación del turno'!$C$5),"",COUNTIFS($G$2:$G14,$G14,$C$2:$C14,"&lt;&gt;"))</f>
        <v/>
      </c>
    </row>
    <row r="15">
      <c r="A15" s="16" t="n">
        <v>46312</v>
      </c>
      <c r="B15" s="11" t="inlineStr">
        <is>
          <t>Noche</t>
        </is>
      </c>
      <c r="C15" s="11" t="inlineStr">
        <is>
          <t>Diego</t>
        </is>
      </c>
      <c r="D15" s="12" t="n">
        <v>7</v>
      </c>
      <c r="E15" s="13">
        <f>IF($C15="","",IFERROR(INDEX(Equipo!$B$2:$B$61,MATCH($C15,Equipo!$A$2:$A$61,0)),"No está en Equipo"))</f>
        <v/>
      </c>
      <c r="F15" s="15">
        <f>IF($C15="","",IFERROR(INDEX(Equipo!$C$2:$C$61,MATCH($C15,Equipo!$A$2:$A$61,0)),0))</f>
        <v/>
      </c>
      <c r="G15" s="13">
        <f>IF(OR($A15="",$B15=""),"",IFERROR($A15*10+MATCH($B15,Puestos!$D$2:$D$7,0),""))</f>
        <v/>
      </c>
      <c r="H15" s="13">
        <f>IF($G15="","",IFERROR(INDEX(Turnos!$F$2:$F$201,MATCH($G15,Turnos!$J$2:$J$201,0)),"Falta el turno"))</f>
        <v/>
      </c>
      <c r="I15" s="15">
        <f>IF(OR($C15="",$H15=""),"",IF($H15="Por horas",N($D15),IF($H15="Por puntos",N($F15),IF($H15="Puntos × horas",N($F15)*N($D15),IF($H15="Partes iguales",1,"")))))</f>
        <v/>
      </c>
      <c r="J15" s="15">
        <f>IF($I15="","",SUMIFS($I$2:$I$1201,$G$2:$G$1201,$G15))</f>
        <v/>
      </c>
      <c r="K15" s="19">
        <f>IF($I15="","",IFERROR($I15/$J15,0))</f>
        <v/>
      </c>
      <c r="L15" s="18">
        <f>IF($K15="","",$K15*N(INDEX(Turnos!$C$2:$C$201,MATCH($G15,Turnos!$J$2:$J$201,0))))</f>
        <v/>
      </c>
      <c r="M15" s="18">
        <f>IF($K15="","",$K15*N(INDEX(Turnos!$D$2:$D$201,MATCH($G15,Turnos!$J$2:$J$201,0))))</f>
        <v/>
      </c>
      <c r="N15" s="18">
        <f>IF($K15="","",$L15+$M15)</f>
        <v/>
      </c>
      <c r="O15" s="13">
        <f>IF(OR($G15="",$C15="",$G15&lt;&gt;'Liquidación del turno'!$C$5),"",COUNTIFS($G$2:$G15,$G15,$C$2:$C15,"&lt;&gt;"))</f>
        <v/>
      </c>
    </row>
    <row r="16">
      <c r="A16" s="16" t="n">
        <v>46312</v>
      </c>
      <c r="B16" s="11" t="inlineStr">
        <is>
          <t>Noche</t>
        </is>
      </c>
      <c r="C16" s="11" t="inlineStr">
        <is>
          <t>Carla</t>
        </is>
      </c>
      <c r="D16" s="12" t="n">
        <v>7</v>
      </c>
      <c r="E16" s="13">
        <f>IF($C16="","",IFERROR(INDEX(Equipo!$B$2:$B$61,MATCH($C16,Equipo!$A$2:$A$61,0)),"No está en Equipo"))</f>
        <v/>
      </c>
      <c r="F16" s="15">
        <f>IF($C16="","",IFERROR(INDEX(Equipo!$C$2:$C$61,MATCH($C16,Equipo!$A$2:$A$61,0)),0))</f>
        <v/>
      </c>
      <c r="G16" s="13">
        <f>IF(OR($A16="",$B16=""),"",IFERROR($A16*10+MATCH($B16,Puestos!$D$2:$D$7,0),""))</f>
        <v/>
      </c>
      <c r="H16" s="13">
        <f>IF($G16="","",IFERROR(INDEX(Turnos!$F$2:$F$201,MATCH($G16,Turnos!$J$2:$J$201,0)),"Falta el turno"))</f>
        <v/>
      </c>
      <c r="I16" s="15">
        <f>IF(OR($C16="",$H16=""),"",IF($H16="Por horas",N($D16),IF($H16="Por puntos",N($F16),IF($H16="Puntos × horas",N($F16)*N($D16),IF($H16="Partes iguales",1,"")))))</f>
        <v/>
      </c>
      <c r="J16" s="15">
        <f>IF($I16="","",SUMIFS($I$2:$I$1201,$G$2:$G$1201,$G16))</f>
        <v/>
      </c>
      <c r="K16" s="19">
        <f>IF($I16="","",IFERROR($I16/$J16,0))</f>
        <v/>
      </c>
      <c r="L16" s="18">
        <f>IF($K16="","",$K16*N(INDEX(Turnos!$C$2:$C$201,MATCH($G16,Turnos!$J$2:$J$201,0))))</f>
        <v/>
      </c>
      <c r="M16" s="18">
        <f>IF($K16="","",$K16*N(INDEX(Turnos!$D$2:$D$201,MATCH($G16,Turnos!$J$2:$J$201,0))))</f>
        <v/>
      </c>
      <c r="N16" s="18">
        <f>IF($K16="","",$L16+$M16)</f>
        <v/>
      </c>
      <c r="O16" s="13">
        <f>IF(OR($G16="",$C16="",$G16&lt;&gt;'Liquidación del turno'!$C$5),"",COUNTIFS($G$2:$G16,$G16,$C$2:$C16,"&lt;&gt;"))</f>
        <v/>
      </c>
    </row>
    <row r="17">
      <c r="A17" s="16" t="n">
        <v>46312</v>
      </c>
      <c r="B17" s="11" t="inlineStr">
        <is>
          <t>Noche</t>
        </is>
      </c>
      <c r="C17" s="11" t="inlineStr">
        <is>
          <t>Nico</t>
        </is>
      </c>
      <c r="D17" s="12" t="n">
        <v>6</v>
      </c>
      <c r="E17" s="13">
        <f>IF($C17="","",IFERROR(INDEX(Equipo!$B$2:$B$61,MATCH($C17,Equipo!$A$2:$A$61,0)),"No está en Equipo"))</f>
        <v/>
      </c>
      <c r="F17" s="15">
        <f>IF($C17="","",IFERROR(INDEX(Equipo!$C$2:$C$61,MATCH($C17,Equipo!$A$2:$A$61,0)),0))</f>
        <v/>
      </c>
      <c r="G17" s="13">
        <f>IF(OR($A17="",$B17=""),"",IFERROR($A17*10+MATCH($B17,Puestos!$D$2:$D$7,0),""))</f>
        <v/>
      </c>
      <c r="H17" s="13">
        <f>IF($G17="","",IFERROR(INDEX(Turnos!$F$2:$F$201,MATCH($G17,Turnos!$J$2:$J$201,0)),"Falta el turno"))</f>
        <v/>
      </c>
      <c r="I17" s="15">
        <f>IF(OR($C17="",$H17=""),"",IF($H17="Por horas",N($D17),IF($H17="Por puntos",N($F17),IF($H17="Puntos × horas",N($F17)*N($D17),IF($H17="Partes iguales",1,"")))))</f>
        <v/>
      </c>
      <c r="J17" s="15">
        <f>IF($I17="","",SUMIFS($I$2:$I$1201,$G$2:$G$1201,$G17))</f>
        <v/>
      </c>
      <c r="K17" s="19">
        <f>IF($I17="","",IFERROR($I17/$J17,0))</f>
        <v/>
      </c>
      <c r="L17" s="18">
        <f>IF($K17="","",$K17*N(INDEX(Turnos!$C$2:$C$201,MATCH($G17,Turnos!$J$2:$J$201,0))))</f>
        <v/>
      </c>
      <c r="M17" s="18">
        <f>IF($K17="","",$K17*N(INDEX(Turnos!$D$2:$D$201,MATCH($G17,Turnos!$J$2:$J$201,0))))</f>
        <v/>
      </c>
      <c r="N17" s="18">
        <f>IF($K17="","",$L17+$M17)</f>
        <v/>
      </c>
      <c r="O17" s="13">
        <f>IF(OR($G17="",$C17="",$G17&lt;&gt;'Liquidación del turno'!$C$5),"",COUNTIFS($G$2:$G17,$G17,$C$2:$C17,"&lt;&gt;"))</f>
        <v/>
      </c>
    </row>
    <row r="18">
      <c r="A18" s="16" t="n"/>
      <c r="B18" s="11" t="n"/>
      <c r="C18" s="11" t="n"/>
      <c r="D18" s="12" t="n"/>
      <c r="E18" s="13">
        <f>IF($C18="","",IFERROR(INDEX(Equipo!$B$2:$B$61,MATCH($C18,Equipo!$A$2:$A$61,0)),"No está en Equipo"))</f>
        <v/>
      </c>
      <c r="F18" s="15">
        <f>IF($C18="","",IFERROR(INDEX(Equipo!$C$2:$C$61,MATCH($C18,Equipo!$A$2:$A$61,0)),0))</f>
        <v/>
      </c>
      <c r="G18" s="13">
        <f>IF(OR($A18="",$B18=""),"",IFERROR($A18*10+MATCH($B18,Puestos!$D$2:$D$7,0),""))</f>
        <v/>
      </c>
      <c r="H18" s="13">
        <f>IF($G18="","",IFERROR(INDEX(Turnos!$F$2:$F$201,MATCH($G18,Turnos!$J$2:$J$201,0)),"Falta el turno"))</f>
        <v/>
      </c>
      <c r="I18" s="15">
        <f>IF(OR($C18="",$H18=""),"",IF($H18="Por horas",N($D18),IF($H18="Por puntos",N($F18),IF($H18="Puntos × horas",N($F18)*N($D18),IF($H18="Partes iguales",1,"")))))</f>
        <v/>
      </c>
      <c r="J18" s="15">
        <f>IF($I18="","",SUMIFS($I$2:$I$1201,$G$2:$G$1201,$G18))</f>
        <v/>
      </c>
      <c r="K18" s="19">
        <f>IF($I18="","",IFERROR($I18/$J18,0))</f>
        <v/>
      </c>
      <c r="L18" s="18">
        <f>IF($K18="","",$K18*N(INDEX(Turnos!$C$2:$C$201,MATCH($G18,Turnos!$J$2:$J$201,0))))</f>
        <v/>
      </c>
      <c r="M18" s="18">
        <f>IF($K18="","",$K18*N(INDEX(Turnos!$D$2:$D$201,MATCH($G18,Turnos!$J$2:$J$201,0))))</f>
        <v/>
      </c>
      <c r="N18" s="18">
        <f>IF($K18="","",$L18+$M18)</f>
        <v/>
      </c>
      <c r="O18" s="13">
        <f>IF(OR($G18="",$C18="",$G18&lt;&gt;'Liquidación del turno'!$C$5),"",COUNTIFS($G$2:$G18,$G18,$C$2:$C18,"&lt;&gt;"))</f>
        <v/>
      </c>
    </row>
    <row r="19">
      <c r="A19" s="16" t="n"/>
      <c r="B19" s="11" t="n"/>
      <c r="C19" s="11" t="n"/>
      <c r="D19" s="12" t="n"/>
      <c r="E19" s="13">
        <f>IF($C19="","",IFERROR(INDEX(Equipo!$B$2:$B$61,MATCH($C19,Equipo!$A$2:$A$61,0)),"No está en Equipo"))</f>
        <v/>
      </c>
      <c r="F19" s="15">
        <f>IF($C19="","",IFERROR(INDEX(Equipo!$C$2:$C$61,MATCH($C19,Equipo!$A$2:$A$61,0)),0))</f>
        <v/>
      </c>
      <c r="G19" s="13">
        <f>IF(OR($A19="",$B19=""),"",IFERROR($A19*10+MATCH($B19,Puestos!$D$2:$D$7,0),""))</f>
        <v/>
      </c>
      <c r="H19" s="13">
        <f>IF($G19="","",IFERROR(INDEX(Turnos!$F$2:$F$201,MATCH($G19,Turnos!$J$2:$J$201,0)),"Falta el turno"))</f>
        <v/>
      </c>
      <c r="I19" s="15">
        <f>IF(OR($C19="",$H19=""),"",IF($H19="Por horas",N($D19),IF($H19="Por puntos",N($F19),IF($H19="Puntos × horas",N($F19)*N($D19),IF($H19="Partes iguales",1,"")))))</f>
        <v/>
      </c>
      <c r="J19" s="15">
        <f>IF($I19="","",SUMIFS($I$2:$I$1201,$G$2:$G$1201,$G19))</f>
        <v/>
      </c>
      <c r="K19" s="19">
        <f>IF($I19="","",IFERROR($I19/$J19,0))</f>
        <v/>
      </c>
      <c r="L19" s="18">
        <f>IF($K19="","",$K19*N(INDEX(Turnos!$C$2:$C$201,MATCH($G19,Turnos!$J$2:$J$201,0))))</f>
        <v/>
      </c>
      <c r="M19" s="18">
        <f>IF($K19="","",$K19*N(INDEX(Turnos!$D$2:$D$201,MATCH($G19,Turnos!$J$2:$J$201,0))))</f>
        <v/>
      </c>
      <c r="N19" s="18">
        <f>IF($K19="","",$L19+$M19)</f>
        <v/>
      </c>
      <c r="O19" s="13">
        <f>IF(OR($G19="",$C19="",$G19&lt;&gt;'Liquidación del turno'!$C$5),"",COUNTIFS($G$2:$G19,$G19,$C$2:$C19,"&lt;&gt;"))</f>
        <v/>
      </c>
    </row>
    <row r="20">
      <c r="A20" s="16" t="n"/>
      <c r="B20" s="11" t="n"/>
      <c r="C20" s="11" t="n"/>
      <c r="D20" s="12" t="n"/>
      <c r="E20" s="13">
        <f>IF($C20="","",IFERROR(INDEX(Equipo!$B$2:$B$61,MATCH($C20,Equipo!$A$2:$A$61,0)),"No está en Equipo"))</f>
        <v/>
      </c>
      <c r="F20" s="15">
        <f>IF($C20="","",IFERROR(INDEX(Equipo!$C$2:$C$61,MATCH($C20,Equipo!$A$2:$A$61,0)),0))</f>
        <v/>
      </c>
      <c r="G20" s="13">
        <f>IF(OR($A20="",$B20=""),"",IFERROR($A20*10+MATCH($B20,Puestos!$D$2:$D$7,0),""))</f>
        <v/>
      </c>
      <c r="H20" s="13">
        <f>IF($G20="","",IFERROR(INDEX(Turnos!$F$2:$F$201,MATCH($G20,Turnos!$J$2:$J$201,0)),"Falta el turno"))</f>
        <v/>
      </c>
      <c r="I20" s="15">
        <f>IF(OR($C20="",$H20=""),"",IF($H20="Por horas",N($D20),IF($H20="Por puntos",N($F20),IF($H20="Puntos × horas",N($F20)*N($D20),IF($H20="Partes iguales",1,"")))))</f>
        <v/>
      </c>
      <c r="J20" s="15">
        <f>IF($I20="","",SUMIFS($I$2:$I$1201,$G$2:$G$1201,$G20))</f>
        <v/>
      </c>
      <c r="K20" s="19">
        <f>IF($I20="","",IFERROR($I20/$J20,0))</f>
        <v/>
      </c>
      <c r="L20" s="18">
        <f>IF($K20="","",$K20*N(INDEX(Turnos!$C$2:$C$201,MATCH($G20,Turnos!$J$2:$J$201,0))))</f>
        <v/>
      </c>
      <c r="M20" s="18">
        <f>IF($K20="","",$K20*N(INDEX(Turnos!$D$2:$D$201,MATCH($G20,Turnos!$J$2:$J$201,0))))</f>
        <v/>
      </c>
      <c r="N20" s="18">
        <f>IF($K20="","",$L20+$M20)</f>
        <v/>
      </c>
      <c r="O20" s="13">
        <f>IF(OR($G20="",$C20="",$G20&lt;&gt;'Liquidación del turno'!$C$5),"",COUNTIFS($G$2:$G20,$G20,$C$2:$C20,"&lt;&gt;"))</f>
        <v/>
      </c>
    </row>
    <row r="21">
      <c r="A21" s="16" t="n"/>
      <c r="B21" s="11" t="n"/>
      <c r="C21" s="11" t="n"/>
      <c r="D21" s="12" t="n"/>
      <c r="E21" s="13">
        <f>IF($C21="","",IFERROR(INDEX(Equipo!$B$2:$B$61,MATCH($C21,Equipo!$A$2:$A$61,0)),"No está en Equipo"))</f>
        <v/>
      </c>
      <c r="F21" s="15">
        <f>IF($C21="","",IFERROR(INDEX(Equipo!$C$2:$C$61,MATCH($C21,Equipo!$A$2:$A$61,0)),0))</f>
        <v/>
      </c>
      <c r="G21" s="13">
        <f>IF(OR($A21="",$B21=""),"",IFERROR($A21*10+MATCH($B21,Puestos!$D$2:$D$7,0),""))</f>
        <v/>
      </c>
      <c r="H21" s="13">
        <f>IF($G21="","",IFERROR(INDEX(Turnos!$F$2:$F$201,MATCH($G21,Turnos!$J$2:$J$201,0)),"Falta el turno"))</f>
        <v/>
      </c>
      <c r="I21" s="15">
        <f>IF(OR($C21="",$H21=""),"",IF($H21="Por horas",N($D21),IF($H21="Por puntos",N($F21),IF($H21="Puntos × horas",N($F21)*N($D21),IF($H21="Partes iguales",1,"")))))</f>
        <v/>
      </c>
      <c r="J21" s="15">
        <f>IF($I21="","",SUMIFS($I$2:$I$1201,$G$2:$G$1201,$G21))</f>
        <v/>
      </c>
      <c r="K21" s="19">
        <f>IF($I21="","",IFERROR($I21/$J21,0))</f>
        <v/>
      </c>
      <c r="L21" s="18">
        <f>IF($K21="","",$K21*N(INDEX(Turnos!$C$2:$C$201,MATCH($G21,Turnos!$J$2:$J$201,0))))</f>
        <v/>
      </c>
      <c r="M21" s="18">
        <f>IF($K21="","",$K21*N(INDEX(Turnos!$D$2:$D$201,MATCH($G21,Turnos!$J$2:$J$201,0))))</f>
        <v/>
      </c>
      <c r="N21" s="18">
        <f>IF($K21="","",$L21+$M21)</f>
        <v/>
      </c>
      <c r="O21" s="13">
        <f>IF(OR($G21="",$C21="",$G21&lt;&gt;'Liquidación del turno'!$C$5),"",COUNTIFS($G$2:$G21,$G21,$C$2:$C21,"&lt;&gt;"))</f>
        <v/>
      </c>
    </row>
    <row r="22">
      <c r="A22" s="16" t="n"/>
      <c r="B22" s="11" t="n"/>
      <c r="C22" s="11" t="n"/>
      <c r="D22" s="12" t="n"/>
      <c r="E22" s="13">
        <f>IF($C22="","",IFERROR(INDEX(Equipo!$B$2:$B$61,MATCH($C22,Equipo!$A$2:$A$61,0)),"No está en Equipo"))</f>
        <v/>
      </c>
      <c r="F22" s="15">
        <f>IF($C22="","",IFERROR(INDEX(Equipo!$C$2:$C$61,MATCH($C22,Equipo!$A$2:$A$61,0)),0))</f>
        <v/>
      </c>
      <c r="G22" s="13">
        <f>IF(OR($A22="",$B22=""),"",IFERROR($A22*10+MATCH($B22,Puestos!$D$2:$D$7,0),""))</f>
        <v/>
      </c>
      <c r="H22" s="13">
        <f>IF($G22="","",IFERROR(INDEX(Turnos!$F$2:$F$201,MATCH($G22,Turnos!$J$2:$J$201,0)),"Falta el turno"))</f>
        <v/>
      </c>
      <c r="I22" s="15">
        <f>IF(OR($C22="",$H22=""),"",IF($H22="Por horas",N($D22),IF($H22="Por puntos",N($F22),IF($H22="Puntos × horas",N($F22)*N($D22),IF($H22="Partes iguales",1,"")))))</f>
        <v/>
      </c>
      <c r="J22" s="15">
        <f>IF($I22="","",SUMIFS($I$2:$I$1201,$G$2:$G$1201,$G22))</f>
        <v/>
      </c>
      <c r="K22" s="19">
        <f>IF($I22="","",IFERROR($I22/$J22,0))</f>
        <v/>
      </c>
      <c r="L22" s="18">
        <f>IF($K22="","",$K22*N(INDEX(Turnos!$C$2:$C$201,MATCH($G22,Turnos!$J$2:$J$201,0))))</f>
        <v/>
      </c>
      <c r="M22" s="18">
        <f>IF($K22="","",$K22*N(INDEX(Turnos!$D$2:$D$201,MATCH($G22,Turnos!$J$2:$J$201,0))))</f>
        <v/>
      </c>
      <c r="N22" s="18">
        <f>IF($K22="","",$L22+$M22)</f>
        <v/>
      </c>
      <c r="O22" s="13">
        <f>IF(OR($G22="",$C22="",$G22&lt;&gt;'Liquidación del turno'!$C$5),"",COUNTIFS($G$2:$G22,$G22,$C$2:$C22,"&lt;&gt;"))</f>
        <v/>
      </c>
    </row>
    <row r="23">
      <c r="A23" s="16" t="n"/>
      <c r="B23" s="11" t="n"/>
      <c r="C23" s="11" t="n"/>
      <c r="D23" s="12" t="n"/>
      <c r="E23" s="13">
        <f>IF($C23="","",IFERROR(INDEX(Equipo!$B$2:$B$61,MATCH($C23,Equipo!$A$2:$A$61,0)),"No está en Equipo"))</f>
        <v/>
      </c>
      <c r="F23" s="15">
        <f>IF($C23="","",IFERROR(INDEX(Equipo!$C$2:$C$61,MATCH($C23,Equipo!$A$2:$A$61,0)),0))</f>
        <v/>
      </c>
      <c r="G23" s="13">
        <f>IF(OR($A23="",$B23=""),"",IFERROR($A23*10+MATCH($B23,Puestos!$D$2:$D$7,0),""))</f>
        <v/>
      </c>
      <c r="H23" s="13">
        <f>IF($G23="","",IFERROR(INDEX(Turnos!$F$2:$F$201,MATCH($G23,Turnos!$J$2:$J$201,0)),"Falta el turno"))</f>
        <v/>
      </c>
      <c r="I23" s="15">
        <f>IF(OR($C23="",$H23=""),"",IF($H23="Por horas",N($D23),IF($H23="Por puntos",N($F23),IF($H23="Puntos × horas",N($F23)*N($D23),IF($H23="Partes iguales",1,"")))))</f>
        <v/>
      </c>
      <c r="J23" s="15">
        <f>IF($I23="","",SUMIFS($I$2:$I$1201,$G$2:$G$1201,$G23))</f>
        <v/>
      </c>
      <c r="K23" s="19">
        <f>IF($I23="","",IFERROR($I23/$J23,0))</f>
        <v/>
      </c>
      <c r="L23" s="18">
        <f>IF($K23="","",$K23*N(INDEX(Turnos!$C$2:$C$201,MATCH($G23,Turnos!$J$2:$J$201,0))))</f>
        <v/>
      </c>
      <c r="M23" s="18">
        <f>IF($K23="","",$K23*N(INDEX(Turnos!$D$2:$D$201,MATCH($G23,Turnos!$J$2:$J$201,0))))</f>
        <v/>
      </c>
      <c r="N23" s="18">
        <f>IF($K23="","",$L23+$M23)</f>
        <v/>
      </c>
      <c r="O23" s="13">
        <f>IF(OR($G23="",$C23="",$G23&lt;&gt;'Liquidación del turno'!$C$5),"",COUNTIFS($G$2:$G23,$G23,$C$2:$C23,"&lt;&gt;"))</f>
        <v/>
      </c>
    </row>
    <row r="24">
      <c r="A24" s="16" t="n"/>
      <c r="B24" s="11" t="n"/>
      <c r="C24" s="11" t="n"/>
      <c r="D24" s="12" t="n"/>
      <c r="E24" s="13">
        <f>IF($C24="","",IFERROR(INDEX(Equipo!$B$2:$B$61,MATCH($C24,Equipo!$A$2:$A$61,0)),"No está en Equipo"))</f>
        <v/>
      </c>
      <c r="F24" s="15">
        <f>IF($C24="","",IFERROR(INDEX(Equipo!$C$2:$C$61,MATCH($C24,Equipo!$A$2:$A$61,0)),0))</f>
        <v/>
      </c>
      <c r="G24" s="13">
        <f>IF(OR($A24="",$B24=""),"",IFERROR($A24*10+MATCH($B24,Puestos!$D$2:$D$7,0),""))</f>
        <v/>
      </c>
      <c r="H24" s="13">
        <f>IF($G24="","",IFERROR(INDEX(Turnos!$F$2:$F$201,MATCH($G24,Turnos!$J$2:$J$201,0)),"Falta el turno"))</f>
        <v/>
      </c>
      <c r="I24" s="15">
        <f>IF(OR($C24="",$H24=""),"",IF($H24="Por horas",N($D24),IF($H24="Por puntos",N($F24),IF($H24="Puntos × horas",N($F24)*N($D24),IF($H24="Partes iguales",1,"")))))</f>
        <v/>
      </c>
      <c r="J24" s="15">
        <f>IF($I24="","",SUMIFS($I$2:$I$1201,$G$2:$G$1201,$G24))</f>
        <v/>
      </c>
      <c r="K24" s="19">
        <f>IF($I24="","",IFERROR($I24/$J24,0))</f>
        <v/>
      </c>
      <c r="L24" s="18">
        <f>IF($K24="","",$K24*N(INDEX(Turnos!$C$2:$C$201,MATCH($G24,Turnos!$J$2:$J$201,0))))</f>
        <v/>
      </c>
      <c r="M24" s="18">
        <f>IF($K24="","",$K24*N(INDEX(Turnos!$D$2:$D$201,MATCH($G24,Turnos!$J$2:$J$201,0))))</f>
        <v/>
      </c>
      <c r="N24" s="18">
        <f>IF($K24="","",$L24+$M24)</f>
        <v/>
      </c>
      <c r="O24" s="13">
        <f>IF(OR($G24="",$C24="",$G24&lt;&gt;'Liquidación del turno'!$C$5),"",COUNTIFS($G$2:$G24,$G24,$C$2:$C24,"&lt;&gt;"))</f>
        <v/>
      </c>
    </row>
    <row r="25">
      <c r="A25" s="16" t="n"/>
      <c r="B25" s="11" t="n"/>
      <c r="C25" s="11" t="n"/>
      <c r="D25" s="12" t="n"/>
      <c r="E25" s="13">
        <f>IF($C25="","",IFERROR(INDEX(Equipo!$B$2:$B$61,MATCH($C25,Equipo!$A$2:$A$61,0)),"No está en Equipo"))</f>
        <v/>
      </c>
      <c r="F25" s="15">
        <f>IF($C25="","",IFERROR(INDEX(Equipo!$C$2:$C$61,MATCH($C25,Equipo!$A$2:$A$61,0)),0))</f>
        <v/>
      </c>
      <c r="G25" s="13">
        <f>IF(OR($A25="",$B25=""),"",IFERROR($A25*10+MATCH($B25,Puestos!$D$2:$D$7,0),""))</f>
        <v/>
      </c>
      <c r="H25" s="13">
        <f>IF($G25="","",IFERROR(INDEX(Turnos!$F$2:$F$201,MATCH($G25,Turnos!$J$2:$J$201,0)),"Falta el turno"))</f>
        <v/>
      </c>
      <c r="I25" s="15">
        <f>IF(OR($C25="",$H25=""),"",IF($H25="Por horas",N($D25),IF($H25="Por puntos",N($F25),IF($H25="Puntos × horas",N($F25)*N($D25),IF($H25="Partes iguales",1,"")))))</f>
        <v/>
      </c>
      <c r="J25" s="15">
        <f>IF($I25="","",SUMIFS($I$2:$I$1201,$G$2:$G$1201,$G25))</f>
        <v/>
      </c>
      <c r="K25" s="19">
        <f>IF($I25="","",IFERROR($I25/$J25,0))</f>
        <v/>
      </c>
      <c r="L25" s="18">
        <f>IF($K25="","",$K25*N(INDEX(Turnos!$C$2:$C$201,MATCH($G25,Turnos!$J$2:$J$201,0))))</f>
        <v/>
      </c>
      <c r="M25" s="18">
        <f>IF($K25="","",$K25*N(INDEX(Turnos!$D$2:$D$201,MATCH($G25,Turnos!$J$2:$J$201,0))))</f>
        <v/>
      </c>
      <c r="N25" s="18">
        <f>IF($K25="","",$L25+$M25)</f>
        <v/>
      </c>
      <c r="O25" s="13">
        <f>IF(OR($G25="",$C25="",$G25&lt;&gt;'Liquidación del turno'!$C$5),"",COUNTIFS($G$2:$G25,$G25,$C$2:$C25,"&lt;&gt;"))</f>
        <v/>
      </c>
    </row>
    <row r="26">
      <c r="A26" s="16" t="n"/>
      <c r="B26" s="11" t="n"/>
      <c r="C26" s="11" t="n"/>
      <c r="D26" s="12" t="n"/>
      <c r="E26" s="13">
        <f>IF($C26="","",IFERROR(INDEX(Equipo!$B$2:$B$61,MATCH($C26,Equipo!$A$2:$A$61,0)),"No está en Equipo"))</f>
        <v/>
      </c>
      <c r="F26" s="15">
        <f>IF($C26="","",IFERROR(INDEX(Equipo!$C$2:$C$61,MATCH($C26,Equipo!$A$2:$A$61,0)),0))</f>
        <v/>
      </c>
      <c r="G26" s="13">
        <f>IF(OR($A26="",$B26=""),"",IFERROR($A26*10+MATCH($B26,Puestos!$D$2:$D$7,0),""))</f>
        <v/>
      </c>
      <c r="H26" s="13">
        <f>IF($G26="","",IFERROR(INDEX(Turnos!$F$2:$F$201,MATCH($G26,Turnos!$J$2:$J$201,0)),"Falta el turno"))</f>
        <v/>
      </c>
      <c r="I26" s="15">
        <f>IF(OR($C26="",$H26=""),"",IF($H26="Por horas",N($D26),IF($H26="Por puntos",N($F26),IF($H26="Puntos × horas",N($F26)*N($D26),IF($H26="Partes iguales",1,"")))))</f>
        <v/>
      </c>
      <c r="J26" s="15">
        <f>IF($I26="","",SUMIFS($I$2:$I$1201,$G$2:$G$1201,$G26))</f>
        <v/>
      </c>
      <c r="K26" s="19">
        <f>IF($I26="","",IFERROR($I26/$J26,0))</f>
        <v/>
      </c>
      <c r="L26" s="18">
        <f>IF($K26="","",$K26*N(INDEX(Turnos!$C$2:$C$201,MATCH($G26,Turnos!$J$2:$J$201,0))))</f>
        <v/>
      </c>
      <c r="M26" s="18">
        <f>IF($K26="","",$K26*N(INDEX(Turnos!$D$2:$D$201,MATCH($G26,Turnos!$J$2:$J$201,0))))</f>
        <v/>
      </c>
      <c r="N26" s="18">
        <f>IF($K26="","",$L26+$M26)</f>
        <v/>
      </c>
      <c r="O26" s="13">
        <f>IF(OR($G26="",$C26="",$G26&lt;&gt;'Liquidación del turno'!$C$5),"",COUNTIFS($G$2:$G26,$G26,$C$2:$C26,"&lt;&gt;"))</f>
        <v/>
      </c>
    </row>
    <row r="27">
      <c r="A27" s="16" t="n"/>
      <c r="B27" s="11" t="n"/>
      <c r="C27" s="11" t="n"/>
      <c r="D27" s="12" t="n"/>
      <c r="E27" s="13">
        <f>IF($C27="","",IFERROR(INDEX(Equipo!$B$2:$B$61,MATCH($C27,Equipo!$A$2:$A$61,0)),"No está en Equipo"))</f>
        <v/>
      </c>
      <c r="F27" s="15">
        <f>IF($C27="","",IFERROR(INDEX(Equipo!$C$2:$C$61,MATCH($C27,Equipo!$A$2:$A$61,0)),0))</f>
        <v/>
      </c>
      <c r="G27" s="13">
        <f>IF(OR($A27="",$B27=""),"",IFERROR($A27*10+MATCH($B27,Puestos!$D$2:$D$7,0),""))</f>
        <v/>
      </c>
      <c r="H27" s="13">
        <f>IF($G27="","",IFERROR(INDEX(Turnos!$F$2:$F$201,MATCH($G27,Turnos!$J$2:$J$201,0)),"Falta el turno"))</f>
        <v/>
      </c>
      <c r="I27" s="15">
        <f>IF(OR($C27="",$H27=""),"",IF($H27="Por horas",N($D27),IF($H27="Por puntos",N($F27),IF($H27="Puntos × horas",N($F27)*N($D27),IF($H27="Partes iguales",1,"")))))</f>
        <v/>
      </c>
      <c r="J27" s="15">
        <f>IF($I27="","",SUMIFS($I$2:$I$1201,$G$2:$G$1201,$G27))</f>
        <v/>
      </c>
      <c r="K27" s="19">
        <f>IF($I27="","",IFERROR($I27/$J27,0))</f>
        <v/>
      </c>
      <c r="L27" s="18">
        <f>IF($K27="","",$K27*N(INDEX(Turnos!$C$2:$C$201,MATCH($G27,Turnos!$J$2:$J$201,0))))</f>
        <v/>
      </c>
      <c r="M27" s="18">
        <f>IF($K27="","",$K27*N(INDEX(Turnos!$D$2:$D$201,MATCH($G27,Turnos!$J$2:$J$201,0))))</f>
        <v/>
      </c>
      <c r="N27" s="18">
        <f>IF($K27="","",$L27+$M27)</f>
        <v/>
      </c>
      <c r="O27" s="13">
        <f>IF(OR($G27="",$C27="",$G27&lt;&gt;'Liquidación del turno'!$C$5),"",COUNTIFS($G$2:$G27,$G27,$C$2:$C27,"&lt;&gt;"))</f>
        <v/>
      </c>
    </row>
    <row r="28">
      <c r="A28" s="16" t="n"/>
      <c r="B28" s="11" t="n"/>
      <c r="C28" s="11" t="n"/>
      <c r="D28" s="12" t="n"/>
      <c r="E28" s="13">
        <f>IF($C28="","",IFERROR(INDEX(Equipo!$B$2:$B$61,MATCH($C28,Equipo!$A$2:$A$61,0)),"No está en Equipo"))</f>
        <v/>
      </c>
      <c r="F28" s="15">
        <f>IF($C28="","",IFERROR(INDEX(Equipo!$C$2:$C$61,MATCH($C28,Equipo!$A$2:$A$61,0)),0))</f>
        <v/>
      </c>
      <c r="G28" s="13">
        <f>IF(OR($A28="",$B28=""),"",IFERROR($A28*10+MATCH($B28,Puestos!$D$2:$D$7,0),""))</f>
        <v/>
      </c>
      <c r="H28" s="13">
        <f>IF($G28="","",IFERROR(INDEX(Turnos!$F$2:$F$201,MATCH($G28,Turnos!$J$2:$J$201,0)),"Falta el turno"))</f>
        <v/>
      </c>
      <c r="I28" s="15">
        <f>IF(OR($C28="",$H28=""),"",IF($H28="Por horas",N($D28),IF($H28="Por puntos",N($F28),IF($H28="Puntos × horas",N($F28)*N($D28),IF($H28="Partes iguales",1,"")))))</f>
        <v/>
      </c>
      <c r="J28" s="15">
        <f>IF($I28="","",SUMIFS($I$2:$I$1201,$G$2:$G$1201,$G28))</f>
        <v/>
      </c>
      <c r="K28" s="19">
        <f>IF($I28="","",IFERROR($I28/$J28,0))</f>
        <v/>
      </c>
      <c r="L28" s="18">
        <f>IF($K28="","",$K28*N(INDEX(Turnos!$C$2:$C$201,MATCH($G28,Turnos!$J$2:$J$201,0))))</f>
        <v/>
      </c>
      <c r="M28" s="18">
        <f>IF($K28="","",$K28*N(INDEX(Turnos!$D$2:$D$201,MATCH($G28,Turnos!$J$2:$J$201,0))))</f>
        <v/>
      </c>
      <c r="N28" s="18">
        <f>IF($K28="","",$L28+$M28)</f>
        <v/>
      </c>
      <c r="O28" s="13">
        <f>IF(OR($G28="",$C28="",$G28&lt;&gt;'Liquidación del turno'!$C$5),"",COUNTIFS($G$2:$G28,$G28,$C$2:$C28,"&lt;&gt;"))</f>
        <v/>
      </c>
    </row>
    <row r="29">
      <c r="A29" s="16" t="n"/>
      <c r="B29" s="11" t="n"/>
      <c r="C29" s="11" t="n"/>
      <c r="D29" s="12" t="n"/>
      <c r="E29" s="13">
        <f>IF($C29="","",IFERROR(INDEX(Equipo!$B$2:$B$61,MATCH($C29,Equipo!$A$2:$A$61,0)),"No está en Equipo"))</f>
        <v/>
      </c>
      <c r="F29" s="15">
        <f>IF($C29="","",IFERROR(INDEX(Equipo!$C$2:$C$61,MATCH($C29,Equipo!$A$2:$A$61,0)),0))</f>
        <v/>
      </c>
      <c r="G29" s="13">
        <f>IF(OR($A29="",$B29=""),"",IFERROR($A29*10+MATCH($B29,Puestos!$D$2:$D$7,0),""))</f>
        <v/>
      </c>
      <c r="H29" s="13">
        <f>IF($G29="","",IFERROR(INDEX(Turnos!$F$2:$F$201,MATCH($G29,Turnos!$J$2:$J$201,0)),"Falta el turno"))</f>
        <v/>
      </c>
      <c r="I29" s="15">
        <f>IF(OR($C29="",$H29=""),"",IF($H29="Por horas",N($D29),IF($H29="Por puntos",N($F29),IF($H29="Puntos × horas",N($F29)*N($D29),IF($H29="Partes iguales",1,"")))))</f>
        <v/>
      </c>
      <c r="J29" s="15">
        <f>IF($I29="","",SUMIFS($I$2:$I$1201,$G$2:$G$1201,$G29))</f>
        <v/>
      </c>
      <c r="K29" s="19">
        <f>IF($I29="","",IFERROR($I29/$J29,0))</f>
        <v/>
      </c>
      <c r="L29" s="18">
        <f>IF($K29="","",$K29*N(INDEX(Turnos!$C$2:$C$201,MATCH($G29,Turnos!$J$2:$J$201,0))))</f>
        <v/>
      </c>
      <c r="M29" s="18">
        <f>IF($K29="","",$K29*N(INDEX(Turnos!$D$2:$D$201,MATCH($G29,Turnos!$J$2:$J$201,0))))</f>
        <v/>
      </c>
      <c r="N29" s="18">
        <f>IF($K29="","",$L29+$M29)</f>
        <v/>
      </c>
      <c r="O29" s="13">
        <f>IF(OR($G29="",$C29="",$G29&lt;&gt;'Liquidación del turno'!$C$5),"",COUNTIFS($G$2:$G29,$G29,$C$2:$C29,"&lt;&gt;"))</f>
        <v/>
      </c>
    </row>
    <row r="30">
      <c r="A30" s="16" t="n"/>
      <c r="B30" s="11" t="n"/>
      <c r="C30" s="11" t="n"/>
      <c r="D30" s="12" t="n"/>
      <c r="E30" s="13">
        <f>IF($C30="","",IFERROR(INDEX(Equipo!$B$2:$B$61,MATCH($C30,Equipo!$A$2:$A$61,0)),"No está en Equipo"))</f>
        <v/>
      </c>
      <c r="F30" s="15">
        <f>IF($C30="","",IFERROR(INDEX(Equipo!$C$2:$C$61,MATCH($C30,Equipo!$A$2:$A$61,0)),0))</f>
        <v/>
      </c>
      <c r="G30" s="13">
        <f>IF(OR($A30="",$B30=""),"",IFERROR($A30*10+MATCH($B30,Puestos!$D$2:$D$7,0),""))</f>
        <v/>
      </c>
      <c r="H30" s="13">
        <f>IF($G30="","",IFERROR(INDEX(Turnos!$F$2:$F$201,MATCH($G30,Turnos!$J$2:$J$201,0)),"Falta el turno"))</f>
        <v/>
      </c>
      <c r="I30" s="15">
        <f>IF(OR($C30="",$H30=""),"",IF($H30="Por horas",N($D30),IF($H30="Por puntos",N($F30),IF($H30="Puntos × horas",N($F30)*N($D30),IF($H30="Partes iguales",1,"")))))</f>
        <v/>
      </c>
      <c r="J30" s="15">
        <f>IF($I30="","",SUMIFS($I$2:$I$1201,$G$2:$G$1201,$G30))</f>
        <v/>
      </c>
      <c r="K30" s="19">
        <f>IF($I30="","",IFERROR($I30/$J30,0))</f>
        <v/>
      </c>
      <c r="L30" s="18">
        <f>IF($K30="","",$K30*N(INDEX(Turnos!$C$2:$C$201,MATCH($G30,Turnos!$J$2:$J$201,0))))</f>
        <v/>
      </c>
      <c r="M30" s="18">
        <f>IF($K30="","",$K30*N(INDEX(Turnos!$D$2:$D$201,MATCH($G30,Turnos!$J$2:$J$201,0))))</f>
        <v/>
      </c>
      <c r="N30" s="18">
        <f>IF($K30="","",$L30+$M30)</f>
        <v/>
      </c>
      <c r="O30" s="13">
        <f>IF(OR($G30="",$C30="",$G30&lt;&gt;'Liquidación del turno'!$C$5),"",COUNTIFS($G$2:$G30,$G30,$C$2:$C30,"&lt;&gt;"))</f>
        <v/>
      </c>
    </row>
    <row r="31">
      <c r="A31" s="16" t="n"/>
      <c r="B31" s="11" t="n"/>
      <c r="C31" s="11" t="n"/>
      <c r="D31" s="12" t="n"/>
      <c r="E31" s="13">
        <f>IF($C31="","",IFERROR(INDEX(Equipo!$B$2:$B$61,MATCH($C31,Equipo!$A$2:$A$61,0)),"No está en Equipo"))</f>
        <v/>
      </c>
      <c r="F31" s="15">
        <f>IF($C31="","",IFERROR(INDEX(Equipo!$C$2:$C$61,MATCH($C31,Equipo!$A$2:$A$61,0)),0))</f>
        <v/>
      </c>
      <c r="G31" s="13">
        <f>IF(OR($A31="",$B31=""),"",IFERROR($A31*10+MATCH($B31,Puestos!$D$2:$D$7,0),""))</f>
        <v/>
      </c>
      <c r="H31" s="13">
        <f>IF($G31="","",IFERROR(INDEX(Turnos!$F$2:$F$201,MATCH($G31,Turnos!$J$2:$J$201,0)),"Falta el turno"))</f>
        <v/>
      </c>
      <c r="I31" s="15">
        <f>IF(OR($C31="",$H31=""),"",IF($H31="Por horas",N($D31),IF($H31="Por puntos",N($F31),IF($H31="Puntos × horas",N($F31)*N($D31),IF($H31="Partes iguales",1,"")))))</f>
        <v/>
      </c>
      <c r="J31" s="15">
        <f>IF($I31="","",SUMIFS($I$2:$I$1201,$G$2:$G$1201,$G31))</f>
        <v/>
      </c>
      <c r="K31" s="19">
        <f>IF($I31="","",IFERROR($I31/$J31,0))</f>
        <v/>
      </c>
      <c r="L31" s="18">
        <f>IF($K31="","",$K31*N(INDEX(Turnos!$C$2:$C$201,MATCH($G31,Turnos!$J$2:$J$201,0))))</f>
        <v/>
      </c>
      <c r="M31" s="18">
        <f>IF($K31="","",$K31*N(INDEX(Turnos!$D$2:$D$201,MATCH($G31,Turnos!$J$2:$J$201,0))))</f>
        <v/>
      </c>
      <c r="N31" s="18">
        <f>IF($K31="","",$L31+$M31)</f>
        <v/>
      </c>
      <c r="O31" s="13">
        <f>IF(OR($G31="",$C31="",$G31&lt;&gt;'Liquidación del turno'!$C$5),"",COUNTIFS($G$2:$G31,$G31,$C$2:$C31,"&lt;&gt;"))</f>
        <v/>
      </c>
    </row>
    <row r="32">
      <c r="A32" s="16" t="n"/>
      <c r="B32" s="11" t="n"/>
      <c r="C32" s="11" t="n"/>
      <c r="D32" s="12" t="n"/>
      <c r="E32" s="13">
        <f>IF($C32="","",IFERROR(INDEX(Equipo!$B$2:$B$61,MATCH($C32,Equipo!$A$2:$A$61,0)),"No está en Equipo"))</f>
        <v/>
      </c>
      <c r="F32" s="15">
        <f>IF($C32="","",IFERROR(INDEX(Equipo!$C$2:$C$61,MATCH($C32,Equipo!$A$2:$A$61,0)),0))</f>
        <v/>
      </c>
      <c r="G32" s="13">
        <f>IF(OR($A32="",$B32=""),"",IFERROR($A32*10+MATCH($B32,Puestos!$D$2:$D$7,0),""))</f>
        <v/>
      </c>
      <c r="H32" s="13">
        <f>IF($G32="","",IFERROR(INDEX(Turnos!$F$2:$F$201,MATCH($G32,Turnos!$J$2:$J$201,0)),"Falta el turno"))</f>
        <v/>
      </c>
      <c r="I32" s="15">
        <f>IF(OR($C32="",$H32=""),"",IF($H32="Por horas",N($D32),IF($H32="Por puntos",N($F32),IF($H32="Puntos × horas",N($F32)*N($D32),IF($H32="Partes iguales",1,"")))))</f>
        <v/>
      </c>
      <c r="J32" s="15">
        <f>IF($I32="","",SUMIFS($I$2:$I$1201,$G$2:$G$1201,$G32))</f>
        <v/>
      </c>
      <c r="K32" s="19">
        <f>IF($I32="","",IFERROR($I32/$J32,0))</f>
        <v/>
      </c>
      <c r="L32" s="18">
        <f>IF($K32="","",$K32*N(INDEX(Turnos!$C$2:$C$201,MATCH($G32,Turnos!$J$2:$J$201,0))))</f>
        <v/>
      </c>
      <c r="M32" s="18">
        <f>IF($K32="","",$K32*N(INDEX(Turnos!$D$2:$D$201,MATCH($G32,Turnos!$J$2:$J$201,0))))</f>
        <v/>
      </c>
      <c r="N32" s="18">
        <f>IF($K32="","",$L32+$M32)</f>
        <v/>
      </c>
      <c r="O32" s="13">
        <f>IF(OR($G32="",$C32="",$G32&lt;&gt;'Liquidación del turno'!$C$5),"",COUNTIFS($G$2:$G32,$G32,$C$2:$C32,"&lt;&gt;"))</f>
        <v/>
      </c>
    </row>
    <row r="33">
      <c r="A33" s="16" t="n"/>
      <c r="B33" s="11" t="n"/>
      <c r="C33" s="11" t="n"/>
      <c r="D33" s="12" t="n"/>
      <c r="E33" s="13">
        <f>IF($C33="","",IFERROR(INDEX(Equipo!$B$2:$B$61,MATCH($C33,Equipo!$A$2:$A$61,0)),"No está en Equipo"))</f>
        <v/>
      </c>
      <c r="F33" s="15">
        <f>IF($C33="","",IFERROR(INDEX(Equipo!$C$2:$C$61,MATCH($C33,Equipo!$A$2:$A$61,0)),0))</f>
        <v/>
      </c>
      <c r="G33" s="13">
        <f>IF(OR($A33="",$B33=""),"",IFERROR($A33*10+MATCH($B33,Puestos!$D$2:$D$7,0),""))</f>
        <v/>
      </c>
      <c r="H33" s="13">
        <f>IF($G33="","",IFERROR(INDEX(Turnos!$F$2:$F$201,MATCH($G33,Turnos!$J$2:$J$201,0)),"Falta el turno"))</f>
        <v/>
      </c>
      <c r="I33" s="15">
        <f>IF(OR($C33="",$H33=""),"",IF($H33="Por horas",N($D33),IF($H33="Por puntos",N($F33),IF($H33="Puntos × horas",N($F33)*N($D33),IF($H33="Partes iguales",1,"")))))</f>
        <v/>
      </c>
      <c r="J33" s="15">
        <f>IF($I33="","",SUMIFS($I$2:$I$1201,$G$2:$G$1201,$G33))</f>
        <v/>
      </c>
      <c r="K33" s="19">
        <f>IF($I33="","",IFERROR($I33/$J33,0))</f>
        <v/>
      </c>
      <c r="L33" s="18">
        <f>IF($K33="","",$K33*N(INDEX(Turnos!$C$2:$C$201,MATCH($G33,Turnos!$J$2:$J$201,0))))</f>
        <v/>
      </c>
      <c r="M33" s="18">
        <f>IF($K33="","",$K33*N(INDEX(Turnos!$D$2:$D$201,MATCH($G33,Turnos!$J$2:$J$201,0))))</f>
        <v/>
      </c>
      <c r="N33" s="18">
        <f>IF($K33="","",$L33+$M33)</f>
        <v/>
      </c>
      <c r="O33" s="13">
        <f>IF(OR($G33="",$C33="",$G33&lt;&gt;'Liquidación del turno'!$C$5),"",COUNTIFS($G$2:$G33,$G33,$C$2:$C33,"&lt;&gt;"))</f>
        <v/>
      </c>
    </row>
    <row r="34">
      <c r="A34" s="16" t="n"/>
      <c r="B34" s="11" t="n"/>
      <c r="C34" s="11" t="n"/>
      <c r="D34" s="12" t="n"/>
      <c r="E34" s="13">
        <f>IF($C34="","",IFERROR(INDEX(Equipo!$B$2:$B$61,MATCH($C34,Equipo!$A$2:$A$61,0)),"No está en Equipo"))</f>
        <v/>
      </c>
      <c r="F34" s="15">
        <f>IF($C34="","",IFERROR(INDEX(Equipo!$C$2:$C$61,MATCH($C34,Equipo!$A$2:$A$61,0)),0))</f>
        <v/>
      </c>
      <c r="G34" s="13">
        <f>IF(OR($A34="",$B34=""),"",IFERROR($A34*10+MATCH($B34,Puestos!$D$2:$D$7,0),""))</f>
        <v/>
      </c>
      <c r="H34" s="13">
        <f>IF($G34="","",IFERROR(INDEX(Turnos!$F$2:$F$201,MATCH($G34,Turnos!$J$2:$J$201,0)),"Falta el turno"))</f>
        <v/>
      </c>
      <c r="I34" s="15">
        <f>IF(OR($C34="",$H34=""),"",IF($H34="Por horas",N($D34),IF($H34="Por puntos",N($F34),IF($H34="Puntos × horas",N($F34)*N($D34),IF($H34="Partes iguales",1,"")))))</f>
        <v/>
      </c>
      <c r="J34" s="15">
        <f>IF($I34="","",SUMIFS($I$2:$I$1201,$G$2:$G$1201,$G34))</f>
        <v/>
      </c>
      <c r="K34" s="19">
        <f>IF($I34="","",IFERROR($I34/$J34,0))</f>
        <v/>
      </c>
      <c r="L34" s="18">
        <f>IF($K34="","",$K34*N(INDEX(Turnos!$C$2:$C$201,MATCH($G34,Turnos!$J$2:$J$201,0))))</f>
        <v/>
      </c>
      <c r="M34" s="18">
        <f>IF($K34="","",$K34*N(INDEX(Turnos!$D$2:$D$201,MATCH($G34,Turnos!$J$2:$J$201,0))))</f>
        <v/>
      </c>
      <c r="N34" s="18">
        <f>IF($K34="","",$L34+$M34)</f>
        <v/>
      </c>
      <c r="O34" s="13">
        <f>IF(OR($G34="",$C34="",$G34&lt;&gt;'Liquidación del turno'!$C$5),"",COUNTIFS($G$2:$G34,$G34,$C$2:$C34,"&lt;&gt;"))</f>
        <v/>
      </c>
    </row>
    <row r="35">
      <c r="A35" s="16" t="n"/>
      <c r="B35" s="11" t="n"/>
      <c r="C35" s="11" t="n"/>
      <c r="D35" s="12" t="n"/>
      <c r="E35" s="13">
        <f>IF($C35="","",IFERROR(INDEX(Equipo!$B$2:$B$61,MATCH($C35,Equipo!$A$2:$A$61,0)),"No está en Equipo"))</f>
        <v/>
      </c>
      <c r="F35" s="15">
        <f>IF($C35="","",IFERROR(INDEX(Equipo!$C$2:$C$61,MATCH($C35,Equipo!$A$2:$A$61,0)),0))</f>
        <v/>
      </c>
      <c r="G35" s="13">
        <f>IF(OR($A35="",$B35=""),"",IFERROR($A35*10+MATCH($B35,Puestos!$D$2:$D$7,0),""))</f>
        <v/>
      </c>
      <c r="H35" s="13">
        <f>IF($G35="","",IFERROR(INDEX(Turnos!$F$2:$F$201,MATCH($G35,Turnos!$J$2:$J$201,0)),"Falta el turno"))</f>
        <v/>
      </c>
      <c r="I35" s="15">
        <f>IF(OR($C35="",$H35=""),"",IF($H35="Por horas",N($D35),IF($H35="Por puntos",N($F35),IF($H35="Puntos × horas",N($F35)*N($D35),IF($H35="Partes iguales",1,"")))))</f>
        <v/>
      </c>
      <c r="J35" s="15">
        <f>IF($I35="","",SUMIFS($I$2:$I$1201,$G$2:$G$1201,$G35))</f>
        <v/>
      </c>
      <c r="K35" s="19">
        <f>IF($I35="","",IFERROR($I35/$J35,0))</f>
        <v/>
      </c>
      <c r="L35" s="18">
        <f>IF($K35="","",$K35*N(INDEX(Turnos!$C$2:$C$201,MATCH($G35,Turnos!$J$2:$J$201,0))))</f>
        <v/>
      </c>
      <c r="M35" s="18">
        <f>IF($K35="","",$K35*N(INDEX(Turnos!$D$2:$D$201,MATCH($G35,Turnos!$J$2:$J$201,0))))</f>
        <v/>
      </c>
      <c r="N35" s="18">
        <f>IF($K35="","",$L35+$M35)</f>
        <v/>
      </c>
      <c r="O35" s="13">
        <f>IF(OR($G35="",$C35="",$G35&lt;&gt;'Liquidación del turno'!$C$5),"",COUNTIFS($G$2:$G35,$G35,$C$2:$C35,"&lt;&gt;"))</f>
        <v/>
      </c>
    </row>
    <row r="36">
      <c r="A36" s="16" t="n"/>
      <c r="B36" s="11" t="n"/>
      <c r="C36" s="11" t="n"/>
      <c r="D36" s="12" t="n"/>
      <c r="E36" s="13">
        <f>IF($C36="","",IFERROR(INDEX(Equipo!$B$2:$B$61,MATCH($C36,Equipo!$A$2:$A$61,0)),"No está en Equipo"))</f>
        <v/>
      </c>
      <c r="F36" s="15">
        <f>IF($C36="","",IFERROR(INDEX(Equipo!$C$2:$C$61,MATCH($C36,Equipo!$A$2:$A$61,0)),0))</f>
        <v/>
      </c>
      <c r="G36" s="13">
        <f>IF(OR($A36="",$B36=""),"",IFERROR($A36*10+MATCH($B36,Puestos!$D$2:$D$7,0),""))</f>
        <v/>
      </c>
      <c r="H36" s="13">
        <f>IF($G36="","",IFERROR(INDEX(Turnos!$F$2:$F$201,MATCH($G36,Turnos!$J$2:$J$201,0)),"Falta el turno"))</f>
        <v/>
      </c>
      <c r="I36" s="15">
        <f>IF(OR($C36="",$H36=""),"",IF($H36="Por horas",N($D36),IF($H36="Por puntos",N($F36),IF($H36="Puntos × horas",N($F36)*N($D36),IF($H36="Partes iguales",1,"")))))</f>
        <v/>
      </c>
      <c r="J36" s="15">
        <f>IF($I36="","",SUMIFS($I$2:$I$1201,$G$2:$G$1201,$G36))</f>
        <v/>
      </c>
      <c r="K36" s="19">
        <f>IF($I36="","",IFERROR($I36/$J36,0))</f>
        <v/>
      </c>
      <c r="L36" s="18">
        <f>IF($K36="","",$K36*N(INDEX(Turnos!$C$2:$C$201,MATCH($G36,Turnos!$J$2:$J$201,0))))</f>
        <v/>
      </c>
      <c r="M36" s="18">
        <f>IF($K36="","",$K36*N(INDEX(Turnos!$D$2:$D$201,MATCH($G36,Turnos!$J$2:$J$201,0))))</f>
        <v/>
      </c>
      <c r="N36" s="18">
        <f>IF($K36="","",$L36+$M36)</f>
        <v/>
      </c>
      <c r="O36" s="13">
        <f>IF(OR($G36="",$C36="",$G36&lt;&gt;'Liquidación del turno'!$C$5),"",COUNTIFS($G$2:$G36,$G36,$C$2:$C36,"&lt;&gt;"))</f>
        <v/>
      </c>
    </row>
    <row r="37">
      <c r="A37" s="16" t="n"/>
      <c r="B37" s="11" t="n"/>
      <c r="C37" s="11" t="n"/>
      <c r="D37" s="12" t="n"/>
      <c r="E37" s="13">
        <f>IF($C37="","",IFERROR(INDEX(Equipo!$B$2:$B$61,MATCH($C37,Equipo!$A$2:$A$61,0)),"No está en Equipo"))</f>
        <v/>
      </c>
      <c r="F37" s="15">
        <f>IF($C37="","",IFERROR(INDEX(Equipo!$C$2:$C$61,MATCH($C37,Equipo!$A$2:$A$61,0)),0))</f>
        <v/>
      </c>
      <c r="G37" s="13">
        <f>IF(OR($A37="",$B37=""),"",IFERROR($A37*10+MATCH($B37,Puestos!$D$2:$D$7,0),""))</f>
        <v/>
      </c>
      <c r="H37" s="13">
        <f>IF($G37="","",IFERROR(INDEX(Turnos!$F$2:$F$201,MATCH($G37,Turnos!$J$2:$J$201,0)),"Falta el turno"))</f>
        <v/>
      </c>
      <c r="I37" s="15">
        <f>IF(OR($C37="",$H37=""),"",IF($H37="Por horas",N($D37),IF($H37="Por puntos",N($F37),IF($H37="Puntos × horas",N($F37)*N($D37),IF($H37="Partes iguales",1,"")))))</f>
        <v/>
      </c>
      <c r="J37" s="15">
        <f>IF($I37="","",SUMIFS($I$2:$I$1201,$G$2:$G$1201,$G37))</f>
        <v/>
      </c>
      <c r="K37" s="19">
        <f>IF($I37="","",IFERROR($I37/$J37,0))</f>
        <v/>
      </c>
      <c r="L37" s="18">
        <f>IF($K37="","",$K37*N(INDEX(Turnos!$C$2:$C$201,MATCH($G37,Turnos!$J$2:$J$201,0))))</f>
        <v/>
      </c>
      <c r="M37" s="18">
        <f>IF($K37="","",$K37*N(INDEX(Turnos!$D$2:$D$201,MATCH($G37,Turnos!$J$2:$J$201,0))))</f>
        <v/>
      </c>
      <c r="N37" s="18">
        <f>IF($K37="","",$L37+$M37)</f>
        <v/>
      </c>
      <c r="O37" s="13">
        <f>IF(OR($G37="",$C37="",$G37&lt;&gt;'Liquidación del turno'!$C$5),"",COUNTIFS($G$2:$G37,$G37,$C$2:$C37,"&lt;&gt;"))</f>
        <v/>
      </c>
    </row>
    <row r="38">
      <c r="A38" s="16" t="n"/>
      <c r="B38" s="11" t="n"/>
      <c r="C38" s="11" t="n"/>
      <c r="D38" s="12" t="n"/>
      <c r="E38" s="13">
        <f>IF($C38="","",IFERROR(INDEX(Equipo!$B$2:$B$61,MATCH($C38,Equipo!$A$2:$A$61,0)),"No está en Equipo"))</f>
        <v/>
      </c>
      <c r="F38" s="15">
        <f>IF($C38="","",IFERROR(INDEX(Equipo!$C$2:$C$61,MATCH($C38,Equipo!$A$2:$A$61,0)),0))</f>
        <v/>
      </c>
      <c r="G38" s="13">
        <f>IF(OR($A38="",$B38=""),"",IFERROR($A38*10+MATCH($B38,Puestos!$D$2:$D$7,0),""))</f>
        <v/>
      </c>
      <c r="H38" s="13">
        <f>IF($G38="","",IFERROR(INDEX(Turnos!$F$2:$F$201,MATCH($G38,Turnos!$J$2:$J$201,0)),"Falta el turno"))</f>
        <v/>
      </c>
      <c r="I38" s="15">
        <f>IF(OR($C38="",$H38=""),"",IF($H38="Por horas",N($D38),IF($H38="Por puntos",N($F38),IF($H38="Puntos × horas",N($F38)*N($D38),IF($H38="Partes iguales",1,"")))))</f>
        <v/>
      </c>
      <c r="J38" s="15">
        <f>IF($I38="","",SUMIFS($I$2:$I$1201,$G$2:$G$1201,$G38))</f>
        <v/>
      </c>
      <c r="K38" s="19">
        <f>IF($I38="","",IFERROR($I38/$J38,0))</f>
        <v/>
      </c>
      <c r="L38" s="18">
        <f>IF($K38="","",$K38*N(INDEX(Turnos!$C$2:$C$201,MATCH($G38,Turnos!$J$2:$J$201,0))))</f>
        <v/>
      </c>
      <c r="M38" s="18">
        <f>IF($K38="","",$K38*N(INDEX(Turnos!$D$2:$D$201,MATCH($G38,Turnos!$J$2:$J$201,0))))</f>
        <v/>
      </c>
      <c r="N38" s="18">
        <f>IF($K38="","",$L38+$M38)</f>
        <v/>
      </c>
      <c r="O38" s="13">
        <f>IF(OR($G38="",$C38="",$G38&lt;&gt;'Liquidación del turno'!$C$5),"",COUNTIFS($G$2:$G38,$G38,$C$2:$C38,"&lt;&gt;"))</f>
        <v/>
      </c>
    </row>
    <row r="39">
      <c r="A39" s="16" t="n"/>
      <c r="B39" s="11" t="n"/>
      <c r="C39" s="11" t="n"/>
      <c r="D39" s="12" t="n"/>
      <c r="E39" s="13">
        <f>IF($C39="","",IFERROR(INDEX(Equipo!$B$2:$B$61,MATCH($C39,Equipo!$A$2:$A$61,0)),"No está en Equipo"))</f>
        <v/>
      </c>
      <c r="F39" s="15">
        <f>IF($C39="","",IFERROR(INDEX(Equipo!$C$2:$C$61,MATCH($C39,Equipo!$A$2:$A$61,0)),0))</f>
        <v/>
      </c>
      <c r="G39" s="13">
        <f>IF(OR($A39="",$B39=""),"",IFERROR($A39*10+MATCH($B39,Puestos!$D$2:$D$7,0),""))</f>
        <v/>
      </c>
      <c r="H39" s="13">
        <f>IF($G39="","",IFERROR(INDEX(Turnos!$F$2:$F$201,MATCH($G39,Turnos!$J$2:$J$201,0)),"Falta el turno"))</f>
        <v/>
      </c>
      <c r="I39" s="15">
        <f>IF(OR($C39="",$H39=""),"",IF($H39="Por horas",N($D39),IF($H39="Por puntos",N($F39),IF($H39="Puntos × horas",N($F39)*N($D39),IF($H39="Partes iguales",1,"")))))</f>
        <v/>
      </c>
      <c r="J39" s="15">
        <f>IF($I39="","",SUMIFS($I$2:$I$1201,$G$2:$G$1201,$G39))</f>
        <v/>
      </c>
      <c r="K39" s="19">
        <f>IF($I39="","",IFERROR($I39/$J39,0))</f>
        <v/>
      </c>
      <c r="L39" s="18">
        <f>IF($K39="","",$K39*N(INDEX(Turnos!$C$2:$C$201,MATCH($G39,Turnos!$J$2:$J$201,0))))</f>
        <v/>
      </c>
      <c r="M39" s="18">
        <f>IF($K39="","",$K39*N(INDEX(Turnos!$D$2:$D$201,MATCH($G39,Turnos!$J$2:$J$201,0))))</f>
        <v/>
      </c>
      <c r="N39" s="18">
        <f>IF($K39="","",$L39+$M39)</f>
        <v/>
      </c>
      <c r="O39" s="13">
        <f>IF(OR($G39="",$C39="",$G39&lt;&gt;'Liquidación del turno'!$C$5),"",COUNTIFS($G$2:$G39,$G39,$C$2:$C39,"&lt;&gt;"))</f>
        <v/>
      </c>
    </row>
    <row r="40">
      <c r="A40" s="16" t="n"/>
      <c r="B40" s="11" t="n"/>
      <c r="C40" s="11" t="n"/>
      <c r="D40" s="12" t="n"/>
      <c r="E40" s="13">
        <f>IF($C40="","",IFERROR(INDEX(Equipo!$B$2:$B$61,MATCH($C40,Equipo!$A$2:$A$61,0)),"No está en Equipo"))</f>
        <v/>
      </c>
      <c r="F40" s="15">
        <f>IF($C40="","",IFERROR(INDEX(Equipo!$C$2:$C$61,MATCH($C40,Equipo!$A$2:$A$61,0)),0))</f>
        <v/>
      </c>
      <c r="G40" s="13">
        <f>IF(OR($A40="",$B40=""),"",IFERROR($A40*10+MATCH($B40,Puestos!$D$2:$D$7,0),""))</f>
        <v/>
      </c>
      <c r="H40" s="13">
        <f>IF($G40="","",IFERROR(INDEX(Turnos!$F$2:$F$201,MATCH($G40,Turnos!$J$2:$J$201,0)),"Falta el turno"))</f>
        <v/>
      </c>
      <c r="I40" s="15">
        <f>IF(OR($C40="",$H40=""),"",IF($H40="Por horas",N($D40),IF($H40="Por puntos",N($F40),IF($H40="Puntos × horas",N($F40)*N($D40),IF($H40="Partes iguales",1,"")))))</f>
        <v/>
      </c>
      <c r="J40" s="15">
        <f>IF($I40="","",SUMIFS($I$2:$I$1201,$G$2:$G$1201,$G40))</f>
        <v/>
      </c>
      <c r="K40" s="19">
        <f>IF($I40="","",IFERROR($I40/$J40,0))</f>
        <v/>
      </c>
      <c r="L40" s="18">
        <f>IF($K40="","",$K40*N(INDEX(Turnos!$C$2:$C$201,MATCH($G40,Turnos!$J$2:$J$201,0))))</f>
        <v/>
      </c>
      <c r="M40" s="18">
        <f>IF($K40="","",$K40*N(INDEX(Turnos!$D$2:$D$201,MATCH($G40,Turnos!$J$2:$J$201,0))))</f>
        <v/>
      </c>
      <c r="N40" s="18">
        <f>IF($K40="","",$L40+$M40)</f>
        <v/>
      </c>
      <c r="O40" s="13">
        <f>IF(OR($G40="",$C40="",$G40&lt;&gt;'Liquidación del turno'!$C$5),"",COUNTIFS($G$2:$G40,$G40,$C$2:$C40,"&lt;&gt;"))</f>
        <v/>
      </c>
    </row>
    <row r="41">
      <c r="A41" s="16" t="n"/>
      <c r="B41" s="11" t="n"/>
      <c r="C41" s="11" t="n"/>
      <c r="D41" s="12" t="n"/>
      <c r="E41" s="13">
        <f>IF($C41="","",IFERROR(INDEX(Equipo!$B$2:$B$61,MATCH($C41,Equipo!$A$2:$A$61,0)),"No está en Equipo"))</f>
        <v/>
      </c>
      <c r="F41" s="15">
        <f>IF($C41="","",IFERROR(INDEX(Equipo!$C$2:$C$61,MATCH($C41,Equipo!$A$2:$A$61,0)),0))</f>
        <v/>
      </c>
      <c r="G41" s="13">
        <f>IF(OR($A41="",$B41=""),"",IFERROR($A41*10+MATCH($B41,Puestos!$D$2:$D$7,0),""))</f>
        <v/>
      </c>
      <c r="H41" s="13">
        <f>IF($G41="","",IFERROR(INDEX(Turnos!$F$2:$F$201,MATCH($G41,Turnos!$J$2:$J$201,0)),"Falta el turno"))</f>
        <v/>
      </c>
      <c r="I41" s="15">
        <f>IF(OR($C41="",$H41=""),"",IF($H41="Por horas",N($D41),IF($H41="Por puntos",N($F41),IF($H41="Puntos × horas",N($F41)*N($D41),IF($H41="Partes iguales",1,"")))))</f>
        <v/>
      </c>
      <c r="J41" s="15">
        <f>IF($I41="","",SUMIFS($I$2:$I$1201,$G$2:$G$1201,$G41))</f>
        <v/>
      </c>
      <c r="K41" s="19">
        <f>IF($I41="","",IFERROR($I41/$J41,0))</f>
        <v/>
      </c>
      <c r="L41" s="18">
        <f>IF($K41="","",$K41*N(INDEX(Turnos!$C$2:$C$201,MATCH($G41,Turnos!$J$2:$J$201,0))))</f>
        <v/>
      </c>
      <c r="M41" s="18">
        <f>IF($K41="","",$K41*N(INDEX(Turnos!$D$2:$D$201,MATCH($G41,Turnos!$J$2:$J$201,0))))</f>
        <v/>
      </c>
      <c r="N41" s="18">
        <f>IF($K41="","",$L41+$M41)</f>
        <v/>
      </c>
      <c r="O41" s="13">
        <f>IF(OR($G41="",$C41="",$G41&lt;&gt;'Liquidación del turno'!$C$5),"",COUNTIFS($G$2:$G41,$G41,$C$2:$C41,"&lt;&gt;"))</f>
        <v/>
      </c>
    </row>
    <row r="42">
      <c r="A42" s="16" t="n"/>
      <c r="B42" s="11" t="n"/>
      <c r="C42" s="11" t="n"/>
      <c r="D42" s="12" t="n"/>
      <c r="E42" s="13">
        <f>IF($C42="","",IFERROR(INDEX(Equipo!$B$2:$B$61,MATCH($C42,Equipo!$A$2:$A$61,0)),"No está en Equipo"))</f>
        <v/>
      </c>
      <c r="F42" s="15">
        <f>IF($C42="","",IFERROR(INDEX(Equipo!$C$2:$C$61,MATCH($C42,Equipo!$A$2:$A$61,0)),0))</f>
        <v/>
      </c>
      <c r="G42" s="13">
        <f>IF(OR($A42="",$B42=""),"",IFERROR($A42*10+MATCH($B42,Puestos!$D$2:$D$7,0),""))</f>
        <v/>
      </c>
      <c r="H42" s="13">
        <f>IF($G42="","",IFERROR(INDEX(Turnos!$F$2:$F$201,MATCH($G42,Turnos!$J$2:$J$201,0)),"Falta el turno"))</f>
        <v/>
      </c>
      <c r="I42" s="15">
        <f>IF(OR($C42="",$H42=""),"",IF($H42="Por horas",N($D42),IF($H42="Por puntos",N($F42),IF($H42="Puntos × horas",N($F42)*N($D42),IF($H42="Partes iguales",1,"")))))</f>
        <v/>
      </c>
      <c r="J42" s="15">
        <f>IF($I42="","",SUMIFS($I$2:$I$1201,$G$2:$G$1201,$G42))</f>
        <v/>
      </c>
      <c r="K42" s="19">
        <f>IF($I42="","",IFERROR($I42/$J42,0))</f>
        <v/>
      </c>
      <c r="L42" s="18">
        <f>IF($K42="","",$K42*N(INDEX(Turnos!$C$2:$C$201,MATCH($G42,Turnos!$J$2:$J$201,0))))</f>
        <v/>
      </c>
      <c r="M42" s="18">
        <f>IF($K42="","",$K42*N(INDEX(Turnos!$D$2:$D$201,MATCH($G42,Turnos!$J$2:$J$201,0))))</f>
        <v/>
      </c>
      <c r="N42" s="18">
        <f>IF($K42="","",$L42+$M42)</f>
        <v/>
      </c>
      <c r="O42" s="13">
        <f>IF(OR($G42="",$C42="",$G42&lt;&gt;'Liquidación del turno'!$C$5),"",COUNTIFS($G$2:$G42,$G42,$C$2:$C42,"&lt;&gt;"))</f>
        <v/>
      </c>
    </row>
    <row r="43">
      <c r="A43" s="16" t="n"/>
      <c r="B43" s="11" t="n"/>
      <c r="C43" s="11" t="n"/>
      <c r="D43" s="12" t="n"/>
      <c r="E43" s="13">
        <f>IF($C43="","",IFERROR(INDEX(Equipo!$B$2:$B$61,MATCH($C43,Equipo!$A$2:$A$61,0)),"No está en Equipo"))</f>
        <v/>
      </c>
      <c r="F43" s="15">
        <f>IF($C43="","",IFERROR(INDEX(Equipo!$C$2:$C$61,MATCH($C43,Equipo!$A$2:$A$61,0)),0))</f>
        <v/>
      </c>
      <c r="G43" s="13">
        <f>IF(OR($A43="",$B43=""),"",IFERROR($A43*10+MATCH($B43,Puestos!$D$2:$D$7,0),""))</f>
        <v/>
      </c>
      <c r="H43" s="13">
        <f>IF($G43="","",IFERROR(INDEX(Turnos!$F$2:$F$201,MATCH($G43,Turnos!$J$2:$J$201,0)),"Falta el turno"))</f>
        <v/>
      </c>
      <c r="I43" s="15">
        <f>IF(OR($C43="",$H43=""),"",IF($H43="Por horas",N($D43),IF($H43="Por puntos",N($F43),IF($H43="Puntos × horas",N($F43)*N($D43),IF($H43="Partes iguales",1,"")))))</f>
        <v/>
      </c>
      <c r="J43" s="15">
        <f>IF($I43="","",SUMIFS($I$2:$I$1201,$G$2:$G$1201,$G43))</f>
        <v/>
      </c>
      <c r="K43" s="19">
        <f>IF($I43="","",IFERROR($I43/$J43,0))</f>
        <v/>
      </c>
      <c r="L43" s="18">
        <f>IF($K43="","",$K43*N(INDEX(Turnos!$C$2:$C$201,MATCH($G43,Turnos!$J$2:$J$201,0))))</f>
        <v/>
      </c>
      <c r="M43" s="18">
        <f>IF($K43="","",$K43*N(INDEX(Turnos!$D$2:$D$201,MATCH($G43,Turnos!$J$2:$J$201,0))))</f>
        <v/>
      </c>
      <c r="N43" s="18">
        <f>IF($K43="","",$L43+$M43)</f>
        <v/>
      </c>
      <c r="O43" s="13">
        <f>IF(OR($G43="",$C43="",$G43&lt;&gt;'Liquidación del turno'!$C$5),"",COUNTIFS($G$2:$G43,$G43,$C$2:$C43,"&lt;&gt;"))</f>
        <v/>
      </c>
    </row>
    <row r="44">
      <c r="A44" s="16" t="n"/>
      <c r="B44" s="11" t="n"/>
      <c r="C44" s="11" t="n"/>
      <c r="D44" s="12" t="n"/>
      <c r="E44" s="13">
        <f>IF($C44="","",IFERROR(INDEX(Equipo!$B$2:$B$61,MATCH($C44,Equipo!$A$2:$A$61,0)),"No está en Equipo"))</f>
        <v/>
      </c>
      <c r="F44" s="15">
        <f>IF($C44="","",IFERROR(INDEX(Equipo!$C$2:$C$61,MATCH($C44,Equipo!$A$2:$A$61,0)),0))</f>
        <v/>
      </c>
      <c r="G44" s="13">
        <f>IF(OR($A44="",$B44=""),"",IFERROR($A44*10+MATCH($B44,Puestos!$D$2:$D$7,0),""))</f>
        <v/>
      </c>
      <c r="H44" s="13">
        <f>IF($G44="","",IFERROR(INDEX(Turnos!$F$2:$F$201,MATCH($G44,Turnos!$J$2:$J$201,0)),"Falta el turno"))</f>
        <v/>
      </c>
      <c r="I44" s="15">
        <f>IF(OR($C44="",$H44=""),"",IF($H44="Por horas",N($D44),IF($H44="Por puntos",N($F44),IF($H44="Puntos × horas",N($F44)*N($D44),IF($H44="Partes iguales",1,"")))))</f>
        <v/>
      </c>
      <c r="J44" s="15">
        <f>IF($I44="","",SUMIFS($I$2:$I$1201,$G$2:$G$1201,$G44))</f>
        <v/>
      </c>
      <c r="K44" s="19">
        <f>IF($I44="","",IFERROR($I44/$J44,0))</f>
        <v/>
      </c>
      <c r="L44" s="18">
        <f>IF($K44="","",$K44*N(INDEX(Turnos!$C$2:$C$201,MATCH($G44,Turnos!$J$2:$J$201,0))))</f>
        <v/>
      </c>
      <c r="M44" s="18">
        <f>IF($K44="","",$K44*N(INDEX(Turnos!$D$2:$D$201,MATCH($G44,Turnos!$J$2:$J$201,0))))</f>
        <v/>
      </c>
      <c r="N44" s="18">
        <f>IF($K44="","",$L44+$M44)</f>
        <v/>
      </c>
      <c r="O44" s="13">
        <f>IF(OR($G44="",$C44="",$G44&lt;&gt;'Liquidación del turno'!$C$5),"",COUNTIFS($G$2:$G44,$G44,$C$2:$C44,"&lt;&gt;"))</f>
        <v/>
      </c>
    </row>
    <row r="45">
      <c r="A45" s="16" t="n"/>
      <c r="B45" s="11" t="n"/>
      <c r="C45" s="11" t="n"/>
      <c r="D45" s="12" t="n"/>
      <c r="E45" s="13">
        <f>IF($C45="","",IFERROR(INDEX(Equipo!$B$2:$B$61,MATCH($C45,Equipo!$A$2:$A$61,0)),"No está en Equipo"))</f>
        <v/>
      </c>
      <c r="F45" s="15">
        <f>IF($C45="","",IFERROR(INDEX(Equipo!$C$2:$C$61,MATCH($C45,Equipo!$A$2:$A$61,0)),0))</f>
        <v/>
      </c>
      <c r="G45" s="13">
        <f>IF(OR($A45="",$B45=""),"",IFERROR($A45*10+MATCH($B45,Puestos!$D$2:$D$7,0),""))</f>
        <v/>
      </c>
      <c r="H45" s="13">
        <f>IF($G45="","",IFERROR(INDEX(Turnos!$F$2:$F$201,MATCH($G45,Turnos!$J$2:$J$201,0)),"Falta el turno"))</f>
        <v/>
      </c>
      <c r="I45" s="15">
        <f>IF(OR($C45="",$H45=""),"",IF($H45="Por horas",N($D45),IF($H45="Por puntos",N($F45),IF($H45="Puntos × horas",N($F45)*N($D45),IF($H45="Partes iguales",1,"")))))</f>
        <v/>
      </c>
      <c r="J45" s="15">
        <f>IF($I45="","",SUMIFS($I$2:$I$1201,$G$2:$G$1201,$G45))</f>
        <v/>
      </c>
      <c r="K45" s="19">
        <f>IF($I45="","",IFERROR($I45/$J45,0))</f>
        <v/>
      </c>
      <c r="L45" s="18">
        <f>IF($K45="","",$K45*N(INDEX(Turnos!$C$2:$C$201,MATCH($G45,Turnos!$J$2:$J$201,0))))</f>
        <v/>
      </c>
      <c r="M45" s="18">
        <f>IF($K45="","",$K45*N(INDEX(Turnos!$D$2:$D$201,MATCH($G45,Turnos!$J$2:$J$201,0))))</f>
        <v/>
      </c>
      <c r="N45" s="18">
        <f>IF($K45="","",$L45+$M45)</f>
        <v/>
      </c>
      <c r="O45" s="13">
        <f>IF(OR($G45="",$C45="",$G45&lt;&gt;'Liquidación del turno'!$C$5),"",COUNTIFS($G$2:$G45,$G45,$C$2:$C45,"&lt;&gt;"))</f>
        <v/>
      </c>
    </row>
    <row r="46">
      <c r="A46" s="16" t="n"/>
      <c r="B46" s="11" t="n"/>
      <c r="C46" s="11" t="n"/>
      <c r="D46" s="12" t="n"/>
      <c r="E46" s="13">
        <f>IF($C46="","",IFERROR(INDEX(Equipo!$B$2:$B$61,MATCH($C46,Equipo!$A$2:$A$61,0)),"No está en Equipo"))</f>
        <v/>
      </c>
      <c r="F46" s="15">
        <f>IF($C46="","",IFERROR(INDEX(Equipo!$C$2:$C$61,MATCH($C46,Equipo!$A$2:$A$61,0)),0))</f>
        <v/>
      </c>
      <c r="G46" s="13">
        <f>IF(OR($A46="",$B46=""),"",IFERROR($A46*10+MATCH($B46,Puestos!$D$2:$D$7,0),""))</f>
        <v/>
      </c>
      <c r="H46" s="13">
        <f>IF($G46="","",IFERROR(INDEX(Turnos!$F$2:$F$201,MATCH($G46,Turnos!$J$2:$J$201,0)),"Falta el turno"))</f>
        <v/>
      </c>
      <c r="I46" s="15">
        <f>IF(OR($C46="",$H46=""),"",IF($H46="Por horas",N($D46),IF($H46="Por puntos",N($F46),IF($H46="Puntos × horas",N($F46)*N($D46),IF($H46="Partes iguales",1,"")))))</f>
        <v/>
      </c>
      <c r="J46" s="15">
        <f>IF($I46="","",SUMIFS($I$2:$I$1201,$G$2:$G$1201,$G46))</f>
        <v/>
      </c>
      <c r="K46" s="19">
        <f>IF($I46="","",IFERROR($I46/$J46,0))</f>
        <v/>
      </c>
      <c r="L46" s="18">
        <f>IF($K46="","",$K46*N(INDEX(Turnos!$C$2:$C$201,MATCH($G46,Turnos!$J$2:$J$201,0))))</f>
        <v/>
      </c>
      <c r="M46" s="18">
        <f>IF($K46="","",$K46*N(INDEX(Turnos!$D$2:$D$201,MATCH($G46,Turnos!$J$2:$J$201,0))))</f>
        <v/>
      </c>
      <c r="N46" s="18">
        <f>IF($K46="","",$L46+$M46)</f>
        <v/>
      </c>
      <c r="O46" s="13">
        <f>IF(OR($G46="",$C46="",$G46&lt;&gt;'Liquidación del turno'!$C$5),"",COUNTIFS($G$2:$G46,$G46,$C$2:$C46,"&lt;&gt;"))</f>
        <v/>
      </c>
    </row>
    <row r="47">
      <c r="A47" s="16" t="n"/>
      <c r="B47" s="11" t="n"/>
      <c r="C47" s="11" t="n"/>
      <c r="D47" s="12" t="n"/>
      <c r="E47" s="13">
        <f>IF($C47="","",IFERROR(INDEX(Equipo!$B$2:$B$61,MATCH($C47,Equipo!$A$2:$A$61,0)),"No está en Equipo"))</f>
        <v/>
      </c>
      <c r="F47" s="15">
        <f>IF($C47="","",IFERROR(INDEX(Equipo!$C$2:$C$61,MATCH($C47,Equipo!$A$2:$A$61,0)),0))</f>
        <v/>
      </c>
      <c r="G47" s="13">
        <f>IF(OR($A47="",$B47=""),"",IFERROR($A47*10+MATCH($B47,Puestos!$D$2:$D$7,0),""))</f>
        <v/>
      </c>
      <c r="H47" s="13">
        <f>IF($G47="","",IFERROR(INDEX(Turnos!$F$2:$F$201,MATCH($G47,Turnos!$J$2:$J$201,0)),"Falta el turno"))</f>
        <v/>
      </c>
      <c r="I47" s="15">
        <f>IF(OR($C47="",$H47=""),"",IF($H47="Por horas",N($D47),IF($H47="Por puntos",N($F47),IF($H47="Puntos × horas",N($F47)*N($D47),IF($H47="Partes iguales",1,"")))))</f>
        <v/>
      </c>
      <c r="J47" s="15">
        <f>IF($I47="","",SUMIFS($I$2:$I$1201,$G$2:$G$1201,$G47))</f>
        <v/>
      </c>
      <c r="K47" s="19">
        <f>IF($I47="","",IFERROR($I47/$J47,0))</f>
        <v/>
      </c>
      <c r="L47" s="18">
        <f>IF($K47="","",$K47*N(INDEX(Turnos!$C$2:$C$201,MATCH($G47,Turnos!$J$2:$J$201,0))))</f>
        <v/>
      </c>
      <c r="M47" s="18">
        <f>IF($K47="","",$K47*N(INDEX(Turnos!$D$2:$D$201,MATCH($G47,Turnos!$J$2:$J$201,0))))</f>
        <v/>
      </c>
      <c r="N47" s="18">
        <f>IF($K47="","",$L47+$M47)</f>
        <v/>
      </c>
      <c r="O47" s="13">
        <f>IF(OR($G47="",$C47="",$G47&lt;&gt;'Liquidación del turno'!$C$5),"",COUNTIFS($G$2:$G47,$G47,$C$2:$C47,"&lt;&gt;"))</f>
        <v/>
      </c>
    </row>
    <row r="48">
      <c r="A48" s="16" t="n"/>
      <c r="B48" s="11" t="n"/>
      <c r="C48" s="11" t="n"/>
      <c r="D48" s="12" t="n"/>
      <c r="E48" s="13">
        <f>IF($C48="","",IFERROR(INDEX(Equipo!$B$2:$B$61,MATCH($C48,Equipo!$A$2:$A$61,0)),"No está en Equipo"))</f>
        <v/>
      </c>
      <c r="F48" s="15">
        <f>IF($C48="","",IFERROR(INDEX(Equipo!$C$2:$C$61,MATCH($C48,Equipo!$A$2:$A$61,0)),0))</f>
        <v/>
      </c>
      <c r="G48" s="13">
        <f>IF(OR($A48="",$B48=""),"",IFERROR($A48*10+MATCH($B48,Puestos!$D$2:$D$7,0),""))</f>
        <v/>
      </c>
      <c r="H48" s="13">
        <f>IF($G48="","",IFERROR(INDEX(Turnos!$F$2:$F$201,MATCH($G48,Turnos!$J$2:$J$201,0)),"Falta el turno"))</f>
        <v/>
      </c>
      <c r="I48" s="15">
        <f>IF(OR($C48="",$H48=""),"",IF($H48="Por horas",N($D48),IF($H48="Por puntos",N($F48),IF($H48="Puntos × horas",N($F48)*N($D48),IF($H48="Partes iguales",1,"")))))</f>
        <v/>
      </c>
      <c r="J48" s="15">
        <f>IF($I48="","",SUMIFS($I$2:$I$1201,$G$2:$G$1201,$G48))</f>
        <v/>
      </c>
      <c r="K48" s="19">
        <f>IF($I48="","",IFERROR($I48/$J48,0))</f>
        <v/>
      </c>
      <c r="L48" s="18">
        <f>IF($K48="","",$K48*N(INDEX(Turnos!$C$2:$C$201,MATCH($G48,Turnos!$J$2:$J$201,0))))</f>
        <v/>
      </c>
      <c r="M48" s="18">
        <f>IF($K48="","",$K48*N(INDEX(Turnos!$D$2:$D$201,MATCH($G48,Turnos!$J$2:$J$201,0))))</f>
        <v/>
      </c>
      <c r="N48" s="18">
        <f>IF($K48="","",$L48+$M48)</f>
        <v/>
      </c>
      <c r="O48" s="13">
        <f>IF(OR($G48="",$C48="",$G48&lt;&gt;'Liquidación del turno'!$C$5),"",COUNTIFS($G$2:$G48,$G48,$C$2:$C48,"&lt;&gt;"))</f>
        <v/>
      </c>
    </row>
    <row r="49">
      <c r="A49" s="16" t="n"/>
      <c r="B49" s="11" t="n"/>
      <c r="C49" s="11" t="n"/>
      <c r="D49" s="12" t="n"/>
      <c r="E49" s="13">
        <f>IF($C49="","",IFERROR(INDEX(Equipo!$B$2:$B$61,MATCH($C49,Equipo!$A$2:$A$61,0)),"No está en Equipo"))</f>
        <v/>
      </c>
      <c r="F49" s="15">
        <f>IF($C49="","",IFERROR(INDEX(Equipo!$C$2:$C$61,MATCH($C49,Equipo!$A$2:$A$61,0)),0))</f>
        <v/>
      </c>
      <c r="G49" s="13">
        <f>IF(OR($A49="",$B49=""),"",IFERROR($A49*10+MATCH($B49,Puestos!$D$2:$D$7,0),""))</f>
        <v/>
      </c>
      <c r="H49" s="13">
        <f>IF($G49="","",IFERROR(INDEX(Turnos!$F$2:$F$201,MATCH($G49,Turnos!$J$2:$J$201,0)),"Falta el turno"))</f>
        <v/>
      </c>
      <c r="I49" s="15">
        <f>IF(OR($C49="",$H49=""),"",IF($H49="Por horas",N($D49),IF($H49="Por puntos",N($F49),IF($H49="Puntos × horas",N($F49)*N($D49),IF($H49="Partes iguales",1,"")))))</f>
        <v/>
      </c>
      <c r="J49" s="15">
        <f>IF($I49="","",SUMIFS($I$2:$I$1201,$G$2:$G$1201,$G49))</f>
        <v/>
      </c>
      <c r="K49" s="19">
        <f>IF($I49="","",IFERROR($I49/$J49,0))</f>
        <v/>
      </c>
      <c r="L49" s="18">
        <f>IF($K49="","",$K49*N(INDEX(Turnos!$C$2:$C$201,MATCH($G49,Turnos!$J$2:$J$201,0))))</f>
        <v/>
      </c>
      <c r="M49" s="18">
        <f>IF($K49="","",$K49*N(INDEX(Turnos!$D$2:$D$201,MATCH($G49,Turnos!$J$2:$J$201,0))))</f>
        <v/>
      </c>
      <c r="N49" s="18">
        <f>IF($K49="","",$L49+$M49)</f>
        <v/>
      </c>
      <c r="O49" s="13">
        <f>IF(OR($G49="",$C49="",$G49&lt;&gt;'Liquidación del turno'!$C$5),"",COUNTIFS($G$2:$G49,$G49,$C$2:$C49,"&lt;&gt;"))</f>
        <v/>
      </c>
    </row>
    <row r="50">
      <c r="A50" s="16" t="n"/>
      <c r="B50" s="11" t="n"/>
      <c r="C50" s="11" t="n"/>
      <c r="D50" s="12" t="n"/>
      <c r="E50" s="13">
        <f>IF($C50="","",IFERROR(INDEX(Equipo!$B$2:$B$61,MATCH($C50,Equipo!$A$2:$A$61,0)),"No está en Equipo"))</f>
        <v/>
      </c>
      <c r="F50" s="15">
        <f>IF($C50="","",IFERROR(INDEX(Equipo!$C$2:$C$61,MATCH($C50,Equipo!$A$2:$A$61,0)),0))</f>
        <v/>
      </c>
      <c r="G50" s="13">
        <f>IF(OR($A50="",$B50=""),"",IFERROR($A50*10+MATCH($B50,Puestos!$D$2:$D$7,0),""))</f>
        <v/>
      </c>
      <c r="H50" s="13">
        <f>IF($G50="","",IFERROR(INDEX(Turnos!$F$2:$F$201,MATCH($G50,Turnos!$J$2:$J$201,0)),"Falta el turno"))</f>
        <v/>
      </c>
      <c r="I50" s="15">
        <f>IF(OR($C50="",$H50=""),"",IF($H50="Por horas",N($D50),IF($H50="Por puntos",N($F50),IF($H50="Puntos × horas",N($F50)*N($D50),IF($H50="Partes iguales",1,"")))))</f>
        <v/>
      </c>
      <c r="J50" s="15">
        <f>IF($I50="","",SUMIFS($I$2:$I$1201,$G$2:$G$1201,$G50))</f>
        <v/>
      </c>
      <c r="K50" s="19">
        <f>IF($I50="","",IFERROR($I50/$J50,0))</f>
        <v/>
      </c>
      <c r="L50" s="18">
        <f>IF($K50="","",$K50*N(INDEX(Turnos!$C$2:$C$201,MATCH($G50,Turnos!$J$2:$J$201,0))))</f>
        <v/>
      </c>
      <c r="M50" s="18">
        <f>IF($K50="","",$K50*N(INDEX(Turnos!$D$2:$D$201,MATCH($G50,Turnos!$J$2:$J$201,0))))</f>
        <v/>
      </c>
      <c r="N50" s="18">
        <f>IF($K50="","",$L50+$M50)</f>
        <v/>
      </c>
      <c r="O50" s="13">
        <f>IF(OR($G50="",$C50="",$G50&lt;&gt;'Liquidación del turno'!$C$5),"",COUNTIFS($G$2:$G50,$G50,$C$2:$C50,"&lt;&gt;"))</f>
        <v/>
      </c>
    </row>
    <row r="51">
      <c r="A51" s="16" t="n"/>
      <c r="B51" s="11" t="n"/>
      <c r="C51" s="11" t="n"/>
      <c r="D51" s="12" t="n"/>
      <c r="E51" s="13">
        <f>IF($C51="","",IFERROR(INDEX(Equipo!$B$2:$B$61,MATCH($C51,Equipo!$A$2:$A$61,0)),"No está en Equipo"))</f>
        <v/>
      </c>
      <c r="F51" s="15">
        <f>IF($C51="","",IFERROR(INDEX(Equipo!$C$2:$C$61,MATCH($C51,Equipo!$A$2:$A$61,0)),0))</f>
        <v/>
      </c>
      <c r="G51" s="13">
        <f>IF(OR($A51="",$B51=""),"",IFERROR($A51*10+MATCH($B51,Puestos!$D$2:$D$7,0),""))</f>
        <v/>
      </c>
      <c r="H51" s="13">
        <f>IF($G51="","",IFERROR(INDEX(Turnos!$F$2:$F$201,MATCH($G51,Turnos!$J$2:$J$201,0)),"Falta el turno"))</f>
        <v/>
      </c>
      <c r="I51" s="15">
        <f>IF(OR($C51="",$H51=""),"",IF($H51="Por horas",N($D51),IF($H51="Por puntos",N($F51),IF($H51="Puntos × horas",N($F51)*N($D51),IF($H51="Partes iguales",1,"")))))</f>
        <v/>
      </c>
      <c r="J51" s="15">
        <f>IF($I51="","",SUMIFS($I$2:$I$1201,$G$2:$G$1201,$G51))</f>
        <v/>
      </c>
      <c r="K51" s="19">
        <f>IF($I51="","",IFERROR($I51/$J51,0))</f>
        <v/>
      </c>
      <c r="L51" s="18">
        <f>IF($K51="","",$K51*N(INDEX(Turnos!$C$2:$C$201,MATCH($G51,Turnos!$J$2:$J$201,0))))</f>
        <v/>
      </c>
      <c r="M51" s="18">
        <f>IF($K51="","",$K51*N(INDEX(Turnos!$D$2:$D$201,MATCH($G51,Turnos!$J$2:$J$201,0))))</f>
        <v/>
      </c>
      <c r="N51" s="18">
        <f>IF($K51="","",$L51+$M51)</f>
        <v/>
      </c>
      <c r="O51" s="13">
        <f>IF(OR($G51="",$C51="",$G51&lt;&gt;'Liquidación del turno'!$C$5),"",COUNTIFS($G$2:$G51,$G51,$C$2:$C51,"&lt;&gt;"))</f>
        <v/>
      </c>
    </row>
    <row r="52">
      <c r="A52" s="16" t="n"/>
      <c r="B52" s="11" t="n"/>
      <c r="C52" s="11" t="n"/>
      <c r="D52" s="12" t="n"/>
      <c r="E52" s="13">
        <f>IF($C52="","",IFERROR(INDEX(Equipo!$B$2:$B$61,MATCH($C52,Equipo!$A$2:$A$61,0)),"No está en Equipo"))</f>
        <v/>
      </c>
      <c r="F52" s="15">
        <f>IF($C52="","",IFERROR(INDEX(Equipo!$C$2:$C$61,MATCH($C52,Equipo!$A$2:$A$61,0)),0))</f>
        <v/>
      </c>
      <c r="G52" s="13">
        <f>IF(OR($A52="",$B52=""),"",IFERROR($A52*10+MATCH($B52,Puestos!$D$2:$D$7,0),""))</f>
        <v/>
      </c>
      <c r="H52" s="13">
        <f>IF($G52="","",IFERROR(INDEX(Turnos!$F$2:$F$201,MATCH($G52,Turnos!$J$2:$J$201,0)),"Falta el turno"))</f>
        <v/>
      </c>
      <c r="I52" s="15">
        <f>IF(OR($C52="",$H52=""),"",IF($H52="Por horas",N($D52),IF($H52="Por puntos",N($F52),IF($H52="Puntos × horas",N($F52)*N($D52),IF($H52="Partes iguales",1,"")))))</f>
        <v/>
      </c>
      <c r="J52" s="15">
        <f>IF($I52="","",SUMIFS($I$2:$I$1201,$G$2:$G$1201,$G52))</f>
        <v/>
      </c>
      <c r="K52" s="19">
        <f>IF($I52="","",IFERROR($I52/$J52,0))</f>
        <v/>
      </c>
      <c r="L52" s="18">
        <f>IF($K52="","",$K52*N(INDEX(Turnos!$C$2:$C$201,MATCH($G52,Turnos!$J$2:$J$201,0))))</f>
        <v/>
      </c>
      <c r="M52" s="18">
        <f>IF($K52="","",$K52*N(INDEX(Turnos!$D$2:$D$201,MATCH($G52,Turnos!$J$2:$J$201,0))))</f>
        <v/>
      </c>
      <c r="N52" s="18">
        <f>IF($K52="","",$L52+$M52)</f>
        <v/>
      </c>
      <c r="O52" s="13">
        <f>IF(OR($G52="",$C52="",$G52&lt;&gt;'Liquidación del turno'!$C$5),"",COUNTIFS($G$2:$G52,$G52,$C$2:$C52,"&lt;&gt;"))</f>
        <v/>
      </c>
    </row>
    <row r="53">
      <c r="A53" s="16" t="n"/>
      <c r="B53" s="11" t="n"/>
      <c r="C53" s="11" t="n"/>
      <c r="D53" s="12" t="n"/>
      <c r="E53" s="13">
        <f>IF($C53="","",IFERROR(INDEX(Equipo!$B$2:$B$61,MATCH($C53,Equipo!$A$2:$A$61,0)),"No está en Equipo"))</f>
        <v/>
      </c>
      <c r="F53" s="15">
        <f>IF($C53="","",IFERROR(INDEX(Equipo!$C$2:$C$61,MATCH($C53,Equipo!$A$2:$A$61,0)),0))</f>
        <v/>
      </c>
      <c r="G53" s="13">
        <f>IF(OR($A53="",$B53=""),"",IFERROR($A53*10+MATCH($B53,Puestos!$D$2:$D$7,0),""))</f>
        <v/>
      </c>
      <c r="H53" s="13">
        <f>IF($G53="","",IFERROR(INDEX(Turnos!$F$2:$F$201,MATCH($G53,Turnos!$J$2:$J$201,0)),"Falta el turno"))</f>
        <v/>
      </c>
      <c r="I53" s="15">
        <f>IF(OR($C53="",$H53=""),"",IF($H53="Por horas",N($D53),IF($H53="Por puntos",N($F53),IF($H53="Puntos × horas",N($F53)*N($D53),IF($H53="Partes iguales",1,"")))))</f>
        <v/>
      </c>
      <c r="J53" s="15">
        <f>IF($I53="","",SUMIFS($I$2:$I$1201,$G$2:$G$1201,$G53))</f>
        <v/>
      </c>
      <c r="K53" s="19">
        <f>IF($I53="","",IFERROR($I53/$J53,0))</f>
        <v/>
      </c>
      <c r="L53" s="18">
        <f>IF($K53="","",$K53*N(INDEX(Turnos!$C$2:$C$201,MATCH($G53,Turnos!$J$2:$J$201,0))))</f>
        <v/>
      </c>
      <c r="M53" s="18">
        <f>IF($K53="","",$K53*N(INDEX(Turnos!$D$2:$D$201,MATCH($G53,Turnos!$J$2:$J$201,0))))</f>
        <v/>
      </c>
      <c r="N53" s="18">
        <f>IF($K53="","",$L53+$M53)</f>
        <v/>
      </c>
      <c r="O53" s="13">
        <f>IF(OR($G53="",$C53="",$G53&lt;&gt;'Liquidación del turno'!$C$5),"",COUNTIFS($G$2:$G53,$G53,$C$2:$C53,"&lt;&gt;"))</f>
        <v/>
      </c>
    </row>
    <row r="54">
      <c r="A54" s="16" t="n"/>
      <c r="B54" s="11" t="n"/>
      <c r="C54" s="11" t="n"/>
      <c r="D54" s="12" t="n"/>
      <c r="E54" s="13">
        <f>IF($C54="","",IFERROR(INDEX(Equipo!$B$2:$B$61,MATCH($C54,Equipo!$A$2:$A$61,0)),"No está en Equipo"))</f>
        <v/>
      </c>
      <c r="F54" s="15">
        <f>IF($C54="","",IFERROR(INDEX(Equipo!$C$2:$C$61,MATCH($C54,Equipo!$A$2:$A$61,0)),0))</f>
        <v/>
      </c>
      <c r="G54" s="13">
        <f>IF(OR($A54="",$B54=""),"",IFERROR($A54*10+MATCH($B54,Puestos!$D$2:$D$7,0),""))</f>
        <v/>
      </c>
      <c r="H54" s="13">
        <f>IF($G54="","",IFERROR(INDEX(Turnos!$F$2:$F$201,MATCH($G54,Turnos!$J$2:$J$201,0)),"Falta el turno"))</f>
        <v/>
      </c>
      <c r="I54" s="15">
        <f>IF(OR($C54="",$H54=""),"",IF($H54="Por horas",N($D54),IF($H54="Por puntos",N($F54),IF($H54="Puntos × horas",N($F54)*N($D54),IF($H54="Partes iguales",1,"")))))</f>
        <v/>
      </c>
      <c r="J54" s="15">
        <f>IF($I54="","",SUMIFS($I$2:$I$1201,$G$2:$G$1201,$G54))</f>
        <v/>
      </c>
      <c r="K54" s="19">
        <f>IF($I54="","",IFERROR($I54/$J54,0))</f>
        <v/>
      </c>
      <c r="L54" s="18">
        <f>IF($K54="","",$K54*N(INDEX(Turnos!$C$2:$C$201,MATCH($G54,Turnos!$J$2:$J$201,0))))</f>
        <v/>
      </c>
      <c r="M54" s="18">
        <f>IF($K54="","",$K54*N(INDEX(Turnos!$D$2:$D$201,MATCH($G54,Turnos!$J$2:$J$201,0))))</f>
        <v/>
      </c>
      <c r="N54" s="18">
        <f>IF($K54="","",$L54+$M54)</f>
        <v/>
      </c>
      <c r="O54" s="13">
        <f>IF(OR($G54="",$C54="",$G54&lt;&gt;'Liquidación del turno'!$C$5),"",COUNTIFS($G$2:$G54,$G54,$C$2:$C54,"&lt;&gt;"))</f>
        <v/>
      </c>
    </row>
    <row r="55">
      <c r="A55" s="16" t="n"/>
      <c r="B55" s="11" t="n"/>
      <c r="C55" s="11" t="n"/>
      <c r="D55" s="12" t="n"/>
      <c r="E55" s="13">
        <f>IF($C55="","",IFERROR(INDEX(Equipo!$B$2:$B$61,MATCH($C55,Equipo!$A$2:$A$61,0)),"No está en Equipo"))</f>
        <v/>
      </c>
      <c r="F55" s="15">
        <f>IF($C55="","",IFERROR(INDEX(Equipo!$C$2:$C$61,MATCH($C55,Equipo!$A$2:$A$61,0)),0))</f>
        <v/>
      </c>
      <c r="G55" s="13">
        <f>IF(OR($A55="",$B55=""),"",IFERROR($A55*10+MATCH($B55,Puestos!$D$2:$D$7,0),""))</f>
        <v/>
      </c>
      <c r="H55" s="13">
        <f>IF($G55="","",IFERROR(INDEX(Turnos!$F$2:$F$201,MATCH($G55,Turnos!$J$2:$J$201,0)),"Falta el turno"))</f>
        <v/>
      </c>
      <c r="I55" s="15">
        <f>IF(OR($C55="",$H55=""),"",IF($H55="Por horas",N($D55),IF($H55="Por puntos",N($F55),IF($H55="Puntos × horas",N($F55)*N($D55),IF($H55="Partes iguales",1,"")))))</f>
        <v/>
      </c>
      <c r="J55" s="15">
        <f>IF($I55="","",SUMIFS($I$2:$I$1201,$G$2:$G$1201,$G55))</f>
        <v/>
      </c>
      <c r="K55" s="19">
        <f>IF($I55="","",IFERROR($I55/$J55,0))</f>
        <v/>
      </c>
      <c r="L55" s="18">
        <f>IF($K55="","",$K55*N(INDEX(Turnos!$C$2:$C$201,MATCH($G55,Turnos!$J$2:$J$201,0))))</f>
        <v/>
      </c>
      <c r="M55" s="18">
        <f>IF($K55="","",$K55*N(INDEX(Turnos!$D$2:$D$201,MATCH($G55,Turnos!$J$2:$J$201,0))))</f>
        <v/>
      </c>
      <c r="N55" s="18">
        <f>IF($K55="","",$L55+$M55)</f>
        <v/>
      </c>
      <c r="O55" s="13">
        <f>IF(OR($G55="",$C55="",$G55&lt;&gt;'Liquidación del turno'!$C$5),"",COUNTIFS($G$2:$G55,$G55,$C$2:$C55,"&lt;&gt;"))</f>
        <v/>
      </c>
    </row>
    <row r="56">
      <c r="A56" s="16" t="n"/>
      <c r="B56" s="11" t="n"/>
      <c r="C56" s="11" t="n"/>
      <c r="D56" s="12" t="n"/>
      <c r="E56" s="13">
        <f>IF($C56="","",IFERROR(INDEX(Equipo!$B$2:$B$61,MATCH($C56,Equipo!$A$2:$A$61,0)),"No está en Equipo"))</f>
        <v/>
      </c>
      <c r="F56" s="15">
        <f>IF($C56="","",IFERROR(INDEX(Equipo!$C$2:$C$61,MATCH($C56,Equipo!$A$2:$A$61,0)),0))</f>
        <v/>
      </c>
      <c r="G56" s="13">
        <f>IF(OR($A56="",$B56=""),"",IFERROR($A56*10+MATCH($B56,Puestos!$D$2:$D$7,0),""))</f>
        <v/>
      </c>
      <c r="H56" s="13">
        <f>IF($G56="","",IFERROR(INDEX(Turnos!$F$2:$F$201,MATCH($G56,Turnos!$J$2:$J$201,0)),"Falta el turno"))</f>
        <v/>
      </c>
      <c r="I56" s="15">
        <f>IF(OR($C56="",$H56=""),"",IF($H56="Por horas",N($D56),IF($H56="Por puntos",N($F56),IF($H56="Puntos × horas",N($F56)*N($D56),IF($H56="Partes iguales",1,"")))))</f>
        <v/>
      </c>
      <c r="J56" s="15">
        <f>IF($I56="","",SUMIFS($I$2:$I$1201,$G$2:$G$1201,$G56))</f>
        <v/>
      </c>
      <c r="K56" s="19">
        <f>IF($I56="","",IFERROR($I56/$J56,0))</f>
        <v/>
      </c>
      <c r="L56" s="18">
        <f>IF($K56="","",$K56*N(INDEX(Turnos!$C$2:$C$201,MATCH($G56,Turnos!$J$2:$J$201,0))))</f>
        <v/>
      </c>
      <c r="M56" s="18">
        <f>IF($K56="","",$K56*N(INDEX(Turnos!$D$2:$D$201,MATCH($G56,Turnos!$J$2:$J$201,0))))</f>
        <v/>
      </c>
      <c r="N56" s="18">
        <f>IF($K56="","",$L56+$M56)</f>
        <v/>
      </c>
      <c r="O56" s="13">
        <f>IF(OR($G56="",$C56="",$G56&lt;&gt;'Liquidación del turno'!$C$5),"",COUNTIFS($G$2:$G56,$G56,$C$2:$C56,"&lt;&gt;"))</f>
        <v/>
      </c>
    </row>
    <row r="57">
      <c r="A57" s="16" t="n"/>
      <c r="B57" s="11" t="n"/>
      <c r="C57" s="11" t="n"/>
      <c r="D57" s="12" t="n"/>
      <c r="E57" s="13">
        <f>IF($C57="","",IFERROR(INDEX(Equipo!$B$2:$B$61,MATCH($C57,Equipo!$A$2:$A$61,0)),"No está en Equipo"))</f>
        <v/>
      </c>
      <c r="F57" s="15">
        <f>IF($C57="","",IFERROR(INDEX(Equipo!$C$2:$C$61,MATCH($C57,Equipo!$A$2:$A$61,0)),0))</f>
        <v/>
      </c>
      <c r="G57" s="13">
        <f>IF(OR($A57="",$B57=""),"",IFERROR($A57*10+MATCH($B57,Puestos!$D$2:$D$7,0),""))</f>
        <v/>
      </c>
      <c r="H57" s="13">
        <f>IF($G57="","",IFERROR(INDEX(Turnos!$F$2:$F$201,MATCH($G57,Turnos!$J$2:$J$201,0)),"Falta el turno"))</f>
        <v/>
      </c>
      <c r="I57" s="15">
        <f>IF(OR($C57="",$H57=""),"",IF($H57="Por horas",N($D57),IF($H57="Por puntos",N($F57),IF($H57="Puntos × horas",N($F57)*N($D57),IF($H57="Partes iguales",1,"")))))</f>
        <v/>
      </c>
      <c r="J57" s="15">
        <f>IF($I57="","",SUMIFS($I$2:$I$1201,$G$2:$G$1201,$G57))</f>
        <v/>
      </c>
      <c r="K57" s="19">
        <f>IF($I57="","",IFERROR($I57/$J57,0))</f>
        <v/>
      </c>
      <c r="L57" s="18">
        <f>IF($K57="","",$K57*N(INDEX(Turnos!$C$2:$C$201,MATCH($G57,Turnos!$J$2:$J$201,0))))</f>
        <v/>
      </c>
      <c r="M57" s="18">
        <f>IF($K57="","",$K57*N(INDEX(Turnos!$D$2:$D$201,MATCH($G57,Turnos!$J$2:$J$201,0))))</f>
        <v/>
      </c>
      <c r="N57" s="18">
        <f>IF($K57="","",$L57+$M57)</f>
        <v/>
      </c>
      <c r="O57" s="13">
        <f>IF(OR($G57="",$C57="",$G57&lt;&gt;'Liquidación del turno'!$C$5),"",COUNTIFS($G$2:$G57,$G57,$C$2:$C57,"&lt;&gt;"))</f>
        <v/>
      </c>
    </row>
    <row r="58">
      <c r="A58" s="16" t="n"/>
      <c r="B58" s="11" t="n"/>
      <c r="C58" s="11" t="n"/>
      <c r="D58" s="12" t="n"/>
      <c r="E58" s="13">
        <f>IF($C58="","",IFERROR(INDEX(Equipo!$B$2:$B$61,MATCH($C58,Equipo!$A$2:$A$61,0)),"No está en Equipo"))</f>
        <v/>
      </c>
      <c r="F58" s="15">
        <f>IF($C58="","",IFERROR(INDEX(Equipo!$C$2:$C$61,MATCH($C58,Equipo!$A$2:$A$61,0)),0))</f>
        <v/>
      </c>
      <c r="G58" s="13">
        <f>IF(OR($A58="",$B58=""),"",IFERROR($A58*10+MATCH($B58,Puestos!$D$2:$D$7,0),""))</f>
        <v/>
      </c>
      <c r="H58" s="13">
        <f>IF($G58="","",IFERROR(INDEX(Turnos!$F$2:$F$201,MATCH($G58,Turnos!$J$2:$J$201,0)),"Falta el turno"))</f>
        <v/>
      </c>
      <c r="I58" s="15">
        <f>IF(OR($C58="",$H58=""),"",IF($H58="Por horas",N($D58),IF($H58="Por puntos",N($F58),IF($H58="Puntos × horas",N($F58)*N($D58),IF($H58="Partes iguales",1,"")))))</f>
        <v/>
      </c>
      <c r="J58" s="15">
        <f>IF($I58="","",SUMIFS($I$2:$I$1201,$G$2:$G$1201,$G58))</f>
        <v/>
      </c>
      <c r="K58" s="19">
        <f>IF($I58="","",IFERROR($I58/$J58,0))</f>
        <v/>
      </c>
      <c r="L58" s="18">
        <f>IF($K58="","",$K58*N(INDEX(Turnos!$C$2:$C$201,MATCH($G58,Turnos!$J$2:$J$201,0))))</f>
        <v/>
      </c>
      <c r="M58" s="18">
        <f>IF($K58="","",$K58*N(INDEX(Turnos!$D$2:$D$201,MATCH($G58,Turnos!$J$2:$J$201,0))))</f>
        <v/>
      </c>
      <c r="N58" s="18">
        <f>IF($K58="","",$L58+$M58)</f>
        <v/>
      </c>
      <c r="O58" s="13">
        <f>IF(OR($G58="",$C58="",$G58&lt;&gt;'Liquidación del turno'!$C$5),"",COUNTIFS($G$2:$G58,$G58,$C$2:$C58,"&lt;&gt;"))</f>
        <v/>
      </c>
    </row>
    <row r="59">
      <c r="A59" s="16" t="n"/>
      <c r="B59" s="11" t="n"/>
      <c r="C59" s="11" t="n"/>
      <c r="D59" s="12" t="n"/>
      <c r="E59" s="13">
        <f>IF($C59="","",IFERROR(INDEX(Equipo!$B$2:$B$61,MATCH($C59,Equipo!$A$2:$A$61,0)),"No está en Equipo"))</f>
        <v/>
      </c>
      <c r="F59" s="15">
        <f>IF($C59="","",IFERROR(INDEX(Equipo!$C$2:$C$61,MATCH($C59,Equipo!$A$2:$A$61,0)),0))</f>
        <v/>
      </c>
      <c r="G59" s="13">
        <f>IF(OR($A59="",$B59=""),"",IFERROR($A59*10+MATCH($B59,Puestos!$D$2:$D$7,0),""))</f>
        <v/>
      </c>
      <c r="H59" s="13">
        <f>IF($G59="","",IFERROR(INDEX(Turnos!$F$2:$F$201,MATCH($G59,Turnos!$J$2:$J$201,0)),"Falta el turno"))</f>
        <v/>
      </c>
      <c r="I59" s="15">
        <f>IF(OR($C59="",$H59=""),"",IF($H59="Por horas",N($D59),IF($H59="Por puntos",N($F59),IF($H59="Puntos × horas",N($F59)*N($D59),IF($H59="Partes iguales",1,"")))))</f>
        <v/>
      </c>
      <c r="J59" s="15">
        <f>IF($I59="","",SUMIFS($I$2:$I$1201,$G$2:$G$1201,$G59))</f>
        <v/>
      </c>
      <c r="K59" s="19">
        <f>IF($I59="","",IFERROR($I59/$J59,0))</f>
        <v/>
      </c>
      <c r="L59" s="18">
        <f>IF($K59="","",$K59*N(INDEX(Turnos!$C$2:$C$201,MATCH($G59,Turnos!$J$2:$J$201,0))))</f>
        <v/>
      </c>
      <c r="M59" s="18">
        <f>IF($K59="","",$K59*N(INDEX(Turnos!$D$2:$D$201,MATCH($G59,Turnos!$J$2:$J$201,0))))</f>
        <v/>
      </c>
      <c r="N59" s="18">
        <f>IF($K59="","",$L59+$M59)</f>
        <v/>
      </c>
      <c r="O59" s="13">
        <f>IF(OR($G59="",$C59="",$G59&lt;&gt;'Liquidación del turno'!$C$5),"",COUNTIFS($G$2:$G59,$G59,$C$2:$C59,"&lt;&gt;"))</f>
        <v/>
      </c>
    </row>
    <row r="60">
      <c r="A60" s="16" t="n"/>
      <c r="B60" s="11" t="n"/>
      <c r="C60" s="11" t="n"/>
      <c r="D60" s="12" t="n"/>
      <c r="E60" s="13">
        <f>IF($C60="","",IFERROR(INDEX(Equipo!$B$2:$B$61,MATCH($C60,Equipo!$A$2:$A$61,0)),"No está en Equipo"))</f>
        <v/>
      </c>
      <c r="F60" s="15">
        <f>IF($C60="","",IFERROR(INDEX(Equipo!$C$2:$C$61,MATCH($C60,Equipo!$A$2:$A$61,0)),0))</f>
        <v/>
      </c>
      <c r="G60" s="13">
        <f>IF(OR($A60="",$B60=""),"",IFERROR($A60*10+MATCH($B60,Puestos!$D$2:$D$7,0),""))</f>
        <v/>
      </c>
      <c r="H60" s="13">
        <f>IF($G60="","",IFERROR(INDEX(Turnos!$F$2:$F$201,MATCH($G60,Turnos!$J$2:$J$201,0)),"Falta el turno"))</f>
        <v/>
      </c>
      <c r="I60" s="15">
        <f>IF(OR($C60="",$H60=""),"",IF($H60="Por horas",N($D60),IF($H60="Por puntos",N($F60),IF($H60="Puntos × horas",N($F60)*N($D60),IF($H60="Partes iguales",1,"")))))</f>
        <v/>
      </c>
      <c r="J60" s="15">
        <f>IF($I60="","",SUMIFS($I$2:$I$1201,$G$2:$G$1201,$G60))</f>
        <v/>
      </c>
      <c r="K60" s="19">
        <f>IF($I60="","",IFERROR($I60/$J60,0))</f>
        <v/>
      </c>
      <c r="L60" s="18">
        <f>IF($K60="","",$K60*N(INDEX(Turnos!$C$2:$C$201,MATCH($G60,Turnos!$J$2:$J$201,0))))</f>
        <v/>
      </c>
      <c r="M60" s="18">
        <f>IF($K60="","",$K60*N(INDEX(Turnos!$D$2:$D$201,MATCH($G60,Turnos!$J$2:$J$201,0))))</f>
        <v/>
      </c>
      <c r="N60" s="18">
        <f>IF($K60="","",$L60+$M60)</f>
        <v/>
      </c>
      <c r="O60" s="13">
        <f>IF(OR($G60="",$C60="",$G60&lt;&gt;'Liquidación del turno'!$C$5),"",COUNTIFS($G$2:$G60,$G60,$C$2:$C60,"&lt;&gt;"))</f>
        <v/>
      </c>
    </row>
    <row r="61">
      <c r="A61" s="16" t="n"/>
      <c r="B61" s="11" t="n"/>
      <c r="C61" s="11" t="n"/>
      <c r="D61" s="12" t="n"/>
      <c r="E61" s="13">
        <f>IF($C61="","",IFERROR(INDEX(Equipo!$B$2:$B$61,MATCH($C61,Equipo!$A$2:$A$61,0)),"No está en Equipo"))</f>
        <v/>
      </c>
      <c r="F61" s="15">
        <f>IF($C61="","",IFERROR(INDEX(Equipo!$C$2:$C$61,MATCH($C61,Equipo!$A$2:$A$61,0)),0))</f>
        <v/>
      </c>
      <c r="G61" s="13">
        <f>IF(OR($A61="",$B61=""),"",IFERROR($A61*10+MATCH($B61,Puestos!$D$2:$D$7,0),""))</f>
        <v/>
      </c>
      <c r="H61" s="13">
        <f>IF($G61="","",IFERROR(INDEX(Turnos!$F$2:$F$201,MATCH($G61,Turnos!$J$2:$J$201,0)),"Falta el turno"))</f>
        <v/>
      </c>
      <c r="I61" s="15">
        <f>IF(OR($C61="",$H61=""),"",IF($H61="Por horas",N($D61),IF($H61="Por puntos",N($F61),IF($H61="Puntos × horas",N($F61)*N($D61),IF($H61="Partes iguales",1,"")))))</f>
        <v/>
      </c>
      <c r="J61" s="15">
        <f>IF($I61="","",SUMIFS($I$2:$I$1201,$G$2:$G$1201,$G61))</f>
        <v/>
      </c>
      <c r="K61" s="19">
        <f>IF($I61="","",IFERROR($I61/$J61,0))</f>
        <v/>
      </c>
      <c r="L61" s="18">
        <f>IF($K61="","",$K61*N(INDEX(Turnos!$C$2:$C$201,MATCH($G61,Turnos!$J$2:$J$201,0))))</f>
        <v/>
      </c>
      <c r="M61" s="18">
        <f>IF($K61="","",$K61*N(INDEX(Turnos!$D$2:$D$201,MATCH($G61,Turnos!$J$2:$J$201,0))))</f>
        <v/>
      </c>
      <c r="N61" s="18">
        <f>IF($K61="","",$L61+$M61)</f>
        <v/>
      </c>
      <c r="O61" s="13">
        <f>IF(OR($G61="",$C61="",$G61&lt;&gt;'Liquidación del turno'!$C$5),"",COUNTIFS($G$2:$G61,$G61,$C$2:$C61,"&lt;&gt;"))</f>
        <v/>
      </c>
    </row>
    <row r="62">
      <c r="A62" s="16" t="n"/>
      <c r="B62" s="11" t="n"/>
      <c r="C62" s="11" t="n"/>
      <c r="D62" s="12" t="n"/>
      <c r="E62" s="13">
        <f>IF($C62="","",IFERROR(INDEX(Equipo!$B$2:$B$61,MATCH($C62,Equipo!$A$2:$A$61,0)),"No está en Equipo"))</f>
        <v/>
      </c>
      <c r="F62" s="15">
        <f>IF($C62="","",IFERROR(INDEX(Equipo!$C$2:$C$61,MATCH($C62,Equipo!$A$2:$A$61,0)),0))</f>
        <v/>
      </c>
      <c r="G62" s="13">
        <f>IF(OR($A62="",$B62=""),"",IFERROR($A62*10+MATCH($B62,Puestos!$D$2:$D$7,0),""))</f>
        <v/>
      </c>
      <c r="H62" s="13">
        <f>IF($G62="","",IFERROR(INDEX(Turnos!$F$2:$F$201,MATCH($G62,Turnos!$J$2:$J$201,0)),"Falta el turno"))</f>
        <v/>
      </c>
      <c r="I62" s="15">
        <f>IF(OR($C62="",$H62=""),"",IF($H62="Por horas",N($D62),IF($H62="Por puntos",N($F62),IF($H62="Puntos × horas",N($F62)*N($D62),IF($H62="Partes iguales",1,"")))))</f>
        <v/>
      </c>
      <c r="J62" s="15">
        <f>IF($I62="","",SUMIFS($I$2:$I$1201,$G$2:$G$1201,$G62))</f>
        <v/>
      </c>
      <c r="K62" s="19">
        <f>IF($I62="","",IFERROR($I62/$J62,0))</f>
        <v/>
      </c>
      <c r="L62" s="18">
        <f>IF($K62="","",$K62*N(INDEX(Turnos!$C$2:$C$201,MATCH($G62,Turnos!$J$2:$J$201,0))))</f>
        <v/>
      </c>
      <c r="M62" s="18">
        <f>IF($K62="","",$K62*N(INDEX(Turnos!$D$2:$D$201,MATCH($G62,Turnos!$J$2:$J$201,0))))</f>
        <v/>
      </c>
      <c r="N62" s="18">
        <f>IF($K62="","",$L62+$M62)</f>
        <v/>
      </c>
      <c r="O62" s="13">
        <f>IF(OR($G62="",$C62="",$G62&lt;&gt;'Liquidación del turno'!$C$5),"",COUNTIFS($G$2:$G62,$G62,$C$2:$C62,"&lt;&gt;"))</f>
        <v/>
      </c>
    </row>
    <row r="63">
      <c r="A63" s="16" t="n"/>
      <c r="B63" s="11" t="n"/>
      <c r="C63" s="11" t="n"/>
      <c r="D63" s="12" t="n"/>
      <c r="E63" s="13">
        <f>IF($C63="","",IFERROR(INDEX(Equipo!$B$2:$B$61,MATCH($C63,Equipo!$A$2:$A$61,0)),"No está en Equipo"))</f>
        <v/>
      </c>
      <c r="F63" s="15">
        <f>IF($C63="","",IFERROR(INDEX(Equipo!$C$2:$C$61,MATCH($C63,Equipo!$A$2:$A$61,0)),0))</f>
        <v/>
      </c>
      <c r="G63" s="13">
        <f>IF(OR($A63="",$B63=""),"",IFERROR($A63*10+MATCH($B63,Puestos!$D$2:$D$7,0),""))</f>
        <v/>
      </c>
      <c r="H63" s="13">
        <f>IF($G63="","",IFERROR(INDEX(Turnos!$F$2:$F$201,MATCH($G63,Turnos!$J$2:$J$201,0)),"Falta el turno"))</f>
        <v/>
      </c>
      <c r="I63" s="15">
        <f>IF(OR($C63="",$H63=""),"",IF($H63="Por horas",N($D63),IF($H63="Por puntos",N($F63),IF($H63="Puntos × horas",N($F63)*N($D63),IF($H63="Partes iguales",1,"")))))</f>
        <v/>
      </c>
      <c r="J63" s="15">
        <f>IF($I63="","",SUMIFS($I$2:$I$1201,$G$2:$G$1201,$G63))</f>
        <v/>
      </c>
      <c r="K63" s="19">
        <f>IF($I63="","",IFERROR($I63/$J63,0))</f>
        <v/>
      </c>
      <c r="L63" s="18">
        <f>IF($K63="","",$K63*N(INDEX(Turnos!$C$2:$C$201,MATCH($G63,Turnos!$J$2:$J$201,0))))</f>
        <v/>
      </c>
      <c r="M63" s="18">
        <f>IF($K63="","",$K63*N(INDEX(Turnos!$D$2:$D$201,MATCH($G63,Turnos!$J$2:$J$201,0))))</f>
        <v/>
      </c>
      <c r="N63" s="18">
        <f>IF($K63="","",$L63+$M63)</f>
        <v/>
      </c>
      <c r="O63" s="13">
        <f>IF(OR($G63="",$C63="",$G63&lt;&gt;'Liquidación del turno'!$C$5),"",COUNTIFS($G$2:$G63,$G63,$C$2:$C63,"&lt;&gt;"))</f>
        <v/>
      </c>
    </row>
    <row r="64">
      <c r="A64" s="16" t="n"/>
      <c r="B64" s="11" t="n"/>
      <c r="C64" s="11" t="n"/>
      <c r="D64" s="12" t="n"/>
      <c r="E64" s="13">
        <f>IF($C64="","",IFERROR(INDEX(Equipo!$B$2:$B$61,MATCH($C64,Equipo!$A$2:$A$61,0)),"No está en Equipo"))</f>
        <v/>
      </c>
      <c r="F64" s="15">
        <f>IF($C64="","",IFERROR(INDEX(Equipo!$C$2:$C$61,MATCH($C64,Equipo!$A$2:$A$61,0)),0))</f>
        <v/>
      </c>
      <c r="G64" s="13">
        <f>IF(OR($A64="",$B64=""),"",IFERROR($A64*10+MATCH($B64,Puestos!$D$2:$D$7,0),""))</f>
        <v/>
      </c>
      <c r="H64" s="13">
        <f>IF($G64="","",IFERROR(INDEX(Turnos!$F$2:$F$201,MATCH($G64,Turnos!$J$2:$J$201,0)),"Falta el turno"))</f>
        <v/>
      </c>
      <c r="I64" s="15">
        <f>IF(OR($C64="",$H64=""),"",IF($H64="Por horas",N($D64),IF($H64="Por puntos",N($F64),IF($H64="Puntos × horas",N($F64)*N($D64),IF($H64="Partes iguales",1,"")))))</f>
        <v/>
      </c>
      <c r="J64" s="15">
        <f>IF($I64="","",SUMIFS($I$2:$I$1201,$G$2:$G$1201,$G64))</f>
        <v/>
      </c>
      <c r="K64" s="19">
        <f>IF($I64="","",IFERROR($I64/$J64,0))</f>
        <v/>
      </c>
      <c r="L64" s="18">
        <f>IF($K64="","",$K64*N(INDEX(Turnos!$C$2:$C$201,MATCH($G64,Turnos!$J$2:$J$201,0))))</f>
        <v/>
      </c>
      <c r="M64" s="18">
        <f>IF($K64="","",$K64*N(INDEX(Turnos!$D$2:$D$201,MATCH($G64,Turnos!$J$2:$J$201,0))))</f>
        <v/>
      </c>
      <c r="N64" s="18">
        <f>IF($K64="","",$L64+$M64)</f>
        <v/>
      </c>
      <c r="O64" s="13">
        <f>IF(OR($G64="",$C64="",$G64&lt;&gt;'Liquidación del turno'!$C$5),"",COUNTIFS($G$2:$G64,$G64,$C$2:$C64,"&lt;&gt;"))</f>
        <v/>
      </c>
    </row>
    <row r="65">
      <c r="A65" s="16" t="n"/>
      <c r="B65" s="11" t="n"/>
      <c r="C65" s="11" t="n"/>
      <c r="D65" s="12" t="n"/>
      <c r="E65" s="13">
        <f>IF($C65="","",IFERROR(INDEX(Equipo!$B$2:$B$61,MATCH($C65,Equipo!$A$2:$A$61,0)),"No está en Equipo"))</f>
        <v/>
      </c>
      <c r="F65" s="15">
        <f>IF($C65="","",IFERROR(INDEX(Equipo!$C$2:$C$61,MATCH($C65,Equipo!$A$2:$A$61,0)),0))</f>
        <v/>
      </c>
      <c r="G65" s="13">
        <f>IF(OR($A65="",$B65=""),"",IFERROR($A65*10+MATCH($B65,Puestos!$D$2:$D$7,0),""))</f>
        <v/>
      </c>
      <c r="H65" s="13">
        <f>IF($G65="","",IFERROR(INDEX(Turnos!$F$2:$F$201,MATCH($G65,Turnos!$J$2:$J$201,0)),"Falta el turno"))</f>
        <v/>
      </c>
      <c r="I65" s="15">
        <f>IF(OR($C65="",$H65=""),"",IF($H65="Por horas",N($D65),IF($H65="Por puntos",N($F65),IF($H65="Puntos × horas",N($F65)*N($D65),IF($H65="Partes iguales",1,"")))))</f>
        <v/>
      </c>
      <c r="J65" s="15">
        <f>IF($I65="","",SUMIFS($I$2:$I$1201,$G$2:$G$1201,$G65))</f>
        <v/>
      </c>
      <c r="K65" s="19">
        <f>IF($I65="","",IFERROR($I65/$J65,0))</f>
        <v/>
      </c>
      <c r="L65" s="18">
        <f>IF($K65="","",$K65*N(INDEX(Turnos!$C$2:$C$201,MATCH($G65,Turnos!$J$2:$J$201,0))))</f>
        <v/>
      </c>
      <c r="M65" s="18">
        <f>IF($K65="","",$K65*N(INDEX(Turnos!$D$2:$D$201,MATCH($G65,Turnos!$J$2:$J$201,0))))</f>
        <v/>
      </c>
      <c r="N65" s="18">
        <f>IF($K65="","",$L65+$M65)</f>
        <v/>
      </c>
      <c r="O65" s="13">
        <f>IF(OR($G65="",$C65="",$G65&lt;&gt;'Liquidación del turno'!$C$5),"",COUNTIFS($G$2:$G65,$G65,$C$2:$C65,"&lt;&gt;"))</f>
        <v/>
      </c>
    </row>
    <row r="66">
      <c r="A66" s="16" t="n"/>
      <c r="B66" s="11" t="n"/>
      <c r="C66" s="11" t="n"/>
      <c r="D66" s="12" t="n"/>
      <c r="E66" s="13">
        <f>IF($C66="","",IFERROR(INDEX(Equipo!$B$2:$B$61,MATCH($C66,Equipo!$A$2:$A$61,0)),"No está en Equipo"))</f>
        <v/>
      </c>
      <c r="F66" s="15">
        <f>IF($C66="","",IFERROR(INDEX(Equipo!$C$2:$C$61,MATCH($C66,Equipo!$A$2:$A$61,0)),0))</f>
        <v/>
      </c>
      <c r="G66" s="13">
        <f>IF(OR($A66="",$B66=""),"",IFERROR($A66*10+MATCH($B66,Puestos!$D$2:$D$7,0),""))</f>
        <v/>
      </c>
      <c r="H66" s="13">
        <f>IF($G66="","",IFERROR(INDEX(Turnos!$F$2:$F$201,MATCH($G66,Turnos!$J$2:$J$201,0)),"Falta el turno"))</f>
        <v/>
      </c>
      <c r="I66" s="15">
        <f>IF(OR($C66="",$H66=""),"",IF($H66="Por horas",N($D66),IF($H66="Por puntos",N($F66),IF($H66="Puntos × horas",N($F66)*N($D66),IF($H66="Partes iguales",1,"")))))</f>
        <v/>
      </c>
      <c r="J66" s="15">
        <f>IF($I66="","",SUMIFS($I$2:$I$1201,$G$2:$G$1201,$G66))</f>
        <v/>
      </c>
      <c r="K66" s="19">
        <f>IF($I66="","",IFERROR($I66/$J66,0))</f>
        <v/>
      </c>
      <c r="L66" s="18">
        <f>IF($K66="","",$K66*N(INDEX(Turnos!$C$2:$C$201,MATCH($G66,Turnos!$J$2:$J$201,0))))</f>
        <v/>
      </c>
      <c r="M66" s="18">
        <f>IF($K66="","",$K66*N(INDEX(Turnos!$D$2:$D$201,MATCH($G66,Turnos!$J$2:$J$201,0))))</f>
        <v/>
      </c>
      <c r="N66" s="18">
        <f>IF($K66="","",$L66+$M66)</f>
        <v/>
      </c>
      <c r="O66" s="13">
        <f>IF(OR($G66="",$C66="",$G66&lt;&gt;'Liquidación del turno'!$C$5),"",COUNTIFS($G$2:$G66,$G66,$C$2:$C66,"&lt;&gt;"))</f>
        <v/>
      </c>
    </row>
    <row r="67">
      <c r="A67" s="16" t="n"/>
      <c r="B67" s="11" t="n"/>
      <c r="C67" s="11" t="n"/>
      <c r="D67" s="12" t="n"/>
      <c r="E67" s="13">
        <f>IF($C67="","",IFERROR(INDEX(Equipo!$B$2:$B$61,MATCH($C67,Equipo!$A$2:$A$61,0)),"No está en Equipo"))</f>
        <v/>
      </c>
      <c r="F67" s="15">
        <f>IF($C67="","",IFERROR(INDEX(Equipo!$C$2:$C$61,MATCH($C67,Equipo!$A$2:$A$61,0)),0))</f>
        <v/>
      </c>
      <c r="G67" s="13">
        <f>IF(OR($A67="",$B67=""),"",IFERROR($A67*10+MATCH($B67,Puestos!$D$2:$D$7,0),""))</f>
        <v/>
      </c>
      <c r="H67" s="13">
        <f>IF($G67="","",IFERROR(INDEX(Turnos!$F$2:$F$201,MATCH($G67,Turnos!$J$2:$J$201,0)),"Falta el turno"))</f>
        <v/>
      </c>
      <c r="I67" s="15">
        <f>IF(OR($C67="",$H67=""),"",IF($H67="Por horas",N($D67),IF($H67="Por puntos",N($F67),IF($H67="Puntos × horas",N($F67)*N($D67),IF($H67="Partes iguales",1,"")))))</f>
        <v/>
      </c>
      <c r="J67" s="15">
        <f>IF($I67="","",SUMIFS($I$2:$I$1201,$G$2:$G$1201,$G67))</f>
        <v/>
      </c>
      <c r="K67" s="19">
        <f>IF($I67="","",IFERROR($I67/$J67,0))</f>
        <v/>
      </c>
      <c r="L67" s="18">
        <f>IF($K67="","",$K67*N(INDEX(Turnos!$C$2:$C$201,MATCH($G67,Turnos!$J$2:$J$201,0))))</f>
        <v/>
      </c>
      <c r="M67" s="18">
        <f>IF($K67="","",$K67*N(INDEX(Turnos!$D$2:$D$201,MATCH($G67,Turnos!$J$2:$J$201,0))))</f>
        <v/>
      </c>
      <c r="N67" s="18">
        <f>IF($K67="","",$L67+$M67)</f>
        <v/>
      </c>
      <c r="O67" s="13">
        <f>IF(OR($G67="",$C67="",$G67&lt;&gt;'Liquidación del turno'!$C$5),"",COUNTIFS($G$2:$G67,$G67,$C$2:$C67,"&lt;&gt;"))</f>
        <v/>
      </c>
    </row>
    <row r="68">
      <c r="A68" s="16" t="n"/>
      <c r="B68" s="11" t="n"/>
      <c r="C68" s="11" t="n"/>
      <c r="D68" s="12" t="n"/>
      <c r="E68" s="13">
        <f>IF($C68="","",IFERROR(INDEX(Equipo!$B$2:$B$61,MATCH($C68,Equipo!$A$2:$A$61,0)),"No está en Equipo"))</f>
        <v/>
      </c>
      <c r="F68" s="15">
        <f>IF($C68="","",IFERROR(INDEX(Equipo!$C$2:$C$61,MATCH($C68,Equipo!$A$2:$A$61,0)),0))</f>
        <v/>
      </c>
      <c r="G68" s="13">
        <f>IF(OR($A68="",$B68=""),"",IFERROR($A68*10+MATCH($B68,Puestos!$D$2:$D$7,0),""))</f>
        <v/>
      </c>
      <c r="H68" s="13">
        <f>IF($G68="","",IFERROR(INDEX(Turnos!$F$2:$F$201,MATCH($G68,Turnos!$J$2:$J$201,0)),"Falta el turno"))</f>
        <v/>
      </c>
      <c r="I68" s="15">
        <f>IF(OR($C68="",$H68=""),"",IF($H68="Por horas",N($D68),IF($H68="Por puntos",N($F68),IF($H68="Puntos × horas",N($F68)*N($D68),IF($H68="Partes iguales",1,"")))))</f>
        <v/>
      </c>
      <c r="J68" s="15">
        <f>IF($I68="","",SUMIFS($I$2:$I$1201,$G$2:$G$1201,$G68))</f>
        <v/>
      </c>
      <c r="K68" s="19">
        <f>IF($I68="","",IFERROR($I68/$J68,0))</f>
        <v/>
      </c>
      <c r="L68" s="18">
        <f>IF($K68="","",$K68*N(INDEX(Turnos!$C$2:$C$201,MATCH($G68,Turnos!$J$2:$J$201,0))))</f>
        <v/>
      </c>
      <c r="M68" s="18">
        <f>IF($K68="","",$K68*N(INDEX(Turnos!$D$2:$D$201,MATCH($G68,Turnos!$J$2:$J$201,0))))</f>
        <v/>
      </c>
      <c r="N68" s="18">
        <f>IF($K68="","",$L68+$M68)</f>
        <v/>
      </c>
      <c r="O68" s="13">
        <f>IF(OR($G68="",$C68="",$G68&lt;&gt;'Liquidación del turno'!$C$5),"",COUNTIFS($G$2:$G68,$G68,$C$2:$C68,"&lt;&gt;"))</f>
        <v/>
      </c>
    </row>
    <row r="69">
      <c r="A69" s="16" t="n"/>
      <c r="B69" s="11" t="n"/>
      <c r="C69" s="11" t="n"/>
      <c r="D69" s="12" t="n"/>
      <c r="E69" s="13">
        <f>IF($C69="","",IFERROR(INDEX(Equipo!$B$2:$B$61,MATCH($C69,Equipo!$A$2:$A$61,0)),"No está en Equipo"))</f>
        <v/>
      </c>
      <c r="F69" s="15">
        <f>IF($C69="","",IFERROR(INDEX(Equipo!$C$2:$C$61,MATCH($C69,Equipo!$A$2:$A$61,0)),0))</f>
        <v/>
      </c>
      <c r="G69" s="13">
        <f>IF(OR($A69="",$B69=""),"",IFERROR($A69*10+MATCH($B69,Puestos!$D$2:$D$7,0),""))</f>
        <v/>
      </c>
      <c r="H69" s="13">
        <f>IF($G69="","",IFERROR(INDEX(Turnos!$F$2:$F$201,MATCH($G69,Turnos!$J$2:$J$201,0)),"Falta el turno"))</f>
        <v/>
      </c>
      <c r="I69" s="15">
        <f>IF(OR($C69="",$H69=""),"",IF($H69="Por horas",N($D69),IF($H69="Por puntos",N($F69),IF($H69="Puntos × horas",N($F69)*N($D69),IF($H69="Partes iguales",1,"")))))</f>
        <v/>
      </c>
      <c r="J69" s="15">
        <f>IF($I69="","",SUMIFS($I$2:$I$1201,$G$2:$G$1201,$G69))</f>
        <v/>
      </c>
      <c r="K69" s="19">
        <f>IF($I69="","",IFERROR($I69/$J69,0))</f>
        <v/>
      </c>
      <c r="L69" s="18">
        <f>IF($K69="","",$K69*N(INDEX(Turnos!$C$2:$C$201,MATCH($G69,Turnos!$J$2:$J$201,0))))</f>
        <v/>
      </c>
      <c r="M69" s="18">
        <f>IF($K69="","",$K69*N(INDEX(Turnos!$D$2:$D$201,MATCH($G69,Turnos!$J$2:$J$201,0))))</f>
        <v/>
      </c>
      <c r="N69" s="18">
        <f>IF($K69="","",$L69+$M69)</f>
        <v/>
      </c>
      <c r="O69" s="13">
        <f>IF(OR($G69="",$C69="",$G69&lt;&gt;'Liquidación del turno'!$C$5),"",COUNTIFS($G$2:$G69,$G69,$C$2:$C69,"&lt;&gt;"))</f>
        <v/>
      </c>
    </row>
    <row r="70">
      <c r="A70" s="16" t="n"/>
      <c r="B70" s="11" t="n"/>
      <c r="C70" s="11" t="n"/>
      <c r="D70" s="12" t="n"/>
      <c r="E70" s="13">
        <f>IF($C70="","",IFERROR(INDEX(Equipo!$B$2:$B$61,MATCH($C70,Equipo!$A$2:$A$61,0)),"No está en Equipo"))</f>
        <v/>
      </c>
      <c r="F70" s="15">
        <f>IF($C70="","",IFERROR(INDEX(Equipo!$C$2:$C$61,MATCH($C70,Equipo!$A$2:$A$61,0)),0))</f>
        <v/>
      </c>
      <c r="G70" s="13">
        <f>IF(OR($A70="",$B70=""),"",IFERROR($A70*10+MATCH($B70,Puestos!$D$2:$D$7,0),""))</f>
        <v/>
      </c>
      <c r="H70" s="13">
        <f>IF($G70="","",IFERROR(INDEX(Turnos!$F$2:$F$201,MATCH($G70,Turnos!$J$2:$J$201,0)),"Falta el turno"))</f>
        <v/>
      </c>
      <c r="I70" s="15">
        <f>IF(OR($C70="",$H70=""),"",IF($H70="Por horas",N($D70),IF($H70="Por puntos",N($F70),IF($H70="Puntos × horas",N($F70)*N($D70),IF($H70="Partes iguales",1,"")))))</f>
        <v/>
      </c>
      <c r="J70" s="15">
        <f>IF($I70="","",SUMIFS($I$2:$I$1201,$G$2:$G$1201,$G70))</f>
        <v/>
      </c>
      <c r="K70" s="19">
        <f>IF($I70="","",IFERROR($I70/$J70,0))</f>
        <v/>
      </c>
      <c r="L70" s="18">
        <f>IF($K70="","",$K70*N(INDEX(Turnos!$C$2:$C$201,MATCH($G70,Turnos!$J$2:$J$201,0))))</f>
        <v/>
      </c>
      <c r="M70" s="18">
        <f>IF($K70="","",$K70*N(INDEX(Turnos!$D$2:$D$201,MATCH($G70,Turnos!$J$2:$J$201,0))))</f>
        <v/>
      </c>
      <c r="N70" s="18">
        <f>IF($K70="","",$L70+$M70)</f>
        <v/>
      </c>
      <c r="O70" s="13">
        <f>IF(OR($G70="",$C70="",$G70&lt;&gt;'Liquidación del turno'!$C$5),"",COUNTIFS($G$2:$G70,$G70,$C$2:$C70,"&lt;&gt;"))</f>
        <v/>
      </c>
    </row>
    <row r="71">
      <c r="A71" s="16" t="n"/>
      <c r="B71" s="11" t="n"/>
      <c r="C71" s="11" t="n"/>
      <c r="D71" s="12" t="n"/>
      <c r="E71" s="13">
        <f>IF($C71="","",IFERROR(INDEX(Equipo!$B$2:$B$61,MATCH($C71,Equipo!$A$2:$A$61,0)),"No está en Equipo"))</f>
        <v/>
      </c>
      <c r="F71" s="15">
        <f>IF($C71="","",IFERROR(INDEX(Equipo!$C$2:$C$61,MATCH($C71,Equipo!$A$2:$A$61,0)),0))</f>
        <v/>
      </c>
      <c r="G71" s="13">
        <f>IF(OR($A71="",$B71=""),"",IFERROR($A71*10+MATCH($B71,Puestos!$D$2:$D$7,0),""))</f>
        <v/>
      </c>
      <c r="H71" s="13">
        <f>IF($G71="","",IFERROR(INDEX(Turnos!$F$2:$F$201,MATCH($G71,Turnos!$J$2:$J$201,0)),"Falta el turno"))</f>
        <v/>
      </c>
      <c r="I71" s="15">
        <f>IF(OR($C71="",$H71=""),"",IF($H71="Por horas",N($D71),IF($H71="Por puntos",N($F71),IF($H71="Puntos × horas",N($F71)*N($D71),IF($H71="Partes iguales",1,"")))))</f>
        <v/>
      </c>
      <c r="J71" s="15">
        <f>IF($I71="","",SUMIFS($I$2:$I$1201,$G$2:$G$1201,$G71))</f>
        <v/>
      </c>
      <c r="K71" s="19">
        <f>IF($I71="","",IFERROR($I71/$J71,0))</f>
        <v/>
      </c>
      <c r="L71" s="18">
        <f>IF($K71="","",$K71*N(INDEX(Turnos!$C$2:$C$201,MATCH($G71,Turnos!$J$2:$J$201,0))))</f>
        <v/>
      </c>
      <c r="M71" s="18">
        <f>IF($K71="","",$K71*N(INDEX(Turnos!$D$2:$D$201,MATCH($G71,Turnos!$J$2:$J$201,0))))</f>
        <v/>
      </c>
      <c r="N71" s="18">
        <f>IF($K71="","",$L71+$M71)</f>
        <v/>
      </c>
      <c r="O71" s="13">
        <f>IF(OR($G71="",$C71="",$G71&lt;&gt;'Liquidación del turno'!$C$5),"",COUNTIFS($G$2:$G71,$G71,$C$2:$C71,"&lt;&gt;"))</f>
        <v/>
      </c>
    </row>
    <row r="72">
      <c r="A72" s="16" t="n"/>
      <c r="B72" s="11" t="n"/>
      <c r="C72" s="11" t="n"/>
      <c r="D72" s="12" t="n"/>
      <c r="E72" s="13">
        <f>IF($C72="","",IFERROR(INDEX(Equipo!$B$2:$B$61,MATCH($C72,Equipo!$A$2:$A$61,0)),"No está en Equipo"))</f>
        <v/>
      </c>
      <c r="F72" s="15">
        <f>IF($C72="","",IFERROR(INDEX(Equipo!$C$2:$C$61,MATCH($C72,Equipo!$A$2:$A$61,0)),0))</f>
        <v/>
      </c>
      <c r="G72" s="13">
        <f>IF(OR($A72="",$B72=""),"",IFERROR($A72*10+MATCH($B72,Puestos!$D$2:$D$7,0),""))</f>
        <v/>
      </c>
      <c r="H72" s="13">
        <f>IF($G72="","",IFERROR(INDEX(Turnos!$F$2:$F$201,MATCH($G72,Turnos!$J$2:$J$201,0)),"Falta el turno"))</f>
        <v/>
      </c>
      <c r="I72" s="15">
        <f>IF(OR($C72="",$H72=""),"",IF($H72="Por horas",N($D72),IF($H72="Por puntos",N($F72),IF($H72="Puntos × horas",N($F72)*N($D72),IF($H72="Partes iguales",1,"")))))</f>
        <v/>
      </c>
      <c r="J72" s="15">
        <f>IF($I72="","",SUMIFS($I$2:$I$1201,$G$2:$G$1201,$G72))</f>
        <v/>
      </c>
      <c r="K72" s="19">
        <f>IF($I72="","",IFERROR($I72/$J72,0))</f>
        <v/>
      </c>
      <c r="L72" s="18">
        <f>IF($K72="","",$K72*N(INDEX(Turnos!$C$2:$C$201,MATCH($G72,Turnos!$J$2:$J$201,0))))</f>
        <v/>
      </c>
      <c r="M72" s="18">
        <f>IF($K72="","",$K72*N(INDEX(Turnos!$D$2:$D$201,MATCH($G72,Turnos!$J$2:$J$201,0))))</f>
        <v/>
      </c>
      <c r="N72" s="18">
        <f>IF($K72="","",$L72+$M72)</f>
        <v/>
      </c>
      <c r="O72" s="13">
        <f>IF(OR($G72="",$C72="",$G72&lt;&gt;'Liquidación del turno'!$C$5),"",COUNTIFS($G$2:$G72,$G72,$C$2:$C72,"&lt;&gt;"))</f>
        <v/>
      </c>
    </row>
    <row r="73">
      <c r="A73" s="16" t="n"/>
      <c r="B73" s="11" t="n"/>
      <c r="C73" s="11" t="n"/>
      <c r="D73" s="12" t="n"/>
      <c r="E73" s="13">
        <f>IF($C73="","",IFERROR(INDEX(Equipo!$B$2:$B$61,MATCH($C73,Equipo!$A$2:$A$61,0)),"No está en Equipo"))</f>
        <v/>
      </c>
      <c r="F73" s="15">
        <f>IF($C73="","",IFERROR(INDEX(Equipo!$C$2:$C$61,MATCH($C73,Equipo!$A$2:$A$61,0)),0))</f>
        <v/>
      </c>
      <c r="G73" s="13">
        <f>IF(OR($A73="",$B73=""),"",IFERROR($A73*10+MATCH($B73,Puestos!$D$2:$D$7,0),""))</f>
        <v/>
      </c>
      <c r="H73" s="13">
        <f>IF($G73="","",IFERROR(INDEX(Turnos!$F$2:$F$201,MATCH($G73,Turnos!$J$2:$J$201,0)),"Falta el turno"))</f>
        <v/>
      </c>
      <c r="I73" s="15">
        <f>IF(OR($C73="",$H73=""),"",IF($H73="Por horas",N($D73),IF($H73="Por puntos",N($F73),IF($H73="Puntos × horas",N($F73)*N($D73),IF($H73="Partes iguales",1,"")))))</f>
        <v/>
      </c>
      <c r="J73" s="15">
        <f>IF($I73="","",SUMIFS($I$2:$I$1201,$G$2:$G$1201,$G73))</f>
        <v/>
      </c>
      <c r="K73" s="19">
        <f>IF($I73="","",IFERROR($I73/$J73,0))</f>
        <v/>
      </c>
      <c r="L73" s="18">
        <f>IF($K73="","",$K73*N(INDEX(Turnos!$C$2:$C$201,MATCH($G73,Turnos!$J$2:$J$201,0))))</f>
        <v/>
      </c>
      <c r="M73" s="18">
        <f>IF($K73="","",$K73*N(INDEX(Turnos!$D$2:$D$201,MATCH($G73,Turnos!$J$2:$J$201,0))))</f>
        <v/>
      </c>
      <c r="N73" s="18">
        <f>IF($K73="","",$L73+$M73)</f>
        <v/>
      </c>
      <c r="O73" s="13">
        <f>IF(OR($G73="",$C73="",$G73&lt;&gt;'Liquidación del turno'!$C$5),"",COUNTIFS($G$2:$G73,$G73,$C$2:$C73,"&lt;&gt;"))</f>
        <v/>
      </c>
    </row>
    <row r="74">
      <c r="A74" s="16" t="n"/>
      <c r="B74" s="11" t="n"/>
      <c r="C74" s="11" t="n"/>
      <c r="D74" s="12" t="n"/>
      <c r="E74" s="13">
        <f>IF($C74="","",IFERROR(INDEX(Equipo!$B$2:$B$61,MATCH($C74,Equipo!$A$2:$A$61,0)),"No está en Equipo"))</f>
        <v/>
      </c>
      <c r="F74" s="15">
        <f>IF($C74="","",IFERROR(INDEX(Equipo!$C$2:$C$61,MATCH($C74,Equipo!$A$2:$A$61,0)),0))</f>
        <v/>
      </c>
      <c r="G74" s="13">
        <f>IF(OR($A74="",$B74=""),"",IFERROR($A74*10+MATCH($B74,Puestos!$D$2:$D$7,0),""))</f>
        <v/>
      </c>
      <c r="H74" s="13">
        <f>IF($G74="","",IFERROR(INDEX(Turnos!$F$2:$F$201,MATCH($G74,Turnos!$J$2:$J$201,0)),"Falta el turno"))</f>
        <v/>
      </c>
      <c r="I74" s="15">
        <f>IF(OR($C74="",$H74=""),"",IF($H74="Por horas",N($D74),IF($H74="Por puntos",N($F74),IF($H74="Puntos × horas",N($F74)*N($D74),IF($H74="Partes iguales",1,"")))))</f>
        <v/>
      </c>
      <c r="J74" s="15">
        <f>IF($I74="","",SUMIFS($I$2:$I$1201,$G$2:$G$1201,$G74))</f>
        <v/>
      </c>
      <c r="K74" s="19">
        <f>IF($I74="","",IFERROR($I74/$J74,0))</f>
        <v/>
      </c>
      <c r="L74" s="18">
        <f>IF($K74="","",$K74*N(INDEX(Turnos!$C$2:$C$201,MATCH($G74,Turnos!$J$2:$J$201,0))))</f>
        <v/>
      </c>
      <c r="M74" s="18">
        <f>IF($K74="","",$K74*N(INDEX(Turnos!$D$2:$D$201,MATCH($G74,Turnos!$J$2:$J$201,0))))</f>
        <v/>
      </c>
      <c r="N74" s="18">
        <f>IF($K74="","",$L74+$M74)</f>
        <v/>
      </c>
      <c r="O74" s="13">
        <f>IF(OR($G74="",$C74="",$G74&lt;&gt;'Liquidación del turno'!$C$5),"",COUNTIFS($G$2:$G74,$G74,$C$2:$C74,"&lt;&gt;"))</f>
        <v/>
      </c>
    </row>
    <row r="75">
      <c r="A75" s="16" t="n"/>
      <c r="B75" s="11" t="n"/>
      <c r="C75" s="11" t="n"/>
      <c r="D75" s="12" t="n"/>
      <c r="E75" s="13">
        <f>IF($C75="","",IFERROR(INDEX(Equipo!$B$2:$B$61,MATCH($C75,Equipo!$A$2:$A$61,0)),"No está en Equipo"))</f>
        <v/>
      </c>
      <c r="F75" s="15">
        <f>IF($C75="","",IFERROR(INDEX(Equipo!$C$2:$C$61,MATCH($C75,Equipo!$A$2:$A$61,0)),0))</f>
        <v/>
      </c>
      <c r="G75" s="13">
        <f>IF(OR($A75="",$B75=""),"",IFERROR($A75*10+MATCH($B75,Puestos!$D$2:$D$7,0),""))</f>
        <v/>
      </c>
      <c r="H75" s="13">
        <f>IF($G75="","",IFERROR(INDEX(Turnos!$F$2:$F$201,MATCH($G75,Turnos!$J$2:$J$201,0)),"Falta el turno"))</f>
        <v/>
      </c>
      <c r="I75" s="15">
        <f>IF(OR($C75="",$H75=""),"",IF($H75="Por horas",N($D75),IF($H75="Por puntos",N($F75),IF($H75="Puntos × horas",N($F75)*N($D75),IF($H75="Partes iguales",1,"")))))</f>
        <v/>
      </c>
      <c r="J75" s="15">
        <f>IF($I75="","",SUMIFS($I$2:$I$1201,$G$2:$G$1201,$G75))</f>
        <v/>
      </c>
      <c r="K75" s="19">
        <f>IF($I75="","",IFERROR($I75/$J75,0))</f>
        <v/>
      </c>
      <c r="L75" s="18">
        <f>IF($K75="","",$K75*N(INDEX(Turnos!$C$2:$C$201,MATCH($G75,Turnos!$J$2:$J$201,0))))</f>
        <v/>
      </c>
      <c r="M75" s="18">
        <f>IF($K75="","",$K75*N(INDEX(Turnos!$D$2:$D$201,MATCH($G75,Turnos!$J$2:$J$201,0))))</f>
        <v/>
      </c>
      <c r="N75" s="18">
        <f>IF($K75="","",$L75+$M75)</f>
        <v/>
      </c>
      <c r="O75" s="13">
        <f>IF(OR($G75="",$C75="",$G75&lt;&gt;'Liquidación del turno'!$C$5),"",COUNTIFS($G$2:$G75,$G75,$C$2:$C75,"&lt;&gt;"))</f>
        <v/>
      </c>
    </row>
    <row r="76">
      <c r="A76" s="16" t="n"/>
      <c r="B76" s="11" t="n"/>
      <c r="C76" s="11" t="n"/>
      <c r="D76" s="12" t="n"/>
      <c r="E76" s="13">
        <f>IF($C76="","",IFERROR(INDEX(Equipo!$B$2:$B$61,MATCH($C76,Equipo!$A$2:$A$61,0)),"No está en Equipo"))</f>
        <v/>
      </c>
      <c r="F76" s="15">
        <f>IF($C76="","",IFERROR(INDEX(Equipo!$C$2:$C$61,MATCH($C76,Equipo!$A$2:$A$61,0)),0))</f>
        <v/>
      </c>
      <c r="G76" s="13">
        <f>IF(OR($A76="",$B76=""),"",IFERROR($A76*10+MATCH($B76,Puestos!$D$2:$D$7,0),""))</f>
        <v/>
      </c>
      <c r="H76" s="13">
        <f>IF($G76="","",IFERROR(INDEX(Turnos!$F$2:$F$201,MATCH($G76,Turnos!$J$2:$J$201,0)),"Falta el turno"))</f>
        <v/>
      </c>
      <c r="I76" s="15">
        <f>IF(OR($C76="",$H76=""),"",IF($H76="Por horas",N($D76),IF($H76="Por puntos",N($F76),IF($H76="Puntos × horas",N($F76)*N($D76),IF($H76="Partes iguales",1,"")))))</f>
        <v/>
      </c>
      <c r="J76" s="15">
        <f>IF($I76="","",SUMIFS($I$2:$I$1201,$G$2:$G$1201,$G76))</f>
        <v/>
      </c>
      <c r="K76" s="19">
        <f>IF($I76="","",IFERROR($I76/$J76,0))</f>
        <v/>
      </c>
      <c r="L76" s="18">
        <f>IF($K76="","",$K76*N(INDEX(Turnos!$C$2:$C$201,MATCH($G76,Turnos!$J$2:$J$201,0))))</f>
        <v/>
      </c>
      <c r="M76" s="18">
        <f>IF($K76="","",$K76*N(INDEX(Turnos!$D$2:$D$201,MATCH($G76,Turnos!$J$2:$J$201,0))))</f>
        <v/>
      </c>
      <c r="N76" s="18">
        <f>IF($K76="","",$L76+$M76)</f>
        <v/>
      </c>
      <c r="O76" s="13">
        <f>IF(OR($G76="",$C76="",$G76&lt;&gt;'Liquidación del turno'!$C$5),"",COUNTIFS($G$2:$G76,$G76,$C$2:$C76,"&lt;&gt;"))</f>
        <v/>
      </c>
    </row>
    <row r="77">
      <c r="A77" s="16" t="n"/>
      <c r="B77" s="11" t="n"/>
      <c r="C77" s="11" t="n"/>
      <c r="D77" s="12" t="n"/>
      <c r="E77" s="13">
        <f>IF($C77="","",IFERROR(INDEX(Equipo!$B$2:$B$61,MATCH($C77,Equipo!$A$2:$A$61,0)),"No está en Equipo"))</f>
        <v/>
      </c>
      <c r="F77" s="15">
        <f>IF($C77="","",IFERROR(INDEX(Equipo!$C$2:$C$61,MATCH($C77,Equipo!$A$2:$A$61,0)),0))</f>
        <v/>
      </c>
      <c r="G77" s="13">
        <f>IF(OR($A77="",$B77=""),"",IFERROR($A77*10+MATCH($B77,Puestos!$D$2:$D$7,0),""))</f>
        <v/>
      </c>
      <c r="H77" s="13">
        <f>IF($G77="","",IFERROR(INDEX(Turnos!$F$2:$F$201,MATCH($G77,Turnos!$J$2:$J$201,0)),"Falta el turno"))</f>
        <v/>
      </c>
      <c r="I77" s="15">
        <f>IF(OR($C77="",$H77=""),"",IF($H77="Por horas",N($D77),IF($H77="Por puntos",N($F77),IF($H77="Puntos × horas",N($F77)*N($D77),IF($H77="Partes iguales",1,"")))))</f>
        <v/>
      </c>
      <c r="J77" s="15">
        <f>IF($I77="","",SUMIFS($I$2:$I$1201,$G$2:$G$1201,$G77))</f>
        <v/>
      </c>
      <c r="K77" s="19">
        <f>IF($I77="","",IFERROR($I77/$J77,0))</f>
        <v/>
      </c>
      <c r="L77" s="18">
        <f>IF($K77="","",$K77*N(INDEX(Turnos!$C$2:$C$201,MATCH($G77,Turnos!$J$2:$J$201,0))))</f>
        <v/>
      </c>
      <c r="M77" s="18">
        <f>IF($K77="","",$K77*N(INDEX(Turnos!$D$2:$D$201,MATCH($G77,Turnos!$J$2:$J$201,0))))</f>
        <v/>
      </c>
      <c r="N77" s="18">
        <f>IF($K77="","",$L77+$M77)</f>
        <v/>
      </c>
      <c r="O77" s="13">
        <f>IF(OR($G77="",$C77="",$G77&lt;&gt;'Liquidación del turno'!$C$5),"",COUNTIFS($G$2:$G77,$G77,$C$2:$C77,"&lt;&gt;"))</f>
        <v/>
      </c>
    </row>
    <row r="78">
      <c r="A78" s="16" t="n"/>
      <c r="B78" s="11" t="n"/>
      <c r="C78" s="11" t="n"/>
      <c r="D78" s="12" t="n"/>
      <c r="E78" s="13">
        <f>IF($C78="","",IFERROR(INDEX(Equipo!$B$2:$B$61,MATCH($C78,Equipo!$A$2:$A$61,0)),"No está en Equipo"))</f>
        <v/>
      </c>
      <c r="F78" s="15">
        <f>IF($C78="","",IFERROR(INDEX(Equipo!$C$2:$C$61,MATCH($C78,Equipo!$A$2:$A$61,0)),0))</f>
        <v/>
      </c>
      <c r="G78" s="13">
        <f>IF(OR($A78="",$B78=""),"",IFERROR($A78*10+MATCH($B78,Puestos!$D$2:$D$7,0),""))</f>
        <v/>
      </c>
      <c r="H78" s="13">
        <f>IF($G78="","",IFERROR(INDEX(Turnos!$F$2:$F$201,MATCH($G78,Turnos!$J$2:$J$201,0)),"Falta el turno"))</f>
        <v/>
      </c>
      <c r="I78" s="15">
        <f>IF(OR($C78="",$H78=""),"",IF($H78="Por horas",N($D78),IF($H78="Por puntos",N($F78),IF($H78="Puntos × horas",N($F78)*N($D78),IF($H78="Partes iguales",1,"")))))</f>
        <v/>
      </c>
      <c r="J78" s="15">
        <f>IF($I78="","",SUMIFS($I$2:$I$1201,$G$2:$G$1201,$G78))</f>
        <v/>
      </c>
      <c r="K78" s="19">
        <f>IF($I78="","",IFERROR($I78/$J78,0))</f>
        <v/>
      </c>
      <c r="L78" s="18">
        <f>IF($K78="","",$K78*N(INDEX(Turnos!$C$2:$C$201,MATCH($G78,Turnos!$J$2:$J$201,0))))</f>
        <v/>
      </c>
      <c r="M78" s="18">
        <f>IF($K78="","",$K78*N(INDEX(Turnos!$D$2:$D$201,MATCH($G78,Turnos!$J$2:$J$201,0))))</f>
        <v/>
      </c>
      <c r="N78" s="18">
        <f>IF($K78="","",$L78+$M78)</f>
        <v/>
      </c>
      <c r="O78" s="13">
        <f>IF(OR($G78="",$C78="",$G78&lt;&gt;'Liquidación del turno'!$C$5),"",COUNTIFS($G$2:$G78,$G78,$C$2:$C78,"&lt;&gt;"))</f>
        <v/>
      </c>
    </row>
    <row r="79">
      <c r="A79" s="16" t="n"/>
      <c r="B79" s="11" t="n"/>
      <c r="C79" s="11" t="n"/>
      <c r="D79" s="12" t="n"/>
      <c r="E79" s="13">
        <f>IF($C79="","",IFERROR(INDEX(Equipo!$B$2:$B$61,MATCH($C79,Equipo!$A$2:$A$61,0)),"No está en Equipo"))</f>
        <v/>
      </c>
      <c r="F79" s="15">
        <f>IF($C79="","",IFERROR(INDEX(Equipo!$C$2:$C$61,MATCH($C79,Equipo!$A$2:$A$61,0)),0))</f>
        <v/>
      </c>
      <c r="G79" s="13">
        <f>IF(OR($A79="",$B79=""),"",IFERROR($A79*10+MATCH($B79,Puestos!$D$2:$D$7,0),""))</f>
        <v/>
      </c>
      <c r="H79" s="13">
        <f>IF($G79="","",IFERROR(INDEX(Turnos!$F$2:$F$201,MATCH($G79,Turnos!$J$2:$J$201,0)),"Falta el turno"))</f>
        <v/>
      </c>
      <c r="I79" s="15">
        <f>IF(OR($C79="",$H79=""),"",IF($H79="Por horas",N($D79),IF($H79="Por puntos",N($F79),IF($H79="Puntos × horas",N($F79)*N($D79),IF($H79="Partes iguales",1,"")))))</f>
        <v/>
      </c>
      <c r="J79" s="15">
        <f>IF($I79="","",SUMIFS($I$2:$I$1201,$G$2:$G$1201,$G79))</f>
        <v/>
      </c>
      <c r="K79" s="19">
        <f>IF($I79="","",IFERROR($I79/$J79,0))</f>
        <v/>
      </c>
      <c r="L79" s="18">
        <f>IF($K79="","",$K79*N(INDEX(Turnos!$C$2:$C$201,MATCH($G79,Turnos!$J$2:$J$201,0))))</f>
        <v/>
      </c>
      <c r="M79" s="18">
        <f>IF($K79="","",$K79*N(INDEX(Turnos!$D$2:$D$201,MATCH($G79,Turnos!$J$2:$J$201,0))))</f>
        <v/>
      </c>
      <c r="N79" s="18">
        <f>IF($K79="","",$L79+$M79)</f>
        <v/>
      </c>
      <c r="O79" s="13">
        <f>IF(OR($G79="",$C79="",$G79&lt;&gt;'Liquidación del turno'!$C$5),"",COUNTIFS($G$2:$G79,$G79,$C$2:$C79,"&lt;&gt;"))</f>
        <v/>
      </c>
    </row>
    <row r="80">
      <c r="A80" s="16" t="n"/>
      <c r="B80" s="11" t="n"/>
      <c r="C80" s="11" t="n"/>
      <c r="D80" s="12" t="n"/>
      <c r="E80" s="13">
        <f>IF($C80="","",IFERROR(INDEX(Equipo!$B$2:$B$61,MATCH($C80,Equipo!$A$2:$A$61,0)),"No está en Equipo"))</f>
        <v/>
      </c>
      <c r="F80" s="15">
        <f>IF($C80="","",IFERROR(INDEX(Equipo!$C$2:$C$61,MATCH($C80,Equipo!$A$2:$A$61,0)),0))</f>
        <v/>
      </c>
      <c r="G80" s="13">
        <f>IF(OR($A80="",$B80=""),"",IFERROR($A80*10+MATCH($B80,Puestos!$D$2:$D$7,0),""))</f>
        <v/>
      </c>
      <c r="H80" s="13">
        <f>IF($G80="","",IFERROR(INDEX(Turnos!$F$2:$F$201,MATCH($G80,Turnos!$J$2:$J$201,0)),"Falta el turno"))</f>
        <v/>
      </c>
      <c r="I80" s="15">
        <f>IF(OR($C80="",$H80=""),"",IF($H80="Por horas",N($D80),IF($H80="Por puntos",N($F80),IF($H80="Puntos × horas",N($F80)*N($D80),IF($H80="Partes iguales",1,"")))))</f>
        <v/>
      </c>
      <c r="J80" s="15">
        <f>IF($I80="","",SUMIFS($I$2:$I$1201,$G$2:$G$1201,$G80))</f>
        <v/>
      </c>
      <c r="K80" s="19">
        <f>IF($I80="","",IFERROR($I80/$J80,0))</f>
        <v/>
      </c>
      <c r="L80" s="18">
        <f>IF($K80="","",$K80*N(INDEX(Turnos!$C$2:$C$201,MATCH($G80,Turnos!$J$2:$J$201,0))))</f>
        <v/>
      </c>
      <c r="M80" s="18">
        <f>IF($K80="","",$K80*N(INDEX(Turnos!$D$2:$D$201,MATCH($G80,Turnos!$J$2:$J$201,0))))</f>
        <v/>
      </c>
      <c r="N80" s="18">
        <f>IF($K80="","",$L80+$M80)</f>
        <v/>
      </c>
      <c r="O80" s="13">
        <f>IF(OR($G80="",$C80="",$G80&lt;&gt;'Liquidación del turno'!$C$5),"",COUNTIFS($G$2:$G80,$G80,$C$2:$C80,"&lt;&gt;"))</f>
        <v/>
      </c>
    </row>
    <row r="81">
      <c r="A81" s="16" t="n"/>
      <c r="B81" s="11" t="n"/>
      <c r="C81" s="11" t="n"/>
      <c r="D81" s="12" t="n"/>
      <c r="E81" s="13">
        <f>IF($C81="","",IFERROR(INDEX(Equipo!$B$2:$B$61,MATCH($C81,Equipo!$A$2:$A$61,0)),"No está en Equipo"))</f>
        <v/>
      </c>
      <c r="F81" s="15">
        <f>IF($C81="","",IFERROR(INDEX(Equipo!$C$2:$C$61,MATCH($C81,Equipo!$A$2:$A$61,0)),0))</f>
        <v/>
      </c>
      <c r="G81" s="13">
        <f>IF(OR($A81="",$B81=""),"",IFERROR($A81*10+MATCH($B81,Puestos!$D$2:$D$7,0),""))</f>
        <v/>
      </c>
      <c r="H81" s="13">
        <f>IF($G81="","",IFERROR(INDEX(Turnos!$F$2:$F$201,MATCH($G81,Turnos!$J$2:$J$201,0)),"Falta el turno"))</f>
        <v/>
      </c>
      <c r="I81" s="15">
        <f>IF(OR($C81="",$H81=""),"",IF($H81="Por horas",N($D81),IF($H81="Por puntos",N($F81),IF($H81="Puntos × horas",N($F81)*N($D81),IF($H81="Partes iguales",1,"")))))</f>
        <v/>
      </c>
      <c r="J81" s="15">
        <f>IF($I81="","",SUMIFS($I$2:$I$1201,$G$2:$G$1201,$G81))</f>
        <v/>
      </c>
      <c r="K81" s="19">
        <f>IF($I81="","",IFERROR($I81/$J81,0))</f>
        <v/>
      </c>
      <c r="L81" s="18">
        <f>IF($K81="","",$K81*N(INDEX(Turnos!$C$2:$C$201,MATCH($G81,Turnos!$J$2:$J$201,0))))</f>
        <v/>
      </c>
      <c r="M81" s="18">
        <f>IF($K81="","",$K81*N(INDEX(Turnos!$D$2:$D$201,MATCH($G81,Turnos!$J$2:$J$201,0))))</f>
        <v/>
      </c>
      <c r="N81" s="18">
        <f>IF($K81="","",$L81+$M81)</f>
        <v/>
      </c>
      <c r="O81" s="13">
        <f>IF(OR($G81="",$C81="",$G81&lt;&gt;'Liquidación del turno'!$C$5),"",COUNTIFS($G$2:$G81,$G81,$C$2:$C81,"&lt;&gt;"))</f>
        <v/>
      </c>
    </row>
    <row r="82">
      <c r="A82" s="16" t="n"/>
      <c r="B82" s="11" t="n"/>
      <c r="C82" s="11" t="n"/>
      <c r="D82" s="12" t="n"/>
      <c r="E82" s="13">
        <f>IF($C82="","",IFERROR(INDEX(Equipo!$B$2:$B$61,MATCH($C82,Equipo!$A$2:$A$61,0)),"No está en Equipo"))</f>
        <v/>
      </c>
      <c r="F82" s="15">
        <f>IF($C82="","",IFERROR(INDEX(Equipo!$C$2:$C$61,MATCH($C82,Equipo!$A$2:$A$61,0)),0))</f>
        <v/>
      </c>
      <c r="G82" s="13">
        <f>IF(OR($A82="",$B82=""),"",IFERROR($A82*10+MATCH($B82,Puestos!$D$2:$D$7,0),""))</f>
        <v/>
      </c>
      <c r="H82" s="13">
        <f>IF($G82="","",IFERROR(INDEX(Turnos!$F$2:$F$201,MATCH($G82,Turnos!$J$2:$J$201,0)),"Falta el turno"))</f>
        <v/>
      </c>
      <c r="I82" s="15">
        <f>IF(OR($C82="",$H82=""),"",IF($H82="Por horas",N($D82),IF($H82="Por puntos",N($F82),IF($H82="Puntos × horas",N($F82)*N($D82),IF($H82="Partes iguales",1,"")))))</f>
        <v/>
      </c>
      <c r="J82" s="15">
        <f>IF($I82="","",SUMIFS($I$2:$I$1201,$G$2:$G$1201,$G82))</f>
        <v/>
      </c>
      <c r="K82" s="19">
        <f>IF($I82="","",IFERROR($I82/$J82,0))</f>
        <v/>
      </c>
      <c r="L82" s="18">
        <f>IF($K82="","",$K82*N(INDEX(Turnos!$C$2:$C$201,MATCH($G82,Turnos!$J$2:$J$201,0))))</f>
        <v/>
      </c>
      <c r="M82" s="18">
        <f>IF($K82="","",$K82*N(INDEX(Turnos!$D$2:$D$201,MATCH($G82,Turnos!$J$2:$J$201,0))))</f>
        <v/>
      </c>
      <c r="N82" s="18">
        <f>IF($K82="","",$L82+$M82)</f>
        <v/>
      </c>
      <c r="O82" s="13">
        <f>IF(OR($G82="",$C82="",$G82&lt;&gt;'Liquidación del turno'!$C$5),"",COUNTIFS($G$2:$G82,$G82,$C$2:$C82,"&lt;&gt;"))</f>
        <v/>
      </c>
    </row>
    <row r="83">
      <c r="A83" s="16" t="n"/>
      <c r="B83" s="11" t="n"/>
      <c r="C83" s="11" t="n"/>
      <c r="D83" s="12" t="n"/>
      <c r="E83" s="13">
        <f>IF($C83="","",IFERROR(INDEX(Equipo!$B$2:$B$61,MATCH($C83,Equipo!$A$2:$A$61,0)),"No está en Equipo"))</f>
        <v/>
      </c>
      <c r="F83" s="15">
        <f>IF($C83="","",IFERROR(INDEX(Equipo!$C$2:$C$61,MATCH($C83,Equipo!$A$2:$A$61,0)),0))</f>
        <v/>
      </c>
      <c r="G83" s="13">
        <f>IF(OR($A83="",$B83=""),"",IFERROR($A83*10+MATCH($B83,Puestos!$D$2:$D$7,0),""))</f>
        <v/>
      </c>
      <c r="H83" s="13">
        <f>IF($G83="","",IFERROR(INDEX(Turnos!$F$2:$F$201,MATCH($G83,Turnos!$J$2:$J$201,0)),"Falta el turno"))</f>
        <v/>
      </c>
      <c r="I83" s="15">
        <f>IF(OR($C83="",$H83=""),"",IF($H83="Por horas",N($D83),IF($H83="Por puntos",N($F83),IF($H83="Puntos × horas",N($F83)*N($D83),IF($H83="Partes iguales",1,"")))))</f>
        <v/>
      </c>
      <c r="J83" s="15">
        <f>IF($I83="","",SUMIFS($I$2:$I$1201,$G$2:$G$1201,$G83))</f>
        <v/>
      </c>
      <c r="K83" s="19">
        <f>IF($I83="","",IFERROR($I83/$J83,0))</f>
        <v/>
      </c>
      <c r="L83" s="18">
        <f>IF($K83="","",$K83*N(INDEX(Turnos!$C$2:$C$201,MATCH($G83,Turnos!$J$2:$J$201,0))))</f>
        <v/>
      </c>
      <c r="M83" s="18">
        <f>IF($K83="","",$K83*N(INDEX(Turnos!$D$2:$D$201,MATCH($G83,Turnos!$J$2:$J$201,0))))</f>
        <v/>
      </c>
      <c r="N83" s="18">
        <f>IF($K83="","",$L83+$M83)</f>
        <v/>
      </c>
      <c r="O83" s="13">
        <f>IF(OR($G83="",$C83="",$G83&lt;&gt;'Liquidación del turno'!$C$5),"",COUNTIFS($G$2:$G83,$G83,$C$2:$C83,"&lt;&gt;"))</f>
        <v/>
      </c>
    </row>
    <row r="84">
      <c r="A84" s="16" t="n"/>
      <c r="B84" s="11" t="n"/>
      <c r="C84" s="11" t="n"/>
      <c r="D84" s="12" t="n"/>
      <c r="E84" s="13">
        <f>IF($C84="","",IFERROR(INDEX(Equipo!$B$2:$B$61,MATCH($C84,Equipo!$A$2:$A$61,0)),"No está en Equipo"))</f>
        <v/>
      </c>
      <c r="F84" s="15">
        <f>IF($C84="","",IFERROR(INDEX(Equipo!$C$2:$C$61,MATCH($C84,Equipo!$A$2:$A$61,0)),0))</f>
        <v/>
      </c>
      <c r="G84" s="13">
        <f>IF(OR($A84="",$B84=""),"",IFERROR($A84*10+MATCH($B84,Puestos!$D$2:$D$7,0),""))</f>
        <v/>
      </c>
      <c r="H84" s="13">
        <f>IF($G84="","",IFERROR(INDEX(Turnos!$F$2:$F$201,MATCH($G84,Turnos!$J$2:$J$201,0)),"Falta el turno"))</f>
        <v/>
      </c>
      <c r="I84" s="15">
        <f>IF(OR($C84="",$H84=""),"",IF($H84="Por horas",N($D84),IF($H84="Por puntos",N($F84),IF($H84="Puntos × horas",N($F84)*N($D84),IF($H84="Partes iguales",1,"")))))</f>
        <v/>
      </c>
      <c r="J84" s="15">
        <f>IF($I84="","",SUMIFS($I$2:$I$1201,$G$2:$G$1201,$G84))</f>
        <v/>
      </c>
      <c r="K84" s="19">
        <f>IF($I84="","",IFERROR($I84/$J84,0))</f>
        <v/>
      </c>
      <c r="L84" s="18">
        <f>IF($K84="","",$K84*N(INDEX(Turnos!$C$2:$C$201,MATCH($G84,Turnos!$J$2:$J$201,0))))</f>
        <v/>
      </c>
      <c r="M84" s="18">
        <f>IF($K84="","",$K84*N(INDEX(Turnos!$D$2:$D$201,MATCH($G84,Turnos!$J$2:$J$201,0))))</f>
        <v/>
      </c>
      <c r="N84" s="18">
        <f>IF($K84="","",$L84+$M84)</f>
        <v/>
      </c>
      <c r="O84" s="13">
        <f>IF(OR($G84="",$C84="",$G84&lt;&gt;'Liquidación del turno'!$C$5),"",COUNTIFS($G$2:$G84,$G84,$C$2:$C84,"&lt;&gt;"))</f>
        <v/>
      </c>
    </row>
    <row r="85">
      <c r="A85" s="16" t="n"/>
      <c r="B85" s="11" t="n"/>
      <c r="C85" s="11" t="n"/>
      <c r="D85" s="12" t="n"/>
      <c r="E85" s="13">
        <f>IF($C85="","",IFERROR(INDEX(Equipo!$B$2:$B$61,MATCH($C85,Equipo!$A$2:$A$61,0)),"No está en Equipo"))</f>
        <v/>
      </c>
      <c r="F85" s="15">
        <f>IF($C85="","",IFERROR(INDEX(Equipo!$C$2:$C$61,MATCH($C85,Equipo!$A$2:$A$61,0)),0))</f>
        <v/>
      </c>
      <c r="G85" s="13">
        <f>IF(OR($A85="",$B85=""),"",IFERROR($A85*10+MATCH($B85,Puestos!$D$2:$D$7,0),""))</f>
        <v/>
      </c>
      <c r="H85" s="13">
        <f>IF($G85="","",IFERROR(INDEX(Turnos!$F$2:$F$201,MATCH($G85,Turnos!$J$2:$J$201,0)),"Falta el turno"))</f>
        <v/>
      </c>
      <c r="I85" s="15">
        <f>IF(OR($C85="",$H85=""),"",IF($H85="Por horas",N($D85),IF($H85="Por puntos",N($F85),IF($H85="Puntos × horas",N($F85)*N($D85),IF($H85="Partes iguales",1,"")))))</f>
        <v/>
      </c>
      <c r="J85" s="15">
        <f>IF($I85="","",SUMIFS($I$2:$I$1201,$G$2:$G$1201,$G85))</f>
        <v/>
      </c>
      <c r="K85" s="19">
        <f>IF($I85="","",IFERROR($I85/$J85,0))</f>
        <v/>
      </c>
      <c r="L85" s="18">
        <f>IF($K85="","",$K85*N(INDEX(Turnos!$C$2:$C$201,MATCH($G85,Turnos!$J$2:$J$201,0))))</f>
        <v/>
      </c>
      <c r="M85" s="18">
        <f>IF($K85="","",$K85*N(INDEX(Turnos!$D$2:$D$201,MATCH($G85,Turnos!$J$2:$J$201,0))))</f>
        <v/>
      </c>
      <c r="N85" s="18">
        <f>IF($K85="","",$L85+$M85)</f>
        <v/>
      </c>
      <c r="O85" s="13">
        <f>IF(OR($G85="",$C85="",$G85&lt;&gt;'Liquidación del turno'!$C$5),"",COUNTIFS($G$2:$G85,$G85,$C$2:$C85,"&lt;&gt;"))</f>
        <v/>
      </c>
    </row>
    <row r="86">
      <c r="A86" s="16" t="n"/>
      <c r="B86" s="11" t="n"/>
      <c r="C86" s="11" t="n"/>
      <c r="D86" s="12" t="n"/>
      <c r="E86" s="13">
        <f>IF($C86="","",IFERROR(INDEX(Equipo!$B$2:$B$61,MATCH($C86,Equipo!$A$2:$A$61,0)),"No está en Equipo"))</f>
        <v/>
      </c>
      <c r="F86" s="15">
        <f>IF($C86="","",IFERROR(INDEX(Equipo!$C$2:$C$61,MATCH($C86,Equipo!$A$2:$A$61,0)),0))</f>
        <v/>
      </c>
      <c r="G86" s="13">
        <f>IF(OR($A86="",$B86=""),"",IFERROR($A86*10+MATCH($B86,Puestos!$D$2:$D$7,0),""))</f>
        <v/>
      </c>
      <c r="H86" s="13">
        <f>IF($G86="","",IFERROR(INDEX(Turnos!$F$2:$F$201,MATCH($G86,Turnos!$J$2:$J$201,0)),"Falta el turno"))</f>
        <v/>
      </c>
      <c r="I86" s="15">
        <f>IF(OR($C86="",$H86=""),"",IF($H86="Por horas",N($D86),IF($H86="Por puntos",N($F86),IF($H86="Puntos × horas",N($F86)*N($D86),IF($H86="Partes iguales",1,"")))))</f>
        <v/>
      </c>
      <c r="J86" s="15">
        <f>IF($I86="","",SUMIFS($I$2:$I$1201,$G$2:$G$1201,$G86))</f>
        <v/>
      </c>
      <c r="K86" s="19">
        <f>IF($I86="","",IFERROR($I86/$J86,0))</f>
        <v/>
      </c>
      <c r="L86" s="18">
        <f>IF($K86="","",$K86*N(INDEX(Turnos!$C$2:$C$201,MATCH($G86,Turnos!$J$2:$J$201,0))))</f>
        <v/>
      </c>
      <c r="M86" s="18">
        <f>IF($K86="","",$K86*N(INDEX(Turnos!$D$2:$D$201,MATCH($G86,Turnos!$J$2:$J$201,0))))</f>
        <v/>
      </c>
      <c r="N86" s="18">
        <f>IF($K86="","",$L86+$M86)</f>
        <v/>
      </c>
      <c r="O86" s="13">
        <f>IF(OR($G86="",$C86="",$G86&lt;&gt;'Liquidación del turno'!$C$5),"",COUNTIFS($G$2:$G86,$G86,$C$2:$C86,"&lt;&gt;"))</f>
        <v/>
      </c>
    </row>
    <row r="87">
      <c r="A87" s="16" t="n"/>
      <c r="B87" s="11" t="n"/>
      <c r="C87" s="11" t="n"/>
      <c r="D87" s="12" t="n"/>
      <c r="E87" s="13">
        <f>IF($C87="","",IFERROR(INDEX(Equipo!$B$2:$B$61,MATCH($C87,Equipo!$A$2:$A$61,0)),"No está en Equipo"))</f>
        <v/>
      </c>
      <c r="F87" s="15">
        <f>IF($C87="","",IFERROR(INDEX(Equipo!$C$2:$C$61,MATCH($C87,Equipo!$A$2:$A$61,0)),0))</f>
        <v/>
      </c>
      <c r="G87" s="13">
        <f>IF(OR($A87="",$B87=""),"",IFERROR($A87*10+MATCH($B87,Puestos!$D$2:$D$7,0),""))</f>
        <v/>
      </c>
      <c r="H87" s="13">
        <f>IF($G87="","",IFERROR(INDEX(Turnos!$F$2:$F$201,MATCH($G87,Turnos!$J$2:$J$201,0)),"Falta el turno"))</f>
        <v/>
      </c>
      <c r="I87" s="15">
        <f>IF(OR($C87="",$H87=""),"",IF($H87="Por horas",N($D87),IF($H87="Por puntos",N($F87),IF($H87="Puntos × horas",N($F87)*N($D87),IF($H87="Partes iguales",1,"")))))</f>
        <v/>
      </c>
      <c r="J87" s="15">
        <f>IF($I87="","",SUMIFS($I$2:$I$1201,$G$2:$G$1201,$G87))</f>
        <v/>
      </c>
      <c r="K87" s="19">
        <f>IF($I87="","",IFERROR($I87/$J87,0))</f>
        <v/>
      </c>
      <c r="L87" s="18">
        <f>IF($K87="","",$K87*N(INDEX(Turnos!$C$2:$C$201,MATCH($G87,Turnos!$J$2:$J$201,0))))</f>
        <v/>
      </c>
      <c r="M87" s="18">
        <f>IF($K87="","",$K87*N(INDEX(Turnos!$D$2:$D$201,MATCH($G87,Turnos!$J$2:$J$201,0))))</f>
        <v/>
      </c>
      <c r="N87" s="18">
        <f>IF($K87="","",$L87+$M87)</f>
        <v/>
      </c>
      <c r="O87" s="13">
        <f>IF(OR($G87="",$C87="",$G87&lt;&gt;'Liquidación del turno'!$C$5),"",COUNTIFS($G$2:$G87,$G87,$C$2:$C87,"&lt;&gt;"))</f>
        <v/>
      </c>
    </row>
    <row r="88">
      <c r="A88" s="16" t="n"/>
      <c r="B88" s="11" t="n"/>
      <c r="C88" s="11" t="n"/>
      <c r="D88" s="12" t="n"/>
      <c r="E88" s="13">
        <f>IF($C88="","",IFERROR(INDEX(Equipo!$B$2:$B$61,MATCH($C88,Equipo!$A$2:$A$61,0)),"No está en Equipo"))</f>
        <v/>
      </c>
      <c r="F88" s="15">
        <f>IF($C88="","",IFERROR(INDEX(Equipo!$C$2:$C$61,MATCH($C88,Equipo!$A$2:$A$61,0)),0))</f>
        <v/>
      </c>
      <c r="G88" s="13">
        <f>IF(OR($A88="",$B88=""),"",IFERROR($A88*10+MATCH($B88,Puestos!$D$2:$D$7,0),""))</f>
        <v/>
      </c>
      <c r="H88" s="13">
        <f>IF($G88="","",IFERROR(INDEX(Turnos!$F$2:$F$201,MATCH($G88,Turnos!$J$2:$J$201,0)),"Falta el turno"))</f>
        <v/>
      </c>
      <c r="I88" s="15">
        <f>IF(OR($C88="",$H88=""),"",IF($H88="Por horas",N($D88),IF($H88="Por puntos",N($F88),IF($H88="Puntos × horas",N($F88)*N($D88),IF($H88="Partes iguales",1,"")))))</f>
        <v/>
      </c>
      <c r="J88" s="15">
        <f>IF($I88="","",SUMIFS($I$2:$I$1201,$G$2:$G$1201,$G88))</f>
        <v/>
      </c>
      <c r="K88" s="19">
        <f>IF($I88="","",IFERROR($I88/$J88,0))</f>
        <v/>
      </c>
      <c r="L88" s="18">
        <f>IF($K88="","",$K88*N(INDEX(Turnos!$C$2:$C$201,MATCH($G88,Turnos!$J$2:$J$201,0))))</f>
        <v/>
      </c>
      <c r="M88" s="18">
        <f>IF($K88="","",$K88*N(INDEX(Turnos!$D$2:$D$201,MATCH($G88,Turnos!$J$2:$J$201,0))))</f>
        <v/>
      </c>
      <c r="N88" s="18">
        <f>IF($K88="","",$L88+$M88)</f>
        <v/>
      </c>
      <c r="O88" s="13">
        <f>IF(OR($G88="",$C88="",$G88&lt;&gt;'Liquidación del turno'!$C$5),"",COUNTIFS($G$2:$G88,$G88,$C$2:$C88,"&lt;&gt;"))</f>
        <v/>
      </c>
    </row>
    <row r="89">
      <c r="A89" s="16" t="n"/>
      <c r="B89" s="11" t="n"/>
      <c r="C89" s="11" t="n"/>
      <c r="D89" s="12" t="n"/>
      <c r="E89" s="13">
        <f>IF($C89="","",IFERROR(INDEX(Equipo!$B$2:$B$61,MATCH($C89,Equipo!$A$2:$A$61,0)),"No está en Equipo"))</f>
        <v/>
      </c>
      <c r="F89" s="15">
        <f>IF($C89="","",IFERROR(INDEX(Equipo!$C$2:$C$61,MATCH($C89,Equipo!$A$2:$A$61,0)),0))</f>
        <v/>
      </c>
      <c r="G89" s="13">
        <f>IF(OR($A89="",$B89=""),"",IFERROR($A89*10+MATCH($B89,Puestos!$D$2:$D$7,0),""))</f>
        <v/>
      </c>
      <c r="H89" s="13">
        <f>IF($G89="","",IFERROR(INDEX(Turnos!$F$2:$F$201,MATCH($G89,Turnos!$J$2:$J$201,0)),"Falta el turno"))</f>
        <v/>
      </c>
      <c r="I89" s="15">
        <f>IF(OR($C89="",$H89=""),"",IF($H89="Por horas",N($D89),IF($H89="Por puntos",N($F89),IF($H89="Puntos × horas",N($F89)*N($D89),IF($H89="Partes iguales",1,"")))))</f>
        <v/>
      </c>
      <c r="J89" s="15">
        <f>IF($I89="","",SUMIFS($I$2:$I$1201,$G$2:$G$1201,$G89))</f>
        <v/>
      </c>
      <c r="K89" s="19">
        <f>IF($I89="","",IFERROR($I89/$J89,0))</f>
        <v/>
      </c>
      <c r="L89" s="18">
        <f>IF($K89="","",$K89*N(INDEX(Turnos!$C$2:$C$201,MATCH($G89,Turnos!$J$2:$J$201,0))))</f>
        <v/>
      </c>
      <c r="M89" s="18">
        <f>IF($K89="","",$K89*N(INDEX(Turnos!$D$2:$D$201,MATCH($G89,Turnos!$J$2:$J$201,0))))</f>
        <v/>
      </c>
      <c r="N89" s="18">
        <f>IF($K89="","",$L89+$M89)</f>
        <v/>
      </c>
      <c r="O89" s="13">
        <f>IF(OR($G89="",$C89="",$G89&lt;&gt;'Liquidación del turno'!$C$5),"",COUNTIFS($G$2:$G89,$G89,$C$2:$C89,"&lt;&gt;"))</f>
        <v/>
      </c>
    </row>
    <row r="90">
      <c r="A90" s="16" t="n"/>
      <c r="B90" s="11" t="n"/>
      <c r="C90" s="11" t="n"/>
      <c r="D90" s="12" t="n"/>
      <c r="E90" s="13">
        <f>IF($C90="","",IFERROR(INDEX(Equipo!$B$2:$B$61,MATCH($C90,Equipo!$A$2:$A$61,0)),"No está en Equipo"))</f>
        <v/>
      </c>
      <c r="F90" s="15">
        <f>IF($C90="","",IFERROR(INDEX(Equipo!$C$2:$C$61,MATCH($C90,Equipo!$A$2:$A$61,0)),0))</f>
        <v/>
      </c>
      <c r="G90" s="13">
        <f>IF(OR($A90="",$B90=""),"",IFERROR($A90*10+MATCH($B90,Puestos!$D$2:$D$7,0),""))</f>
        <v/>
      </c>
      <c r="H90" s="13">
        <f>IF($G90="","",IFERROR(INDEX(Turnos!$F$2:$F$201,MATCH($G90,Turnos!$J$2:$J$201,0)),"Falta el turno"))</f>
        <v/>
      </c>
      <c r="I90" s="15">
        <f>IF(OR($C90="",$H90=""),"",IF($H90="Por horas",N($D90),IF($H90="Por puntos",N($F90),IF($H90="Puntos × horas",N($F90)*N($D90),IF($H90="Partes iguales",1,"")))))</f>
        <v/>
      </c>
      <c r="J90" s="15">
        <f>IF($I90="","",SUMIFS($I$2:$I$1201,$G$2:$G$1201,$G90))</f>
        <v/>
      </c>
      <c r="K90" s="19">
        <f>IF($I90="","",IFERROR($I90/$J90,0))</f>
        <v/>
      </c>
      <c r="L90" s="18">
        <f>IF($K90="","",$K90*N(INDEX(Turnos!$C$2:$C$201,MATCH($G90,Turnos!$J$2:$J$201,0))))</f>
        <v/>
      </c>
      <c r="M90" s="18">
        <f>IF($K90="","",$K90*N(INDEX(Turnos!$D$2:$D$201,MATCH($G90,Turnos!$J$2:$J$201,0))))</f>
        <v/>
      </c>
      <c r="N90" s="18">
        <f>IF($K90="","",$L90+$M90)</f>
        <v/>
      </c>
      <c r="O90" s="13">
        <f>IF(OR($G90="",$C90="",$G90&lt;&gt;'Liquidación del turno'!$C$5),"",COUNTIFS($G$2:$G90,$G90,$C$2:$C90,"&lt;&gt;"))</f>
        <v/>
      </c>
    </row>
    <row r="91">
      <c r="A91" s="16" t="n"/>
      <c r="B91" s="11" t="n"/>
      <c r="C91" s="11" t="n"/>
      <c r="D91" s="12" t="n"/>
      <c r="E91" s="13">
        <f>IF($C91="","",IFERROR(INDEX(Equipo!$B$2:$B$61,MATCH($C91,Equipo!$A$2:$A$61,0)),"No está en Equipo"))</f>
        <v/>
      </c>
      <c r="F91" s="15">
        <f>IF($C91="","",IFERROR(INDEX(Equipo!$C$2:$C$61,MATCH($C91,Equipo!$A$2:$A$61,0)),0))</f>
        <v/>
      </c>
      <c r="G91" s="13">
        <f>IF(OR($A91="",$B91=""),"",IFERROR($A91*10+MATCH($B91,Puestos!$D$2:$D$7,0),""))</f>
        <v/>
      </c>
      <c r="H91" s="13">
        <f>IF($G91="","",IFERROR(INDEX(Turnos!$F$2:$F$201,MATCH($G91,Turnos!$J$2:$J$201,0)),"Falta el turno"))</f>
        <v/>
      </c>
      <c r="I91" s="15">
        <f>IF(OR($C91="",$H91=""),"",IF($H91="Por horas",N($D91),IF($H91="Por puntos",N($F91),IF($H91="Puntos × horas",N($F91)*N($D91),IF($H91="Partes iguales",1,"")))))</f>
        <v/>
      </c>
      <c r="J91" s="15">
        <f>IF($I91="","",SUMIFS($I$2:$I$1201,$G$2:$G$1201,$G91))</f>
        <v/>
      </c>
      <c r="K91" s="19">
        <f>IF($I91="","",IFERROR($I91/$J91,0))</f>
        <v/>
      </c>
      <c r="L91" s="18">
        <f>IF($K91="","",$K91*N(INDEX(Turnos!$C$2:$C$201,MATCH($G91,Turnos!$J$2:$J$201,0))))</f>
        <v/>
      </c>
      <c r="M91" s="18">
        <f>IF($K91="","",$K91*N(INDEX(Turnos!$D$2:$D$201,MATCH($G91,Turnos!$J$2:$J$201,0))))</f>
        <v/>
      </c>
      <c r="N91" s="18">
        <f>IF($K91="","",$L91+$M91)</f>
        <v/>
      </c>
      <c r="O91" s="13">
        <f>IF(OR($G91="",$C91="",$G91&lt;&gt;'Liquidación del turno'!$C$5),"",COUNTIFS($G$2:$G91,$G91,$C$2:$C91,"&lt;&gt;"))</f>
        <v/>
      </c>
    </row>
    <row r="92">
      <c r="A92" s="16" t="n"/>
      <c r="B92" s="11" t="n"/>
      <c r="C92" s="11" t="n"/>
      <c r="D92" s="12" t="n"/>
      <c r="E92" s="13">
        <f>IF($C92="","",IFERROR(INDEX(Equipo!$B$2:$B$61,MATCH($C92,Equipo!$A$2:$A$61,0)),"No está en Equipo"))</f>
        <v/>
      </c>
      <c r="F92" s="15">
        <f>IF($C92="","",IFERROR(INDEX(Equipo!$C$2:$C$61,MATCH($C92,Equipo!$A$2:$A$61,0)),0))</f>
        <v/>
      </c>
      <c r="G92" s="13">
        <f>IF(OR($A92="",$B92=""),"",IFERROR($A92*10+MATCH($B92,Puestos!$D$2:$D$7,0),""))</f>
        <v/>
      </c>
      <c r="H92" s="13">
        <f>IF($G92="","",IFERROR(INDEX(Turnos!$F$2:$F$201,MATCH($G92,Turnos!$J$2:$J$201,0)),"Falta el turno"))</f>
        <v/>
      </c>
      <c r="I92" s="15">
        <f>IF(OR($C92="",$H92=""),"",IF($H92="Por horas",N($D92),IF($H92="Por puntos",N($F92),IF($H92="Puntos × horas",N($F92)*N($D92),IF($H92="Partes iguales",1,"")))))</f>
        <v/>
      </c>
      <c r="J92" s="15">
        <f>IF($I92="","",SUMIFS($I$2:$I$1201,$G$2:$G$1201,$G92))</f>
        <v/>
      </c>
      <c r="K92" s="19">
        <f>IF($I92="","",IFERROR($I92/$J92,0))</f>
        <v/>
      </c>
      <c r="L92" s="18">
        <f>IF($K92="","",$K92*N(INDEX(Turnos!$C$2:$C$201,MATCH($G92,Turnos!$J$2:$J$201,0))))</f>
        <v/>
      </c>
      <c r="M92" s="18">
        <f>IF($K92="","",$K92*N(INDEX(Turnos!$D$2:$D$201,MATCH($G92,Turnos!$J$2:$J$201,0))))</f>
        <v/>
      </c>
      <c r="N92" s="18">
        <f>IF($K92="","",$L92+$M92)</f>
        <v/>
      </c>
      <c r="O92" s="13">
        <f>IF(OR($G92="",$C92="",$G92&lt;&gt;'Liquidación del turno'!$C$5),"",COUNTIFS($G$2:$G92,$G92,$C$2:$C92,"&lt;&gt;"))</f>
        <v/>
      </c>
    </row>
    <row r="93">
      <c r="A93" s="16" t="n"/>
      <c r="B93" s="11" t="n"/>
      <c r="C93" s="11" t="n"/>
      <c r="D93" s="12" t="n"/>
      <c r="E93" s="13">
        <f>IF($C93="","",IFERROR(INDEX(Equipo!$B$2:$B$61,MATCH($C93,Equipo!$A$2:$A$61,0)),"No está en Equipo"))</f>
        <v/>
      </c>
      <c r="F93" s="15">
        <f>IF($C93="","",IFERROR(INDEX(Equipo!$C$2:$C$61,MATCH($C93,Equipo!$A$2:$A$61,0)),0))</f>
        <v/>
      </c>
      <c r="G93" s="13">
        <f>IF(OR($A93="",$B93=""),"",IFERROR($A93*10+MATCH($B93,Puestos!$D$2:$D$7,0),""))</f>
        <v/>
      </c>
      <c r="H93" s="13">
        <f>IF($G93="","",IFERROR(INDEX(Turnos!$F$2:$F$201,MATCH($G93,Turnos!$J$2:$J$201,0)),"Falta el turno"))</f>
        <v/>
      </c>
      <c r="I93" s="15">
        <f>IF(OR($C93="",$H93=""),"",IF($H93="Por horas",N($D93),IF($H93="Por puntos",N($F93),IF($H93="Puntos × horas",N($F93)*N($D93),IF($H93="Partes iguales",1,"")))))</f>
        <v/>
      </c>
      <c r="J93" s="15">
        <f>IF($I93="","",SUMIFS($I$2:$I$1201,$G$2:$G$1201,$G93))</f>
        <v/>
      </c>
      <c r="K93" s="19">
        <f>IF($I93="","",IFERROR($I93/$J93,0))</f>
        <v/>
      </c>
      <c r="L93" s="18">
        <f>IF($K93="","",$K93*N(INDEX(Turnos!$C$2:$C$201,MATCH($G93,Turnos!$J$2:$J$201,0))))</f>
        <v/>
      </c>
      <c r="M93" s="18">
        <f>IF($K93="","",$K93*N(INDEX(Turnos!$D$2:$D$201,MATCH($G93,Turnos!$J$2:$J$201,0))))</f>
        <v/>
      </c>
      <c r="N93" s="18">
        <f>IF($K93="","",$L93+$M93)</f>
        <v/>
      </c>
      <c r="O93" s="13">
        <f>IF(OR($G93="",$C93="",$G93&lt;&gt;'Liquidación del turno'!$C$5),"",COUNTIFS($G$2:$G93,$G93,$C$2:$C93,"&lt;&gt;"))</f>
        <v/>
      </c>
    </row>
    <row r="94">
      <c r="A94" s="16" t="n"/>
      <c r="B94" s="11" t="n"/>
      <c r="C94" s="11" t="n"/>
      <c r="D94" s="12" t="n"/>
      <c r="E94" s="13">
        <f>IF($C94="","",IFERROR(INDEX(Equipo!$B$2:$B$61,MATCH($C94,Equipo!$A$2:$A$61,0)),"No está en Equipo"))</f>
        <v/>
      </c>
      <c r="F94" s="15">
        <f>IF($C94="","",IFERROR(INDEX(Equipo!$C$2:$C$61,MATCH($C94,Equipo!$A$2:$A$61,0)),0))</f>
        <v/>
      </c>
      <c r="G94" s="13">
        <f>IF(OR($A94="",$B94=""),"",IFERROR($A94*10+MATCH($B94,Puestos!$D$2:$D$7,0),""))</f>
        <v/>
      </c>
      <c r="H94" s="13">
        <f>IF($G94="","",IFERROR(INDEX(Turnos!$F$2:$F$201,MATCH($G94,Turnos!$J$2:$J$201,0)),"Falta el turno"))</f>
        <v/>
      </c>
      <c r="I94" s="15">
        <f>IF(OR($C94="",$H94=""),"",IF($H94="Por horas",N($D94),IF($H94="Por puntos",N($F94),IF($H94="Puntos × horas",N($F94)*N($D94),IF($H94="Partes iguales",1,"")))))</f>
        <v/>
      </c>
      <c r="J94" s="15">
        <f>IF($I94="","",SUMIFS($I$2:$I$1201,$G$2:$G$1201,$G94))</f>
        <v/>
      </c>
      <c r="K94" s="19">
        <f>IF($I94="","",IFERROR($I94/$J94,0))</f>
        <v/>
      </c>
      <c r="L94" s="18">
        <f>IF($K94="","",$K94*N(INDEX(Turnos!$C$2:$C$201,MATCH($G94,Turnos!$J$2:$J$201,0))))</f>
        <v/>
      </c>
      <c r="M94" s="18">
        <f>IF($K94="","",$K94*N(INDEX(Turnos!$D$2:$D$201,MATCH($G94,Turnos!$J$2:$J$201,0))))</f>
        <v/>
      </c>
      <c r="N94" s="18">
        <f>IF($K94="","",$L94+$M94)</f>
        <v/>
      </c>
      <c r="O94" s="13">
        <f>IF(OR($G94="",$C94="",$G94&lt;&gt;'Liquidación del turno'!$C$5),"",COUNTIFS($G$2:$G94,$G94,$C$2:$C94,"&lt;&gt;"))</f>
        <v/>
      </c>
    </row>
    <row r="95">
      <c r="A95" s="16" t="n"/>
      <c r="B95" s="11" t="n"/>
      <c r="C95" s="11" t="n"/>
      <c r="D95" s="12" t="n"/>
      <c r="E95" s="13">
        <f>IF($C95="","",IFERROR(INDEX(Equipo!$B$2:$B$61,MATCH($C95,Equipo!$A$2:$A$61,0)),"No está en Equipo"))</f>
        <v/>
      </c>
      <c r="F95" s="15">
        <f>IF($C95="","",IFERROR(INDEX(Equipo!$C$2:$C$61,MATCH($C95,Equipo!$A$2:$A$61,0)),0))</f>
        <v/>
      </c>
      <c r="G95" s="13">
        <f>IF(OR($A95="",$B95=""),"",IFERROR($A95*10+MATCH($B95,Puestos!$D$2:$D$7,0),""))</f>
        <v/>
      </c>
      <c r="H95" s="13">
        <f>IF($G95="","",IFERROR(INDEX(Turnos!$F$2:$F$201,MATCH($G95,Turnos!$J$2:$J$201,0)),"Falta el turno"))</f>
        <v/>
      </c>
      <c r="I95" s="15">
        <f>IF(OR($C95="",$H95=""),"",IF($H95="Por horas",N($D95),IF($H95="Por puntos",N($F95),IF($H95="Puntos × horas",N($F95)*N($D95),IF($H95="Partes iguales",1,"")))))</f>
        <v/>
      </c>
      <c r="J95" s="15">
        <f>IF($I95="","",SUMIFS($I$2:$I$1201,$G$2:$G$1201,$G95))</f>
        <v/>
      </c>
      <c r="K95" s="19">
        <f>IF($I95="","",IFERROR($I95/$J95,0))</f>
        <v/>
      </c>
      <c r="L95" s="18">
        <f>IF($K95="","",$K95*N(INDEX(Turnos!$C$2:$C$201,MATCH($G95,Turnos!$J$2:$J$201,0))))</f>
        <v/>
      </c>
      <c r="M95" s="18">
        <f>IF($K95="","",$K95*N(INDEX(Turnos!$D$2:$D$201,MATCH($G95,Turnos!$J$2:$J$201,0))))</f>
        <v/>
      </c>
      <c r="N95" s="18">
        <f>IF($K95="","",$L95+$M95)</f>
        <v/>
      </c>
      <c r="O95" s="13">
        <f>IF(OR($G95="",$C95="",$G95&lt;&gt;'Liquidación del turno'!$C$5),"",COUNTIFS($G$2:$G95,$G95,$C$2:$C95,"&lt;&gt;"))</f>
        <v/>
      </c>
    </row>
    <row r="96">
      <c r="A96" s="16" t="n"/>
      <c r="B96" s="11" t="n"/>
      <c r="C96" s="11" t="n"/>
      <c r="D96" s="12" t="n"/>
      <c r="E96" s="13">
        <f>IF($C96="","",IFERROR(INDEX(Equipo!$B$2:$B$61,MATCH($C96,Equipo!$A$2:$A$61,0)),"No está en Equipo"))</f>
        <v/>
      </c>
      <c r="F96" s="15">
        <f>IF($C96="","",IFERROR(INDEX(Equipo!$C$2:$C$61,MATCH($C96,Equipo!$A$2:$A$61,0)),0))</f>
        <v/>
      </c>
      <c r="G96" s="13">
        <f>IF(OR($A96="",$B96=""),"",IFERROR($A96*10+MATCH($B96,Puestos!$D$2:$D$7,0),""))</f>
        <v/>
      </c>
      <c r="H96" s="13">
        <f>IF($G96="","",IFERROR(INDEX(Turnos!$F$2:$F$201,MATCH($G96,Turnos!$J$2:$J$201,0)),"Falta el turno"))</f>
        <v/>
      </c>
      <c r="I96" s="15">
        <f>IF(OR($C96="",$H96=""),"",IF($H96="Por horas",N($D96),IF($H96="Por puntos",N($F96),IF($H96="Puntos × horas",N($F96)*N($D96),IF($H96="Partes iguales",1,"")))))</f>
        <v/>
      </c>
      <c r="J96" s="15">
        <f>IF($I96="","",SUMIFS($I$2:$I$1201,$G$2:$G$1201,$G96))</f>
        <v/>
      </c>
      <c r="K96" s="19">
        <f>IF($I96="","",IFERROR($I96/$J96,0))</f>
        <v/>
      </c>
      <c r="L96" s="18">
        <f>IF($K96="","",$K96*N(INDEX(Turnos!$C$2:$C$201,MATCH($G96,Turnos!$J$2:$J$201,0))))</f>
        <v/>
      </c>
      <c r="M96" s="18">
        <f>IF($K96="","",$K96*N(INDEX(Turnos!$D$2:$D$201,MATCH($G96,Turnos!$J$2:$J$201,0))))</f>
        <v/>
      </c>
      <c r="N96" s="18">
        <f>IF($K96="","",$L96+$M96)</f>
        <v/>
      </c>
      <c r="O96" s="13">
        <f>IF(OR($G96="",$C96="",$G96&lt;&gt;'Liquidación del turno'!$C$5),"",COUNTIFS($G$2:$G96,$G96,$C$2:$C96,"&lt;&gt;"))</f>
        <v/>
      </c>
    </row>
    <row r="97">
      <c r="A97" s="16" t="n"/>
      <c r="B97" s="11" t="n"/>
      <c r="C97" s="11" t="n"/>
      <c r="D97" s="12" t="n"/>
      <c r="E97" s="13">
        <f>IF($C97="","",IFERROR(INDEX(Equipo!$B$2:$B$61,MATCH($C97,Equipo!$A$2:$A$61,0)),"No está en Equipo"))</f>
        <v/>
      </c>
      <c r="F97" s="15">
        <f>IF($C97="","",IFERROR(INDEX(Equipo!$C$2:$C$61,MATCH($C97,Equipo!$A$2:$A$61,0)),0))</f>
        <v/>
      </c>
      <c r="G97" s="13">
        <f>IF(OR($A97="",$B97=""),"",IFERROR($A97*10+MATCH($B97,Puestos!$D$2:$D$7,0),""))</f>
        <v/>
      </c>
      <c r="H97" s="13">
        <f>IF($G97="","",IFERROR(INDEX(Turnos!$F$2:$F$201,MATCH($G97,Turnos!$J$2:$J$201,0)),"Falta el turno"))</f>
        <v/>
      </c>
      <c r="I97" s="15">
        <f>IF(OR($C97="",$H97=""),"",IF($H97="Por horas",N($D97),IF($H97="Por puntos",N($F97),IF($H97="Puntos × horas",N($F97)*N($D97),IF($H97="Partes iguales",1,"")))))</f>
        <v/>
      </c>
      <c r="J97" s="15">
        <f>IF($I97="","",SUMIFS($I$2:$I$1201,$G$2:$G$1201,$G97))</f>
        <v/>
      </c>
      <c r="K97" s="19">
        <f>IF($I97="","",IFERROR($I97/$J97,0))</f>
        <v/>
      </c>
      <c r="L97" s="18">
        <f>IF($K97="","",$K97*N(INDEX(Turnos!$C$2:$C$201,MATCH($G97,Turnos!$J$2:$J$201,0))))</f>
        <v/>
      </c>
      <c r="M97" s="18">
        <f>IF($K97="","",$K97*N(INDEX(Turnos!$D$2:$D$201,MATCH($G97,Turnos!$J$2:$J$201,0))))</f>
        <v/>
      </c>
      <c r="N97" s="18">
        <f>IF($K97="","",$L97+$M97)</f>
        <v/>
      </c>
      <c r="O97" s="13">
        <f>IF(OR($G97="",$C97="",$G97&lt;&gt;'Liquidación del turno'!$C$5),"",COUNTIFS($G$2:$G97,$G97,$C$2:$C97,"&lt;&gt;"))</f>
        <v/>
      </c>
    </row>
    <row r="98">
      <c r="A98" s="16" t="n"/>
      <c r="B98" s="11" t="n"/>
      <c r="C98" s="11" t="n"/>
      <c r="D98" s="12" t="n"/>
      <c r="E98" s="13">
        <f>IF($C98="","",IFERROR(INDEX(Equipo!$B$2:$B$61,MATCH($C98,Equipo!$A$2:$A$61,0)),"No está en Equipo"))</f>
        <v/>
      </c>
      <c r="F98" s="15">
        <f>IF($C98="","",IFERROR(INDEX(Equipo!$C$2:$C$61,MATCH($C98,Equipo!$A$2:$A$61,0)),0))</f>
        <v/>
      </c>
      <c r="G98" s="13">
        <f>IF(OR($A98="",$B98=""),"",IFERROR($A98*10+MATCH($B98,Puestos!$D$2:$D$7,0),""))</f>
        <v/>
      </c>
      <c r="H98" s="13">
        <f>IF($G98="","",IFERROR(INDEX(Turnos!$F$2:$F$201,MATCH($G98,Turnos!$J$2:$J$201,0)),"Falta el turno"))</f>
        <v/>
      </c>
      <c r="I98" s="15">
        <f>IF(OR($C98="",$H98=""),"",IF($H98="Por horas",N($D98),IF($H98="Por puntos",N($F98),IF($H98="Puntos × horas",N($F98)*N($D98),IF($H98="Partes iguales",1,"")))))</f>
        <v/>
      </c>
      <c r="J98" s="15">
        <f>IF($I98="","",SUMIFS($I$2:$I$1201,$G$2:$G$1201,$G98))</f>
        <v/>
      </c>
      <c r="K98" s="19">
        <f>IF($I98="","",IFERROR($I98/$J98,0))</f>
        <v/>
      </c>
      <c r="L98" s="18">
        <f>IF($K98="","",$K98*N(INDEX(Turnos!$C$2:$C$201,MATCH($G98,Turnos!$J$2:$J$201,0))))</f>
        <v/>
      </c>
      <c r="M98" s="18">
        <f>IF($K98="","",$K98*N(INDEX(Turnos!$D$2:$D$201,MATCH($G98,Turnos!$J$2:$J$201,0))))</f>
        <v/>
      </c>
      <c r="N98" s="18">
        <f>IF($K98="","",$L98+$M98)</f>
        <v/>
      </c>
      <c r="O98" s="13">
        <f>IF(OR($G98="",$C98="",$G98&lt;&gt;'Liquidación del turno'!$C$5),"",COUNTIFS($G$2:$G98,$G98,$C$2:$C98,"&lt;&gt;"))</f>
        <v/>
      </c>
    </row>
    <row r="99">
      <c r="A99" s="16" t="n"/>
      <c r="B99" s="11" t="n"/>
      <c r="C99" s="11" t="n"/>
      <c r="D99" s="12" t="n"/>
      <c r="E99" s="13">
        <f>IF($C99="","",IFERROR(INDEX(Equipo!$B$2:$B$61,MATCH($C99,Equipo!$A$2:$A$61,0)),"No está en Equipo"))</f>
        <v/>
      </c>
      <c r="F99" s="15">
        <f>IF($C99="","",IFERROR(INDEX(Equipo!$C$2:$C$61,MATCH($C99,Equipo!$A$2:$A$61,0)),0))</f>
        <v/>
      </c>
      <c r="G99" s="13">
        <f>IF(OR($A99="",$B99=""),"",IFERROR($A99*10+MATCH($B99,Puestos!$D$2:$D$7,0),""))</f>
        <v/>
      </c>
      <c r="H99" s="13">
        <f>IF($G99="","",IFERROR(INDEX(Turnos!$F$2:$F$201,MATCH($G99,Turnos!$J$2:$J$201,0)),"Falta el turno"))</f>
        <v/>
      </c>
      <c r="I99" s="15">
        <f>IF(OR($C99="",$H99=""),"",IF($H99="Por horas",N($D99),IF($H99="Por puntos",N($F99),IF($H99="Puntos × horas",N($F99)*N($D99),IF($H99="Partes iguales",1,"")))))</f>
        <v/>
      </c>
      <c r="J99" s="15">
        <f>IF($I99="","",SUMIFS($I$2:$I$1201,$G$2:$G$1201,$G99))</f>
        <v/>
      </c>
      <c r="K99" s="19">
        <f>IF($I99="","",IFERROR($I99/$J99,0))</f>
        <v/>
      </c>
      <c r="L99" s="18">
        <f>IF($K99="","",$K99*N(INDEX(Turnos!$C$2:$C$201,MATCH($G99,Turnos!$J$2:$J$201,0))))</f>
        <v/>
      </c>
      <c r="M99" s="18">
        <f>IF($K99="","",$K99*N(INDEX(Turnos!$D$2:$D$201,MATCH($G99,Turnos!$J$2:$J$201,0))))</f>
        <v/>
      </c>
      <c r="N99" s="18">
        <f>IF($K99="","",$L99+$M99)</f>
        <v/>
      </c>
      <c r="O99" s="13">
        <f>IF(OR($G99="",$C99="",$G99&lt;&gt;'Liquidación del turno'!$C$5),"",COUNTIFS($G$2:$G99,$G99,$C$2:$C99,"&lt;&gt;"))</f>
        <v/>
      </c>
    </row>
    <row r="100">
      <c r="A100" s="16" t="n"/>
      <c r="B100" s="11" t="n"/>
      <c r="C100" s="11" t="n"/>
      <c r="D100" s="12" t="n"/>
      <c r="E100" s="13">
        <f>IF($C100="","",IFERROR(INDEX(Equipo!$B$2:$B$61,MATCH($C100,Equipo!$A$2:$A$61,0)),"No está en Equipo"))</f>
        <v/>
      </c>
      <c r="F100" s="15">
        <f>IF($C100="","",IFERROR(INDEX(Equipo!$C$2:$C$61,MATCH($C100,Equipo!$A$2:$A$61,0)),0))</f>
        <v/>
      </c>
      <c r="G100" s="13">
        <f>IF(OR($A100="",$B100=""),"",IFERROR($A100*10+MATCH($B100,Puestos!$D$2:$D$7,0),""))</f>
        <v/>
      </c>
      <c r="H100" s="13">
        <f>IF($G100="","",IFERROR(INDEX(Turnos!$F$2:$F$201,MATCH($G100,Turnos!$J$2:$J$201,0)),"Falta el turno"))</f>
        <v/>
      </c>
      <c r="I100" s="15">
        <f>IF(OR($C100="",$H100=""),"",IF($H100="Por horas",N($D100),IF($H100="Por puntos",N($F100),IF($H100="Puntos × horas",N($F100)*N($D100),IF($H100="Partes iguales",1,"")))))</f>
        <v/>
      </c>
      <c r="J100" s="15">
        <f>IF($I100="","",SUMIFS($I$2:$I$1201,$G$2:$G$1201,$G100))</f>
        <v/>
      </c>
      <c r="K100" s="19">
        <f>IF($I100="","",IFERROR($I100/$J100,0))</f>
        <v/>
      </c>
      <c r="L100" s="18">
        <f>IF($K100="","",$K100*N(INDEX(Turnos!$C$2:$C$201,MATCH($G100,Turnos!$J$2:$J$201,0))))</f>
        <v/>
      </c>
      <c r="M100" s="18">
        <f>IF($K100="","",$K100*N(INDEX(Turnos!$D$2:$D$201,MATCH($G100,Turnos!$J$2:$J$201,0))))</f>
        <v/>
      </c>
      <c r="N100" s="18">
        <f>IF($K100="","",$L100+$M100)</f>
        <v/>
      </c>
      <c r="O100" s="13">
        <f>IF(OR($G100="",$C100="",$G100&lt;&gt;'Liquidación del turno'!$C$5),"",COUNTIFS($G$2:$G100,$G100,$C$2:$C100,"&lt;&gt;"))</f>
        <v/>
      </c>
    </row>
    <row r="101">
      <c r="A101" s="16" t="n"/>
      <c r="B101" s="11" t="n"/>
      <c r="C101" s="11" t="n"/>
      <c r="D101" s="12" t="n"/>
      <c r="E101" s="13">
        <f>IF($C101="","",IFERROR(INDEX(Equipo!$B$2:$B$61,MATCH($C101,Equipo!$A$2:$A$61,0)),"No está en Equipo"))</f>
        <v/>
      </c>
      <c r="F101" s="15">
        <f>IF($C101="","",IFERROR(INDEX(Equipo!$C$2:$C$61,MATCH($C101,Equipo!$A$2:$A$61,0)),0))</f>
        <v/>
      </c>
      <c r="G101" s="13">
        <f>IF(OR($A101="",$B101=""),"",IFERROR($A101*10+MATCH($B101,Puestos!$D$2:$D$7,0),""))</f>
        <v/>
      </c>
      <c r="H101" s="13">
        <f>IF($G101="","",IFERROR(INDEX(Turnos!$F$2:$F$201,MATCH($G101,Turnos!$J$2:$J$201,0)),"Falta el turno"))</f>
        <v/>
      </c>
      <c r="I101" s="15">
        <f>IF(OR($C101="",$H101=""),"",IF($H101="Por horas",N($D101),IF($H101="Por puntos",N($F101),IF($H101="Puntos × horas",N($F101)*N($D101),IF($H101="Partes iguales",1,"")))))</f>
        <v/>
      </c>
      <c r="J101" s="15">
        <f>IF($I101="","",SUMIFS($I$2:$I$1201,$G$2:$G$1201,$G101))</f>
        <v/>
      </c>
      <c r="K101" s="19">
        <f>IF($I101="","",IFERROR($I101/$J101,0))</f>
        <v/>
      </c>
      <c r="L101" s="18">
        <f>IF($K101="","",$K101*N(INDEX(Turnos!$C$2:$C$201,MATCH($G101,Turnos!$J$2:$J$201,0))))</f>
        <v/>
      </c>
      <c r="M101" s="18">
        <f>IF($K101="","",$K101*N(INDEX(Turnos!$D$2:$D$201,MATCH($G101,Turnos!$J$2:$J$201,0))))</f>
        <v/>
      </c>
      <c r="N101" s="18">
        <f>IF($K101="","",$L101+$M101)</f>
        <v/>
      </c>
      <c r="O101" s="13">
        <f>IF(OR($G101="",$C101="",$G101&lt;&gt;'Liquidación del turno'!$C$5),"",COUNTIFS($G$2:$G101,$G101,$C$2:$C101,"&lt;&gt;"))</f>
        <v/>
      </c>
    </row>
    <row r="102">
      <c r="A102" s="16" t="n"/>
      <c r="B102" s="11" t="n"/>
      <c r="C102" s="11" t="n"/>
      <c r="D102" s="12" t="n"/>
      <c r="E102" s="13">
        <f>IF($C102="","",IFERROR(INDEX(Equipo!$B$2:$B$61,MATCH($C102,Equipo!$A$2:$A$61,0)),"No está en Equipo"))</f>
        <v/>
      </c>
      <c r="F102" s="15">
        <f>IF($C102="","",IFERROR(INDEX(Equipo!$C$2:$C$61,MATCH($C102,Equipo!$A$2:$A$61,0)),0))</f>
        <v/>
      </c>
      <c r="G102" s="13">
        <f>IF(OR($A102="",$B102=""),"",IFERROR($A102*10+MATCH($B102,Puestos!$D$2:$D$7,0),""))</f>
        <v/>
      </c>
      <c r="H102" s="13">
        <f>IF($G102="","",IFERROR(INDEX(Turnos!$F$2:$F$201,MATCH($G102,Turnos!$J$2:$J$201,0)),"Falta el turno"))</f>
        <v/>
      </c>
      <c r="I102" s="15">
        <f>IF(OR($C102="",$H102=""),"",IF($H102="Por horas",N($D102),IF($H102="Por puntos",N($F102),IF($H102="Puntos × horas",N($F102)*N($D102),IF($H102="Partes iguales",1,"")))))</f>
        <v/>
      </c>
      <c r="J102" s="15">
        <f>IF($I102="","",SUMIFS($I$2:$I$1201,$G$2:$G$1201,$G102))</f>
        <v/>
      </c>
      <c r="K102" s="19">
        <f>IF($I102="","",IFERROR($I102/$J102,0))</f>
        <v/>
      </c>
      <c r="L102" s="18">
        <f>IF($K102="","",$K102*N(INDEX(Turnos!$C$2:$C$201,MATCH($G102,Turnos!$J$2:$J$201,0))))</f>
        <v/>
      </c>
      <c r="M102" s="18">
        <f>IF($K102="","",$K102*N(INDEX(Turnos!$D$2:$D$201,MATCH($G102,Turnos!$J$2:$J$201,0))))</f>
        <v/>
      </c>
      <c r="N102" s="18">
        <f>IF($K102="","",$L102+$M102)</f>
        <v/>
      </c>
      <c r="O102" s="13">
        <f>IF(OR($G102="",$C102="",$G102&lt;&gt;'Liquidación del turno'!$C$5),"",COUNTIFS($G$2:$G102,$G102,$C$2:$C102,"&lt;&gt;"))</f>
        <v/>
      </c>
    </row>
    <row r="103">
      <c r="A103" s="16" t="n"/>
      <c r="B103" s="11" t="n"/>
      <c r="C103" s="11" t="n"/>
      <c r="D103" s="12" t="n"/>
      <c r="E103" s="13">
        <f>IF($C103="","",IFERROR(INDEX(Equipo!$B$2:$B$61,MATCH($C103,Equipo!$A$2:$A$61,0)),"No está en Equipo"))</f>
        <v/>
      </c>
      <c r="F103" s="15">
        <f>IF($C103="","",IFERROR(INDEX(Equipo!$C$2:$C$61,MATCH($C103,Equipo!$A$2:$A$61,0)),0))</f>
        <v/>
      </c>
      <c r="G103" s="13">
        <f>IF(OR($A103="",$B103=""),"",IFERROR($A103*10+MATCH($B103,Puestos!$D$2:$D$7,0),""))</f>
        <v/>
      </c>
      <c r="H103" s="13">
        <f>IF($G103="","",IFERROR(INDEX(Turnos!$F$2:$F$201,MATCH($G103,Turnos!$J$2:$J$201,0)),"Falta el turno"))</f>
        <v/>
      </c>
      <c r="I103" s="15">
        <f>IF(OR($C103="",$H103=""),"",IF($H103="Por horas",N($D103),IF($H103="Por puntos",N($F103),IF($H103="Puntos × horas",N($F103)*N($D103),IF($H103="Partes iguales",1,"")))))</f>
        <v/>
      </c>
      <c r="J103" s="15">
        <f>IF($I103="","",SUMIFS($I$2:$I$1201,$G$2:$G$1201,$G103))</f>
        <v/>
      </c>
      <c r="K103" s="19">
        <f>IF($I103="","",IFERROR($I103/$J103,0))</f>
        <v/>
      </c>
      <c r="L103" s="18">
        <f>IF($K103="","",$K103*N(INDEX(Turnos!$C$2:$C$201,MATCH($G103,Turnos!$J$2:$J$201,0))))</f>
        <v/>
      </c>
      <c r="M103" s="18">
        <f>IF($K103="","",$K103*N(INDEX(Turnos!$D$2:$D$201,MATCH($G103,Turnos!$J$2:$J$201,0))))</f>
        <v/>
      </c>
      <c r="N103" s="18">
        <f>IF($K103="","",$L103+$M103)</f>
        <v/>
      </c>
      <c r="O103" s="13">
        <f>IF(OR($G103="",$C103="",$G103&lt;&gt;'Liquidación del turno'!$C$5),"",COUNTIFS($G$2:$G103,$G103,$C$2:$C103,"&lt;&gt;"))</f>
        <v/>
      </c>
    </row>
    <row r="104">
      <c r="A104" s="16" t="n"/>
      <c r="B104" s="11" t="n"/>
      <c r="C104" s="11" t="n"/>
      <c r="D104" s="12" t="n"/>
      <c r="E104" s="13">
        <f>IF($C104="","",IFERROR(INDEX(Equipo!$B$2:$B$61,MATCH($C104,Equipo!$A$2:$A$61,0)),"No está en Equipo"))</f>
        <v/>
      </c>
      <c r="F104" s="15">
        <f>IF($C104="","",IFERROR(INDEX(Equipo!$C$2:$C$61,MATCH($C104,Equipo!$A$2:$A$61,0)),0))</f>
        <v/>
      </c>
      <c r="G104" s="13">
        <f>IF(OR($A104="",$B104=""),"",IFERROR($A104*10+MATCH($B104,Puestos!$D$2:$D$7,0),""))</f>
        <v/>
      </c>
      <c r="H104" s="13">
        <f>IF($G104="","",IFERROR(INDEX(Turnos!$F$2:$F$201,MATCH($G104,Turnos!$J$2:$J$201,0)),"Falta el turno"))</f>
        <v/>
      </c>
      <c r="I104" s="15">
        <f>IF(OR($C104="",$H104=""),"",IF($H104="Por horas",N($D104),IF($H104="Por puntos",N($F104),IF($H104="Puntos × horas",N($F104)*N($D104),IF($H104="Partes iguales",1,"")))))</f>
        <v/>
      </c>
      <c r="J104" s="15">
        <f>IF($I104="","",SUMIFS($I$2:$I$1201,$G$2:$G$1201,$G104))</f>
        <v/>
      </c>
      <c r="K104" s="19">
        <f>IF($I104="","",IFERROR($I104/$J104,0))</f>
        <v/>
      </c>
      <c r="L104" s="18">
        <f>IF($K104="","",$K104*N(INDEX(Turnos!$C$2:$C$201,MATCH($G104,Turnos!$J$2:$J$201,0))))</f>
        <v/>
      </c>
      <c r="M104" s="18">
        <f>IF($K104="","",$K104*N(INDEX(Turnos!$D$2:$D$201,MATCH($G104,Turnos!$J$2:$J$201,0))))</f>
        <v/>
      </c>
      <c r="N104" s="18">
        <f>IF($K104="","",$L104+$M104)</f>
        <v/>
      </c>
      <c r="O104" s="13">
        <f>IF(OR($G104="",$C104="",$G104&lt;&gt;'Liquidación del turno'!$C$5),"",COUNTIFS($G$2:$G104,$G104,$C$2:$C104,"&lt;&gt;"))</f>
        <v/>
      </c>
    </row>
    <row r="105">
      <c r="A105" s="16" t="n"/>
      <c r="B105" s="11" t="n"/>
      <c r="C105" s="11" t="n"/>
      <c r="D105" s="12" t="n"/>
      <c r="E105" s="13">
        <f>IF($C105="","",IFERROR(INDEX(Equipo!$B$2:$B$61,MATCH($C105,Equipo!$A$2:$A$61,0)),"No está en Equipo"))</f>
        <v/>
      </c>
      <c r="F105" s="15">
        <f>IF($C105="","",IFERROR(INDEX(Equipo!$C$2:$C$61,MATCH($C105,Equipo!$A$2:$A$61,0)),0))</f>
        <v/>
      </c>
      <c r="G105" s="13">
        <f>IF(OR($A105="",$B105=""),"",IFERROR($A105*10+MATCH($B105,Puestos!$D$2:$D$7,0),""))</f>
        <v/>
      </c>
      <c r="H105" s="13">
        <f>IF($G105="","",IFERROR(INDEX(Turnos!$F$2:$F$201,MATCH($G105,Turnos!$J$2:$J$201,0)),"Falta el turno"))</f>
        <v/>
      </c>
      <c r="I105" s="15">
        <f>IF(OR($C105="",$H105=""),"",IF($H105="Por horas",N($D105),IF($H105="Por puntos",N($F105),IF($H105="Puntos × horas",N($F105)*N($D105),IF($H105="Partes iguales",1,"")))))</f>
        <v/>
      </c>
      <c r="J105" s="15">
        <f>IF($I105="","",SUMIFS($I$2:$I$1201,$G$2:$G$1201,$G105))</f>
        <v/>
      </c>
      <c r="K105" s="19">
        <f>IF($I105="","",IFERROR($I105/$J105,0))</f>
        <v/>
      </c>
      <c r="L105" s="18">
        <f>IF($K105="","",$K105*N(INDEX(Turnos!$C$2:$C$201,MATCH($G105,Turnos!$J$2:$J$201,0))))</f>
        <v/>
      </c>
      <c r="M105" s="18">
        <f>IF($K105="","",$K105*N(INDEX(Turnos!$D$2:$D$201,MATCH($G105,Turnos!$J$2:$J$201,0))))</f>
        <v/>
      </c>
      <c r="N105" s="18">
        <f>IF($K105="","",$L105+$M105)</f>
        <v/>
      </c>
      <c r="O105" s="13">
        <f>IF(OR($G105="",$C105="",$G105&lt;&gt;'Liquidación del turno'!$C$5),"",COUNTIFS($G$2:$G105,$G105,$C$2:$C105,"&lt;&gt;"))</f>
        <v/>
      </c>
    </row>
    <row r="106">
      <c r="A106" s="16" t="n"/>
      <c r="B106" s="11" t="n"/>
      <c r="C106" s="11" t="n"/>
      <c r="D106" s="12" t="n"/>
      <c r="E106" s="13">
        <f>IF($C106="","",IFERROR(INDEX(Equipo!$B$2:$B$61,MATCH($C106,Equipo!$A$2:$A$61,0)),"No está en Equipo"))</f>
        <v/>
      </c>
      <c r="F106" s="15">
        <f>IF($C106="","",IFERROR(INDEX(Equipo!$C$2:$C$61,MATCH($C106,Equipo!$A$2:$A$61,0)),0))</f>
        <v/>
      </c>
      <c r="G106" s="13">
        <f>IF(OR($A106="",$B106=""),"",IFERROR($A106*10+MATCH($B106,Puestos!$D$2:$D$7,0),""))</f>
        <v/>
      </c>
      <c r="H106" s="13">
        <f>IF($G106="","",IFERROR(INDEX(Turnos!$F$2:$F$201,MATCH($G106,Turnos!$J$2:$J$201,0)),"Falta el turno"))</f>
        <v/>
      </c>
      <c r="I106" s="15">
        <f>IF(OR($C106="",$H106=""),"",IF($H106="Por horas",N($D106),IF($H106="Por puntos",N($F106),IF($H106="Puntos × horas",N($F106)*N($D106),IF($H106="Partes iguales",1,"")))))</f>
        <v/>
      </c>
      <c r="J106" s="15">
        <f>IF($I106="","",SUMIFS($I$2:$I$1201,$G$2:$G$1201,$G106))</f>
        <v/>
      </c>
      <c r="K106" s="19">
        <f>IF($I106="","",IFERROR($I106/$J106,0))</f>
        <v/>
      </c>
      <c r="L106" s="18">
        <f>IF($K106="","",$K106*N(INDEX(Turnos!$C$2:$C$201,MATCH($G106,Turnos!$J$2:$J$201,0))))</f>
        <v/>
      </c>
      <c r="M106" s="18">
        <f>IF($K106="","",$K106*N(INDEX(Turnos!$D$2:$D$201,MATCH($G106,Turnos!$J$2:$J$201,0))))</f>
        <v/>
      </c>
      <c r="N106" s="18">
        <f>IF($K106="","",$L106+$M106)</f>
        <v/>
      </c>
      <c r="O106" s="13">
        <f>IF(OR($G106="",$C106="",$G106&lt;&gt;'Liquidación del turno'!$C$5),"",COUNTIFS($G$2:$G106,$G106,$C$2:$C106,"&lt;&gt;"))</f>
        <v/>
      </c>
    </row>
    <row r="107">
      <c r="A107" s="16" t="n"/>
      <c r="B107" s="11" t="n"/>
      <c r="C107" s="11" t="n"/>
      <c r="D107" s="12" t="n"/>
      <c r="E107" s="13">
        <f>IF($C107="","",IFERROR(INDEX(Equipo!$B$2:$B$61,MATCH($C107,Equipo!$A$2:$A$61,0)),"No está en Equipo"))</f>
        <v/>
      </c>
      <c r="F107" s="15">
        <f>IF($C107="","",IFERROR(INDEX(Equipo!$C$2:$C$61,MATCH($C107,Equipo!$A$2:$A$61,0)),0))</f>
        <v/>
      </c>
      <c r="G107" s="13">
        <f>IF(OR($A107="",$B107=""),"",IFERROR($A107*10+MATCH($B107,Puestos!$D$2:$D$7,0),""))</f>
        <v/>
      </c>
      <c r="H107" s="13">
        <f>IF($G107="","",IFERROR(INDEX(Turnos!$F$2:$F$201,MATCH($G107,Turnos!$J$2:$J$201,0)),"Falta el turno"))</f>
        <v/>
      </c>
      <c r="I107" s="15">
        <f>IF(OR($C107="",$H107=""),"",IF($H107="Por horas",N($D107),IF($H107="Por puntos",N($F107),IF($H107="Puntos × horas",N($F107)*N($D107),IF($H107="Partes iguales",1,"")))))</f>
        <v/>
      </c>
      <c r="J107" s="15">
        <f>IF($I107="","",SUMIFS($I$2:$I$1201,$G$2:$G$1201,$G107))</f>
        <v/>
      </c>
      <c r="K107" s="19">
        <f>IF($I107="","",IFERROR($I107/$J107,0))</f>
        <v/>
      </c>
      <c r="L107" s="18">
        <f>IF($K107="","",$K107*N(INDEX(Turnos!$C$2:$C$201,MATCH($G107,Turnos!$J$2:$J$201,0))))</f>
        <v/>
      </c>
      <c r="M107" s="18">
        <f>IF($K107="","",$K107*N(INDEX(Turnos!$D$2:$D$201,MATCH($G107,Turnos!$J$2:$J$201,0))))</f>
        <v/>
      </c>
      <c r="N107" s="18">
        <f>IF($K107="","",$L107+$M107)</f>
        <v/>
      </c>
      <c r="O107" s="13">
        <f>IF(OR($G107="",$C107="",$G107&lt;&gt;'Liquidación del turno'!$C$5),"",COUNTIFS($G$2:$G107,$G107,$C$2:$C107,"&lt;&gt;"))</f>
        <v/>
      </c>
    </row>
    <row r="108">
      <c r="A108" s="16" t="n"/>
      <c r="B108" s="11" t="n"/>
      <c r="C108" s="11" t="n"/>
      <c r="D108" s="12" t="n"/>
      <c r="E108" s="13">
        <f>IF($C108="","",IFERROR(INDEX(Equipo!$B$2:$B$61,MATCH($C108,Equipo!$A$2:$A$61,0)),"No está en Equipo"))</f>
        <v/>
      </c>
      <c r="F108" s="15">
        <f>IF($C108="","",IFERROR(INDEX(Equipo!$C$2:$C$61,MATCH($C108,Equipo!$A$2:$A$61,0)),0))</f>
        <v/>
      </c>
      <c r="G108" s="13">
        <f>IF(OR($A108="",$B108=""),"",IFERROR($A108*10+MATCH($B108,Puestos!$D$2:$D$7,0),""))</f>
        <v/>
      </c>
      <c r="H108" s="13">
        <f>IF($G108="","",IFERROR(INDEX(Turnos!$F$2:$F$201,MATCH($G108,Turnos!$J$2:$J$201,0)),"Falta el turno"))</f>
        <v/>
      </c>
      <c r="I108" s="15">
        <f>IF(OR($C108="",$H108=""),"",IF($H108="Por horas",N($D108),IF($H108="Por puntos",N($F108),IF($H108="Puntos × horas",N($F108)*N($D108),IF($H108="Partes iguales",1,"")))))</f>
        <v/>
      </c>
      <c r="J108" s="15">
        <f>IF($I108="","",SUMIFS($I$2:$I$1201,$G$2:$G$1201,$G108))</f>
        <v/>
      </c>
      <c r="K108" s="19">
        <f>IF($I108="","",IFERROR($I108/$J108,0))</f>
        <v/>
      </c>
      <c r="L108" s="18">
        <f>IF($K108="","",$K108*N(INDEX(Turnos!$C$2:$C$201,MATCH($G108,Turnos!$J$2:$J$201,0))))</f>
        <v/>
      </c>
      <c r="M108" s="18">
        <f>IF($K108="","",$K108*N(INDEX(Turnos!$D$2:$D$201,MATCH($G108,Turnos!$J$2:$J$201,0))))</f>
        <v/>
      </c>
      <c r="N108" s="18">
        <f>IF($K108="","",$L108+$M108)</f>
        <v/>
      </c>
      <c r="O108" s="13">
        <f>IF(OR($G108="",$C108="",$G108&lt;&gt;'Liquidación del turno'!$C$5),"",COUNTIFS($G$2:$G108,$G108,$C$2:$C108,"&lt;&gt;"))</f>
        <v/>
      </c>
    </row>
    <row r="109">
      <c r="A109" s="16" t="n"/>
      <c r="B109" s="11" t="n"/>
      <c r="C109" s="11" t="n"/>
      <c r="D109" s="12" t="n"/>
      <c r="E109" s="13">
        <f>IF($C109="","",IFERROR(INDEX(Equipo!$B$2:$B$61,MATCH($C109,Equipo!$A$2:$A$61,0)),"No está en Equipo"))</f>
        <v/>
      </c>
      <c r="F109" s="15">
        <f>IF($C109="","",IFERROR(INDEX(Equipo!$C$2:$C$61,MATCH($C109,Equipo!$A$2:$A$61,0)),0))</f>
        <v/>
      </c>
      <c r="G109" s="13">
        <f>IF(OR($A109="",$B109=""),"",IFERROR($A109*10+MATCH($B109,Puestos!$D$2:$D$7,0),""))</f>
        <v/>
      </c>
      <c r="H109" s="13">
        <f>IF($G109="","",IFERROR(INDEX(Turnos!$F$2:$F$201,MATCH($G109,Turnos!$J$2:$J$201,0)),"Falta el turno"))</f>
        <v/>
      </c>
      <c r="I109" s="15">
        <f>IF(OR($C109="",$H109=""),"",IF($H109="Por horas",N($D109),IF($H109="Por puntos",N($F109),IF($H109="Puntos × horas",N($F109)*N($D109),IF($H109="Partes iguales",1,"")))))</f>
        <v/>
      </c>
      <c r="J109" s="15">
        <f>IF($I109="","",SUMIFS($I$2:$I$1201,$G$2:$G$1201,$G109))</f>
        <v/>
      </c>
      <c r="K109" s="19">
        <f>IF($I109="","",IFERROR($I109/$J109,0))</f>
        <v/>
      </c>
      <c r="L109" s="18">
        <f>IF($K109="","",$K109*N(INDEX(Turnos!$C$2:$C$201,MATCH($G109,Turnos!$J$2:$J$201,0))))</f>
        <v/>
      </c>
      <c r="M109" s="18">
        <f>IF($K109="","",$K109*N(INDEX(Turnos!$D$2:$D$201,MATCH($G109,Turnos!$J$2:$J$201,0))))</f>
        <v/>
      </c>
      <c r="N109" s="18">
        <f>IF($K109="","",$L109+$M109)</f>
        <v/>
      </c>
      <c r="O109" s="13">
        <f>IF(OR($G109="",$C109="",$G109&lt;&gt;'Liquidación del turno'!$C$5),"",COUNTIFS($G$2:$G109,$G109,$C$2:$C109,"&lt;&gt;"))</f>
        <v/>
      </c>
    </row>
    <row r="110">
      <c r="A110" s="16" t="n"/>
      <c r="B110" s="11" t="n"/>
      <c r="C110" s="11" t="n"/>
      <c r="D110" s="12" t="n"/>
      <c r="E110" s="13">
        <f>IF($C110="","",IFERROR(INDEX(Equipo!$B$2:$B$61,MATCH($C110,Equipo!$A$2:$A$61,0)),"No está en Equipo"))</f>
        <v/>
      </c>
      <c r="F110" s="15">
        <f>IF($C110="","",IFERROR(INDEX(Equipo!$C$2:$C$61,MATCH($C110,Equipo!$A$2:$A$61,0)),0))</f>
        <v/>
      </c>
      <c r="G110" s="13">
        <f>IF(OR($A110="",$B110=""),"",IFERROR($A110*10+MATCH($B110,Puestos!$D$2:$D$7,0),""))</f>
        <v/>
      </c>
      <c r="H110" s="13">
        <f>IF($G110="","",IFERROR(INDEX(Turnos!$F$2:$F$201,MATCH($G110,Turnos!$J$2:$J$201,0)),"Falta el turno"))</f>
        <v/>
      </c>
      <c r="I110" s="15">
        <f>IF(OR($C110="",$H110=""),"",IF($H110="Por horas",N($D110),IF($H110="Por puntos",N($F110),IF($H110="Puntos × horas",N($F110)*N($D110),IF($H110="Partes iguales",1,"")))))</f>
        <v/>
      </c>
      <c r="J110" s="15">
        <f>IF($I110="","",SUMIFS($I$2:$I$1201,$G$2:$G$1201,$G110))</f>
        <v/>
      </c>
      <c r="K110" s="19">
        <f>IF($I110="","",IFERROR($I110/$J110,0))</f>
        <v/>
      </c>
      <c r="L110" s="18">
        <f>IF($K110="","",$K110*N(INDEX(Turnos!$C$2:$C$201,MATCH($G110,Turnos!$J$2:$J$201,0))))</f>
        <v/>
      </c>
      <c r="M110" s="18">
        <f>IF($K110="","",$K110*N(INDEX(Turnos!$D$2:$D$201,MATCH($G110,Turnos!$J$2:$J$201,0))))</f>
        <v/>
      </c>
      <c r="N110" s="18">
        <f>IF($K110="","",$L110+$M110)</f>
        <v/>
      </c>
      <c r="O110" s="13">
        <f>IF(OR($G110="",$C110="",$G110&lt;&gt;'Liquidación del turno'!$C$5),"",COUNTIFS($G$2:$G110,$G110,$C$2:$C110,"&lt;&gt;"))</f>
        <v/>
      </c>
    </row>
    <row r="111">
      <c r="A111" s="16" t="n"/>
      <c r="B111" s="11" t="n"/>
      <c r="C111" s="11" t="n"/>
      <c r="D111" s="12" t="n"/>
      <c r="E111" s="13">
        <f>IF($C111="","",IFERROR(INDEX(Equipo!$B$2:$B$61,MATCH($C111,Equipo!$A$2:$A$61,0)),"No está en Equipo"))</f>
        <v/>
      </c>
      <c r="F111" s="15">
        <f>IF($C111="","",IFERROR(INDEX(Equipo!$C$2:$C$61,MATCH($C111,Equipo!$A$2:$A$61,0)),0))</f>
        <v/>
      </c>
      <c r="G111" s="13">
        <f>IF(OR($A111="",$B111=""),"",IFERROR($A111*10+MATCH($B111,Puestos!$D$2:$D$7,0),""))</f>
        <v/>
      </c>
      <c r="H111" s="13">
        <f>IF($G111="","",IFERROR(INDEX(Turnos!$F$2:$F$201,MATCH($G111,Turnos!$J$2:$J$201,0)),"Falta el turno"))</f>
        <v/>
      </c>
      <c r="I111" s="15">
        <f>IF(OR($C111="",$H111=""),"",IF($H111="Por horas",N($D111),IF($H111="Por puntos",N($F111),IF($H111="Puntos × horas",N($F111)*N($D111),IF($H111="Partes iguales",1,"")))))</f>
        <v/>
      </c>
      <c r="J111" s="15">
        <f>IF($I111="","",SUMIFS($I$2:$I$1201,$G$2:$G$1201,$G111))</f>
        <v/>
      </c>
      <c r="K111" s="19">
        <f>IF($I111="","",IFERROR($I111/$J111,0))</f>
        <v/>
      </c>
      <c r="L111" s="18">
        <f>IF($K111="","",$K111*N(INDEX(Turnos!$C$2:$C$201,MATCH($G111,Turnos!$J$2:$J$201,0))))</f>
        <v/>
      </c>
      <c r="M111" s="18">
        <f>IF($K111="","",$K111*N(INDEX(Turnos!$D$2:$D$201,MATCH($G111,Turnos!$J$2:$J$201,0))))</f>
        <v/>
      </c>
      <c r="N111" s="18">
        <f>IF($K111="","",$L111+$M111)</f>
        <v/>
      </c>
      <c r="O111" s="13">
        <f>IF(OR($G111="",$C111="",$G111&lt;&gt;'Liquidación del turno'!$C$5),"",COUNTIFS($G$2:$G111,$G111,$C$2:$C111,"&lt;&gt;"))</f>
        <v/>
      </c>
    </row>
    <row r="112">
      <c r="A112" s="16" t="n"/>
      <c r="B112" s="11" t="n"/>
      <c r="C112" s="11" t="n"/>
      <c r="D112" s="12" t="n"/>
      <c r="E112" s="13">
        <f>IF($C112="","",IFERROR(INDEX(Equipo!$B$2:$B$61,MATCH($C112,Equipo!$A$2:$A$61,0)),"No está en Equipo"))</f>
        <v/>
      </c>
      <c r="F112" s="15">
        <f>IF($C112="","",IFERROR(INDEX(Equipo!$C$2:$C$61,MATCH($C112,Equipo!$A$2:$A$61,0)),0))</f>
        <v/>
      </c>
      <c r="G112" s="13">
        <f>IF(OR($A112="",$B112=""),"",IFERROR($A112*10+MATCH($B112,Puestos!$D$2:$D$7,0),""))</f>
        <v/>
      </c>
      <c r="H112" s="13">
        <f>IF($G112="","",IFERROR(INDEX(Turnos!$F$2:$F$201,MATCH($G112,Turnos!$J$2:$J$201,0)),"Falta el turno"))</f>
        <v/>
      </c>
      <c r="I112" s="15">
        <f>IF(OR($C112="",$H112=""),"",IF($H112="Por horas",N($D112),IF($H112="Por puntos",N($F112),IF($H112="Puntos × horas",N($F112)*N($D112),IF($H112="Partes iguales",1,"")))))</f>
        <v/>
      </c>
      <c r="J112" s="15">
        <f>IF($I112="","",SUMIFS($I$2:$I$1201,$G$2:$G$1201,$G112))</f>
        <v/>
      </c>
      <c r="K112" s="19">
        <f>IF($I112="","",IFERROR($I112/$J112,0))</f>
        <v/>
      </c>
      <c r="L112" s="18">
        <f>IF($K112="","",$K112*N(INDEX(Turnos!$C$2:$C$201,MATCH($G112,Turnos!$J$2:$J$201,0))))</f>
        <v/>
      </c>
      <c r="M112" s="18">
        <f>IF($K112="","",$K112*N(INDEX(Turnos!$D$2:$D$201,MATCH($G112,Turnos!$J$2:$J$201,0))))</f>
        <v/>
      </c>
      <c r="N112" s="18">
        <f>IF($K112="","",$L112+$M112)</f>
        <v/>
      </c>
      <c r="O112" s="13">
        <f>IF(OR($G112="",$C112="",$G112&lt;&gt;'Liquidación del turno'!$C$5),"",COUNTIFS($G$2:$G112,$G112,$C$2:$C112,"&lt;&gt;"))</f>
        <v/>
      </c>
    </row>
    <row r="113">
      <c r="A113" s="16" t="n"/>
      <c r="B113" s="11" t="n"/>
      <c r="C113" s="11" t="n"/>
      <c r="D113" s="12" t="n"/>
      <c r="E113" s="13">
        <f>IF($C113="","",IFERROR(INDEX(Equipo!$B$2:$B$61,MATCH($C113,Equipo!$A$2:$A$61,0)),"No está en Equipo"))</f>
        <v/>
      </c>
      <c r="F113" s="15">
        <f>IF($C113="","",IFERROR(INDEX(Equipo!$C$2:$C$61,MATCH($C113,Equipo!$A$2:$A$61,0)),0))</f>
        <v/>
      </c>
      <c r="G113" s="13">
        <f>IF(OR($A113="",$B113=""),"",IFERROR($A113*10+MATCH($B113,Puestos!$D$2:$D$7,0),""))</f>
        <v/>
      </c>
      <c r="H113" s="13">
        <f>IF($G113="","",IFERROR(INDEX(Turnos!$F$2:$F$201,MATCH($G113,Turnos!$J$2:$J$201,0)),"Falta el turno"))</f>
        <v/>
      </c>
      <c r="I113" s="15">
        <f>IF(OR($C113="",$H113=""),"",IF($H113="Por horas",N($D113),IF($H113="Por puntos",N($F113),IF($H113="Puntos × horas",N($F113)*N($D113),IF($H113="Partes iguales",1,"")))))</f>
        <v/>
      </c>
      <c r="J113" s="15">
        <f>IF($I113="","",SUMIFS($I$2:$I$1201,$G$2:$G$1201,$G113))</f>
        <v/>
      </c>
      <c r="K113" s="19">
        <f>IF($I113="","",IFERROR($I113/$J113,0))</f>
        <v/>
      </c>
      <c r="L113" s="18">
        <f>IF($K113="","",$K113*N(INDEX(Turnos!$C$2:$C$201,MATCH($G113,Turnos!$J$2:$J$201,0))))</f>
        <v/>
      </c>
      <c r="M113" s="18">
        <f>IF($K113="","",$K113*N(INDEX(Turnos!$D$2:$D$201,MATCH($G113,Turnos!$J$2:$J$201,0))))</f>
        <v/>
      </c>
      <c r="N113" s="18">
        <f>IF($K113="","",$L113+$M113)</f>
        <v/>
      </c>
      <c r="O113" s="13">
        <f>IF(OR($G113="",$C113="",$G113&lt;&gt;'Liquidación del turno'!$C$5),"",COUNTIFS($G$2:$G113,$G113,$C$2:$C113,"&lt;&gt;"))</f>
        <v/>
      </c>
    </row>
    <row r="114">
      <c r="A114" s="16" t="n"/>
      <c r="B114" s="11" t="n"/>
      <c r="C114" s="11" t="n"/>
      <c r="D114" s="12" t="n"/>
      <c r="E114" s="13">
        <f>IF($C114="","",IFERROR(INDEX(Equipo!$B$2:$B$61,MATCH($C114,Equipo!$A$2:$A$61,0)),"No está en Equipo"))</f>
        <v/>
      </c>
      <c r="F114" s="15">
        <f>IF($C114="","",IFERROR(INDEX(Equipo!$C$2:$C$61,MATCH($C114,Equipo!$A$2:$A$61,0)),0))</f>
        <v/>
      </c>
      <c r="G114" s="13">
        <f>IF(OR($A114="",$B114=""),"",IFERROR($A114*10+MATCH($B114,Puestos!$D$2:$D$7,0),""))</f>
        <v/>
      </c>
      <c r="H114" s="13">
        <f>IF($G114="","",IFERROR(INDEX(Turnos!$F$2:$F$201,MATCH($G114,Turnos!$J$2:$J$201,0)),"Falta el turno"))</f>
        <v/>
      </c>
      <c r="I114" s="15">
        <f>IF(OR($C114="",$H114=""),"",IF($H114="Por horas",N($D114),IF($H114="Por puntos",N($F114),IF($H114="Puntos × horas",N($F114)*N($D114),IF($H114="Partes iguales",1,"")))))</f>
        <v/>
      </c>
      <c r="J114" s="15">
        <f>IF($I114="","",SUMIFS($I$2:$I$1201,$G$2:$G$1201,$G114))</f>
        <v/>
      </c>
      <c r="K114" s="19">
        <f>IF($I114="","",IFERROR($I114/$J114,0))</f>
        <v/>
      </c>
      <c r="L114" s="18">
        <f>IF($K114="","",$K114*N(INDEX(Turnos!$C$2:$C$201,MATCH($G114,Turnos!$J$2:$J$201,0))))</f>
        <v/>
      </c>
      <c r="M114" s="18">
        <f>IF($K114="","",$K114*N(INDEX(Turnos!$D$2:$D$201,MATCH($G114,Turnos!$J$2:$J$201,0))))</f>
        <v/>
      </c>
      <c r="N114" s="18">
        <f>IF($K114="","",$L114+$M114)</f>
        <v/>
      </c>
      <c r="O114" s="13">
        <f>IF(OR($G114="",$C114="",$G114&lt;&gt;'Liquidación del turno'!$C$5),"",COUNTIFS($G$2:$G114,$G114,$C$2:$C114,"&lt;&gt;"))</f>
        <v/>
      </c>
    </row>
    <row r="115">
      <c r="A115" s="16" t="n"/>
      <c r="B115" s="11" t="n"/>
      <c r="C115" s="11" t="n"/>
      <c r="D115" s="12" t="n"/>
      <c r="E115" s="13">
        <f>IF($C115="","",IFERROR(INDEX(Equipo!$B$2:$B$61,MATCH($C115,Equipo!$A$2:$A$61,0)),"No está en Equipo"))</f>
        <v/>
      </c>
      <c r="F115" s="15">
        <f>IF($C115="","",IFERROR(INDEX(Equipo!$C$2:$C$61,MATCH($C115,Equipo!$A$2:$A$61,0)),0))</f>
        <v/>
      </c>
      <c r="G115" s="13">
        <f>IF(OR($A115="",$B115=""),"",IFERROR($A115*10+MATCH($B115,Puestos!$D$2:$D$7,0),""))</f>
        <v/>
      </c>
      <c r="H115" s="13">
        <f>IF($G115="","",IFERROR(INDEX(Turnos!$F$2:$F$201,MATCH($G115,Turnos!$J$2:$J$201,0)),"Falta el turno"))</f>
        <v/>
      </c>
      <c r="I115" s="15">
        <f>IF(OR($C115="",$H115=""),"",IF($H115="Por horas",N($D115),IF($H115="Por puntos",N($F115),IF($H115="Puntos × horas",N($F115)*N($D115),IF($H115="Partes iguales",1,"")))))</f>
        <v/>
      </c>
      <c r="J115" s="15">
        <f>IF($I115="","",SUMIFS($I$2:$I$1201,$G$2:$G$1201,$G115))</f>
        <v/>
      </c>
      <c r="K115" s="19">
        <f>IF($I115="","",IFERROR($I115/$J115,0))</f>
        <v/>
      </c>
      <c r="L115" s="18">
        <f>IF($K115="","",$K115*N(INDEX(Turnos!$C$2:$C$201,MATCH($G115,Turnos!$J$2:$J$201,0))))</f>
        <v/>
      </c>
      <c r="M115" s="18">
        <f>IF($K115="","",$K115*N(INDEX(Turnos!$D$2:$D$201,MATCH($G115,Turnos!$J$2:$J$201,0))))</f>
        <v/>
      </c>
      <c r="N115" s="18">
        <f>IF($K115="","",$L115+$M115)</f>
        <v/>
      </c>
      <c r="O115" s="13">
        <f>IF(OR($G115="",$C115="",$G115&lt;&gt;'Liquidación del turno'!$C$5),"",COUNTIFS($G$2:$G115,$G115,$C$2:$C115,"&lt;&gt;"))</f>
        <v/>
      </c>
    </row>
    <row r="116">
      <c r="A116" s="16" t="n"/>
      <c r="B116" s="11" t="n"/>
      <c r="C116" s="11" t="n"/>
      <c r="D116" s="12" t="n"/>
      <c r="E116" s="13">
        <f>IF($C116="","",IFERROR(INDEX(Equipo!$B$2:$B$61,MATCH($C116,Equipo!$A$2:$A$61,0)),"No está en Equipo"))</f>
        <v/>
      </c>
      <c r="F116" s="15">
        <f>IF($C116="","",IFERROR(INDEX(Equipo!$C$2:$C$61,MATCH($C116,Equipo!$A$2:$A$61,0)),0))</f>
        <v/>
      </c>
      <c r="G116" s="13">
        <f>IF(OR($A116="",$B116=""),"",IFERROR($A116*10+MATCH($B116,Puestos!$D$2:$D$7,0),""))</f>
        <v/>
      </c>
      <c r="H116" s="13">
        <f>IF($G116="","",IFERROR(INDEX(Turnos!$F$2:$F$201,MATCH($G116,Turnos!$J$2:$J$201,0)),"Falta el turno"))</f>
        <v/>
      </c>
      <c r="I116" s="15">
        <f>IF(OR($C116="",$H116=""),"",IF($H116="Por horas",N($D116),IF($H116="Por puntos",N($F116),IF($H116="Puntos × horas",N($F116)*N($D116),IF($H116="Partes iguales",1,"")))))</f>
        <v/>
      </c>
      <c r="J116" s="15">
        <f>IF($I116="","",SUMIFS($I$2:$I$1201,$G$2:$G$1201,$G116))</f>
        <v/>
      </c>
      <c r="K116" s="19">
        <f>IF($I116="","",IFERROR($I116/$J116,0))</f>
        <v/>
      </c>
      <c r="L116" s="18">
        <f>IF($K116="","",$K116*N(INDEX(Turnos!$C$2:$C$201,MATCH($G116,Turnos!$J$2:$J$201,0))))</f>
        <v/>
      </c>
      <c r="M116" s="18">
        <f>IF($K116="","",$K116*N(INDEX(Turnos!$D$2:$D$201,MATCH($G116,Turnos!$J$2:$J$201,0))))</f>
        <v/>
      </c>
      <c r="N116" s="18">
        <f>IF($K116="","",$L116+$M116)</f>
        <v/>
      </c>
      <c r="O116" s="13">
        <f>IF(OR($G116="",$C116="",$G116&lt;&gt;'Liquidación del turno'!$C$5),"",COUNTIFS($G$2:$G116,$G116,$C$2:$C116,"&lt;&gt;"))</f>
        <v/>
      </c>
    </row>
    <row r="117">
      <c r="A117" s="16" t="n"/>
      <c r="B117" s="11" t="n"/>
      <c r="C117" s="11" t="n"/>
      <c r="D117" s="12" t="n"/>
      <c r="E117" s="13">
        <f>IF($C117="","",IFERROR(INDEX(Equipo!$B$2:$B$61,MATCH($C117,Equipo!$A$2:$A$61,0)),"No está en Equipo"))</f>
        <v/>
      </c>
      <c r="F117" s="15">
        <f>IF($C117="","",IFERROR(INDEX(Equipo!$C$2:$C$61,MATCH($C117,Equipo!$A$2:$A$61,0)),0))</f>
        <v/>
      </c>
      <c r="G117" s="13">
        <f>IF(OR($A117="",$B117=""),"",IFERROR($A117*10+MATCH($B117,Puestos!$D$2:$D$7,0),""))</f>
        <v/>
      </c>
      <c r="H117" s="13">
        <f>IF($G117="","",IFERROR(INDEX(Turnos!$F$2:$F$201,MATCH($G117,Turnos!$J$2:$J$201,0)),"Falta el turno"))</f>
        <v/>
      </c>
      <c r="I117" s="15">
        <f>IF(OR($C117="",$H117=""),"",IF($H117="Por horas",N($D117),IF($H117="Por puntos",N($F117),IF($H117="Puntos × horas",N($F117)*N($D117),IF($H117="Partes iguales",1,"")))))</f>
        <v/>
      </c>
      <c r="J117" s="15">
        <f>IF($I117="","",SUMIFS($I$2:$I$1201,$G$2:$G$1201,$G117))</f>
        <v/>
      </c>
      <c r="K117" s="19">
        <f>IF($I117="","",IFERROR($I117/$J117,0))</f>
        <v/>
      </c>
      <c r="L117" s="18">
        <f>IF($K117="","",$K117*N(INDEX(Turnos!$C$2:$C$201,MATCH($G117,Turnos!$J$2:$J$201,0))))</f>
        <v/>
      </c>
      <c r="M117" s="18">
        <f>IF($K117="","",$K117*N(INDEX(Turnos!$D$2:$D$201,MATCH($G117,Turnos!$J$2:$J$201,0))))</f>
        <v/>
      </c>
      <c r="N117" s="18">
        <f>IF($K117="","",$L117+$M117)</f>
        <v/>
      </c>
      <c r="O117" s="13">
        <f>IF(OR($G117="",$C117="",$G117&lt;&gt;'Liquidación del turno'!$C$5),"",COUNTIFS($G$2:$G117,$G117,$C$2:$C117,"&lt;&gt;"))</f>
        <v/>
      </c>
    </row>
    <row r="118">
      <c r="A118" s="16" t="n"/>
      <c r="B118" s="11" t="n"/>
      <c r="C118" s="11" t="n"/>
      <c r="D118" s="12" t="n"/>
      <c r="E118" s="13">
        <f>IF($C118="","",IFERROR(INDEX(Equipo!$B$2:$B$61,MATCH($C118,Equipo!$A$2:$A$61,0)),"No está en Equipo"))</f>
        <v/>
      </c>
      <c r="F118" s="15">
        <f>IF($C118="","",IFERROR(INDEX(Equipo!$C$2:$C$61,MATCH($C118,Equipo!$A$2:$A$61,0)),0))</f>
        <v/>
      </c>
      <c r="G118" s="13">
        <f>IF(OR($A118="",$B118=""),"",IFERROR($A118*10+MATCH($B118,Puestos!$D$2:$D$7,0),""))</f>
        <v/>
      </c>
      <c r="H118" s="13">
        <f>IF($G118="","",IFERROR(INDEX(Turnos!$F$2:$F$201,MATCH($G118,Turnos!$J$2:$J$201,0)),"Falta el turno"))</f>
        <v/>
      </c>
      <c r="I118" s="15">
        <f>IF(OR($C118="",$H118=""),"",IF($H118="Por horas",N($D118),IF($H118="Por puntos",N($F118),IF($H118="Puntos × horas",N($F118)*N($D118),IF($H118="Partes iguales",1,"")))))</f>
        <v/>
      </c>
      <c r="J118" s="15">
        <f>IF($I118="","",SUMIFS($I$2:$I$1201,$G$2:$G$1201,$G118))</f>
        <v/>
      </c>
      <c r="K118" s="19">
        <f>IF($I118="","",IFERROR($I118/$J118,0))</f>
        <v/>
      </c>
      <c r="L118" s="18">
        <f>IF($K118="","",$K118*N(INDEX(Turnos!$C$2:$C$201,MATCH($G118,Turnos!$J$2:$J$201,0))))</f>
        <v/>
      </c>
      <c r="M118" s="18">
        <f>IF($K118="","",$K118*N(INDEX(Turnos!$D$2:$D$201,MATCH($G118,Turnos!$J$2:$J$201,0))))</f>
        <v/>
      </c>
      <c r="N118" s="18">
        <f>IF($K118="","",$L118+$M118)</f>
        <v/>
      </c>
      <c r="O118" s="13">
        <f>IF(OR($G118="",$C118="",$G118&lt;&gt;'Liquidación del turno'!$C$5),"",COUNTIFS($G$2:$G118,$G118,$C$2:$C118,"&lt;&gt;"))</f>
        <v/>
      </c>
    </row>
    <row r="119">
      <c r="A119" s="16" t="n"/>
      <c r="B119" s="11" t="n"/>
      <c r="C119" s="11" t="n"/>
      <c r="D119" s="12" t="n"/>
      <c r="E119" s="13">
        <f>IF($C119="","",IFERROR(INDEX(Equipo!$B$2:$B$61,MATCH($C119,Equipo!$A$2:$A$61,0)),"No está en Equipo"))</f>
        <v/>
      </c>
      <c r="F119" s="15">
        <f>IF($C119="","",IFERROR(INDEX(Equipo!$C$2:$C$61,MATCH($C119,Equipo!$A$2:$A$61,0)),0))</f>
        <v/>
      </c>
      <c r="G119" s="13">
        <f>IF(OR($A119="",$B119=""),"",IFERROR($A119*10+MATCH($B119,Puestos!$D$2:$D$7,0),""))</f>
        <v/>
      </c>
      <c r="H119" s="13">
        <f>IF($G119="","",IFERROR(INDEX(Turnos!$F$2:$F$201,MATCH($G119,Turnos!$J$2:$J$201,0)),"Falta el turno"))</f>
        <v/>
      </c>
      <c r="I119" s="15">
        <f>IF(OR($C119="",$H119=""),"",IF($H119="Por horas",N($D119),IF($H119="Por puntos",N($F119),IF($H119="Puntos × horas",N($F119)*N($D119),IF($H119="Partes iguales",1,"")))))</f>
        <v/>
      </c>
      <c r="J119" s="15">
        <f>IF($I119="","",SUMIFS($I$2:$I$1201,$G$2:$G$1201,$G119))</f>
        <v/>
      </c>
      <c r="K119" s="19">
        <f>IF($I119="","",IFERROR($I119/$J119,0))</f>
        <v/>
      </c>
      <c r="L119" s="18">
        <f>IF($K119="","",$K119*N(INDEX(Turnos!$C$2:$C$201,MATCH($G119,Turnos!$J$2:$J$201,0))))</f>
        <v/>
      </c>
      <c r="M119" s="18">
        <f>IF($K119="","",$K119*N(INDEX(Turnos!$D$2:$D$201,MATCH($G119,Turnos!$J$2:$J$201,0))))</f>
        <v/>
      </c>
      <c r="N119" s="18">
        <f>IF($K119="","",$L119+$M119)</f>
        <v/>
      </c>
      <c r="O119" s="13">
        <f>IF(OR($G119="",$C119="",$G119&lt;&gt;'Liquidación del turno'!$C$5),"",COUNTIFS($G$2:$G119,$G119,$C$2:$C119,"&lt;&gt;"))</f>
        <v/>
      </c>
    </row>
    <row r="120">
      <c r="A120" s="16" t="n"/>
      <c r="B120" s="11" t="n"/>
      <c r="C120" s="11" t="n"/>
      <c r="D120" s="12" t="n"/>
      <c r="E120" s="13">
        <f>IF($C120="","",IFERROR(INDEX(Equipo!$B$2:$B$61,MATCH($C120,Equipo!$A$2:$A$61,0)),"No está en Equipo"))</f>
        <v/>
      </c>
      <c r="F120" s="15">
        <f>IF($C120="","",IFERROR(INDEX(Equipo!$C$2:$C$61,MATCH($C120,Equipo!$A$2:$A$61,0)),0))</f>
        <v/>
      </c>
      <c r="G120" s="13">
        <f>IF(OR($A120="",$B120=""),"",IFERROR($A120*10+MATCH($B120,Puestos!$D$2:$D$7,0),""))</f>
        <v/>
      </c>
      <c r="H120" s="13">
        <f>IF($G120="","",IFERROR(INDEX(Turnos!$F$2:$F$201,MATCH($G120,Turnos!$J$2:$J$201,0)),"Falta el turno"))</f>
        <v/>
      </c>
      <c r="I120" s="15">
        <f>IF(OR($C120="",$H120=""),"",IF($H120="Por horas",N($D120),IF($H120="Por puntos",N($F120),IF($H120="Puntos × horas",N($F120)*N($D120),IF($H120="Partes iguales",1,"")))))</f>
        <v/>
      </c>
      <c r="J120" s="15">
        <f>IF($I120="","",SUMIFS($I$2:$I$1201,$G$2:$G$1201,$G120))</f>
        <v/>
      </c>
      <c r="K120" s="19">
        <f>IF($I120="","",IFERROR($I120/$J120,0))</f>
        <v/>
      </c>
      <c r="L120" s="18">
        <f>IF($K120="","",$K120*N(INDEX(Turnos!$C$2:$C$201,MATCH($G120,Turnos!$J$2:$J$201,0))))</f>
        <v/>
      </c>
      <c r="M120" s="18">
        <f>IF($K120="","",$K120*N(INDEX(Turnos!$D$2:$D$201,MATCH($G120,Turnos!$J$2:$J$201,0))))</f>
        <v/>
      </c>
      <c r="N120" s="18">
        <f>IF($K120="","",$L120+$M120)</f>
        <v/>
      </c>
      <c r="O120" s="13">
        <f>IF(OR($G120="",$C120="",$G120&lt;&gt;'Liquidación del turno'!$C$5),"",COUNTIFS($G$2:$G120,$G120,$C$2:$C120,"&lt;&gt;"))</f>
        <v/>
      </c>
    </row>
    <row r="121">
      <c r="A121" s="16" t="n"/>
      <c r="B121" s="11" t="n"/>
      <c r="C121" s="11" t="n"/>
      <c r="D121" s="12" t="n"/>
      <c r="E121" s="13">
        <f>IF($C121="","",IFERROR(INDEX(Equipo!$B$2:$B$61,MATCH($C121,Equipo!$A$2:$A$61,0)),"No está en Equipo"))</f>
        <v/>
      </c>
      <c r="F121" s="15">
        <f>IF($C121="","",IFERROR(INDEX(Equipo!$C$2:$C$61,MATCH($C121,Equipo!$A$2:$A$61,0)),0))</f>
        <v/>
      </c>
      <c r="G121" s="13">
        <f>IF(OR($A121="",$B121=""),"",IFERROR($A121*10+MATCH($B121,Puestos!$D$2:$D$7,0),""))</f>
        <v/>
      </c>
      <c r="H121" s="13">
        <f>IF($G121="","",IFERROR(INDEX(Turnos!$F$2:$F$201,MATCH($G121,Turnos!$J$2:$J$201,0)),"Falta el turno"))</f>
        <v/>
      </c>
      <c r="I121" s="15">
        <f>IF(OR($C121="",$H121=""),"",IF($H121="Por horas",N($D121),IF($H121="Por puntos",N($F121),IF($H121="Puntos × horas",N($F121)*N($D121),IF($H121="Partes iguales",1,"")))))</f>
        <v/>
      </c>
      <c r="J121" s="15">
        <f>IF($I121="","",SUMIFS($I$2:$I$1201,$G$2:$G$1201,$G121))</f>
        <v/>
      </c>
      <c r="K121" s="19">
        <f>IF($I121="","",IFERROR($I121/$J121,0))</f>
        <v/>
      </c>
      <c r="L121" s="18">
        <f>IF($K121="","",$K121*N(INDEX(Turnos!$C$2:$C$201,MATCH($G121,Turnos!$J$2:$J$201,0))))</f>
        <v/>
      </c>
      <c r="M121" s="18">
        <f>IF($K121="","",$K121*N(INDEX(Turnos!$D$2:$D$201,MATCH($G121,Turnos!$J$2:$J$201,0))))</f>
        <v/>
      </c>
      <c r="N121" s="18">
        <f>IF($K121="","",$L121+$M121)</f>
        <v/>
      </c>
      <c r="O121" s="13">
        <f>IF(OR($G121="",$C121="",$G121&lt;&gt;'Liquidación del turno'!$C$5),"",COUNTIFS($G$2:$G121,$G121,$C$2:$C121,"&lt;&gt;"))</f>
        <v/>
      </c>
    </row>
    <row r="122">
      <c r="A122" s="16" t="n"/>
      <c r="B122" s="11" t="n"/>
      <c r="C122" s="11" t="n"/>
      <c r="D122" s="12" t="n"/>
      <c r="E122" s="13">
        <f>IF($C122="","",IFERROR(INDEX(Equipo!$B$2:$B$61,MATCH($C122,Equipo!$A$2:$A$61,0)),"No está en Equipo"))</f>
        <v/>
      </c>
      <c r="F122" s="15">
        <f>IF($C122="","",IFERROR(INDEX(Equipo!$C$2:$C$61,MATCH($C122,Equipo!$A$2:$A$61,0)),0))</f>
        <v/>
      </c>
      <c r="G122" s="13">
        <f>IF(OR($A122="",$B122=""),"",IFERROR($A122*10+MATCH($B122,Puestos!$D$2:$D$7,0),""))</f>
        <v/>
      </c>
      <c r="H122" s="13">
        <f>IF($G122="","",IFERROR(INDEX(Turnos!$F$2:$F$201,MATCH($G122,Turnos!$J$2:$J$201,0)),"Falta el turno"))</f>
        <v/>
      </c>
      <c r="I122" s="15">
        <f>IF(OR($C122="",$H122=""),"",IF($H122="Por horas",N($D122),IF($H122="Por puntos",N($F122),IF($H122="Puntos × horas",N($F122)*N($D122),IF($H122="Partes iguales",1,"")))))</f>
        <v/>
      </c>
      <c r="J122" s="15">
        <f>IF($I122="","",SUMIFS($I$2:$I$1201,$G$2:$G$1201,$G122))</f>
        <v/>
      </c>
      <c r="K122" s="19">
        <f>IF($I122="","",IFERROR($I122/$J122,0))</f>
        <v/>
      </c>
      <c r="L122" s="18">
        <f>IF($K122="","",$K122*N(INDEX(Turnos!$C$2:$C$201,MATCH($G122,Turnos!$J$2:$J$201,0))))</f>
        <v/>
      </c>
      <c r="M122" s="18">
        <f>IF($K122="","",$K122*N(INDEX(Turnos!$D$2:$D$201,MATCH($G122,Turnos!$J$2:$J$201,0))))</f>
        <v/>
      </c>
      <c r="N122" s="18">
        <f>IF($K122="","",$L122+$M122)</f>
        <v/>
      </c>
      <c r="O122" s="13">
        <f>IF(OR($G122="",$C122="",$G122&lt;&gt;'Liquidación del turno'!$C$5),"",COUNTIFS($G$2:$G122,$G122,$C$2:$C122,"&lt;&gt;"))</f>
        <v/>
      </c>
    </row>
    <row r="123">
      <c r="A123" s="16" t="n"/>
      <c r="B123" s="11" t="n"/>
      <c r="C123" s="11" t="n"/>
      <c r="D123" s="12" t="n"/>
      <c r="E123" s="13">
        <f>IF($C123="","",IFERROR(INDEX(Equipo!$B$2:$B$61,MATCH($C123,Equipo!$A$2:$A$61,0)),"No está en Equipo"))</f>
        <v/>
      </c>
      <c r="F123" s="15">
        <f>IF($C123="","",IFERROR(INDEX(Equipo!$C$2:$C$61,MATCH($C123,Equipo!$A$2:$A$61,0)),0))</f>
        <v/>
      </c>
      <c r="G123" s="13">
        <f>IF(OR($A123="",$B123=""),"",IFERROR($A123*10+MATCH($B123,Puestos!$D$2:$D$7,0),""))</f>
        <v/>
      </c>
      <c r="H123" s="13">
        <f>IF($G123="","",IFERROR(INDEX(Turnos!$F$2:$F$201,MATCH($G123,Turnos!$J$2:$J$201,0)),"Falta el turno"))</f>
        <v/>
      </c>
      <c r="I123" s="15">
        <f>IF(OR($C123="",$H123=""),"",IF($H123="Por horas",N($D123),IF($H123="Por puntos",N($F123),IF($H123="Puntos × horas",N($F123)*N($D123),IF($H123="Partes iguales",1,"")))))</f>
        <v/>
      </c>
      <c r="J123" s="15">
        <f>IF($I123="","",SUMIFS($I$2:$I$1201,$G$2:$G$1201,$G123))</f>
        <v/>
      </c>
      <c r="K123" s="19">
        <f>IF($I123="","",IFERROR($I123/$J123,0))</f>
        <v/>
      </c>
      <c r="L123" s="18">
        <f>IF($K123="","",$K123*N(INDEX(Turnos!$C$2:$C$201,MATCH($G123,Turnos!$J$2:$J$201,0))))</f>
        <v/>
      </c>
      <c r="M123" s="18">
        <f>IF($K123="","",$K123*N(INDEX(Turnos!$D$2:$D$201,MATCH($G123,Turnos!$J$2:$J$201,0))))</f>
        <v/>
      </c>
      <c r="N123" s="18">
        <f>IF($K123="","",$L123+$M123)</f>
        <v/>
      </c>
      <c r="O123" s="13">
        <f>IF(OR($G123="",$C123="",$G123&lt;&gt;'Liquidación del turno'!$C$5),"",COUNTIFS($G$2:$G123,$G123,$C$2:$C123,"&lt;&gt;"))</f>
        <v/>
      </c>
    </row>
    <row r="124">
      <c r="A124" s="16" t="n"/>
      <c r="B124" s="11" t="n"/>
      <c r="C124" s="11" t="n"/>
      <c r="D124" s="12" t="n"/>
      <c r="E124" s="13">
        <f>IF($C124="","",IFERROR(INDEX(Equipo!$B$2:$B$61,MATCH($C124,Equipo!$A$2:$A$61,0)),"No está en Equipo"))</f>
        <v/>
      </c>
      <c r="F124" s="15">
        <f>IF($C124="","",IFERROR(INDEX(Equipo!$C$2:$C$61,MATCH($C124,Equipo!$A$2:$A$61,0)),0))</f>
        <v/>
      </c>
      <c r="G124" s="13">
        <f>IF(OR($A124="",$B124=""),"",IFERROR($A124*10+MATCH($B124,Puestos!$D$2:$D$7,0),""))</f>
        <v/>
      </c>
      <c r="H124" s="13">
        <f>IF($G124="","",IFERROR(INDEX(Turnos!$F$2:$F$201,MATCH($G124,Turnos!$J$2:$J$201,0)),"Falta el turno"))</f>
        <v/>
      </c>
      <c r="I124" s="15">
        <f>IF(OR($C124="",$H124=""),"",IF($H124="Por horas",N($D124),IF($H124="Por puntos",N($F124),IF($H124="Puntos × horas",N($F124)*N($D124),IF($H124="Partes iguales",1,"")))))</f>
        <v/>
      </c>
      <c r="J124" s="15">
        <f>IF($I124="","",SUMIFS($I$2:$I$1201,$G$2:$G$1201,$G124))</f>
        <v/>
      </c>
      <c r="K124" s="19">
        <f>IF($I124="","",IFERROR($I124/$J124,0))</f>
        <v/>
      </c>
      <c r="L124" s="18">
        <f>IF($K124="","",$K124*N(INDEX(Turnos!$C$2:$C$201,MATCH($G124,Turnos!$J$2:$J$201,0))))</f>
        <v/>
      </c>
      <c r="M124" s="18">
        <f>IF($K124="","",$K124*N(INDEX(Turnos!$D$2:$D$201,MATCH($G124,Turnos!$J$2:$J$201,0))))</f>
        <v/>
      </c>
      <c r="N124" s="18">
        <f>IF($K124="","",$L124+$M124)</f>
        <v/>
      </c>
      <c r="O124" s="13">
        <f>IF(OR($G124="",$C124="",$G124&lt;&gt;'Liquidación del turno'!$C$5),"",COUNTIFS($G$2:$G124,$G124,$C$2:$C124,"&lt;&gt;"))</f>
        <v/>
      </c>
    </row>
    <row r="125">
      <c r="A125" s="16" t="n"/>
      <c r="B125" s="11" t="n"/>
      <c r="C125" s="11" t="n"/>
      <c r="D125" s="12" t="n"/>
      <c r="E125" s="13">
        <f>IF($C125="","",IFERROR(INDEX(Equipo!$B$2:$B$61,MATCH($C125,Equipo!$A$2:$A$61,0)),"No está en Equipo"))</f>
        <v/>
      </c>
      <c r="F125" s="15">
        <f>IF($C125="","",IFERROR(INDEX(Equipo!$C$2:$C$61,MATCH($C125,Equipo!$A$2:$A$61,0)),0))</f>
        <v/>
      </c>
      <c r="G125" s="13">
        <f>IF(OR($A125="",$B125=""),"",IFERROR($A125*10+MATCH($B125,Puestos!$D$2:$D$7,0),""))</f>
        <v/>
      </c>
      <c r="H125" s="13">
        <f>IF($G125="","",IFERROR(INDEX(Turnos!$F$2:$F$201,MATCH($G125,Turnos!$J$2:$J$201,0)),"Falta el turno"))</f>
        <v/>
      </c>
      <c r="I125" s="15">
        <f>IF(OR($C125="",$H125=""),"",IF($H125="Por horas",N($D125),IF($H125="Por puntos",N($F125),IF($H125="Puntos × horas",N($F125)*N($D125),IF($H125="Partes iguales",1,"")))))</f>
        <v/>
      </c>
      <c r="J125" s="15">
        <f>IF($I125="","",SUMIFS($I$2:$I$1201,$G$2:$G$1201,$G125))</f>
        <v/>
      </c>
      <c r="K125" s="19">
        <f>IF($I125="","",IFERROR($I125/$J125,0))</f>
        <v/>
      </c>
      <c r="L125" s="18">
        <f>IF($K125="","",$K125*N(INDEX(Turnos!$C$2:$C$201,MATCH($G125,Turnos!$J$2:$J$201,0))))</f>
        <v/>
      </c>
      <c r="M125" s="18">
        <f>IF($K125="","",$K125*N(INDEX(Turnos!$D$2:$D$201,MATCH($G125,Turnos!$J$2:$J$201,0))))</f>
        <v/>
      </c>
      <c r="N125" s="18">
        <f>IF($K125="","",$L125+$M125)</f>
        <v/>
      </c>
      <c r="O125" s="13">
        <f>IF(OR($G125="",$C125="",$G125&lt;&gt;'Liquidación del turno'!$C$5),"",COUNTIFS($G$2:$G125,$G125,$C$2:$C125,"&lt;&gt;"))</f>
        <v/>
      </c>
    </row>
    <row r="126">
      <c r="A126" s="16" t="n"/>
      <c r="B126" s="11" t="n"/>
      <c r="C126" s="11" t="n"/>
      <c r="D126" s="12" t="n"/>
      <c r="E126" s="13">
        <f>IF($C126="","",IFERROR(INDEX(Equipo!$B$2:$B$61,MATCH($C126,Equipo!$A$2:$A$61,0)),"No está en Equipo"))</f>
        <v/>
      </c>
      <c r="F126" s="15">
        <f>IF($C126="","",IFERROR(INDEX(Equipo!$C$2:$C$61,MATCH($C126,Equipo!$A$2:$A$61,0)),0))</f>
        <v/>
      </c>
      <c r="G126" s="13">
        <f>IF(OR($A126="",$B126=""),"",IFERROR($A126*10+MATCH($B126,Puestos!$D$2:$D$7,0),""))</f>
        <v/>
      </c>
      <c r="H126" s="13">
        <f>IF($G126="","",IFERROR(INDEX(Turnos!$F$2:$F$201,MATCH($G126,Turnos!$J$2:$J$201,0)),"Falta el turno"))</f>
        <v/>
      </c>
      <c r="I126" s="15">
        <f>IF(OR($C126="",$H126=""),"",IF($H126="Por horas",N($D126),IF($H126="Por puntos",N($F126),IF($H126="Puntos × horas",N($F126)*N($D126),IF($H126="Partes iguales",1,"")))))</f>
        <v/>
      </c>
      <c r="J126" s="15">
        <f>IF($I126="","",SUMIFS($I$2:$I$1201,$G$2:$G$1201,$G126))</f>
        <v/>
      </c>
      <c r="K126" s="19">
        <f>IF($I126="","",IFERROR($I126/$J126,0))</f>
        <v/>
      </c>
      <c r="L126" s="18">
        <f>IF($K126="","",$K126*N(INDEX(Turnos!$C$2:$C$201,MATCH($G126,Turnos!$J$2:$J$201,0))))</f>
        <v/>
      </c>
      <c r="M126" s="18">
        <f>IF($K126="","",$K126*N(INDEX(Turnos!$D$2:$D$201,MATCH($G126,Turnos!$J$2:$J$201,0))))</f>
        <v/>
      </c>
      <c r="N126" s="18">
        <f>IF($K126="","",$L126+$M126)</f>
        <v/>
      </c>
      <c r="O126" s="13">
        <f>IF(OR($G126="",$C126="",$G126&lt;&gt;'Liquidación del turno'!$C$5),"",COUNTIFS($G$2:$G126,$G126,$C$2:$C126,"&lt;&gt;"))</f>
        <v/>
      </c>
    </row>
    <row r="127">
      <c r="A127" s="16" t="n"/>
      <c r="B127" s="11" t="n"/>
      <c r="C127" s="11" t="n"/>
      <c r="D127" s="12" t="n"/>
      <c r="E127" s="13">
        <f>IF($C127="","",IFERROR(INDEX(Equipo!$B$2:$B$61,MATCH($C127,Equipo!$A$2:$A$61,0)),"No está en Equipo"))</f>
        <v/>
      </c>
      <c r="F127" s="15">
        <f>IF($C127="","",IFERROR(INDEX(Equipo!$C$2:$C$61,MATCH($C127,Equipo!$A$2:$A$61,0)),0))</f>
        <v/>
      </c>
      <c r="G127" s="13">
        <f>IF(OR($A127="",$B127=""),"",IFERROR($A127*10+MATCH($B127,Puestos!$D$2:$D$7,0),""))</f>
        <v/>
      </c>
      <c r="H127" s="13">
        <f>IF($G127="","",IFERROR(INDEX(Turnos!$F$2:$F$201,MATCH($G127,Turnos!$J$2:$J$201,0)),"Falta el turno"))</f>
        <v/>
      </c>
      <c r="I127" s="15">
        <f>IF(OR($C127="",$H127=""),"",IF($H127="Por horas",N($D127),IF($H127="Por puntos",N($F127),IF($H127="Puntos × horas",N($F127)*N($D127),IF($H127="Partes iguales",1,"")))))</f>
        <v/>
      </c>
      <c r="J127" s="15">
        <f>IF($I127="","",SUMIFS($I$2:$I$1201,$G$2:$G$1201,$G127))</f>
        <v/>
      </c>
      <c r="K127" s="19">
        <f>IF($I127="","",IFERROR($I127/$J127,0))</f>
        <v/>
      </c>
      <c r="L127" s="18">
        <f>IF($K127="","",$K127*N(INDEX(Turnos!$C$2:$C$201,MATCH($G127,Turnos!$J$2:$J$201,0))))</f>
        <v/>
      </c>
      <c r="M127" s="18">
        <f>IF($K127="","",$K127*N(INDEX(Turnos!$D$2:$D$201,MATCH($G127,Turnos!$J$2:$J$201,0))))</f>
        <v/>
      </c>
      <c r="N127" s="18">
        <f>IF($K127="","",$L127+$M127)</f>
        <v/>
      </c>
      <c r="O127" s="13">
        <f>IF(OR($G127="",$C127="",$G127&lt;&gt;'Liquidación del turno'!$C$5),"",COUNTIFS($G$2:$G127,$G127,$C$2:$C127,"&lt;&gt;"))</f>
        <v/>
      </c>
    </row>
    <row r="128">
      <c r="A128" s="16" t="n"/>
      <c r="B128" s="11" t="n"/>
      <c r="C128" s="11" t="n"/>
      <c r="D128" s="12" t="n"/>
      <c r="E128" s="13">
        <f>IF($C128="","",IFERROR(INDEX(Equipo!$B$2:$B$61,MATCH($C128,Equipo!$A$2:$A$61,0)),"No está en Equipo"))</f>
        <v/>
      </c>
      <c r="F128" s="15">
        <f>IF($C128="","",IFERROR(INDEX(Equipo!$C$2:$C$61,MATCH($C128,Equipo!$A$2:$A$61,0)),0))</f>
        <v/>
      </c>
      <c r="G128" s="13">
        <f>IF(OR($A128="",$B128=""),"",IFERROR($A128*10+MATCH($B128,Puestos!$D$2:$D$7,0),""))</f>
        <v/>
      </c>
      <c r="H128" s="13">
        <f>IF($G128="","",IFERROR(INDEX(Turnos!$F$2:$F$201,MATCH($G128,Turnos!$J$2:$J$201,0)),"Falta el turno"))</f>
        <v/>
      </c>
      <c r="I128" s="15">
        <f>IF(OR($C128="",$H128=""),"",IF($H128="Por horas",N($D128),IF($H128="Por puntos",N($F128),IF($H128="Puntos × horas",N($F128)*N($D128),IF($H128="Partes iguales",1,"")))))</f>
        <v/>
      </c>
      <c r="J128" s="15">
        <f>IF($I128="","",SUMIFS($I$2:$I$1201,$G$2:$G$1201,$G128))</f>
        <v/>
      </c>
      <c r="K128" s="19">
        <f>IF($I128="","",IFERROR($I128/$J128,0))</f>
        <v/>
      </c>
      <c r="L128" s="18">
        <f>IF($K128="","",$K128*N(INDEX(Turnos!$C$2:$C$201,MATCH($G128,Turnos!$J$2:$J$201,0))))</f>
        <v/>
      </c>
      <c r="M128" s="18">
        <f>IF($K128="","",$K128*N(INDEX(Turnos!$D$2:$D$201,MATCH($G128,Turnos!$J$2:$J$201,0))))</f>
        <v/>
      </c>
      <c r="N128" s="18">
        <f>IF($K128="","",$L128+$M128)</f>
        <v/>
      </c>
      <c r="O128" s="13">
        <f>IF(OR($G128="",$C128="",$G128&lt;&gt;'Liquidación del turno'!$C$5),"",COUNTIFS($G$2:$G128,$G128,$C$2:$C128,"&lt;&gt;"))</f>
        <v/>
      </c>
    </row>
    <row r="129">
      <c r="A129" s="16" t="n"/>
      <c r="B129" s="11" t="n"/>
      <c r="C129" s="11" t="n"/>
      <c r="D129" s="12" t="n"/>
      <c r="E129" s="13">
        <f>IF($C129="","",IFERROR(INDEX(Equipo!$B$2:$B$61,MATCH($C129,Equipo!$A$2:$A$61,0)),"No está en Equipo"))</f>
        <v/>
      </c>
      <c r="F129" s="15">
        <f>IF($C129="","",IFERROR(INDEX(Equipo!$C$2:$C$61,MATCH($C129,Equipo!$A$2:$A$61,0)),0))</f>
        <v/>
      </c>
      <c r="G129" s="13">
        <f>IF(OR($A129="",$B129=""),"",IFERROR($A129*10+MATCH($B129,Puestos!$D$2:$D$7,0),""))</f>
        <v/>
      </c>
      <c r="H129" s="13">
        <f>IF($G129="","",IFERROR(INDEX(Turnos!$F$2:$F$201,MATCH($G129,Turnos!$J$2:$J$201,0)),"Falta el turno"))</f>
        <v/>
      </c>
      <c r="I129" s="15">
        <f>IF(OR($C129="",$H129=""),"",IF($H129="Por horas",N($D129),IF($H129="Por puntos",N($F129),IF($H129="Puntos × horas",N($F129)*N($D129),IF($H129="Partes iguales",1,"")))))</f>
        <v/>
      </c>
      <c r="J129" s="15">
        <f>IF($I129="","",SUMIFS($I$2:$I$1201,$G$2:$G$1201,$G129))</f>
        <v/>
      </c>
      <c r="K129" s="19">
        <f>IF($I129="","",IFERROR($I129/$J129,0))</f>
        <v/>
      </c>
      <c r="L129" s="18">
        <f>IF($K129="","",$K129*N(INDEX(Turnos!$C$2:$C$201,MATCH($G129,Turnos!$J$2:$J$201,0))))</f>
        <v/>
      </c>
      <c r="M129" s="18">
        <f>IF($K129="","",$K129*N(INDEX(Turnos!$D$2:$D$201,MATCH($G129,Turnos!$J$2:$J$201,0))))</f>
        <v/>
      </c>
      <c r="N129" s="18">
        <f>IF($K129="","",$L129+$M129)</f>
        <v/>
      </c>
      <c r="O129" s="13">
        <f>IF(OR($G129="",$C129="",$G129&lt;&gt;'Liquidación del turno'!$C$5),"",COUNTIFS($G$2:$G129,$G129,$C$2:$C129,"&lt;&gt;"))</f>
        <v/>
      </c>
    </row>
    <row r="130">
      <c r="A130" s="16" t="n"/>
      <c r="B130" s="11" t="n"/>
      <c r="C130" s="11" t="n"/>
      <c r="D130" s="12" t="n"/>
      <c r="E130" s="13">
        <f>IF($C130="","",IFERROR(INDEX(Equipo!$B$2:$B$61,MATCH($C130,Equipo!$A$2:$A$61,0)),"No está en Equipo"))</f>
        <v/>
      </c>
      <c r="F130" s="15">
        <f>IF($C130="","",IFERROR(INDEX(Equipo!$C$2:$C$61,MATCH($C130,Equipo!$A$2:$A$61,0)),0))</f>
        <v/>
      </c>
      <c r="G130" s="13">
        <f>IF(OR($A130="",$B130=""),"",IFERROR($A130*10+MATCH($B130,Puestos!$D$2:$D$7,0),""))</f>
        <v/>
      </c>
      <c r="H130" s="13">
        <f>IF($G130="","",IFERROR(INDEX(Turnos!$F$2:$F$201,MATCH($G130,Turnos!$J$2:$J$201,0)),"Falta el turno"))</f>
        <v/>
      </c>
      <c r="I130" s="15">
        <f>IF(OR($C130="",$H130=""),"",IF($H130="Por horas",N($D130),IF($H130="Por puntos",N($F130),IF($H130="Puntos × horas",N($F130)*N($D130),IF($H130="Partes iguales",1,"")))))</f>
        <v/>
      </c>
      <c r="J130" s="15">
        <f>IF($I130="","",SUMIFS($I$2:$I$1201,$G$2:$G$1201,$G130))</f>
        <v/>
      </c>
      <c r="K130" s="19">
        <f>IF($I130="","",IFERROR($I130/$J130,0))</f>
        <v/>
      </c>
      <c r="L130" s="18">
        <f>IF($K130="","",$K130*N(INDEX(Turnos!$C$2:$C$201,MATCH($G130,Turnos!$J$2:$J$201,0))))</f>
        <v/>
      </c>
      <c r="M130" s="18">
        <f>IF($K130="","",$K130*N(INDEX(Turnos!$D$2:$D$201,MATCH($G130,Turnos!$J$2:$J$201,0))))</f>
        <v/>
      </c>
      <c r="N130" s="18">
        <f>IF($K130="","",$L130+$M130)</f>
        <v/>
      </c>
      <c r="O130" s="13">
        <f>IF(OR($G130="",$C130="",$G130&lt;&gt;'Liquidación del turno'!$C$5),"",COUNTIFS($G$2:$G130,$G130,$C$2:$C130,"&lt;&gt;"))</f>
        <v/>
      </c>
    </row>
    <row r="131">
      <c r="A131" s="16" t="n"/>
      <c r="B131" s="11" t="n"/>
      <c r="C131" s="11" t="n"/>
      <c r="D131" s="12" t="n"/>
      <c r="E131" s="13">
        <f>IF($C131="","",IFERROR(INDEX(Equipo!$B$2:$B$61,MATCH($C131,Equipo!$A$2:$A$61,0)),"No está en Equipo"))</f>
        <v/>
      </c>
      <c r="F131" s="15">
        <f>IF($C131="","",IFERROR(INDEX(Equipo!$C$2:$C$61,MATCH($C131,Equipo!$A$2:$A$61,0)),0))</f>
        <v/>
      </c>
      <c r="G131" s="13">
        <f>IF(OR($A131="",$B131=""),"",IFERROR($A131*10+MATCH($B131,Puestos!$D$2:$D$7,0),""))</f>
        <v/>
      </c>
      <c r="H131" s="13">
        <f>IF($G131="","",IFERROR(INDEX(Turnos!$F$2:$F$201,MATCH($G131,Turnos!$J$2:$J$201,0)),"Falta el turno"))</f>
        <v/>
      </c>
      <c r="I131" s="15">
        <f>IF(OR($C131="",$H131=""),"",IF($H131="Por horas",N($D131),IF($H131="Por puntos",N($F131),IF($H131="Puntos × horas",N($F131)*N($D131),IF($H131="Partes iguales",1,"")))))</f>
        <v/>
      </c>
      <c r="J131" s="15">
        <f>IF($I131="","",SUMIFS($I$2:$I$1201,$G$2:$G$1201,$G131))</f>
        <v/>
      </c>
      <c r="K131" s="19">
        <f>IF($I131="","",IFERROR($I131/$J131,0))</f>
        <v/>
      </c>
      <c r="L131" s="18">
        <f>IF($K131="","",$K131*N(INDEX(Turnos!$C$2:$C$201,MATCH($G131,Turnos!$J$2:$J$201,0))))</f>
        <v/>
      </c>
      <c r="M131" s="18">
        <f>IF($K131="","",$K131*N(INDEX(Turnos!$D$2:$D$201,MATCH($G131,Turnos!$J$2:$J$201,0))))</f>
        <v/>
      </c>
      <c r="N131" s="18">
        <f>IF($K131="","",$L131+$M131)</f>
        <v/>
      </c>
      <c r="O131" s="13">
        <f>IF(OR($G131="",$C131="",$G131&lt;&gt;'Liquidación del turno'!$C$5),"",COUNTIFS($G$2:$G131,$G131,$C$2:$C131,"&lt;&gt;"))</f>
        <v/>
      </c>
    </row>
    <row r="132">
      <c r="A132" s="16" t="n"/>
      <c r="B132" s="11" t="n"/>
      <c r="C132" s="11" t="n"/>
      <c r="D132" s="12" t="n"/>
      <c r="E132" s="13">
        <f>IF($C132="","",IFERROR(INDEX(Equipo!$B$2:$B$61,MATCH($C132,Equipo!$A$2:$A$61,0)),"No está en Equipo"))</f>
        <v/>
      </c>
      <c r="F132" s="15">
        <f>IF($C132="","",IFERROR(INDEX(Equipo!$C$2:$C$61,MATCH($C132,Equipo!$A$2:$A$61,0)),0))</f>
        <v/>
      </c>
      <c r="G132" s="13">
        <f>IF(OR($A132="",$B132=""),"",IFERROR($A132*10+MATCH($B132,Puestos!$D$2:$D$7,0),""))</f>
        <v/>
      </c>
      <c r="H132" s="13">
        <f>IF($G132="","",IFERROR(INDEX(Turnos!$F$2:$F$201,MATCH($G132,Turnos!$J$2:$J$201,0)),"Falta el turno"))</f>
        <v/>
      </c>
      <c r="I132" s="15">
        <f>IF(OR($C132="",$H132=""),"",IF($H132="Por horas",N($D132),IF($H132="Por puntos",N($F132),IF($H132="Puntos × horas",N($F132)*N($D132),IF($H132="Partes iguales",1,"")))))</f>
        <v/>
      </c>
      <c r="J132" s="15">
        <f>IF($I132="","",SUMIFS($I$2:$I$1201,$G$2:$G$1201,$G132))</f>
        <v/>
      </c>
      <c r="K132" s="19">
        <f>IF($I132="","",IFERROR($I132/$J132,0))</f>
        <v/>
      </c>
      <c r="L132" s="18">
        <f>IF($K132="","",$K132*N(INDEX(Turnos!$C$2:$C$201,MATCH($G132,Turnos!$J$2:$J$201,0))))</f>
        <v/>
      </c>
      <c r="M132" s="18">
        <f>IF($K132="","",$K132*N(INDEX(Turnos!$D$2:$D$201,MATCH($G132,Turnos!$J$2:$J$201,0))))</f>
        <v/>
      </c>
      <c r="N132" s="18">
        <f>IF($K132="","",$L132+$M132)</f>
        <v/>
      </c>
      <c r="O132" s="13">
        <f>IF(OR($G132="",$C132="",$G132&lt;&gt;'Liquidación del turno'!$C$5),"",COUNTIFS($G$2:$G132,$G132,$C$2:$C132,"&lt;&gt;"))</f>
        <v/>
      </c>
    </row>
    <row r="133">
      <c r="A133" s="16" t="n"/>
      <c r="B133" s="11" t="n"/>
      <c r="C133" s="11" t="n"/>
      <c r="D133" s="12" t="n"/>
      <c r="E133" s="13">
        <f>IF($C133="","",IFERROR(INDEX(Equipo!$B$2:$B$61,MATCH($C133,Equipo!$A$2:$A$61,0)),"No está en Equipo"))</f>
        <v/>
      </c>
      <c r="F133" s="15">
        <f>IF($C133="","",IFERROR(INDEX(Equipo!$C$2:$C$61,MATCH($C133,Equipo!$A$2:$A$61,0)),0))</f>
        <v/>
      </c>
      <c r="G133" s="13">
        <f>IF(OR($A133="",$B133=""),"",IFERROR($A133*10+MATCH($B133,Puestos!$D$2:$D$7,0),""))</f>
        <v/>
      </c>
      <c r="H133" s="13">
        <f>IF($G133="","",IFERROR(INDEX(Turnos!$F$2:$F$201,MATCH($G133,Turnos!$J$2:$J$201,0)),"Falta el turno"))</f>
        <v/>
      </c>
      <c r="I133" s="15">
        <f>IF(OR($C133="",$H133=""),"",IF($H133="Por horas",N($D133),IF($H133="Por puntos",N($F133),IF($H133="Puntos × horas",N($F133)*N($D133),IF($H133="Partes iguales",1,"")))))</f>
        <v/>
      </c>
      <c r="J133" s="15">
        <f>IF($I133="","",SUMIFS($I$2:$I$1201,$G$2:$G$1201,$G133))</f>
        <v/>
      </c>
      <c r="K133" s="19">
        <f>IF($I133="","",IFERROR($I133/$J133,0))</f>
        <v/>
      </c>
      <c r="L133" s="18">
        <f>IF($K133="","",$K133*N(INDEX(Turnos!$C$2:$C$201,MATCH($G133,Turnos!$J$2:$J$201,0))))</f>
        <v/>
      </c>
      <c r="M133" s="18">
        <f>IF($K133="","",$K133*N(INDEX(Turnos!$D$2:$D$201,MATCH($G133,Turnos!$J$2:$J$201,0))))</f>
        <v/>
      </c>
      <c r="N133" s="18">
        <f>IF($K133="","",$L133+$M133)</f>
        <v/>
      </c>
      <c r="O133" s="13">
        <f>IF(OR($G133="",$C133="",$G133&lt;&gt;'Liquidación del turno'!$C$5),"",COUNTIFS($G$2:$G133,$G133,$C$2:$C133,"&lt;&gt;"))</f>
        <v/>
      </c>
    </row>
    <row r="134">
      <c r="A134" s="16" t="n"/>
      <c r="B134" s="11" t="n"/>
      <c r="C134" s="11" t="n"/>
      <c r="D134" s="12" t="n"/>
      <c r="E134" s="13">
        <f>IF($C134="","",IFERROR(INDEX(Equipo!$B$2:$B$61,MATCH($C134,Equipo!$A$2:$A$61,0)),"No está en Equipo"))</f>
        <v/>
      </c>
      <c r="F134" s="15">
        <f>IF($C134="","",IFERROR(INDEX(Equipo!$C$2:$C$61,MATCH($C134,Equipo!$A$2:$A$61,0)),0))</f>
        <v/>
      </c>
      <c r="G134" s="13">
        <f>IF(OR($A134="",$B134=""),"",IFERROR($A134*10+MATCH($B134,Puestos!$D$2:$D$7,0),""))</f>
        <v/>
      </c>
      <c r="H134" s="13">
        <f>IF($G134="","",IFERROR(INDEX(Turnos!$F$2:$F$201,MATCH($G134,Turnos!$J$2:$J$201,0)),"Falta el turno"))</f>
        <v/>
      </c>
      <c r="I134" s="15">
        <f>IF(OR($C134="",$H134=""),"",IF($H134="Por horas",N($D134),IF($H134="Por puntos",N($F134),IF($H134="Puntos × horas",N($F134)*N($D134),IF($H134="Partes iguales",1,"")))))</f>
        <v/>
      </c>
      <c r="J134" s="15">
        <f>IF($I134="","",SUMIFS($I$2:$I$1201,$G$2:$G$1201,$G134))</f>
        <v/>
      </c>
      <c r="K134" s="19">
        <f>IF($I134="","",IFERROR($I134/$J134,0))</f>
        <v/>
      </c>
      <c r="L134" s="18">
        <f>IF($K134="","",$K134*N(INDEX(Turnos!$C$2:$C$201,MATCH($G134,Turnos!$J$2:$J$201,0))))</f>
        <v/>
      </c>
      <c r="M134" s="18">
        <f>IF($K134="","",$K134*N(INDEX(Turnos!$D$2:$D$201,MATCH($G134,Turnos!$J$2:$J$201,0))))</f>
        <v/>
      </c>
      <c r="N134" s="18">
        <f>IF($K134="","",$L134+$M134)</f>
        <v/>
      </c>
      <c r="O134" s="13">
        <f>IF(OR($G134="",$C134="",$G134&lt;&gt;'Liquidación del turno'!$C$5),"",COUNTIFS($G$2:$G134,$G134,$C$2:$C134,"&lt;&gt;"))</f>
        <v/>
      </c>
    </row>
    <row r="135">
      <c r="A135" s="16" t="n"/>
      <c r="B135" s="11" t="n"/>
      <c r="C135" s="11" t="n"/>
      <c r="D135" s="12" t="n"/>
      <c r="E135" s="13">
        <f>IF($C135="","",IFERROR(INDEX(Equipo!$B$2:$B$61,MATCH($C135,Equipo!$A$2:$A$61,0)),"No está en Equipo"))</f>
        <v/>
      </c>
      <c r="F135" s="15">
        <f>IF($C135="","",IFERROR(INDEX(Equipo!$C$2:$C$61,MATCH($C135,Equipo!$A$2:$A$61,0)),0))</f>
        <v/>
      </c>
      <c r="G135" s="13">
        <f>IF(OR($A135="",$B135=""),"",IFERROR($A135*10+MATCH($B135,Puestos!$D$2:$D$7,0),""))</f>
        <v/>
      </c>
      <c r="H135" s="13">
        <f>IF($G135="","",IFERROR(INDEX(Turnos!$F$2:$F$201,MATCH($G135,Turnos!$J$2:$J$201,0)),"Falta el turno"))</f>
        <v/>
      </c>
      <c r="I135" s="15">
        <f>IF(OR($C135="",$H135=""),"",IF($H135="Por horas",N($D135),IF($H135="Por puntos",N($F135),IF($H135="Puntos × horas",N($F135)*N($D135),IF($H135="Partes iguales",1,"")))))</f>
        <v/>
      </c>
      <c r="J135" s="15">
        <f>IF($I135="","",SUMIFS($I$2:$I$1201,$G$2:$G$1201,$G135))</f>
        <v/>
      </c>
      <c r="K135" s="19">
        <f>IF($I135="","",IFERROR($I135/$J135,0))</f>
        <v/>
      </c>
      <c r="L135" s="18">
        <f>IF($K135="","",$K135*N(INDEX(Turnos!$C$2:$C$201,MATCH($G135,Turnos!$J$2:$J$201,0))))</f>
        <v/>
      </c>
      <c r="M135" s="18">
        <f>IF($K135="","",$K135*N(INDEX(Turnos!$D$2:$D$201,MATCH($G135,Turnos!$J$2:$J$201,0))))</f>
        <v/>
      </c>
      <c r="N135" s="18">
        <f>IF($K135="","",$L135+$M135)</f>
        <v/>
      </c>
      <c r="O135" s="13">
        <f>IF(OR($G135="",$C135="",$G135&lt;&gt;'Liquidación del turno'!$C$5),"",COUNTIFS($G$2:$G135,$G135,$C$2:$C135,"&lt;&gt;"))</f>
        <v/>
      </c>
    </row>
    <row r="136">
      <c r="A136" s="16" t="n"/>
      <c r="B136" s="11" t="n"/>
      <c r="C136" s="11" t="n"/>
      <c r="D136" s="12" t="n"/>
      <c r="E136" s="13">
        <f>IF($C136="","",IFERROR(INDEX(Equipo!$B$2:$B$61,MATCH($C136,Equipo!$A$2:$A$61,0)),"No está en Equipo"))</f>
        <v/>
      </c>
      <c r="F136" s="15">
        <f>IF($C136="","",IFERROR(INDEX(Equipo!$C$2:$C$61,MATCH($C136,Equipo!$A$2:$A$61,0)),0))</f>
        <v/>
      </c>
      <c r="G136" s="13">
        <f>IF(OR($A136="",$B136=""),"",IFERROR($A136*10+MATCH($B136,Puestos!$D$2:$D$7,0),""))</f>
        <v/>
      </c>
      <c r="H136" s="13">
        <f>IF($G136="","",IFERROR(INDEX(Turnos!$F$2:$F$201,MATCH($G136,Turnos!$J$2:$J$201,0)),"Falta el turno"))</f>
        <v/>
      </c>
      <c r="I136" s="15">
        <f>IF(OR($C136="",$H136=""),"",IF($H136="Por horas",N($D136),IF($H136="Por puntos",N($F136),IF($H136="Puntos × horas",N($F136)*N($D136),IF($H136="Partes iguales",1,"")))))</f>
        <v/>
      </c>
      <c r="J136" s="15">
        <f>IF($I136="","",SUMIFS($I$2:$I$1201,$G$2:$G$1201,$G136))</f>
        <v/>
      </c>
      <c r="K136" s="19">
        <f>IF($I136="","",IFERROR($I136/$J136,0))</f>
        <v/>
      </c>
      <c r="L136" s="18">
        <f>IF($K136="","",$K136*N(INDEX(Turnos!$C$2:$C$201,MATCH($G136,Turnos!$J$2:$J$201,0))))</f>
        <v/>
      </c>
      <c r="M136" s="18">
        <f>IF($K136="","",$K136*N(INDEX(Turnos!$D$2:$D$201,MATCH($G136,Turnos!$J$2:$J$201,0))))</f>
        <v/>
      </c>
      <c r="N136" s="18">
        <f>IF($K136="","",$L136+$M136)</f>
        <v/>
      </c>
      <c r="O136" s="13">
        <f>IF(OR($G136="",$C136="",$G136&lt;&gt;'Liquidación del turno'!$C$5),"",COUNTIFS($G$2:$G136,$G136,$C$2:$C136,"&lt;&gt;"))</f>
        <v/>
      </c>
    </row>
    <row r="137">
      <c r="A137" s="16" t="n"/>
      <c r="B137" s="11" t="n"/>
      <c r="C137" s="11" t="n"/>
      <c r="D137" s="12" t="n"/>
      <c r="E137" s="13">
        <f>IF($C137="","",IFERROR(INDEX(Equipo!$B$2:$B$61,MATCH($C137,Equipo!$A$2:$A$61,0)),"No está en Equipo"))</f>
        <v/>
      </c>
      <c r="F137" s="15">
        <f>IF($C137="","",IFERROR(INDEX(Equipo!$C$2:$C$61,MATCH($C137,Equipo!$A$2:$A$61,0)),0))</f>
        <v/>
      </c>
      <c r="G137" s="13">
        <f>IF(OR($A137="",$B137=""),"",IFERROR($A137*10+MATCH($B137,Puestos!$D$2:$D$7,0),""))</f>
        <v/>
      </c>
      <c r="H137" s="13">
        <f>IF($G137="","",IFERROR(INDEX(Turnos!$F$2:$F$201,MATCH($G137,Turnos!$J$2:$J$201,0)),"Falta el turno"))</f>
        <v/>
      </c>
      <c r="I137" s="15">
        <f>IF(OR($C137="",$H137=""),"",IF($H137="Por horas",N($D137),IF($H137="Por puntos",N($F137),IF($H137="Puntos × horas",N($F137)*N($D137),IF($H137="Partes iguales",1,"")))))</f>
        <v/>
      </c>
      <c r="J137" s="15">
        <f>IF($I137="","",SUMIFS($I$2:$I$1201,$G$2:$G$1201,$G137))</f>
        <v/>
      </c>
      <c r="K137" s="19">
        <f>IF($I137="","",IFERROR($I137/$J137,0))</f>
        <v/>
      </c>
      <c r="L137" s="18">
        <f>IF($K137="","",$K137*N(INDEX(Turnos!$C$2:$C$201,MATCH($G137,Turnos!$J$2:$J$201,0))))</f>
        <v/>
      </c>
      <c r="M137" s="18">
        <f>IF($K137="","",$K137*N(INDEX(Turnos!$D$2:$D$201,MATCH($G137,Turnos!$J$2:$J$201,0))))</f>
        <v/>
      </c>
      <c r="N137" s="18">
        <f>IF($K137="","",$L137+$M137)</f>
        <v/>
      </c>
      <c r="O137" s="13">
        <f>IF(OR($G137="",$C137="",$G137&lt;&gt;'Liquidación del turno'!$C$5),"",COUNTIFS($G$2:$G137,$G137,$C$2:$C137,"&lt;&gt;"))</f>
        <v/>
      </c>
    </row>
    <row r="138">
      <c r="A138" s="16" t="n"/>
      <c r="B138" s="11" t="n"/>
      <c r="C138" s="11" t="n"/>
      <c r="D138" s="12" t="n"/>
      <c r="E138" s="13">
        <f>IF($C138="","",IFERROR(INDEX(Equipo!$B$2:$B$61,MATCH($C138,Equipo!$A$2:$A$61,0)),"No está en Equipo"))</f>
        <v/>
      </c>
      <c r="F138" s="15">
        <f>IF($C138="","",IFERROR(INDEX(Equipo!$C$2:$C$61,MATCH($C138,Equipo!$A$2:$A$61,0)),0))</f>
        <v/>
      </c>
      <c r="G138" s="13">
        <f>IF(OR($A138="",$B138=""),"",IFERROR($A138*10+MATCH($B138,Puestos!$D$2:$D$7,0),""))</f>
        <v/>
      </c>
      <c r="H138" s="13">
        <f>IF($G138="","",IFERROR(INDEX(Turnos!$F$2:$F$201,MATCH($G138,Turnos!$J$2:$J$201,0)),"Falta el turno"))</f>
        <v/>
      </c>
      <c r="I138" s="15">
        <f>IF(OR($C138="",$H138=""),"",IF($H138="Por horas",N($D138),IF($H138="Por puntos",N($F138),IF($H138="Puntos × horas",N($F138)*N($D138),IF($H138="Partes iguales",1,"")))))</f>
        <v/>
      </c>
      <c r="J138" s="15">
        <f>IF($I138="","",SUMIFS($I$2:$I$1201,$G$2:$G$1201,$G138))</f>
        <v/>
      </c>
      <c r="K138" s="19">
        <f>IF($I138="","",IFERROR($I138/$J138,0))</f>
        <v/>
      </c>
      <c r="L138" s="18">
        <f>IF($K138="","",$K138*N(INDEX(Turnos!$C$2:$C$201,MATCH($G138,Turnos!$J$2:$J$201,0))))</f>
        <v/>
      </c>
      <c r="M138" s="18">
        <f>IF($K138="","",$K138*N(INDEX(Turnos!$D$2:$D$201,MATCH($G138,Turnos!$J$2:$J$201,0))))</f>
        <v/>
      </c>
      <c r="N138" s="18">
        <f>IF($K138="","",$L138+$M138)</f>
        <v/>
      </c>
      <c r="O138" s="13">
        <f>IF(OR($G138="",$C138="",$G138&lt;&gt;'Liquidación del turno'!$C$5),"",COUNTIFS($G$2:$G138,$G138,$C$2:$C138,"&lt;&gt;"))</f>
        <v/>
      </c>
    </row>
    <row r="139">
      <c r="A139" s="16" t="n"/>
      <c r="B139" s="11" t="n"/>
      <c r="C139" s="11" t="n"/>
      <c r="D139" s="12" t="n"/>
      <c r="E139" s="13">
        <f>IF($C139="","",IFERROR(INDEX(Equipo!$B$2:$B$61,MATCH($C139,Equipo!$A$2:$A$61,0)),"No está en Equipo"))</f>
        <v/>
      </c>
      <c r="F139" s="15">
        <f>IF($C139="","",IFERROR(INDEX(Equipo!$C$2:$C$61,MATCH($C139,Equipo!$A$2:$A$61,0)),0))</f>
        <v/>
      </c>
      <c r="G139" s="13">
        <f>IF(OR($A139="",$B139=""),"",IFERROR($A139*10+MATCH($B139,Puestos!$D$2:$D$7,0),""))</f>
        <v/>
      </c>
      <c r="H139" s="13">
        <f>IF($G139="","",IFERROR(INDEX(Turnos!$F$2:$F$201,MATCH($G139,Turnos!$J$2:$J$201,0)),"Falta el turno"))</f>
        <v/>
      </c>
      <c r="I139" s="15">
        <f>IF(OR($C139="",$H139=""),"",IF($H139="Por horas",N($D139),IF($H139="Por puntos",N($F139),IF($H139="Puntos × horas",N($F139)*N($D139),IF($H139="Partes iguales",1,"")))))</f>
        <v/>
      </c>
      <c r="J139" s="15">
        <f>IF($I139="","",SUMIFS($I$2:$I$1201,$G$2:$G$1201,$G139))</f>
        <v/>
      </c>
      <c r="K139" s="19">
        <f>IF($I139="","",IFERROR($I139/$J139,0))</f>
        <v/>
      </c>
      <c r="L139" s="18">
        <f>IF($K139="","",$K139*N(INDEX(Turnos!$C$2:$C$201,MATCH($G139,Turnos!$J$2:$J$201,0))))</f>
        <v/>
      </c>
      <c r="M139" s="18">
        <f>IF($K139="","",$K139*N(INDEX(Turnos!$D$2:$D$201,MATCH($G139,Turnos!$J$2:$J$201,0))))</f>
        <v/>
      </c>
      <c r="N139" s="18">
        <f>IF($K139="","",$L139+$M139)</f>
        <v/>
      </c>
      <c r="O139" s="13">
        <f>IF(OR($G139="",$C139="",$G139&lt;&gt;'Liquidación del turno'!$C$5),"",COUNTIFS($G$2:$G139,$G139,$C$2:$C139,"&lt;&gt;"))</f>
        <v/>
      </c>
    </row>
    <row r="140">
      <c r="A140" s="16" t="n"/>
      <c r="B140" s="11" t="n"/>
      <c r="C140" s="11" t="n"/>
      <c r="D140" s="12" t="n"/>
      <c r="E140" s="13">
        <f>IF($C140="","",IFERROR(INDEX(Equipo!$B$2:$B$61,MATCH($C140,Equipo!$A$2:$A$61,0)),"No está en Equipo"))</f>
        <v/>
      </c>
      <c r="F140" s="15">
        <f>IF($C140="","",IFERROR(INDEX(Equipo!$C$2:$C$61,MATCH($C140,Equipo!$A$2:$A$61,0)),0))</f>
        <v/>
      </c>
      <c r="G140" s="13">
        <f>IF(OR($A140="",$B140=""),"",IFERROR($A140*10+MATCH($B140,Puestos!$D$2:$D$7,0),""))</f>
        <v/>
      </c>
      <c r="H140" s="13">
        <f>IF($G140="","",IFERROR(INDEX(Turnos!$F$2:$F$201,MATCH($G140,Turnos!$J$2:$J$201,0)),"Falta el turno"))</f>
        <v/>
      </c>
      <c r="I140" s="15">
        <f>IF(OR($C140="",$H140=""),"",IF($H140="Por horas",N($D140),IF($H140="Por puntos",N($F140),IF($H140="Puntos × horas",N($F140)*N($D140),IF($H140="Partes iguales",1,"")))))</f>
        <v/>
      </c>
      <c r="J140" s="15">
        <f>IF($I140="","",SUMIFS($I$2:$I$1201,$G$2:$G$1201,$G140))</f>
        <v/>
      </c>
      <c r="K140" s="19">
        <f>IF($I140="","",IFERROR($I140/$J140,0))</f>
        <v/>
      </c>
      <c r="L140" s="18">
        <f>IF($K140="","",$K140*N(INDEX(Turnos!$C$2:$C$201,MATCH($G140,Turnos!$J$2:$J$201,0))))</f>
        <v/>
      </c>
      <c r="M140" s="18">
        <f>IF($K140="","",$K140*N(INDEX(Turnos!$D$2:$D$201,MATCH($G140,Turnos!$J$2:$J$201,0))))</f>
        <v/>
      </c>
      <c r="N140" s="18">
        <f>IF($K140="","",$L140+$M140)</f>
        <v/>
      </c>
      <c r="O140" s="13">
        <f>IF(OR($G140="",$C140="",$G140&lt;&gt;'Liquidación del turno'!$C$5),"",COUNTIFS($G$2:$G140,$G140,$C$2:$C140,"&lt;&gt;"))</f>
        <v/>
      </c>
    </row>
    <row r="141">
      <c r="A141" s="16" t="n"/>
      <c r="B141" s="11" t="n"/>
      <c r="C141" s="11" t="n"/>
      <c r="D141" s="12" t="n"/>
      <c r="E141" s="13">
        <f>IF($C141="","",IFERROR(INDEX(Equipo!$B$2:$B$61,MATCH($C141,Equipo!$A$2:$A$61,0)),"No está en Equipo"))</f>
        <v/>
      </c>
      <c r="F141" s="15">
        <f>IF($C141="","",IFERROR(INDEX(Equipo!$C$2:$C$61,MATCH($C141,Equipo!$A$2:$A$61,0)),0))</f>
        <v/>
      </c>
      <c r="G141" s="13">
        <f>IF(OR($A141="",$B141=""),"",IFERROR($A141*10+MATCH($B141,Puestos!$D$2:$D$7,0),""))</f>
        <v/>
      </c>
      <c r="H141" s="13">
        <f>IF($G141="","",IFERROR(INDEX(Turnos!$F$2:$F$201,MATCH($G141,Turnos!$J$2:$J$201,0)),"Falta el turno"))</f>
        <v/>
      </c>
      <c r="I141" s="15">
        <f>IF(OR($C141="",$H141=""),"",IF($H141="Por horas",N($D141),IF($H141="Por puntos",N($F141),IF($H141="Puntos × horas",N($F141)*N($D141),IF($H141="Partes iguales",1,"")))))</f>
        <v/>
      </c>
      <c r="J141" s="15">
        <f>IF($I141="","",SUMIFS($I$2:$I$1201,$G$2:$G$1201,$G141))</f>
        <v/>
      </c>
      <c r="K141" s="19">
        <f>IF($I141="","",IFERROR($I141/$J141,0))</f>
        <v/>
      </c>
      <c r="L141" s="18">
        <f>IF($K141="","",$K141*N(INDEX(Turnos!$C$2:$C$201,MATCH($G141,Turnos!$J$2:$J$201,0))))</f>
        <v/>
      </c>
      <c r="M141" s="18">
        <f>IF($K141="","",$K141*N(INDEX(Turnos!$D$2:$D$201,MATCH($G141,Turnos!$J$2:$J$201,0))))</f>
        <v/>
      </c>
      <c r="N141" s="18">
        <f>IF($K141="","",$L141+$M141)</f>
        <v/>
      </c>
      <c r="O141" s="13">
        <f>IF(OR($G141="",$C141="",$G141&lt;&gt;'Liquidación del turno'!$C$5),"",COUNTIFS($G$2:$G141,$G141,$C$2:$C141,"&lt;&gt;"))</f>
        <v/>
      </c>
    </row>
    <row r="142">
      <c r="A142" s="16" t="n"/>
      <c r="B142" s="11" t="n"/>
      <c r="C142" s="11" t="n"/>
      <c r="D142" s="12" t="n"/>
      <c r="E142" s="13">
        <f>IF($C142="","",IFERROR(INDEX(Equipo!$B$2:$B$61,MATCH($C142,Equipo!$A$2:$A$61,0)),"No está en Equipo"))</f>
        <v/>
      </c>
      <c r="F142" s="15">
        <f>IF($C142="","",IFERROR(INDEX(Equipo!$C$2:$C$61,MATCH($C142,Equipo!$A$2:$A$61,0)),0))</f>
        <v/>
      </c>
      <c r="G142" s="13">
        <f>IF(OR($A142="",$B142=""),"",IFERROR($A142*10+MATCH($B142,Puestos!$D$2:$D$7,0),""))</f>
        <v/>
      </c>
      <c r="H142" s="13">
        <f>IF($G142="","",IFERROR(INDEX(Turnos!$F$2:$F$201,MATCH($G142,Turnos!$J$2:$J$201,0)),"Falta el turno"))</f>
        <v/>
      </c>
      <c r="I142" s="15">
        <f>IF(OR($C142="",$H142=""),"",IF($H142="Por horas",N($D142),IF($H142="Por puntos",N($F142),IF($H142="Puntos × horas",N($F142)*N($D142),IF($H142="Partes iguales",1,"")))))</f>
        <v/>
      </c>
      <c r="J142" s="15">
        <f>IF($I142="","",SUMIFS($I$2:$I$1201,$G$2:$G$1201,$G142))</f>
        <v/>
      </c>
      <c r="K142" s="19">
        <f>IF($I142="","",IFERROR($I142/$J142,0))</f>
        <v/>
      </c>
      <c r="L142" s="18">
        <f>IF($K142="","",$K142*N(INDEX(Turnos!$C$2:$C$201,MATCH($G142,Turnos!$J$2:$J$201,0))))</f>
        <v/>
      </c>
      <c r="M142" s="18">
        <f>IF($K142="","",$K142*N(INDEX(Turnos!$D$2:$D$201,MATCH($G142,Turnos!$J$2:$J$201,0))))</f>
        <v/>
      </c>
      <c r="N142" s="18">
        <f>IF($K142="","",$L142+$M142)</f>
        <v/>
      </c>
      <c r="O142" s="13">
        <f>IF(OR($G142="",$C142="",$G142&lt;&gt;'Liquidación del turno'!$C$5),"",COUNTIFS($G$2:$G142,$G142,$C$2:$C142,"&lt;&gt;"))</f>
        <v/>
      </c>
    </row>
    <row r="143">
      <c r="A143" s="16" t="n"/>
      <c r="B143" s="11" t="n"/>
      <c r="C143" s="11" t="n"/>
      <c r="D143" s="12" t="n"/>
      <c r="E143" s="13">
        <f>IF($C143="","",IFERROR(INDEX(Equipo!$B$2:$B$61,MATCH($C143,Equipo!$A$2:$A$61,0)),"No está en Equipo"))</f>
        <v/>
      </c>
      <c r="F143" s="15">
        <f>IF($C143="","",IFERROR(INDEX(Equipo!$C$2:$C$61,MATCH($C143,Equipo!$A$2:$A$61,0)),0))</f>
        <v/>
      </c>
      <c r="G143" s="13">
        <f>IF(OR($A143="",$B143=""),"",IFERROR($A143*10+MATCH($B143,Puestos!$D$2:$D$7,0),""))</f>
        <v/>
      </c>
      <c r="H143" s="13">
        <f>IF($G143="","",IFERROR(INDEX(Turnos!$F$2:$F$201,MATCH($G143,Turnos!$J$2:$J$201,0)),"Falta el turno"))</f>
        <v/>
      </c>
      <c r="I143" s="15">
        <f>IF(OR($C143="",$H143=""),"",IF($H143="Por horas",N($D143),IF($H143="Por puntos",N($F143),IF($H143="Puntos × horas",N($F143)*N($D143),IF($H143="Partes iguales",1,"")))))</f>
        <v/>
      </c>
      <c r="J143" s="15">
        <f>IF($I143="","",SUMIFS($I$2:$I$1201,$G$2:$G$1201,$G143))</f>
        <v/>
      </c>
      <c r="K143" s="19">
        <f>IF($I143="","",IFERROR($I143/$J143,0))</f>
        <v/>
      </c>
      <c r="L143" s="18">
        <f>IF($K143="","",$K143*N(INDEX(Turnos!$C$2:$C$201,MATCH($G143,Turnos!$J$2:$J$201,0))))</f>
        <v/>
      </c>
      <c r="M143" s="18">
        <f>IF($K143="","",$K143*N(INDEX(Turnos!$D$2:$D$201,MATCH($G143,Turnos!$J$2:$J$201,0))))</f>
        <v/>
      </c>
      <c r="N143" s="18">
        <f>IF($K143="","",$L143+$M143)</f>
        <v/>
      </c>
      <c r="O143" s="13">
        <f>IF(OR($G143="",$C143="",$G143&lt;&gt;'Liquidación del turno'!$C$5),"",COUNTIFS($G$2:$G143,$G143,$C$2:$C143,"&lt;&gt;"))</f>
        <v/>
      </c>
    </row>
    <row r="144">
      <c r="A144" s="16" t="n"/>
      <c r="B144" s="11" t="n"/>
      <c r="C144" s="11" t="n"/>
      <c r="D144" s="12" t="n"/>
      <c r="E144" s="13">
        <f>IF($C144="","",IFERROR(INDEX(Equipo!$B$2:$B$61,MATCH($C144,Equipo!$A$2:$A$61,0)),"No está en Equipo"))</f>
        <v/>
      </c>
      <c r="F144" s="15">
        <f>IF($C144="","",IFERROR(INDEX(Equipo!$C$2:$C$61,MATCH($C144,Equipo!$A$2:$A$61,0)),0))</f>
        <v/>
      </c>
      <c r="G144" s="13">
        <f>IF(OR($A144="",$B144=""),"",IFERROR($A144*10+MATCH($B144,Puestos!$D$2:$D$7,0),""))</f>
        <v/>
      </c>
      <c r="H144" s="13">
        <f>IF($G144="","",IFERROR(INDEX(Turnos!$F$2:$F$201,MATCH($G144,Turnos!$J$2:$J$201,0)),"Falta el turno"))</f>
        <v/>
      </c>
      <c r="I144" s="15">
        <f>IF(OR($C144="",$H144=""),"",IF($H144="Por horas",N($D144),IF($H144="Por puntos",N($F144),IF($H144="Puntos × horas",N($F144)*N($D144),IF($H144="Partes iguales",1,"")))))</f>
        <v/>
      </c>
      <c r="J144" s="15">
        <f>IF($I144="","",SUMIFS($I$2:$I$1201,$G$2:$G$1201,$G144))</f>
        <v/>
      </c>
      <c r="K144" s="19">
        <f>IF($I144="","",IFERROR($I144/$J144,0))</f>
        <v/>
      </c>
      <c r="L144" s="18">
        <f>IF($K144="","",$K144*N(INDEX(Turnos!$C$2:$C$201,MATCH($G144,Turnos!$J$2:$J$201,0))))</f>
        <v/>
      </c>
      <c r="M144" s="18">
        <f>IF($K144="","",$K144*N(INDEX(Turnos!$D$2:$D$201,MATCH($G144,Turnos!$J$2:$J$201,0))))</f>
        <v/>
      </c>
      <c r="N144" s="18">
        <f>IF($K144="","",$L144+$M144)</f>
        <v/>
      </c>
      <c r="O144" s="13">
        <f>IF(OR($G144="",$C144="",$G144&lt;&gt;'Liquidación del turno'!$C$5),"",COUNTIFS($G$2:$G144,$G144,$C$2:$C144,"&lt;&gt;"))</f>
        <v/>
      </c>
    </row>
    <row r="145">
      <c r="A145" s="16" t="n"/>
      <c r="B145" s="11" t="n"/>
      <c r="C145" s="11" t="n"/>
      <c r="D145" s="12" t="n"/>
      <c r="E145" s="13">
        <f>IF($C145="","",IFERROR(INDEX(Equipo!$B$2:$B$61,MATCH($C145,Equipo!$A$2:$A$61,0)),"No está en Equipo"))</f>
        <v/>
      </c>
      <c r="F145" s="15">
        <f>IF($C145="","",IFERROR(INDEX(Equipo!$C$2:$C$61,MATCH($C145,Equipo!$A$2:$A$61,0)),0))</f>
        <v/>
      </c>
      <c r="G145" s="13">
        <f>IF(OR($A145="",$B145=""),"",IFERROR($A145*10+MATCH($B145,Puestos!$D$2:$D$7,0),""))</f>
        <v/>
      </c>
      <c r="H145" s="13">
        <f>IF($G145="","",IFERROR(INDEX(Turnos!$F$2:$F$201,MATCH($G145,Turnos!$J$2:$J$201,0)),"Falta el turno"))</f>
        <v/>
      </c>
      <c r="I145" s="15">
        <f>IF(OR($C145="",$H145=""),"",IF($H145="Por horas",N($D145),IF($H145="Por puntos",N($F145),IF($H145="Puntos × horas",N($F145)*N($D145),IF($H145="Partes iguales",1,"")))))</f>
        <v/>
      </c>
      <c r="J145" s="15">
        <f>IF($I145="","",SUMIFS($I$2:$I$1201,$G$2:$G$1201,$G145))</f>
        <v/>
      </c>
      <c r="K145" s="19">
        <f>IF($I145="","",IFERROR($I145/$J145,0))</f>
        <v/>
      </c>
      <c r="L145" s="18">
        <f>IF($K145="","",$K145*N(INDEX(Turnos!$C$2:$C$201,MATCH($G145,Turnos!$J$2:$J$201,0))))</f>
        <v/>
      </c>
      <c r="M145" s="18">
        <f>IF($K145="","",$K145*N(INDEX(Turnos!$D$2:$D$201,MATCH($G145,Turnos!$J$2:$J$201,0))))</f>
        <v/>
      </c>
      <c r="N145" s="18">
        <f>IF($K145="","",$L145+$M145)</f>
        <v/>
      </c>
      <c r="O145" s="13">
        <f>IF(OR($G145="",$C145="",$G145&lt;&gt;'Liquidación del turno'!$C$5),"",COUNTIFS($G$2:$G145,$G145,$C$2:$C145,"&lt;&gt;"))</f>
        <v/>
      </c>
    </row>
    <row r="146">
      <c r="A146" s="16" t="n"/>
      <c r="B146" s="11" t="n"/>
      <c r="C146" s="11" t="n"/>
      <c r="D146" s="12" t="n"/>
      <c r="E146" s="13">
        <f>IF($C146="","",IFERROR(INDEX(Equipo!$B$2:$B$61,MATCH($C146,Equipo!$A$2:$A$61,0)),"No está en Equipo"))</f>
        <v/>
      </c>
      <c r="F146" s="15">
        <f>IF($C146="","",IFERROR(INDEX(Equipo!$C$2:$C$61,MATCH($C146,Equipo!$A$2:$A$61,0)),0))</f>
        <v/>
      </c>
      <c r="G146" s="13">
        <f>IF(OR($A146="",$B146=""),"",IFERROR($A146*10+MATCH($B146,Puestos!$D$2:$D$7,0),""))</f>
        <v/>
      </c>
      <c r="H146" s="13">
        <f>IF($G146="","",IFERROR(INDEX(Turnos!$F$2:$F$201,MATCH($G146,Turnos!$J$2:$J$201,0)),"Falta el turno"))</f>
        <v/>
      </c>
      <c r="I146" s="15">
        <f>IF(OR($C146="",$H146=""),"",IF($H146="Por horas",N($D146),IF($H146="Por puntos",N($F146),IF($H146="Puntos × horas",N($F146)*N($D146),IF($H146="Partes iguales",1,"")))))</f>
        <v/>
      </c>
      <c r="J146" s="15">
        <f>IF($I146="","",SUMIFS($I$2:$I$1201,$G$2:$G$1201,$G146))</f>
        <v/>
      </c>
      <c r="K146" s="19">
        <f>IF($I146="","",IFERROR($I146/$J146,0))</f>
        <v/>
      </c>
      <c r="L146" s="18">
        <f>IF($K146="","",$K146*N(INDEX(Turnos!$C$2:$C$201,MATCH($G146,Turnos!$J$2:$J$201,0))))</f>
        <v/>
      </c>
      <c r="M146" s="18">
        <f>IF($K146="","",$K146*N(INDEX(Turnos!$D$2:$D$201,MATCH($G146,Turnos!$J$2:$J$201,0))))</f>
        <v/>
      </c>
      <c r="N146" s="18">
        <f>IF($K146="","",$L146+$M146)</f>
        <v/>
      </c>
      <c r="O146" s="13">
        <f>IF(OR($G146="",$C146="",$G146&lt;&gt;'Liquidación del turno'!$C$5),"",COUNTIFS($G$2:$G146,$G146,$C$2:$C146,"&lt;&gt;"))</f>
        <v/>
      </c>
    </row>
    <row r="147">
      <c r="A147" s="16" t="n"/>
      <c r="B147" s="11" t="n"/>
      <c r="C147" s="11" t="n"/>
      <c r="D147" s="12" t="n"/>
      <c r="E147" s="13">
        <f>IF($C147="","",IFERROR(INDEX(Equipo!$B$2:$B$61,MATCH($C147,Equipo!$A$2:$A$61,0)),"No está en Equipo"))</f>
        <v/>
      </c>
      <c r="F147" s="15">
        <f>IF($C147="","",IFERROR(INDEX(Equipo!$C$2:$C$61,MATCH($C147,Equipo!$A$2:$A$61,0)),0))</f>
        <v/>
      </c>
      <c r="G147" s="13">
        <f>IF(OR($A147="",$B147=""),"",IFERROR($A147*10+MATCH($B147,Puestos!$D$2:$D$7,0),""))</f>
        <v/>
      </c>
      <c r="H147" s="13">
        <f>IF($G147="","",IFERROR(INDEX(Turnos!$F$2:$F$201,MATCH($G147,Turnos!$J$2:$J$201,0)),"Falta el turno"))</f>
        <v/>
      </c>
      <c r="I147" s="15">
        <f>IF(OR($C147="",$H147=""),"",IF($H147="Por horas",N($D147),IF($H147="Por puntos",N($F147),IF($H147="Puntos × horas",N($F147)*N($D147),IF($H147="Partes iguales",1,"")))))</f>
        <v/>
      </c>
      <c r="J147" s="15">
        <f>IF($I147="","",SUMIFS($I$2:$I$1201,$G$2:$G$1201,$G147))</f>
        <v/>
      </c>
      <c r="K147" s="19">
        <f>IF($I147="","",IFERROR($I147/$J147,0))</f>
        <v/>
      </c>
      <c r="L147" s="18">
        <f>IF($K147="","",$K147*N(INDEX(Turnos!$C$2:$C$201,MATCH($G147,Turnos!$J$2:$J$201,0))))</f>
        <v/>
      </c>
      <c r="M147" s="18">
        <f>IF($K147="","",$K147*N(INDEX(Turnos!$D$2:$D$201,MATCH($G147,Turnos!$J$2:$J$201,0))))</f>
        <v/>
      </c>
      <c r="N147" s="18">
        <f>IF($K147="","",$L147+$M147)</f>
        <v/>
      </c>
      <c r="O147" s="13">
        <f>IF(OR($G147="",$C147="",$G147&lt;&gt;'Liquidación del turno'!$C$5),"",COUNTIFS($G$2:$G147,$G147,$C$2:$C147,"&lt;&gt;"))</f>
        <v/>
      </c>
    </row>
    <row r="148">
      <c r="A148" s="16" t="n"/>
      <c r="B148" s="11" t="n"/>
      <c r="C148" s="11" t="n"/>
      <c r="D148" s="12" t="n"/>
      <c r="E148" s="13">
        <f>IF($C148="","",IFERROR(INDEX(Equipo!$B$2:$B$61,MATCH($C148,Equipo!$A$2:$A$61,0)),"No está en Equipo"))</f>
        <v/>
      </c>
      <c r="F148" s="15">
        <f>IF($C148="","",IFERROR(INDEX(Equipo!$C$2:$C$61,MATCH($C148,Equipo!$A$2:$A$61,0)),0))</f>
        <v/>
      </c>
      <c r="G148" s="13">
        <f>IF(OR($A148="",$B148=""),"",IFERROR($A148*10+MATCH($B148,Puestos!$D$2:$D$7,0),""))</f>
        <v/>
      </c>
      <c r="H148" s="13">
        <f>IF($G148="","",IFERROR(INDEX(Turnos!$F$2:$F$201,MATCH($G148,Turnos!$J$2:$J$201,0)),"Falta el turno"))</f>
        <v/>
      </c>
      <c r="I148" s="15">
        <f>IF(OR($C148="",$H148=""),"",IF($H148="Por horas",N($D148),IF($H148="Por puntos",N($F148),IF($H148="Puntos × horas",N($F148)*N($D148),IF($H148="Partes iguales",1,"")))))</f>
        <v/>
      </c>
      <c r="J148" s="15">
        <f>IF($I148="","",SUMIFS($I$2:$I$1201,$G$2:$G$1201,$G148))</f>
        <v/>
      </c>
      <c r="K148" s="19">
        <f>IF($I148="","",IFERROR($I148/$J148,0))</f>
        <v/>
      </c>
      <c r="L148" s="18">
        <f>IF($K148="","",$K148*N(INDEX(Turnos!$C$2:$C$201,MATCH($G148,Turnos!$J$2:$J$201,0))))</f>
        <v/>
      </c>
      <c r="M148" s="18">
        <f>IF($K148="","",$K148*N(INDEX(Turnos!$D$2:$D$201,MATCH($G148,Turnos!$J$2:$J$201,0))))</f>
        <v/>
      </c>
      <c r="N148" s="18">
        <f>IF($K148="","",$L148+$M148)</f>
        <v/>
      </c>
      <c r="O148" s="13">
        <f>IF(OR($G148="",$C148="",$G148&lt;&gt;'Liquidación del turno'!$C$5),"",COUNTIFS($G$2:$G148,$G148,$C$2:$C148,"&lt;&gt;"))</f>
        <v/>
      </c>
    </row>
    <row r="149">
      <c r="A149" s="16" t="n"/>
      <c r="B149" s="11" t="n"/>
      <c r="C149" s="11" t="n"/>
      <c r="D149" s="12" t="n"/>
      <c r="E149" s="13">
        <f>IF($C149="","",IFERROR(INDEX(Equipo!$B$2:$B$61,MATCH($C149,Equipo!$A$2:$A$61,0)),"No está en Equipo"))</f>
        <v/>
      </c>
      <c r="F149" s="15">
        <f>IF($C149="","",IFERROR(INDEX(Equipo!$C$2:$C$61,MATCH($C149,Equipo!$A$2:$A$61,0)),0))</f>
        <v/>
      </c>
      <c r="G149" s="13">
        <f>IF(OR($A149="",$B149=""),"",IFERROR($A149*10+MATCH($B149,Puestos!$D$2:$D$7,0),""))</f>
        <v/>
      </c>
      <c r="H149" s="13">
        <f>IF($G149="","",IFERROR(INDEX(Turnos!$F$2:$F$201,MATCH($G149,Turnos!$J$2:$J$201,0)),"Falta el turno"))</f>
        <v/>
      </c>
      <c r="I149" s="15">
        <f>IF(OR($C149="",$H149=""),"",IF($H149="Por horas",N($D149),IF($H149="Por puntos",N($F149),IF($H149="Puntos × horas",N($F149)*N($D149),IF($H149="Partes iguales",1,"")))))</f>
        <v/>
      </c>
      <c r="J149" s="15">
        <f>IF($I149="","",SUMIFS($I$2:$I$1201,$G$2:$G$1201,$G149))</f>
        <v/>
      </c>
      <c r="K149" s="19">
        <f>IF($I149="","",IFERROR($I149/$J149,0))</f>
        <v/>
      </c>
      <c r="L149" s="18">
        <f>IF($K149="","",$K149*N(INDEX(Turnos!$C$2:$C$201,MATCH($G149,Turnos!$J$2:$J$201,0))))</f>
        <v/>
      </c>
      <c r="M149" s="18">
        <f>IF($K149="","",$K149*N(INDEX(Turnos!$D$2:$D$201,MATCH($G149,Turnos!$J$2:$J$201,0))))</f>
        <v/>
      </c>
      <c r="N149" s="18">
        <f>IF($K149="","",$L149+$M149)</f>
        <v/>
      </c>
      <c r="O149" s="13">
        <f>IF(OR($G149="",$C149="",$G149&lt;&gt;'Liquidación del turno'!$C$5),"",COUNTIFS($G$2:$G149,$G149,$C$2:$C149,"&lt;&gt;"))</f>
        <v/>
      </c>
    </row>
    <row r="150">
      <c r="A150" s="16" t="n"/>
      <c r="B150" s="11" t="n"/>
      <c r="C150" s="11" t="n"/>
      <c r="D150" s="12" t="n"/>
      <c r="E150" s="13">
        <f>IF($C150="","",IFERROR(INDEX(Equipo!$B$2:$B$61,MATCH($C150,Equipo!$A$2:$A$61,0)),"No está en Equipo"))</f>
        <v/>
      </c>
      <c r="F150" s="15">
        <f>IF($C150="","",IFERROR(INDEX(Equipo!$C$2:$C$61,MATCH($C150,Equipo!$A$2:$A$61,0)),0))</f>
        <v/>
      </c>
      <c r="G150" s="13">
        <f>IF(OR($A150="",$B150=""),"",IFERROR($A150*10+MATCH($B150,Puestos!$D$2:$D$7,0),""))</f>
        <v/>
      </c>
      <c r="H150" s="13">
        <f>IF($G150="","",IFERROR(INDEX(Turnos!$F$2:$F$201,MATCH($G150,Turnos!$J$2:$J$201,0)),"Falta el turno"))</f>
        <v/>
      </c>
      <c r="I150" s="15">
        <f>IF(OR($C150="",$H150=""),"",IF($H150="Por horas",N($D150),IF($H150="Por puntos",N($F150),IF($H150="Puntos × horas",N($F150)*N($D150),IF($H150="Partes iguales",1,"")))))</f>
        <v/>
      </c>
      <c r="J150" s="15">
        <f>IF($I150="","",SUMIFS($I$2:$I$1201,$G$2:$G$1201,$G150))</f>
        <v/>
      </c>
      <c r="K150" s="19">
        <f>IF($I150="","",IFERROR($I150/$J150,0))</f>
        <v/>
      </c>
      <c r="L150" s="18">
        <f>IF($K150="","",$K150*N(INDEX(Turnos!$C$2:$C$201,MATCH($G150,Turnos!$J$2:$J$201,0))))</f>
        <v/>
      </c>
      <c r="M150" s="18">
        <f>IF($K150="","",$K150*N(INDEX(Turnos!$D$2:$D$201,MATCH($G150,Turnos!$J$2:$J$201,0))))</f>
        <v/>
      </c>
      <c r="N150" s="18">
        <f>IF($K150="","",$L150+$M150)</f>
        <v/>
      </c>
      <c r="O150" s="13">
        <f>IF(OR($G150="",$C150="",$G150&lt;&gt;'Liquidación del turno'!$C$5),"",COUNTIFS($G$2:$G150,$G150,$C$2:$C150,"&lt;&gt;"))</f>
        <v/>
      </c>
    </row>
    <row r="151">
      <c r="A151" s="16" t="n"/>
      <c r="B151" s="11" t="n"/>
      <c r="C151" s="11" t="n"/>
      <c r="D151" s="12" t="n"/>
      <c r="E151" s="13">
        <f>IF($C151="","",IFERROR(INDEX(Equipo!$B$2:$B$61,MATCH($C151,Equipo!$A$2:$A$61,0)),"No está en Equipo"))</f>
        <v/>
      </c>
      <c r="F151" s="15">
        <f>IF($C151="","",IFERROR(INDEX(Equipo!$C$2:$C$61,MATCH($C151,Equipo!$A$2:$A$61,0)),0))</f>
        <v/>
      </c>
      <c r="G151" s="13">
        <f>IF(OR($A151="",$B151=""),"",IFERROR($A151*10+MATCH($B151,Puestos!$D$2:$D$7,0),""))</f>
        <v/>
      </c>
      <c r="H151" s="13">
        <f>IF($G151="","",IFERROR(INDEX(Turnos!$F$2:$F$201,MATCH($G151,Turnos!$J$2:$J$201,0)),"Falta el turno"))</f>
        <v/>
      </c>
      <c r="I151" s="15">
        <f>IF(OR($C151="",$H151=""),"",IF($H151="Por horas",N($D151),IF($H151="Por puntos",N($F151),IF($H151="Puntos × horas",N($F151)*N($D151),IF($H151="Partes iguales",1,"")))))</f>
        <v/>
      </c>
      <c r="J151" s="15">
        <f>IF($I151="","",SUMIFS($I$2:$I$1201,$G$2:$G$1201,$G151))</f>
        <v/>
      </c>
      <c r="K151" s="19">
        <f>IF($I151="","",IFERROR($I151/$J151,0))</f>
        <v/>
      </c>
      <c r="L151" s="18">
        <f>IF($K151="","",$K151*N(INDEX(Turnos!$C$2:$C$201,MATCH($G151,Turnos!$J$2:$J$201,0))))</f>
        <v/>
      </c>
      <c r="M151" s="18">
        <f>IF($K151="","",$K151*N(INDEX(Turnos!$D$2:$D$201,MATCH($G151,Turnos!$J$2:$J$201,0))))</f>
        <v/>
      </c>
      <c r="N151" s="18">
        <f>IF($K151="","",$L151+$M151)</f>
        <v/>
      </c>
      <c r="O151" s="13">
        <f>IF(OR($G151="",$C151="",$G151&lt;&gt;'Liquidación del turno'!$C$5),"",COUNTIFS($G$2:$G151,$G151,$C$2:$C151,"&lt;&gt;"))</f>
        <v/>
      </c>
    </row>
    <row r="152">
      <c r="A152" s="16" t="n"/>
      <c r="B152" s="11" t="n"/>
      <c r="C152" s="11" t="n"/>
      <c r="D152" s="12" t="n"/>
      <c r="E152" s="13">
        <f>IF($C152="","",IFERROR(INDEX(Equipo!$B$2:$B$61,MATCH($C152,Equipo!$A$2:$A$61,0)),"No está en Equipo"))</f>
        <v/>
      </c>
      <c r="F152" s="15">
        <f>IF($C152="","",IFERROR(INDEX(Equipo!$C$2:$C$61,MATCH($C152,Equipo!$A$2:$A$61,0)),0))</f>
        <v/>
      </c>
      <c r="G152" s="13">
        <f>IF(OR($A152="",$B152=""),"",IFERROR($A152*10+MATCH($B152,Puestos!$D$2:$D$7,0),""))</f>
        <v/>
      </c>
      <c r="H152" s="13">
        <f>IF($G152="","",IFERROR(INDEX(Turnos!$F$2:$F$201,MATCH($G152,Turnos!$J$2:$J$201,0)),"Falta el turno"))</f>
        <v/>
      </c>
      <c r="I152" s="15">
        <f>IF(OR($C152="",$H152=""),"",IF($H152="Por horas",N($D152),IF($H152="Por puntos",N($F152),IF($H152="Puntos × horas",N($F152)*N($D152),IF($H152="Partes iguales",1,"")))))</f>
        <v/>
      </c>
      <c r="J152" s="15">
        <f>IF($I152="","",SUMIFS($I$2:$I$1201,$G$2:$G$1201,$G152))</f>
        <v/>
      </c>
      <c r="K152" s="19">
        <f>IF($I152="","",IFERROR($I152/$J152,0))</f>
        <v/>
      </c>
      <c r="L152" s="18">
        <f>IF($K152="","",$K152*N(INDEX(Turnos!$C$2:$C$201,MATCH($G152,Turnos!$J$2:$J$201,0))))</f>
        <v/>
      </c>
      <c r="M152" s="18">
        <f>IF($K152="","",$K152*N(INDEX(Turnos!$D$2:$D$201,MATCH($G152,Turnos!$J$2:$J$201,0))))</f>
        <v/>
      </c>
      <c r="N152" s="18">
        <f>IF($K152="","",$L152+$M152)</f>
        <v/>
      </c>
      <c r="O152" s="13">
        <f>IF(OR($G152="",$C152="",$G152&lt;&gt;'Liquidación del turno'!$C$5),"",COUNTIFS($G$2:$G152,$G152,$C$2:$C152,"&lt;&gt;"))</f>
        <v/>
      </c>
    </row>
    <row r="153">
      <c r="A153" s="16" t="n"/>
      <c r="B153" s="11" t="n"/>
      <c r="C153" s="11" t="n"/>
      <c r="D153" s="12" t="n"/>
      <c r="E153" s="13">
        <f>IF($C153="","",IFERROR(INDEX(Equipo!$B$2:$B$61,MATCH($C153,Equipo!$A$2:$A$61,0)),"No está en Equipo"))</f>
        <v/>
      </c>
      <c r="F153" s="15">
        <f>IF($C153="","",IFERROR(INDEX(Equipo!$C$2:$C$61,MATCH($C153,Equipo!$A$2:$A$61,0)),0))</f>
        <v/>
      </c>
      <c r="G153" s="13">
        <f>IF(OR($A153="",$B153=""),"",IFERROR($A153*10+MATCH($B153,Puestos!$D$2:$D$7,0),""))</f>
        <v/>
      </c>
      <c r="H153" s="13">
        <f>IF($G153="","",IFERROR(INDEX(Turnos!$F$2:$F$201,MATCH($G153,Turnos!$J$2:$J$201,0)),"Falta el turno"))</f>
        <v/>
      </c>
      <c r="I153" s="15">
        <f>IF(OR($C153="",$H153=""),"",IF($H153="Por horas",N($D153),IF($H153="Por puntos",N($F153),IF($H153="Puntos × horas",N($F153)*N($D153),IF($H153="Partes iguales",1,"")))))</f>
        <v/>
      </c>
      <c r="J153" s="15">
        <f>IF($I153="","",SUMIFS($I$2:$I$1201,$G$2:$G$1201,$G153))</f>
        <v/>
      </c>
      <c r="K153" s="19">
        <f>IF($I153="","",IFERROR($I153/$J153,0))</f>
        <v/>
      </c>
      <c r="L153" s="18">
        <f>IF($K153="","",$K153*N(INDEX(Turnos!$C$2:$C$201,MATCH($G153,Turnos!$J$2:$J$201,0))))</f>
        <v/>
      </c>
      <c r="M153" s="18">
        <f>IF($K153="","",$K153*N(INDEX(Turnos!$D$2:$D$201,MATCH($G153,Turnos!$J$2:$J$201,0))))</f>
        <v/>
      </c>
      <c r="N153" s="18">
        <f>IF($K153="","",$L153+$M153)</f>
        <v/>
      </c>
      <c r="O153" s="13">
        <f>IF(OR($G153="",$C153="",$G153&lt;&gt;'Liquidación del turno'!$C$5),"",COUNTIFS($G$2:$G153,$G153,$C$2:$C153,"&lt;&gt;"))</f>
        <v/>
      </c>
    </row>
    <row r="154">
      <c r="A154" s="16" t="n"/>
      <c r="B154" s="11" t="n"/>
      <c r="C154" s="11" t="n"/>
      <c r="D154" s="12" t="n"/>
      <c r="E154" s="13">
        <f>IF($C154="","",IFERROR(INDEX(Equipo!$B$2:$B$61,MATCH($C154,Equipo!$A$2:$A$61,0)),"No está en Equipo"))</f>
        <v/>
      </c>
      <c r="F154" s="15">
        <f>IF($C154="","",IFERROR(INDEX(Equipo!$C$2:$C$61,MATCH($C154,Equipo!$A$2:$A$61,0)),0))</f>
        <v/>
      </c>
      <c r="G154" s="13">
        <f>IF(OR($A154="",$B154=""),"",IFERROR($A154*10+MATCH($B154,Puestos!$D$2:$D$7,0),""))</f>
        <v/>
      </c>
      <c r="H154" s="13">
        <f>IF($G154="","",IFERROR(INDEX(Turnos!$F$2:$F$201,MATCH($G154,Turnos!$J$2:$J$201,0)),"Falta el turno"))</f>
        <v/>
      </c>
      <c r="I154" s="15">
        <f>IF(OR($C154="",$H154=""),"",IF($H154="Por horas",N($D154),IF($H154="Por puntos",N($F154),IF($H154="Puntos × horas",N($F154)*N($D154),IF($H154="Partes iguales",1,"")))))</f>
        <v/>
      </c>
      <c r="J154" s="15">
        <f>IF($I154="","",SUMIFS($I$2:$I$1201,$G$2:$G$1201,$G154))</f>
        <v/>
      </c>
      <c r="K154" s="19">
        <f>IF($I154="","",IFERROR($I154/$J154,0))</f>
        <v/>
      </c>
      <c r="L154" s="18">
        <f>IF($K154="","",$K154*N(INDEX(Turnos!$C$2:$C$201,MATCH($G154,Turnos!$J$2:$J$201,0))))</f>
        <v/>
      </c>
      <c r="M154" s="18">
        <f>IF($K154="","",$K154*N(INDEX(Turnos!$D$2:$D$201,MATCH($G154,Turnos!$J$2:$J$201,0))))</f>
        <v/>
      </c>
      <c r="N154" s="18">
        <f>IF($K154="","",$L154+$M154)</f>
        <v/>
      </c>
      <c r="O154" s="13">
        <f>IF(OR($G154="",$C154="",$G154&lt;&gt;'Liquidación del turno'!$C$5),"",COUNTIFS($G$2:$G154,$G154,$C$2:$C154,"&lt;&gt;"))</f>
        <v/>
      </c>
    </row>
    <row r="155">
      <c r="A155" s="16" t="n"/>
      <c r="B155" s="11" t="n"/>
      <c r="C155" s="11" t="n"/>
      <c r="D155" s="12" t="n"/>
      <c r="E155" s="13">
        <f>IF($C155="","",IFERROR(INDEX(Equipo!$B$2:$B$61,MATCH($C155,Equipo!$A$2:$A$61,0)),"No está en Equipo"))</f>
        <v/>
      </c>
      <c r="F155" s="15">
        <f>IF($C155="","",IFERROR(INDEX(Equipo!$C$2:$C$61,MATCH($C155,Equipo!$A$2:$A$61,0)),0))</f>
        <v/>
      </c>
      <c r="G155" s="13">
        <f>IF(OR($A155="",$B155=""),"",IFERROR($A155*10+MATCH($B155,Puestos!$D$2:$D$7,0),""))</f>
        <v/>
      </c>
      <c r="H155" s="13">
        <f>IF($G155="","",IFERROR(INDEX(Turnos!$F$2:$F$201,MATCH($G155,Turnos!$J$2:$J$201,0)),"Falta el turno"))</f>
        <v/>
      </c>
      <c r="I155" s="15">
        <f>IF(OR($C155="",$H155=""),"",IF($H155="Por horas",N($D155),IF($H155="Por puntos",N($F155),IF($H155="Puntos × horas",N($F155)*N($D155),IF($H155="Partes iguales",1,"")))))</f>
        <v/>
      </c>
      <c r="J155" s="15">
        <f>IF($I155="","",SUMIFS($I$2:$I$1201,$G$2:$G$1201,$G155))</f>
        <v/>
      </c>
      <c r="K155" s="19">
        <f>IF($I155="","",IFERROR($I155/$J155,0))</f>
        <v/>
      </c>
      <c r="L155" s="18">
        <f>IF($K155="","",$K155*N(INDEX(Turnos!$C$2:$C$201,MATCH($G155,Turnos!$J$2:$J$201,0))))</f>
        <v/>
      </c>
      <c r="M155" s="18">
        <f>IF($K155="","",$K155*N(INDEX(Turnos!$D$2:$D$201,MATCH($G155,Turnos!$J$2:$J$201,0))))</f>
        <v/>
      </c>
      <c r="N155" s="18">
        <f>IF($K155="","",$L155+$M155)</f>
        <v/>
      </c>
      <c r="O155" s="13">
        <f>IF(OR($G155="",$C155="",$G155&lt;&gt;'Liquidación del turno'!$C$5),"",COUNTIFS($G$2:$G155,$G155,$C$2:$C155,"&lt;&gt;"))</f>
        <v/>
      </c>
    </row>
    <row r="156">
      <c r="A156" s="16" t="n"/>
      <c r="B156" s="11" t="n"/>
      <c r="C156" s="11" t="n"/>
      <c r="D156" s="12" t="n"/>
      <c r="E156" s="13">
        <f>IF($C156="","",IFERROR(INDEX(Equipo!$B$2:$B$61,MATCH($C156,Equipo!$A$2:$A$61,0)),"No está en Equipo"))</f>
        <v/>
      </c>
      <c r="F156" s="15">
        <f>IF($C156="","",IFERROR(INDEX(Equipo!$C$2:$C$61,MATCH($C156,Equipo!$A$2:$A$61,0)),0))</f>
        <v/>
      </c>
      <c r="G156" s="13">
        <f>IF(OR($A156="",$B156=""),"",IFERROR($A156*10+MATCH($B156,Puestos!$D$2:$D$7,0),""))</f>
        <v/>
      </c>
      <c r="H156" s="13">
        <f>IF($G156="","",IFERROR(INDEX(Turnos!$F$2:$F$201,MATCH($G156,Turnos!$J$2:$J$201,0)),"Falta el turno"))</f>
        <v/>
      </c>
      <c r="I156" s="15">
        <f>IF(OR($C156="",$H156=""),"",IF($H156="Por horas",N($D156),IF($H156="Por puntos",N($F156),IF($H156="Puntos × horas",N($F156)*N($D156),IF($H156="Partes iguales",1,"")))))</f>
        <v/>
      </c>
      <c r="J156" s="15">
        <f>IF($I156="","",SUMIFS($I$2:$I$1201,$G$2:$G$1201,$G156))</f>
        <v/>
      </c>
      <c r="K156" s="19">
        <f>IF($I156="","",IFERROR($I156/$J156,0))</f>
        <v/>
      </c>
      <c r="L156" s="18">
        <f>IF($K156="","",$K156*N(INDEX(Turnos!$C$2:$C$201,MATCH($G156,Turnos!$J$2:$J$201,0))))</f>
        <v/>
      </c>
      <c r="M156" s="18">
        <f>IF($K156="","",$K156*N(INDEX(Turnos!$D$2:$D$201,MATCH($G156,Turnos!$J$2:$J$201,0))))</f>
        <v/>
      </c>
      <c r="N156" s="18">
        <f>IF($K156="","",$L156+$M156)</f>
        <v/>
      </c>
      <c r="O156" s="13">
        <f>IF(OR($G156="",$C156="",$G156&lt;&gt;'Liquidación del turno'!$C$5),"",COUNTIFS($G$2:$G156,$G156,$C$2:$C156,"&lt;&gt;"))</f>
        <v/>
      </c>
    </row>
    <row r="157">
      <c r="A157" s="16" t="n"/>
      <c r="B157" s="11" t="n"/>
      <c r="C157" s="11" t="n"/>
      <c r="D157" s="12" t="n"/>
      <c r="E157" s="13">
        <f>IF($C157="","",IFERROR(INDEX(Equipo!$B$2:$B$61,MATCH($C157,Equipo!$A$2:$A$61,0)),"No está en Equipo"))</f>
        <v/>
      </c>
      <c r="F157" s="15">
        <f>IF($C157="","",IFERROR(INDEX(Equipo!$C$2:$C$61,MATCH($C157,Equipo!$A$2:$A$61,0)),0))</f>
        <v/>
      </c>
      <c r="G157" s="13">
        <f>IF(OR($A157="",$B157=""),"",IFERROR($A157*10+MATCH($B157,Puestos!$D$2:$D$7,0),""))</f>
        <v/>
      </c>
      <c r="H157" s="13">
        <f>IF($G157="","",IFERROR(INDEX(Turnos!$F$2:$F$201,MATCH($G157,Turnos!$J$2:$J$201,0)),"Falta el turno"))</f>
        <v/>
      </c>
      <c r="I157" s="15">
        <f>IF(OR($C157="",$H157=""),"",IF($H157="Por horas",N($D157),IF($H157="Por puntos",N($F157),IF($H157="Puntos × horas",N($F157)*N($D157),IF($H157="Partes iguales",1,"")))))</f>
        <v/>
      </c>
      <c r="J157" s="15">
        <f>IF($I157="","",SUMIFS($I$2:$I$1201,$G$2:$G$1201,$G157))</f>
        <v/>
      </c>
      <c r="K157" s="19">
        <f>IF($I157="","",IFERROR($I157/$J157,0))</f>
        <v/>
      </c>
      <c r="L157" s="18">
        <f>IF($K157="","",$K157*N(INDEX(Turnos!$C$2:$C$201,MATCH($G157,Turnos!$J$2:$J$201,0))))</f>
        <v/>
      </c>
      <c r="M157" s="18">
        <f>IF($K157="","",$K157*N(INDEX(Turnos!$D$2:$D$201,MATCH($G157,Turnos!$J$2:$J$201,0))))</f>
        <v/>
      </c>
      <c r="N157" s="18">
        <f>IF($K157="","",$L157+$M157)</f>
        <v/>
      </c>
      <c r="O157" s="13">
        <f>IF(OR($G157="",$C157="",$G157&lt;&gt;'Liquidación del turno'!$C$5),"",COUNTIFS($G$2:$G157,$G157,$C$2:$C157,"&lt;&gt;"))</f>
        <v/>
      </c>
    </row>
    <row r="158">
      <c r="A158" s="16" t="n"/>
      <c r="B158" s="11" t="n"/>
      <c r="C158" s="11" t="n"/>
      <c r="D158" s="12" t="n"/>
      <c r="E158" s="13">
        <f>IF($C158="","",IFERROR(INDEX(Equipo!$B$2:$B$61,MATCH($C158,Equipo!$A$2:$A$61,0)),"No está en Equipo"))</f>
        <v/>
      </c>
      <c r="F158" s="15">
        <f>IF($C158="","",IFERROR(INDEX(Equipo!$C$2:$C$61,MATCH($C158,Equipo!$A$2:$A$61,0)),0))</f>
        <v/>
      </c>
      <c r="G158" s="13">
        <f>IF(OR($A158="",$B158=""),"",IFERROR($A158*10+MATCH($B158,Puestos!$D$2:$D$7,0),""))</f>
        <v/>
      </c>
      <c r="H158" s="13">
        <f>IF($G158="","",IFERROR(INDEX(Turnos!$F$2:$F$201,MATCH($G158,Turnos!$J$2:$J$201,0)),"Falta el turno"))</f>
        <v/>
      </c>
      <c r="I158" s="15">
        <f>IF(OR($C158="",$H158=""),"",IF($H158="Por horas",N($D158),IF($H158="Por puntos",N($F158),IF($H158="Puntos × horas",N($F158)*N($D158),IF($H158="Partes iguales",1,"")))))</f>
        <v/>
      </c>
      <c r="J158" s="15">
        <f>IF($I158="","",SUMIFS($I$2:$I$1201,$G$2:$G$1201,$G158))</f>
        <v/>
      </c>
      <c r="K158" s="19">
        <f>IF($I158="","",IFERROR($I158/$J158,0))</f>
        <v/>
      </c>
      <c r="L158" s="18">
        <f>IF($K158="","",$K158*N(INDEX(Turnos!$C$2:$C$201,MATCH($G158,Turnos!$J$2:$J$201,0))))</f>
        <v/>
      </c>
      <c r="M158" s="18">
        <f>IF($K158="","",$K158*N(INDEX(Turnos!$D$2:$D$201,MATCH($G158,Turnos!$J$2:$J$201,0))))</f>
        <v/>
      </c>
      <c r="N158" s="18">
        <f>IF($K158="","",$L158+$M158)</f>
        <v/>
      </c>
      <c r="O158" s="13">
        <f>IF(OR($G158="",$C158="",$G158&lt;&gt;'Liquidación del turno'!$C$5),"",COUNTIFS($G$2:$G158,$G158,$C$2:$C158,"&lt;&gt;"))</f>
        <v/>
      </c>
    </row>
    <row r="159">
      <c r="A159" s="16" t="n"/>
      <c r="B159" s="11" t="n"/>
      <c r="C159" s="11" t="n"/>
      <c r="D159" s="12" t="n"/>
      <c r="E159" s="13">
        <f>IF($C159="","",IFERROR(INDEX(Equipo!$B$2:$B$61,MATCH($C159,Equipo!$A$2:$A$61,0)),"No está en Equipo"))</f>
        <v/>
      </c>
      <c r="F159" s="15">
        <f>IF($C159="","",IFERROR(INDEX(Equipo!$C$2:$C$61,MATCH($C159,Equipo!$A$2:$A$61,0)),0))</f>
        <v/>
      </c>
      <c r="G159" s="13">
        <f>IF(OR($A159="",$B159=""),"",IFERROR($A159*10+MATCH($B159,Puestos!$D$2:$D$7,0),""))</f>
        <v/>
      </c>
      <c r="H159" s="13">
        <f>IF($G159="","",IFERROR(INDEX(Turnos!$F$2:$F$201,MATCH($G159,Turnos!$J$2:$J$201,0)),"Falta el turno"))</f>
        <v/>
      </c>
      <c r="I159" s="15">
        <f>IF(OR($C159="",$H159=""),"",IF($H159="Por horas",N($D159),IF($H159="Por puntos",N($F159),IF($H159="Puntos × horas",N($F159)*N($D159),IF($H159="Partes iguales",1,"")))))</f>
        <v/>
      </c>
      <c r="J159" s="15">
        <f>IF($I159="","",SUMIFS($I$2:$I$1201,$G$2:$G$1201,$G159))</f>
        <v/>
      </c>
      <c r="K159" s="19">
        <f>IF($I159="","",IFERROR($I159/$J159,0))</f>
        <v/>
      </c>
      <c r="L159" s="18">
        <f>IF($K159="","",$K159*N(INDEX(Turnos!$C$2:$C$201,MATCH($G159,Turnos!$J$2:$J$201,0))))</f>
        <v/>
      </c>
      <c r="M159" s="18">
        <f>IF($K159="","",$K159*N(INDEX(Turnos!$D$2:$D$201,MATCH($G159,Turnos!$J$2:$J$201,0))))</f>
        <v/>
      </c>
      <c r="N159" s="18">
        <f>IF($K159="","",$L159+$M159)</f>
        <v/>
      </c>
      <c r="O159" s="13">
        <f>IF(OR($G159="",$C159="",$G159&lt;&gt;'Liquidación del turno'!$C$5),"",COUNTIFS($G$2:$G159,$G159,$C$2:$C159,"&lt;&gt;"))</f>
        <v/>
      </c>
    </row>
    <row r="160">
      <c r="A160" s="16" t="n"/>
      <c r="B160" s="11" t="n"/>
      <c r="C160" s="11" t="n"/>
      <c r="D160" s="12" t="n"/>
      <c r="E160" s="13">
        <f>IF($C160="","",IFERROR(INDEX(Equipo!$B$2:$B$61,MATCH($C160,Equipo!$A$2:$A$61,0)),"No está en Equipo"))</f>
        <v/>
      </c>
      <c r="F160" s="15">
        <f>IF($C160="","",IFERROR(INDEX(Equipo!$C$2:$C$61,MATCH($C160,Equipo!$A$2:$A$61,0)),0))</f>
        <v/>
      </c>
      <c r="G160" s="13">
        <f>IF(OR($A160="",$B160=""),"",IFERROR($A160*10+MATCH($B160,Puestos!$D$2:$D$7,0),""))</f>
        <v/>
      </c>
      <c r="H160" s="13">
        <f>IF($G160="","",IFERROR(INDEX(Turnos!$F$2:$F$201,MATCH($G160,Turnos!$J$2:$J$201,0)),"Falta el turno"))</f>
        <v/>
      </c>
      <c r="I160" s="15">
        <f>IF(OR($C160="",$H160=""),"",IF($H160="Por horas",N($D160),IF($H160="Por puntos",N($F160),IF($H160="Puntos × horas",N($F160)*N($D160),IF($H160="Partes iguales",1,"")))))</f>
        <v/>
      </c>
      <c r="J160" s="15">
        <f>IF($I160="","",SUMIFS($I$2:$I$1201,$G$2:$G$1201,$G160))</f>
        <v/>
      </c>
      <c r="K160" s="19">
        <f>IF($I160="","",IFERROR($I160/$J160,0))</f>
        <v/>
      </c>
      <c r="L160" s="18">
        <f>IF($K160="","",$K160*N(INDEX(Turnos!$C$2:$C$201,MATCH($G160,Turnos!$J$2:$J$201,0))))</f>
        <v/>
      </c>
      <c r="M160" s="18">
        <f>IF($K160="","",$K160*N(INDEX(Turnos!$D$2:$D$201,MATCH($G160,Turnos!$J$2:$J$201,0))))</f>
        <v/>
      </c>
      <c r="N160" s="18">
        <f>IF($K160="","",$L160+$M160)</f>
        <v/>
      </c>
      <c r="O160" s="13">
        <f>IF(OR($G160="",$C160="",$G160&lt;&gt;'Liquidación del turno'!$C$5),"",COUNTIFS($G$2:$G160,$G160,$C$2:$C160,"&lt;&gt;"))</f>
        <v/>
      </c>
    </row>
    <row r="161">
      <c r="A161" s="16" t="n"/>
      <c r="B161" s="11" t="n"/>
      <c r="C161" s="11" t="n"/>
      <c r="D161" s="12" t="n"/>
      <c r="E161" s="13">
        <f>IF($C161="","",IFERROR(INDEX(Equipo!$B$2:$B$61,MATCH($C161,Equipo!$A$2:$A$61,0)),"No está en Equipo"))</f>
        <v/>
      </c>
      <c r="F161" s="15">
        <f>IF($C161="","",IFERROR(INDEX(Equipo!$C$2:$C$61,MATCH($C161,Equipo!$A$2:$A$61,0)),0))</f>
        <v/>
      </c>
      <c r="G161" s="13">
        <f>IF(OR($A161="",$B161=""),"",IFERROR($A161*10+MATCH($B161,Puestos!$D$2:$D$7,0),""))</f>
        <v/>
      </c>
      <c r="H161" s="13">
        <f>IF($G161="","",IFERROR(INDEX(Turnos!$F$2:$F$201,MATCH($G161,Turnos!$J$2:$J$201,0)),"Falta el turno"))</f>
        <v/>
      </c>
      <c r="I161" s="15">
        <f>IF(OR($C161="",$H161=""),"",IF($H161="Por horas",N($D161),IF($H161="Por puntos",N($F161),IF($H161="Puntos × horas",N($F161)*N($D161),IF($H161="Partes iguales",1,"")))))</f>
        <v/>
      </c>
      <c r="J161" s="15">
        <f>IF($I161="","",SUMIFS($I$2:$I$1201,$G$2:$G$1201,$G161))</f>
        <v/>
      </c>
      <c r="K161" s="19">
        <f>IF($I161="","",IFERROR($I161/$J161,0))</f>
        <v/>
      </c>
      <c r="L161" s="18">
        <f>IF($K161="","",$K161*N(INDEX(Turnos!$C$2:$C$201,MATCH($G161,Turnos!$J$2:$J$201,0))))</f>
        <v/>
      </c>
      <c r="M161" s="18">
        <f>IF($K161="","",$K161*N(INDEX(Turnos!$D$2:$D$201,MATCH($G161,Turnos!$J$2:$J$201,0))))</f>
        <v/>
      </c>
      <c r="N161" s="18">
        <f>IF($K161="","",$L161+$M161)</f>
        <v/>
      </c>
      <c r="O161" s="13">
        <f>IF(OR($G161="",$C161="",$G161&lt;&gt;'Liquidación del turno'!$C$5),"",COUNTIFS($G$2:$G161,$G161,$C$2:$C161,"&lt;&gt;"))</f>
        <v/>
      </c>
    </row>
    <row r="162">
      <c r="A162" s="16" t="n"/>
      <c r="B162" s="11" t="n"/>
      <c r="C162" s="11" t="n"/>
      <c r="D162" s="12" t="n"/>
      <c r="E162" s="13">
        <f>IF($C162="","",IFERROR(INDEX(Equipo!$B$2:$B$61,MATCH($C162,Equipo!$A$2:$A$61,0)),"No está en Equipo"))</f>
        <v/>
      </c>
      <c r="F162" s="15">
        <f>IF($C162="","",IFERROR(INDEX(Equipo!$C$2:$C$61,MATCH($C162,Equipo!$A$2:$A$61,0)),0))</f>
        <v/>
      </c>
      <c r="G162" s="13">
        <f>IF(OR($A162="",$B162=""),"",IFERROR($A162*10+MATCH($B162,Puestos!$D$2:$D$7,0),""))</f>
        <v/>
      </c>
      <c r="H162" s="13">
        <f>IF($G162="","",IFERROR(INDEX(Turnos!$F$2:$F$201,MATCH($G162,Turnos!$J$2:$J$201,0)),"Falta el turno"))</f>
        <v/>
      </c>
      <c r="I162" s="15">
        <f>IF(OR($C162="",$H162=""),"",IF($H162="Por horas",N($D162),IF($H162="Por puntos",N($F162),IF($H162="Puntos × horas",N($F162)*N($D162),IF($H162="Partes iguales",1,"")))))</f>
        <v/>
      </c>
      <c r="J162" s="15">
        <f>IF($I162="","",SUMIFS($I$2:$I$1201,$G$2:$G$1201,$G162))</f>
        <v/>
      </c>
      <c r="K162" s="19">
        <f>IF($I162="","",IFERROR($I162/$J162,0))</f>
        <v/>
      </c>
      <c r="L162" s="18">
        <f>IF($K162="","",$K162*N(INDEX(Turnos!$C$2:$C$201,MATCH($G162,Turnos!$J$2:$J$201,0))))</f>
        <v/>
      </c>
      <c r="M162" s="18">
        <f>IF($K162="","",$K162*N(INDEX(Turnos!$D$2:$D$201,MATCH($G162,Turnos!$J$2:$J$201,0))))</f>
        <v/>
      </c>
      <c r="N162" s="18">
        <f>IF($K162="","",$L162+$M162)</f>
        <v/>
      </c>
      <c r="O162" s="13">
        <f>IF(OR($G162="",$C162="",$G162&lt;&gt;'Liquidación del turno'!$C$5),"",COUNTIFS($G$2:$G162,$G162,$C$2:$C162,"&lt;&gt;"))</f>
        <v/>
      </c>
    </row>
    <row r="163">
      <c r="A163" s="16" t="n"/>
      <c r="B163" s="11" t="n"/>
      <c r="C163" s="11" t="n"/>
      <c r="D163" s="12" t="n"/>
      <c r="E163" s="13">
        <f>IF($C163="","",IFERROR(INDEX(Equipo!$B$2:$B$61,MATCH($C163,Equipo!$A$2:$A$61,0)),"No está en Equipo"))</f>
        <v/>
      </c>
      <c r="F163" s="15">
        <f>IF($C163="","",IFERROR(INDEX(Equipo!$C$2:$C$61,MATCH($C163,Equipo!$A$2:$A$61,0)),0))</f>
        <v/>
      </c>
      <c r="G163" s="13">
        <f>IF(OR($A163="",$B163=""),"",IFERROR($A163*10+MATCH($B163,Puestos!$D$2:$D$7,0),""))</f>
        <v/>
      </c>
      <c r="H163" s="13">
        <f>IF($G163="","",IFERROR(INDEX(Turnos!$F$2:$F$201,MATCH($G163,Turnos!$J$2:$J$201,0)),"Falta el turno"))</f>
        <v/>
      </c>
      <c r="I163" s="15">
        <f>IF(OR($C163="",$H163=""),"",IF($H163="Por horas",N($D163),IF($H163="Por puntos",N($F163),IF($H163="Puntos × horas",N($F163)*N($D163),IF($H163="Partes iguales",1,"")))))</f>
        <v/>
      </c>
      <c r="J163" s="15">
        <f>IF($I163="","",SUMIFS($I$2:$I$1201,$G$2:$G$1201,$G163))</f>
        <v/>
      </c>
      <c r="K163" s="19">
        <f>IF($I163="","",IFERROR($I163/$J163,0))</f>
        <v/>
      </c>
      <c r="L163" s="18">
        <f>IF($K163="","",$K163*N(INDEX(Turnos!$C$2:$C$201,MATCH($G163,Turnos!$J$2:$J$201,0))))</f>
        <v/>
      </c>
      <c r="M163" s="18">
        <f>IF($K163="","",$K163*N(INDEX(Turnos!$D$2:$D$201,MATCH($G163,Turnos!$J$2:$J$201,0))))</f>
        <v/>
      </c>
      <c r="N163" s="18">
        <f>IF($K163="","",$L163+$M163)</f>
        <v/>
      </c>
      <c r="O163" s="13">
        <f>IF(OR($G163="",$C163="",$G163&lt;&gt;'Liquidación del turno'!$C$5),"",COUNTIFS($G$2:$G163,$G163,$C$2:$C163,"&lt;&gt;"))</f>
        <v/>
      </c>
    </row>
    <row r="164">
      <c r="A164" s="16" t="n"/>
      <c r="B164" s="11" t="n"/>
      <c r="C164" s="11" t="n"/>
      <c r="D164" s="12" t="n"/>
      <c r="E164" s="13">
        <f>IF($C164="","",IFERROR(INDEX(Equipo!$B$2:$B$61,MATCH($C164,Equipo!$A$2:$A$61,0)),"No está en Equipo"))</f>
        <v/>
      </c>
      <c r="F164" s="15">
        <f>IF($C164="","",IFERROR(INDEX(Equipo!$C$2:$C$61,MATCH($C164,Equipo!$A$2:$A$61,0)),0))</f>
        <v/>
      </c>
      <c r="G164" s="13">
        <f>IF(OR($A164="",$B164=""),"",IFERROR($A164*10+MATCH($B164,Puestos!$D$2:$D$7,0),""))</f>
        <v/>
      </c>
      <c r="H164" s="13">
        <f>IF($G164="","",IFERROR(INDEX(Turnos!$F$2:$F$201,MATCH($G164,Turnos!$J$2:$J$201,0)),"Falta el turno"))</f>
        <v/>
      </c>
      <c r="I164" s="15">
        <f>IF(OR($C164="",$H164=""),"",IF($H164="Por horas",N($D164),IF($H164="Por puntos",N($F164),IF($H164="Puntos × horas",N($F164)*N($D164),IF($H164="Partes iguales",1,"")))))</f>
        <v/>
      </c>
      <c r="J164" s="15">
        <f>IF($I164="","",SUMIFS($I$2:$I$1201,$G$2:$G$1201,$G164))</f>
        <v/>
      </c>
      <c r="K164" s="19">
        <f>IF($I164="","",IFERROR($I164/$J164,0))</f>
        <v/>
      </c>
      <c r="L164" s="18">
        <f>IF($K164="","",$K164*N(INDEX(Turnos!$C$2:$C$201,MATCH($G164,Turnos!$J$2:$J$201,0))))</f>
        <v/>
      </c>
      <c r="M164" s="18">
        <f>IF($K164="","",$K164*N(INDEX(Turnos!$D$2:$D$201,MATCH($G164,Turnos!$J$2:$J$201,0))))</f>
        <v/>
      </c>
      <c r="N164" s="18">
        <f>IF($K164="","",$L164+$M164)</f>
        <v/>
      </c>
      <c r="O164" s="13">
        <f>IF(OR($G164="",$C164="",$G164&lt;&gt;'Liquidación del turno'!$C$5),"",COUNTIFS($G$2:$G164,$G164,$C$2:$C164,"&lt;&gt;"))</f>
        <v/>
      </c>
    </row>
    <row r="165">
      <c r="A165" s="16" t="n"/>
      <c r="B165" s="11" t="n"/>
      <c r="C165" s="11" t="n"/>
      <c r="D165" s="12" t="n"/>
      <c r="E165" s="13">
        <f>IF($C165="","",IFERROR(INDEX(Equipo!$B$2:$B$61,MATCH($C165,Equipo!$A$2:$A$61,0)),"No está en Equipo"))</f>
        <v/>
      </c>
      <c r="F165" s="15">
        <f>IF($C165="","",IFERROR(INDEX(Equipo!$C$2:$C$61,MATCH($C165,Equipo!$A$2:$A$61,0)),0))</f>
        <v/>
      </c>
      <c r="G165" s="13">
        <f>IF(OR($A165="",$B165=""),"",IFERROR($A165*10+MATCH($B165,Puestos!$D$2:$D$7,0),""))</f>
        <v/>
      </c>
      <c r="H165" s="13">
        <f>IF($G165="","",IFERROR(INDEX(Turnos!$F$2:$F$201,MATCH($G165,Turnos!$J$2:$J$201,0)),"Falta el turno"))</f>
        <v/>
      </c>
      <c r="I165" s="15">
        <f>IF(OR($C165="",$H165=""),"",IF($H165="Por horas",N($D165),IF($H165="Por puntos",N($F165),IF($H165="Puntos × horas",N($F165)*N($D165),IF($H165="Partes iguales",1,"")))))</f>
        <v/>
      </c>
      <c r="J165" s="15">
        <f>IF($I165="","",SUMIFS($I$2:$I$1201,$G$2:$G$1201,$G165))</f>
        <v/>
      </c>
      <c r="K165" s="19">
        <f>IF($I165="","",IFERROR($I165/$J165,0))</f>
        <v/>
      </c>
      <c r="L165" s="18">
        <f>IF($K165="","",$K165*N(INDEX(Turnos!$C$2:$C$201,MATCH($G165,Turnos!$J$2:$J$201,0))))</f>
        <v/>
      </c>
      <c r="M165" s="18">
        <f>IF($K165="","",$K165*N(INDEX(Turnos!$D$2:$D$201,MATCH($G165,Turnos!$J$2:$J$201,0))))</f>
        <v/>
      </c>
      <c r="N165" s="18">
        <f>IF($K165="","",$L165+$M165)</f>
        <v/>
      </c>
      <c r="O165" s="13">
        <f>IF(OR($G165="",$C165="",$G165&lt;&gt;'Liquidación del turno'!$C$5),"",COUNTIFS($G$2:$G165,$G165,$C$2:$C165,"&lt;&gt;"))</f>
        <v/>
      </c>
    </row>
    <row r="166">
      <c r="A166" s="16" t="n"/>
      <c r="B166" s="11" t="n"/>
      <c r="C166" s="11" t="n"/>
      <c r="D166" s="12" t="n"/>
      <c r="E166" s="13">
        <f>IF($C166="","",IFERROR(INDEX(Equipo!$B$2:$B$61,MATCH($C166,Equipo!$A$2:$A$61,0)),"No está en Equipo"))</f>
        <v/>
      </c>
      <c r="F166" s="15">
        <f>IF($C166="","",IFERROR(INDEX(Equipo!$C$2:$C$61,MATCH($C166,Equipo!$A$2:$A$61,0)),0))</f>
        <v/>
      </c>
      <c r="G166" s="13">
        <f>IF(OR($A166="",$B166=""),"",IFERROR($A166*10+MATCH($B166,Puestos!$D$2:$D$7,0),""))</f>
        <v/>
      </c>
      <c r="H166" s="13">
        <f>IF($G166="","",IFERROR(INDEX(Turnos!$F$2:$F$201,MATCH($G166,Turnos!$J$2:$J$201,0)),"Falta el turno"))</f>
        <v/>
      </c>
      <c r="I166" s="15">
        <f>IF(OR($C166="",$H166=""),"",IF($H166="Por horas",N($D166),IF($H166="Por puntos",N($F166),IF($H166="Puntos × horas",N($F166)*N($D166),IF($H166="Partes iguales",1,"")))))</f>
        <v/>
      </c>
      <c r="J166" s="15">
        <f>IF($I166="","",SUMIFS($I$2:$I$1201,$G$2:$G$1201,$G166))</f>
        <v/>
      </c>
      <c r="K166" s="19">
        <f>IF($I166="","",IFERROR($I166/$J166,0))</f>
        <v/>
      </c>
      <c r="L166" s="18">
        <f>IF($K166="","",$K166*N(INDEX(Turnos!$C$2:$C$201,MATCH($G166,Turnos!$J$2:$J$201,0))))</f>
        <v/>
      </c>
      <c r="M166" s="18">
        <f>IF($K166="","",$K166*N(INDEX(Turnos!$D$2:$D$201,MATCH($G166,Turnos!$J$2:$J$201,0))))</f>
        <v/>
      </c>
      <c r="N166" s="18">
        <f>IF($K166="","",$L166+$M166)</f>
        <v/>
      </c>
      <c r="O166" s="13">
        <f>IF(OR($G166="",$C166="",$G166&lt;&gt;'Liquidación del turno'!$C$5),"",COUNTIFS($G$2:$G166,$G166,$C$2:$C166,"&lt;&gt;"))</f>
        <v/>
      </c>
    </row>
    <row r="167">
      <c r="A167" s="16" t="n"/>
      <c r="B167" s="11" t="n"/>
      <c r="C167" s="11" t="n"/>
      <c r="D167" s="12" t="n"/>
      <c r="E167" s="13">
        <f>IF($C167="","",IFERROR(INDEX(Equipo!$B$2:$B$61,MATCH($C167,Equipo!$A$2:$A$61,0)),"No está en Equipo"))</f>
        <v/>
      </c>
      <c r="F167" s="15">
        <f>IF($C167="","",IFERROR(INDEX(Equipo!$C$2:$C$61,MATCH($C167,Equipo!$A$2:$A$61,0)),0))</f>
        <v/>
      </c>
      <c r="G167" s="13">
        <f>IF(OR($A167="",$B167=""),"",IFERROR($A167*10+MATCH($B167,Puestos!$D$2:$D$7,0),""))</f>
        <v/>
      </c>
      <c r="H167" s="13">
        <f>IF($G167="","",IFERROR(INDEX(Turnos!$F$2:$F$201,MATCH($G167,Turnos!$J$2:$J$201,0)),"Falta el turno"))</f>
        <v/>
      </c>
      <c r="I167" s="15">
        <f>IF(OR($C167="",$H167=""),"",IF($H167="Por horas",N($D167),IF($H167="Por puntos",N($F167),IF($H167="Puntos × horas",N($F167)*N($D167),IF($H167="Partes iguales",1,"")))))</f>
        <v/>
      </c>
      <c r="J167" s="15">
        <f>IF($I167="","",SUMIFS($I$2:$I$1201,$G$2:$G$1201,$G167))</f>
        <v/>
      </c>
      <c r="K167" s="19">
        <f>IF($I167="","",IFERROR($I167/$J167,0))</f>
        <v/>
      </c>
      <c r="L167" s="18">
        <f>IF($K167="","",$K167*N(INDEX(Turnos!$C$2:$C$201,MATCH($G167,Turnos!$J$2:$J$201,0))))</f>
        <v/>
      </c>
      <c r="M167" s="18">
        <f>IF($K167="","",$K167*N(INDEX(Turnos!$D$2:$D$201,MATCH($G167,Turnos!$J$2:$J$201,0))))</f>
        <v/>
      </c>
      <c r="N167" s="18">
        <f>IF($K167="","",$L167+$M167)</f>
        <v/>
      </c>
      <c r="O167" s="13">
        <f>IF(OR($G167="",$C167="",$G167&lt;&gt;'Liquidación del turno'!$C$5),"",COUNTIFS($G$2:$G167,$G167,$C$2:$C167,"&lt;&gt;"))</f>
        <v/>
      </c>
    </row>
    <row r="168">
      <c r="A168" s="16" t="n"/>
      <c r="B168" s="11" t="n"/>
      <c r="C168" s="11" t="n"/>
      <c r="D168" s="12" t="n"/>
      <c r="E168" s="13">
        <f>IF($C168="","",IFERROR(INDEX(Equipo!$B$2:$B$61,MATCH($C168,Equipo!$A$2:$A$61,0)),"No está en Equipo"))</f>
        <v/>
      </c>
      <c r="F168" s="15">
        <f>IF($C168="","",IFERROR(INDEX(Equipo!$C$2:$C$61,MATCH($C168,Equipo!$A$2:$A$61,0)),0))</f>
        <v/>
      </c>
      <c r="G168" s="13">
        <f>IF(OR($A168="",$B168=""),"",IFERROR($A168*10+MATCH($B168,Puestos!$D$2:$D$7,0),""))</f>
        <v/>
      </c>
      <c r="H168" s="13">
        <f>IF($G168="","",IFERROR(INDEX(Turnos!$F$2:$F$201,MATCH($G168,Turnos!$J$2:$J$201,0)),"Falta el turno"))</f>
        <v/>
      </c>
      <c r="I168" s="15">
        <f>IF(OR($C168="",$H168=""),"",IF($H168="Por horas",N($D168),IF($H168="Por puntos",N($F168),IF($H168="Puntos × horas",N($F168)*N($D168),IF($H168="Partes iguales",1,"")))))</f>
        <v/>
      </c>
      <c r="J168" s="15">
        <f>IF($I168="","",SUMIFS($I$2:$I$1201,$G$2:$G$1201,$G168))</f>
        <v/>
      </c>
      <c r="K168" s="19">
        <f>IF($I168="","",IFERROR($I168/$J168,0))</f>
        <v/>
      </c>
      <c r="L168" s="18">
        <f>IF($K168="","",$K168*N(INDEX(Turnos!$C$2:$C$201,MATCH($G168,Turnos!$J$2:$J$201,0))))</f>
        <v/>
      </c>
      <c r="M168" s="18">
        <f>IF($K168="","",$K168*N(INDEX(Turnos!$D$2:$D$201,MATCH($G168,Turnos!$J$2:$J$201,0))))</f>
        <v/>
      </c>
      <c r="N168" s="18">
        <f>IF($K168="","",$L168+$M168)</f>
        <v/>
      </c>
      <c r="O168" s="13">
        <f>IF(OR($G168="",$C168="",$G168&lt;&gt;'Liquidación del turno'!$C$5),"",COUNTIFS($G$2:$G168,$G168,$C$2:$C168,"&lt;&gt;"))</f>
        <v/>
      </c>
    </row>
    <row r="169">
      <c r="A169" s="16" t="n"/>
      <c r="B169" s="11" t="n"/>
      <c r="C169" s="11" t="n"/>
      <c r="D169" s="12" t="n"/>
      <c r="E169" s="13">
        <f>IF($C169="","",IFERROR(INDEX(Equipo!$B$2:$B$61,MATCH($C169,Equipo!$A$2:$A$61,0)),"No está en Equipo"))</f>
        <v/>
      </c>
      <c r="F169" s="15">
        <f>IF($C169="","",IFERROR(INDEX(Equipo!$C$2:$C$61,MATCH($C169,Equipo!$A$2:$A$61,0)),0))</f>
        <v/>
      </c>
      <c r="G169" s="13">
        <f>IF(OR($A169="",$B169=""),"",IFERROR($A169*10+MATCH($B169,Puestos!$D$2:$D$7,0),""))</f>
        <v/>
      </c>
      <c r="H169" s="13">
        <f>IF($G169="","",IFERROR(INDEX(Turnos!$F$2:$F$201,MATCH($G169,Turnos!$J$2:$J$201,0)),"Falta el turno"))</f>
        <v/>
      </c>
      <c r="I169" s="15">
        <f>IF(OR($C169="",$H169=""),"",IF($H169="Por horas",N($D169),IF($H169="Por puntos",N($F169),IF($H169="Puntos × horas",N($F169)*N($D169),IF($H169="Partes iguales",1,"")))))</f>
        <v/>
      </c>
      <c r="J169" s="15">
        <f>IF($I169="","",SUMIFS($I$2:$I$1201,$G$2:$G$1201,$G169))</f>
        <v/>
      </c>
      <c r="K169" s="19">
        <f>IF($I169="","",IFERROR($I169/$J169,0))</f>
        <v/>
      </c>
      <c r="L169" s="18">
        <f>IF($K169="","",$K169*N(INDEX(Turnos!$C$2:$C$201,MATCH($G169,Turnos!$J$2:$J$201,0))))</f>
        <v/>
      </c>
      <c r="M169" s="18">
        <f>IF($K169="","",$K169*N(INDEX(Turnos!$D$2:$D$201,MATCH($G169,Turnos!$J$2:$J$201,0))))</f>
        <v/>
      </c>
      <c r="N169" s="18">
        <f>IF($K169="","",$L169+$M169)</f>
        <v/>
      </c>
      <c r="O169" s="13">
        <f>IF(OR($G169="",$C169="",$G169&lt;&gt;'Liquidación del turno'!$C$5),"",COUNTIFS($G$2:$G169,$G169,$C$2:$C169,"&lt;&gt;"))</f>
        <v/>
      </c>
    </row>
    <row r="170">
      <c r="A170" s="16" t="n"/>
      <c r="B170" s="11" t="n"/>
      <c r="C170" s="11" t="n"/>
      <c r="D170" s="12" t="n"/>
      <c r="E170" s="13">
        <f>IF($C170="","",IFERROR(INDEX(Equipo!$B$2:$B$61,MATCH($C170,Equipo!$A$2:$A$61,0)),"No está en Equipo"))</f>
        <v/>
      </c>
      <c r="F170" s="15">
        <f>IF($C170="","",IFERROR(INDEX(Equipo!$C$2:$C$61,MATCH($C170,Equipo!$A$2:$A$61,0)),0))</f>
        <v/>
      </c>
      <c r="G170" s="13">
        <f>IF(OR($A170="",$B170=""),"",IFERROR($A170*10+MATCH($B170,Puestos!$D$2:$D$7,0),""))</f>
        <v/>
      </c>
      <c r="H170" s="13">
        <f>IF($G170="","",IFERROR(INDEX(Turnos!$F$2:$F$201,MATCH($G170,Turnos!$J$2:$J$201,0)),"Falta el turno"))</f>
        <v/>
      </c>
      <c r="I170" s="15">
        <f>IF(OR($C170="",$H170=""),"",IF($H170="Por horas",N($D170),IF($H170="Por puntos",N($F170),IF($H170="Puntos × horas",N($F170)*N($D170),IF($H170="Partes iguales",1,"")))))</f>
        <v/>
      </c>
      <c r="J170" s="15">
        <f>IF($I170="","",SUMIFS($I$2:$I$1201,$G$2:$G$1201,$G170))</f>
        <v/>
      </c>
      <c r="K170" s="19">
        <f>IF($I170="","",IFERROR($I170/$J170,0))</f>
        <v/>
      </c>
      <c r="L170" s="18">
        <f>IF($K170="","",$K170*N(INDEX(Turnos!$C$2:$C$201,MATCH($G170,Turnos!$J$2:$J$201,0))))</f>
        <v/>
      </c>
      <c r="M170" s="18">
        <f>IF($K170="","",$K170*N(INDEX(Turnos!$D$2:$D$201,MATCH($G170,Turnos!$J$2:$J$201,0))))</f>
        <v/>
      </c>
      <c r="N170" s="18">
        <f>IF($K170="","",$L170+$M170)</f>
        <v/>
      </c>
      <c r="O170" s="13">
        <f>IF(OR($G170="",$C170="",$G170&lt;&gt;'Liquidación del turno'!$C$5),"",COUNTIFS($G$2:$G170,$G170,$C$2:$C170,"&lt;&gt;"))</f>
        <v/>
      </c>
    </row>
    <row r="171">
      <c r="A171" s="16" t="n"/>
      <c r="B171" s="11" t="n"/>
      <c r="C171" s="11" t="n"/>
      <c r="D171" s="12" t="n"/>
      <c r="E171" s="13">
        <f>IF($C171="","",IFERROR(INDEX(Equipo!$B$2:$B$61,MATCH($C171,Equipo!$A$2:$A$61,0)),"No está en Equipo"))</f>
        <v/>
      </c>
      <c r="F171" s="15">
        <f>IF($C171="","",IFERROR(INDEX(Equipo!$C$2:$C$61,MATCH($C171,Equipo!$A$2:$A$61,0)),0))</f>
        <v/>
      </c>
      <c r="G171" s="13">
        <f>IF(OR($A171="",$B171=""),"",IFERROR($A171*10+MATCH($B171,Puestos!$D$2:$D$7,0),""))</f>
        <v/>
      </c>
      <c r="H171" s="13">
        <f>IF($G171="","",IFERROR(INDEX(Turnos!$F$2:$F$201,MATCH($G171,Turnos!$J$2:$J$201,0)),"Falta el turno"))</f>
        <v/>
      </c>
      <c r="I171" s="15">
        <f>IF(OR($C171="",$H171=""),"",IF($H171="Por horas",N($D171),IF($H171="Por puntos",N($F171),IF($H171="Puntos × horas",N($F171)*N($D171),IF($H171="Partes iguales",1,"")))))</f>
        <v/>
      </c>
      <c r="J171" s="15">
        <f>IF($I171="","",SUMIFS($I$2:$I$1201,$G$2:$G$1201,$G171))</f>
        <v/>
      </c>
      <c r="K171" s="19">
        <f>IF($I171="","",IFERROR($I171/$J171,0))</f>
        <v/>
      </c>
      <c r="L171" s="18">
        <f>IF($K171="","",$K171*N(INDEX(Turnos!$C$2:$C$201,MATCH($G171,Turnos!$J$2:$J$201,0))))</f>
        <v/>
      </c>
      <c r="M171" s="18">
        <f>IF($K171="","",$K171*N(INDEX(Turnos!$D$2:$D$201,MATCH($G171,Turnos!$J$2:$J$201,0))))</f>
        <v/>
      </c>
      <c r="N171" s="18">
        <f>IF($K171="","",$L171+$M171)</f>
        <v/>
      </c>
      <c r="O171" s="13">
        <f>IF(OR($G171="",$C171="",$G171&lt;&gt;'Liquidación del turno'!$C$5),"",COUNTIFS($G$2:$G171,$G171,$C$2:$C171,"&lt;&gt;"))</f>
        <v/>
      </c>
    </row>
    <row r="172">
      <c r="A172" s="16" t="n"/>
      <c r="B172" s="11" t="n"/>
      <c r="C172" s="11" t="n"/>
      <c r="D172" s="12" t="n"/>
      <c r="E172" s="13">
        <f>IF($C172="","",IFERROR(INDEX(Equipo!$B$2:$B$61,MATCH($C172,Equipo!$A$2:$A$61,0)),"No está en Equipo"))</f>
        <v/>
      </c>
      <c r="F172" s="15">
        <f>IF($C172="","",IFERROR(INDEX(Equipo!$C$2:$C$61,MATCH($C172,Equipo!$A$2:$A$61,0)),0))</f>
        <v/>
      </c>
      <c r="G172" s="13">
        <f>IF(OR($A172="",$B172=""),"",IFERROR($A172*10+MATCH($B172,Puestos!$D$2:$D$7,0),""))</f>
        <v/>
      </c>
      <c r="H172" s="13">
        <f>IF($G172="","",IFERROR(INDEX(Turnos!$F$2:$F$201,MATCH($G172,Turnos!$J$2:$J$201,0)),"Falta el turno"))</f>
        <v/>
      </c>
      <c r="I172" s="15">
        <f>IF(OR($C172="",$H172=""),"",IF($H172="Por horas",N($D172),IF($H172="Por puntos",N($F172),IF($H172="Puntos × horas",N($F172)*N($D172),IF($H172="Partes iguales",1,"")))))</f>
        <v/>
      </c>
      <c r="J172" s="15">
        <f>IF($I172="","",SUMIFS($I$2:$I$1201,$G$2:$G$1201,$G172))</f>
        <v/>
      </c>
      <c r="K172" s="19">
        <f>IF($I172="","",IFERROR($I172/$J172,0))</f>
        <v/>
      </c>
      <c r="L172" s="18">
        <f>IF($K172="","",$K172*N(INDEX(Turnos!$C$2:$C$201,MATCH($G172,Turnos!$J$2:$J$201,0))))</f>
        <v/>
      </c>
      <c r="M172" s="18">
        <f>IF($K172="","",$K172*N(INDEX(Turnos!$D$2:$D$201,MATCH($G172,Turnos!$J$2:$J$201,0))))</f>
        <v/>
      </c>
      <c r="N172" s="18">
        <f>IF($K172="","",$L172+$M172)</f>
        <v/>
      </c>
      <c r="O172" s="13">
        <f>IF(OR($G172="",$C172="",$G172&lt;&gt;'Liquidación del turno'!$C$5),"",COUNTIFS($G$2:$G172,$G172,$C$2:$C172,"&lt;&gt;"))</f>
        <v/>
      </c>
    </row>
    <row r="173">
      <c r="A173" s="16" t="n"/>
      <c r="B173" s="11" t="n"/>
      <c r="C173" s="11" t="n"/>
      <c r="D173" s="12" t="n"/>
      <c r="E173" s="13">
        <f>IF($C173="","",IFERROR(INDEX(Equipo!$B$2:$B$61,MATCH($C173,Equipo!$A$2:$A$61,0)),"No está en Equipo"))</f>
        <v/>
      </c>
      <c r="F173" s="15">
        <f>IF($C173="","",IFERROR(INDEX(Equipo!$C$2:$C$61,MATCH($C173,Equipo!$A$2:$A$61,0)),0))</f>
        <v/>
      </c>
      <c r="G173" s="13">
        <f>IF(OR($A173="",$B173=""),"",IFERROR($A173*10+MATCH($B173,Puestos!$D$2:$D$7,0),""))</f>
        <v/>
      </c>
      <c r="H173" s="13">
        <f>IF($G173="","",IFERROR(INDEX(Turnos!$F$2:$F$201,MATCH($G173,Turnos!$J$2:$J$201,0)),"Falta el turno"))</f>
        <v/>
      </c>
      <c r="I173" s="15">
        <f>IF(OR($C173="",$H173=""),"",IF($H173="Por horas",N($D173),IF($H173="Por puntos",N($F173),IF($H173="Puntos × horas",N($F173)*N($D173),IF($H173="Partes iguales",1,"")))))</f>
        <v/>
      </c>
      <c r="J173" s="15">
        <f>IF($I173="","",SUMIFS($I$2:$I$1201,$G$2:$G$1201,$G173))</f>
        <v/>
      </c>
      <c r="K173" s="19">
        <f>IF($I173="","",IFERROR($I173/$J173,0))</f>
        <v/>
      </c>
      <c r="L173" s="18">
        <f>IF($K173="","",$K173*N(INDEX(Turnos!$C$2:$C$201,MATCH($G173,Turnos!$J$2:$J$201,0))))</f>
        <v/>
      </c>
      <c r="M173" s="18">
        <f>IF($K173="","",$K173*N(INDEX(Turnos!$D$2:$D$201,MATCH($G173,Turnos!$J$2:$J$201,0))))</f>
        <v/>
      </c>
      <c r="N173" s="18">
        <f>IF($K173="","",$L173+$M173)</f>
        <v/>
      </c>
      <c r="O173" s="13">
        <f>IF(OR($G173="",$C173="",$G173&lt;&gt;'Liquidación del turno'!$C$5),"",COUNTIFS($G$2:$G173,$G173,$C$2:$C173,"&lt;&gt;"))</f>
        <v/>
      </c>
    </row>
    <row r="174">
      <c r="A174" s="16" t="n"/>
      <c r="B174" s="11" t="n"/>
      <c r="C174" s="11" t="n"/>
      <c r="D174" s="12" t="n"/>
      <c r="E174" s="13">
        <f>IF($C174="","",IFERROR(INDEX(Equipo!$B$2:$B$61,MATCH($C174,Equipo!$A$2:$A$61,0)),"No está en Equipo"))</f>
        <v/>
      </c>
      <c r="F174" s="15">
        <f>IF($C174="","",IFERROR(INDEX(Equipo!$C$2:$C$61,MATCH($C174,Equipo!$A$2:$A$61,0)),0))</f>
        <v/>
      </c>
      <c r="G174" s="13">
        <f>IF(OR($A174="",$B174=""),"",IFERROR($A174*10+MATCH($B174,Puestos!$D$2:$D$7,0),""))</f>
        <v/>
      </c>
      <c r="H174" s="13">
        <f>IF($G174="","",IFERROR(INDEX(Turnos!$F$2:$F$201,MATCH($G174,Turnos!$J$2:$J$201,0)),"Falta el turno"))</f>
        <v/>
      </c>
      <c r="I174" s="15">
        <f>IF(OR($C174="",$H174=""),"",IF($H174="Por horas",N($D174),IF($H174="Por puntos",N($F174),IF($H174="Puntos × horas",N($F174)*N($D174),IF($H174="Partes iguales",1,"")))))</f>
        <v/>
      </c>
      <c r="J174" s="15">
        <f>IF($I174="","",SUMIFS($I$2:$I$1201,$G$2:$G$1201,$G174))</f>
        <v/>
      </c>
      <c r="K174" s="19">
        <f>IF($I174="","",IFERROR($I174/$J174,0))</f>
        <v/>
      </c>
      <c r="L174" s="18">
        <f>IF($K174="","",$K174*N(INDEX(Turnos!$C$2:$C$201,MATCH($G174,Turnos!$J$2:$J$201,0))))</f>
        <v/>
      </c>
      <c r="M174" s="18">
        <f>IF($K174="","",$K174*N(INDEX(Turnos!$D$2:$D$201,MATCH($G174,Turnos!$J$2:$J$201,0))))</f>
        <v/>
      </c>
      <c r="N174" s="18">
        <f>IF($K174="","",$L174+$M174)</f>
        <v/>
      </c>
      <c r="O174" s="13">
        <f>IF(OR($G174="",$C174="",$G174&lt;&gt;'Liquidación del turno'!$C$5),"",COUNTIFS($G$2:$G174,$G174,$C$2:$C174,"&lt;&gt;"))</f>
        <v/>
      </c>
    </row>
    <row r="175">
      <c r="A175" s="16" t="n"/>
      <c r="B175" s="11" t="n"/>
      <c r="C175" s="11" t="n"/>
      <c r="D175" s="12" t="n"/>
      <c r="E175" s="13">
        <f>IF($C175="","",IFERROR(INDEX(Equipo!$B$2:$B$61,MATCH($C175,Equipo!$A$2:$A$61,0)),"No está en Equipo"))</f>
        <v/>
      </c>
      <c r="F175" s="15">
        <f>IF($C175="","",IFERROR(INDEX(Equipo!$C$2:$C$61,MATCH($C175,Equipo!$A$2:$A$61,0)),0))</f>
        <v/>
      </c>
      <c r="G175" s="13">
        <f>IF(OR($A175="",$B175=""),"",IFERROR($A175*10+MATCH($B175,Puestos!$D$2:$D$7,0),""))</f>
        <v/>
      </c>
      <c r="H175" s="13">
        <f>IF($G175="","",IFERROR(INDEX(Turnos!$F$2:$F$201,MATCH($G175,Turnos!$J$2:$J$201,0)),"Falta el turno"))</f>
        <v/>
      </c>
      <c r="I175" s="15">
        <f>IF(OR($C175="",$H175=""),"",IF($H175="Por horas",N($D175),IF($H175="Por puntos",N($F175),IF($H175="Puntos × horas",N($F175)*N($D175),IF($H175="Partes iguales",1,"")))))</f>
        <v/>
      </c>
      <c r="J175" s="15">
        <f>IF($I175="","",SUMIFS($I$2:$I$1201,$G$2:$G$1201,$G175))</f>
        <v/>
      </c>
      <c r="K175" s="19">
        <f>IF($I175="","",IFERROR($I175/$J175,0))</f>
        <v/>
      </c>
      <c r="L175" s="18">
        <f>IF($K175="","",$K175*N(INDEX(Turnos!$C$2:$C$201,MATCH($G175,Turnos!$J$2:$J$201,0))))</f>
        <v/>
      </c>
      <c r="M175" s="18">
        <f>IF($K175="","",$K175*N(INDEX(Turnos!$D$2:$D$201,MATCH($G175,Turnos!$J$2:$J$201,0))))</f>
        <v/>
      </c>
      <c r="N175" s="18">
        <f>IF($K175="","",$L175+$M175)</f>
        <v/>
      </c>
      <c r="O175" s="13">
        <f>IF(OR($G175="",$C175="",$G175&lt;&gt;'Liquidación del turno'!$C$5),"",COUNTIFS($G$2:$G175,$G175,$C$2:$C175,"&lt;&gt;"))</f>
        <v/>
      </c>
    </row>
    <row r="176">
      <c r="A176" s="16" t="n"/>
      <c r="B176" s="11" t="n"/>
      <c r="C176" s="11" t="n"/>
      <c r="D176" s="12" t="n"/>
      <c r="E176" s="13">
        <f>IF($C176="","",IFERROR(INDEX(Equipo!$B$2:$B$61,MATCH($C176,Equipo!$A$2:$A$61,0)),"No está en Equipo"))</f>
        <v/>
      </c>
      <c r="F176" s="15">
        <f>IF($C176="","",IFERROR(INDEX(Equipo!$C$2:$C$61,MATCH($C176,Equipo!$A$2:$A$61,0)),0))</f>
        <v/>
      </c>
      <c r="G176" s="13">
        <f>IF(OR($A176="",$B176=""),"",IFERROR($A176*10+MATCH($B176,Puestos!$D$2:$D$7,0),""))</f>
        <v/>
      </c>
      <c r="H176" s="13">
        <f>IF($G176="","",IFERROR(INDEX(Turnos!$F$2:$F$201,MATCH($G176,Turnos!$J$2:$J$201,0)),"Falta el turno"))</f>
        <v/>
      </c>
      <c r="I176" s="15">
        <f>IF(OR($C176="",$H176=""),"",IF($H176="Por horas",N($D176),IF($H176="Por puntos",N($F176),IF($H176="Puntos × horas",N($F176)*N($D176),IF($H176="Partes iguales",1,"")))))</f>
        <v/>
      </c>
      <c r="J176" s="15">
        <f>IF($I176="","",SUMIFS($I$2:$I$1201,$G$2:$G$1201,$G176))</f>
        <v/>
      </c>
      <c r="K176" s="19">
        <f>IF($I176="","",IFERROR($I176/$J176,0))</f>
        <v/>
      </c>
      <c r="L176" s="18">
        <f>IF($K176="","",$K176*N(INDEX(Turnos!$C$2:$C$201,MATCH($G176,Turnos!$J$2:$J$201,0))))</f>
        <v/>
      </c>
      <c r="M176" s="18">
        <f>IF($K176="","",$K176*N(INDEX(Turnos!$D$2:$D$201,MATCH($G176,Turnos!$J$2:$J$201,0))))</f>
        <v/>
      </c>
      <c r="N176" s="18">
        <f>IF($K176="","",$L176+$M176)</f>
        <v/>
      </c>
      <c r="O176" s="13">
        <f>IF(OR($G176="",$C176="",$G176&lt;&gt;'Liquidación del turno'!$C$5),"",COUNTIFS($G$2:$G176,$G176,$C$2:$C176,"&lt;&gt;"))</f>
        <v/>
      </c>
    </row>
    <row r="177">
      <c r="A177" s="16" t="n"/>
      <c r="B177" s="11" t="n"/>
      <c r="C177" s="11" t="n"/>
      <c r="D177" s="12" t="n"/>
      <c r="E177" s="13">
        <f>IF($C177="","",IFERROR(INDEX(Equipo!$B$2:$B$61,MATCH($C177,Equipo!$A$2:$A$61,0)),"No está en Equipo"))</f>
        <v/>
      </c>
      <c r="F177" s="15">
        <f>IF($C177="","",IFERROR(INDEX(Equipo!$C$2:$C$61,MATCH($C177,Equipo!$A$2:$A$61,0)),0))</f>
        <v/>
      </c>
      <c r="G177" s="13">
        <f>IF(OR($A177="",$B177=""),"",IFERROR($A177*10+MATCH($B177,Puestos!$D$2:$D$7,0),""))</f>
        <v/>
      </c>
      <c r="H177" s="13">
        <f>IF($G177="","",IFERROR(INDEX(Turnos!$F$2:$F$201,MATCH($G177,Turnos!$J$2:$J$201,0)),"Falta el turno"))</f>
        <v/>
      </c>
      <c r="I177" s="15">
        <f>IF(OR($C177="",$H177=""),"",IF($H177="Por horas",N($D177),IF($H177="Por puntos",N($F177),IF($H177="Puntos × horas",N($F177)*N($D177),IF($H177="Partes iguales",1,"")))))</f>
        <v/>
      </c>
      <c r="J177" s="15">
        <f>IF($I177="","",SUMIFS($I$2:$I$1201,$G$2:$G$1201,$G177))</f>
        <v/>
      </c>
      <c r="K177" s="19">
        <f>IF($I177="","",IFERROR($I177/$J177,0))</f>
        <v/>
      </c>
      <c r="L177" s="18">
        <f>IF($K177="","",$K177*N(INDEX(Turnos!$C$2:$C$201,MATCH($G177,Turnos!$J$2:$J$201,0))))</f>
        <v/>
      </c>
      <c r="M177" s="18">
        <f>IF($K177="","",$K177*N(INDEX(Turnos!$D$2:$D$201,MATCH($G177,Turnos!$J$2:$J$201,0))))</f>
        <v/>
      </c>
      <c r="N177" s="18">
        <f>IF($K177="","",$L177+$M177)</f>
        <v/>
      </c>
      <c r="O177" s="13">
        <f>IF(OR($G177="",$C177="",$G177&lt;&gt;'Liquidación del turno'!$C$5),"",COUNTIFS($G$2:$G177,$G177,$C$2:$C177,"&lt;&gt;"))</f>
        <v/>
      </c>
    </row>
    <row r="178">
      <c r="A178" s="16" t="n"/>
      <c r="B178" s="11" t="n"/>
      <c r="C178" s="11" t="n"/>
      <c r="D178" s="12" t="n"/>
      <c r="E178" s="13">
        <f>IF($C178="","",IFERROR(INDEX(Equipo!$B$2:$B$61,MATCH($C178,Equipo!$A$2:$A$61,0)),"No está en Equipo"))</f>
        <v/>
      </c>
      <c r="F178" s="15">
        <f>IF($C178="","",IFERROR(INDEX(Equipo!$C$2:$C$61,MATCH($C178,Equipo!$A$2:$A$61,0)),0))</f>
        <v/>
      </c>
      <c r="G178" s="13">
        <f>IF(OR($A178="",$B178=""),"",IFERROR($A178*10+MATCH($B178,Puestos!$D$2:$D$7,0),""))</f>
        <v/>
      </c>
      <c r="H178" s="13">
        <f>IF($G178="","",IFERROR(INDEX(Turnos!$F$2:$F$201,MATCH($G178,Turnos!$J$2:$J$201,0)),"Falta el turno"))</f>
        <v/>
      </c>
      <c r="I178" s="15">
        <f>IF(OR($C178="",$H178=""),"",IF($H178="Por horas",N($D178),IF($H178="Por puntos",N($F178),IF($H178="Puntos × horas",N($F178)*N($D178),IF($H178="Partes iguales",1,"")))))</f>
        <v/>
      </c>
      <c r="J178" s="15">
        <f>IF($I178="","",SUMIFS($I$2:$I$1201,$G$2:$G$1201,$G178))</f>
        <v/>
      </c>
      <c r="K178" s="19">
        <f>IF($I178="","",IFERROR($I178/$J178,0))</f>
        <v/>
      </c>
      <c r="L178" s="18">
        <f>IF($K178="","",$K178*N(INDEX(Turnos!$C$2:$C$201,MATCH($G178,Turnos!$J$2:$J$201,0))))</f>
        <v/>
      </c>
      <c r="M178" s="18">
        <f>IF($K178="","",$K178*N(INDEX(Turnos!$D$2:$D$201,MATCH($G178,Turnos!$J$2:$J$201,0))))</f>
        <v/>
      </c>
      <c r="N178" s="18">
        <f>IF($K178="","",$L178+$M178)</f>
        <v/>
      </c>
      <c r="O178" s="13">
        <f>IF(OR($G178="",$C178="",$G178&lt;&gt;'Liquidación del turno'!$C$5),"",COUNTIFS($G$2:$G178,$G178,$C$2:$C178,"&lt;&gt;"))</f>
        <v/>
      </c>
    </row>
    <row r="179">
      <c r="A179" s="16" t="n"/>
      <c r="B179" s="11" t="n"/>
      <c r="C179" s="11" t="n"/>
      <c r="D179" s="12" t="n"/>
      <c r="E179" s="13">
        <f>IF($C179="","",IFERROR(INDEX(Equipo!$B$2:$B$61,MATCH($C179,Equipo!$A$2:$A$61,0)),"No está en Equipo"))</f>
        <v/>
      </c>
      <c r="F179" s="15">
        <f>IF($C179="","",IFERROR(INDEX(Equipo!$C$2:$C$61,MATCH($C179,Equipo!$A$2:$A$61,0)),0))</f>
        <v/>
      </c>
      <c r="G179" s="13">
        <f>IF(OR($A179="",$B179=""),"",IFERROR($A179*10+MATCH($B179,Puestos!$D$2:$D$7,0),""))</f>
        <v/>
      </c>
      <c r="H179" s="13">
        <f>IF($G179="","",IFERROR(INDEX(Turnos!$F$2:$F$201,MATCH($G179,Turnos!$J$2:$J$201,0)),"Falta el turno"))</f>
        <v/>
      </c>
      <c r="I179" s="15">
        <f>IF(OR($C179="",$H179=""),"",IF($H179="Por horas",N($D179),IF($H179="Por puntos",N($F179),IF($H179="Puntos × horas",N($F179)*N($D179),IF($H179="Partes iguales",1,"")))))</f>
        <v/>
      </c>
      <c r="J179" s="15">
        <f>IF($I179="","",SUMIFS($I$2:$I$1201,$G$2:$G$1201,$G179))</f>
        <v/>
      </c>
      <c r="K179" s="19">
        <f>IF($I179="","",IFERROR($I179/$J179,0))</f>
        <v/>
      </c>
      <c r="L179" s="18">
        <f>IF($K179="","",$K179*N(INDEX(Turnos!$C$2:$C$201,MATCH($G179,Turnos!$J$2:$J$201,0))))</f>
        <v/>
      </c>
      <c r="M179" s="18">
        <f>IF($K179="","",$K179*N(INDEX(Turnos!$D$2:$D$201,MATCH($G179,Turnos!$J$2:$J$201,0))))</f>
        <v/>
      </c>
      <c r="N179" s="18">
        <f>IF($K179="","",$L179+$M179)</f>
        <v/>
      </c>
      <c r="O179" s="13">
        <f>IF(OR($G179="",$C179="",$G179&lt;&gt;'Liquidación del turno'!$C$5),"",COUNTIFS($G$2:$G179,$G179,$C$2:$C179,"&lt;&gt;"))</f>
        <v/>
      </c>
    </row>
    <row r="180">
      <c r="A180" s="16" t="n"/>
      <c r="B180" s="11" t="n"/>
      <c r="C180" s="11" t="n"/>
      <c r="D180" s="12" t="n"/>
      <c r="E180" s="13">
        <f>IF($C180="","",IFERROR(INDEX(Equipo!$B$2:$B$61,MATCH($C180,Equipo!$A$2:$A$61,0)),"No está en Equipo"))</f>
        <v/>
      </c>
      <c r="F180" s="15">
        <f>IF($C180="","",IFERROR(INDEX(Equipo!$C$2:$C$61,MATCH($C180,Equipo!$A$2:$A$61,0)),0))</f>
        <v/>
      </c>
      <c r="G180" s="13">
        <f>IF(OR($A180="",$B180=""),"",IFERROR($A180*10+MATCH($B180,Puestos!$D$2:$D$7,0),""))</f>
        <v/>
      </c>
      <c r="H180" s="13">
        <f>IF($G180="","",IFERROR(INDEX(Turnos!$F$2:$F$201,MATCH($G180,Turnos!$J$2:$J$201,0)),"Falta el turno"))</f>
        <v/>
      </c>
      <c r="I180" s="15">
        <f>IF(OR($C180="",$H180=""),"",IF($H180="Por horas",N($D180),IF($H180="Por puntos",N($F180),IF($H180="Puntos × horas",N($F180)*N($D180),IF($H180="Partes iguales",1,"")))))</f>
        <v/>
      </c>
      <c r="J180" s="15">
        <f>IF($I180="","",SUMIFS($I$2:$I$1201,$G$2:$G$1201,$G180))</f>
        <v/>
      </c>
      <c r="K180" s="19">
        <f>IF($I180="","",IFERROR($I180/$J180,0))</f>
        <v/>
      </c>
      <c r="L180" s="18">
        <f>IF($K180="","",$K180*N(INDEX(Turnos!$C$2:$C$201,MATCH($G180,Turnos!$J$2:$J$201,0))))</f>
        <v/>
      </c>
      <c r="M180" s="18">
        <f>IF($K180="","",$K180*N(INDEX(Turnos!$D$2:$D$201,MATCH($G180,Turnos!$J$2:$J$201,0))))</f>
        <v/>
      </c>
      <c r="N180" s="18">
        <f>IF($K180="","",$L180+$M180)</f>
        <v/>
      </c>
      <c r="O180" s="13">
        <f>IF(OR($G180="",$C180="",$G180&lt;&gt;'Liquidación del turno'!$C$5),"",COUNTIFS($G$2:$G180,$G180,$C$2:$C180,"&lt;&gt;"))</f>
        <v/>
      </c>
    </row>
    <row r="181">
      <c r="A181" s="16" t="n"/>
      <c r="B181" s="11" t="n"/>
      <c r="C181" s="11" t="n"/>
      <c r="D181" s="12" t="n"/>
      <c r="E181" s="13">
        <f>IF($C181="","",IFERROR(INDEX(Equipo!$B$2:$B$61,MATCH($C181,Equipo!$A$2:$A$61,0)),"No está en Equipo"))</f>
        <v/>
      </c>
      <c r="F181" s="15">
        <f>IF($C181="","",IFERROR(INDEX(Equipo!$C$2:$C$61,MATCH($C181,Equipo!$A$2:$A$61,0)),0))</f>
        <v/>
      </c>
      <c r="G181" s="13">
        <f>IF(OR($A181="",$B181=""),"",IFERROR($A181*10+MATCH($B181,Puestos!$D$2:$D$7,0),""))</f>
        <v/>
      </c>
      <c r="H181" s="13">
        <f>IF($G181="","",IFERROR(INDEX(Turnos!$F$2:$F$201,MATCH($G181,Turnos!$J$2:$J$201,0)),"Falta el turno"))</f>
        <v/>
      </c>
      <c r="I181" s="15">
        <f>IF(OR($C181="",$H181=""),"",IF($H181="Por horas",N($D181),IF($H181="Por puntos",N($F181),IF($H181="Puntos × horas",N($F181)*N($D181),IF($H181="Partes iguales",1,"")))))</f>
        <v/>
      </c>
      <c r="J181" s="15">
        <f>IF($I181="","",SUMIFS($I$2:$I$1201,$G$2:$G$1201,$G181))</f>
        <v/>
      </c>
      <c r="K181" s="19">
        <f>IF($I181="","",IFERROR($I181/$J181,0))</f>
        <v/>
      </c>
      <c r="L181" s="18">
        <f>IF($K181="","",$K181*N(INDEX(Turnos!$C$2:$C$201,MATCH($G181,Turnos!$J$2:$J$201,0))))</f>
        <v/>
      </c>
      <c r="M181" s="18">
        <f>IF($K181="","",$K181*N(INDEX(Turnos!$D$2:$D$201,MATCH($G181,Turnos!$J$2:$J$201,0))))</f>
        <v/>
      </c>
      <c r="N181" s="18">
        <f>IF($K181="","",$L181+$M181)</f>
        <v/>
      </c>
      <c r="O181" s="13">
        <f>IF(OR($G181="",$C181="",$G181&lt;&gt;'Liquidación del turno'!$C$5),"",COUNTIFS($G$2:$G181,$G181,$C$2:$C181,"&lt;&gt;"))</f>
        <v/>
      </c>
    </row>
    <row r="182">
      <c r="A182" s="16" t="n"/>
      <c r="B182" s="11" t="n"/>
      <c r="C182" s="11" t="n"/>
      <c r="D182" s="12" t="n"/>
      <c r="E182" s="13">
        <f>IF($C182="","",IFERROR(INDEX(Equipo!$B$2:$B$61,MATCH($C182,Equipo!$A$2:$A$61,0)),"No está en Equipo"))</f>
        <v/>
      </c>
      <c r="F182" s="15">
        <f>IF($C182="","",IFERROR(INDEX(Equipo!$C$2:$C$61,MATCH($C182,Equipo!$A$2:$A$61,0)),0))</f>
        <v/>
      </c>
      <c r="G182" s="13">
        <f>IF(OR($A182="",$B182=""),"",IFERROR($A182*10+MATCH($B182,Puestos!$D$2:$D$7,0),""))</f>
        <v/>
      </c>
      <c r="H182" s="13">
        <f>IF($G182="","",IFERROR(INDEX(Turnos!$F$2:$F$201,MATCH($G182,Turnos!$J$2:$J$201,0)),"Falta el turno"))</f>
        <v/>
      </c>
      <c r="I182" s="15">
        <f>IF(OR($C182="",$H182=""),"",IF($H182="Por horas",N($D182),IF($H182="Por puntos",N($F182),IF($H182="Puntos × horas",N($F182)*N($D182),IF($H182="Partes iguales",1,"")))))</f>
        <v/>
      </c>
      <c r="J182" s="15">
        <f>IF($I182="","",SUMIFS($I$2:$I$1201,$G$2:$G$1201,$G182))</f>
        <v/>
      </c>
      <c r="K182" s="19">
        <f>IF($I182="","",IFERROR($I182/$J182,0))</f>
        <v/>
      </c>
      <c r="L182" s="18">
        <f>IF($K182="","",$K182*N(INDEX(Turnos!$C$2:$C$201,MATCH($G182,Turnos!$J$2:$J$201,0))))</f>
        <v/>
      </c>
      <c r="M182" s="18">
        <f>IF($K182="","",$K182*N(INDEX(Turnos!$D$2:$D$201,MATCH($G182,Turnos!$J$2:$J$201,0))))</f>
        <v/>
      </c>
      <c r="N182" s="18">
        <f>IF($K182="","",$L182+$M182)</f>
        <v/>
      </c>
      <c r="O182" s="13">
        <f>IF(OR($G182="",$C182="",$G182&lt;&gt;'Liquidación del turno'!$C$5),"",COUNTIFS($G$2:$G182,$G182,$C$2:$C182,"&lt;&gt;"))</f>
        <v/>
      </c>
    </row>
    <row r="183">
      <c r="A183" s="16" t="n"/>
      <c r="B183" s="11" t="n"/>
      <c r="C183" s="11" t="n"/>
      <c r="D183" s="12" t="n"/>
      <c r="E183" s="13">
        <f>IF($C183="","",IFERROR(INDEX(Equipo!$B$2:$B$61,MATCH($C183,Equipo!$A$2:$A$61,0)),"No está en Equipo"))</f>
        <v/>
      </c>
      <c r="F183" s="15">
        <f>IF($C183="","",IFERROR(INDEX(Equipo!$C$2:$C$61,MATCH($C183,Equipo!$A$2:$A$61,0)),0))</f>
        <v/>
      </c>
      <c r="G183" s="13">
        <f>IF(OR($A183="",$B183=""),"",IFERROR($A183*10+MATCH($B183,Puestos!$D$2:$D$7,0),""))</f>
        <v/>
      </c>
      <c r="H183" s="13">
        <f>IF($G183="","",IFERROR(INDEX(Turnos!$F$2:$F$201,MATCH($G183,Turnos!$J$2:$J$201,0)),"Falta el turno"))</f>
        <v/>
      </c>
      <c r="I183" s="15">
        <f>IF(OR($C183="",$H183=""),"",IF($H183="Por horas",N($D183),IF($H183="Por puntos",N($F183),IF($H183="Puntos × horas",N($F183)*N($D183),IF($H183="Partes iguales",1,"")))))</f>
        <v/>
      </c>
      <c r="J183" s="15">
        <f>IF($I183="","",SUMIFS($I$2:$I$1201,$G$2:$G$1201,$G183))</f>
        <v/>
      </c>
      <c r="K183" s="19">
        <f>IF($I183="","",IFERROR($I183/$J183,0))</f>
        <v/>
      </c>
      <c r="L183" s="18">
        <f>IF($K183="","",$K183*N(INDEX(Turnos!$C$2:$C$201,MATCH($G183,Turnos!$J$2:$J$201,0))))</f>
        <v/>
      </c>
      <c r="M183" s="18">
        <f>IF($K183="","",$K183*N(INDEX(Turnos!$D$2:$D$201,MATCH($G183,Turnos!$J$2:$J$201,0))))</f>
        <v/>
      </c>
      <c r="N183" s="18">
        <f>IF($K183="","",$L183+$M183)</f>
        <v/>
      </c>
      <c r="O183" s="13">
        <f>IF(OR($G183="",$C183="",$G183&lt;&gt;'Liquidación del turno'!$C$5),"",COUNTIFS($G$2:$G183,$G183,$C$2:$C183,"&lt;&gt;"))</f>
        <v/>
      </c>
    </row>
    <row r="184">
      <c r="A184" s="16" t="n"/>
      <c r="B184" s="11" t="n"/>
      <c r="C184" s="11" t="n"/>
      <c r="D184" s="12" t="n"/>
      <c r="E184" s="13">
        <f>IF($C184="","",IFERROR(INDEX(Equipo!$B$2:$B$61,MATCH($C184,Equipo!$A$2:$A$61,0)),"No está en Equipo"))</f>
        <v/>
      </c>
      <c r="F184" s="15">
        <f>IF($C184="","",IFERROR(INDEX(Equipo!$C$2:$C$61,MATCH($C184,Equipo!$A$2:$A$61,0)),0))</f>
        <v/>
      </c>
      <c r="G184" s="13">
        <f>IF(OR($A184="",$B184=""),"",IFERROR($A184*10+MATCH($B184,Puestos!$D$2:$D$7,0),""))</f>
        <v/>
      </c>
      <c r="H184" s="13">
        <f>IF($G184="","",IFERROR(INDEX(Turnos!$F$2:$F$201,MATCH($G184,Turnos!$J$2:$J$201,0)),"Falta el turno"))</f>
        <v/>
      </c>
      <c r="I184" s="15">
        <f>IF(OR($C184="",$H184=""),"",IF($H184="Por horas",N($D184),IF($H184="Por puntos",N($F184),IF($H184="Puntos × horas",N($F184)*N($D184),IF($H184="Partes iguales",1,"")))))</f>
        <v/>
      </c>
      <c r="J184" s="15">
        <f>IF($I184="","",SUMIFS($I$2:$I$1201,$G$2:$G$1201,$G184))</f>
        <v/>
      </c>
      <c r="K184" s="19">
        <f>IF($I184="","",IFERROR($I184/$J184,0))</f>
        <v/>
      </c>
      <c r="L184" s="18">
        <f>IF($K184="","",$K184*N(INDEX(Turnos!$C$2:$C$201,MATCH($G184,Turnos!$J$2:$J$201,0))))</f>
        <v/>
      </c>
      <c r="M184" s="18">
        <f>IF($K184="","",$K184*N(INDEX(Turnos!$D$2:$D$201,MATCH($G184,Turnos!$J$2:$J$201,0))))</f>
        <v/>
      </c>
      <c r="N184" s="18">
        <f>IF($K184="","",$L184+$M184)</f>
        <v/>
      </c>
      <c r="O184" s="13">
        <f>IF(OR($G184="",$C184="",$G184&lt;&gt;'Liquidación del turno'!$C$5),"",COUNTIFS($G$2:$G184,$G184,$C$2:$C184,"&lt;&gt;"))</f>
        <v/>
      </c>
    </row>
    <row r="185">
      <c r="A185" s="16" t="n"/>
      <c r="B185" s="11" t="n"/>
      <c r="C185" s="11" t="n"/>
      <c r="D185" s="12" t="n"/>
      <c r="E185" s="13">
        <f>IF($C185="","",IFERROR(INDEX(Equipo!$B$2:$B$61,MATCH($C185,Equipo!$A$2:$A$61,0)),"No está en Equipo"))</f>
        <v/>
      </c>
      <c r="F185" s="15">
        <f>IF($C185="","",IFERROR(INDEX(Equipo!$C$2:$C$61,MATCH($C185,Equipo!$A$2:$A$61,0)),0))</f>
        <v/>
      </c>
      <c r="G185" s="13">
        <f>IF(OR($A185="",$B185=""),"",IFERROR($A185*10+MATCH($B185,Puestos!$D$2:$D$7,0),""))</f>
        <v/>
      </c>
      <c r="H185" s="13">
        <f>IF($G185="","",IFERROR(INDEX(Turnos!$F$2:$F$201,MATCH($G185,Turnos!$J$2:$J$201,0)),"Falta el turno"))</f>
        <v/>
      </c>
      <c r="I185" s="15">
        <f>IF(OR($C185="",$H185=""),"",IF($H185="Por horas",N($D185),IF($H185="Por puntos",N($F185),IF($H185="Puntos × horas",N($F185)*N($D185),IF($H185="Partes iguales",1,"")))))</f>
        <v/>
      </c>
      <c r="J185" s="15">
        <f>IF($I185="","",SUMIFS($I$2:$I$1201,$G$2:$G$1201,$G185))</f>
        <v/>
      </c>
      <c r="K185" s="19">
        <f>IF($I185="","",IFERROR($I185/$J185,0))</f>
        <v/>
      </c>
      <c r="L185" s="18">
        <f>IF($K185="","",$K185*N(INDEX(Turnos!$C$2:$C$201,MATCH($G185,Turnos!$J$2:$J$201,0))))</f>
        <v/>
      </c>
      <c r="M185" s="18">
        <f>IF($K185="","",$K185*N(INDEX(Turnos!$D$2:$D$201,MATCH($G185,Turnos!$J$2:$J$201,0))))</f>
        <v/>
      </c>
      <c r="N185" s="18">
        <f>IF($K185="","",$L185+$M185)</f>
        <v/>
      </c>
      <c r="O185" s="13">
        <f>IF(OR($G185="",$C185="",$G185&lt;&gt;'Liquidación del turno'!$C$5),"",COUNTIFS($G$2:$G185,$G185,$C$2:$C185,"&lt;&gt;"))</f>
        <v/>
      </c>
    </row>
    <row r="186">
      <c r="A186" s="16" t="n"/>
      <c r="B186" s="11" t="n"/>
      <c r="C186" s="11" t="n"/>
      <c r="D186" s="12" t="n"/>
      <c r="E186" s="13">
        <f>IF($C186="","",IFERROR(INDEX(Equipo!$B$2:$B$61,MATCH($C186,Equipo!$A$2:$A$61,0)),"No está en Equipo"))</f>
        <v/>
      </c>
      <c r="F186" s="15">
        <f>IF($C186="","",IFERROR(INDEX(Equipo!$C$2:$C$61,MATCH($C186,Equipo!$A$2:$A$61,0)),0))</f>
        <v/>
      </c>
      <c r="G186" s="13">
        <f>IF(OR($A186="",$B186=""),"",IFERROR($A186*10+MATCH($B186,Puestos!$D$2:$D$7,0),""))</f>
        <v/>
      </c>
      <c r="H186" s="13">
        <f>IF($G186="","",IFERROR(INDEX(Turnos!$F$2:$F$201,MATCH($G186,Turnos!$J$2:$J$201,0)),"Falta el turno"))</f>
        <v/>
      </c>
      <c r="I186" s="15">
        <f>IF(OR($C186="",$H186=""),"",IF($H186="Por horas",N($D186),IF($H186="Por puntos",N($F186),IF($H186="Puntos × horas",N($F186)*N($D186),IF($H186="Partes iguales",1,"")))))</f>
        <v/>
      </c>
      <c r="J186" s="15">
        <f>IF($I186="","",SUMIFS($I$2:$I$1201,$G$2:$G$1201,$G186))</f>
        <v/>
      </c>
      <c r="K186" s="19">
        <f>IF($I186="","",IFERROR($I186/$J186,0))</f>
        <v/>
      </c>
      <c r="L186" s="18">
        <f>IF($K186="","",$K186*N(INDEX(Turnos!$C$2:$C$201,MATCH($G186,Turnos!$J$2:$J$201,0))))</f>
        <v/>
      </c>
      <c r="M186" s="18">
        <f>IF($K186="","",$K186*N(INDEX(Turnos!$D$2:$D$201,MATCH($G186,Turnos!$J$2:$J$201,0))))</f>
        <v/>
      </c>
      <c r="N186" s="18">
        <f>IF($K186="","",$L186+$M186)</f>
        <v/>
      </c>
      <c r="O186" s="13">
        <f>IF(OR($G186="",$C186="",$G186&lt;&gt;'Liquidación del turno'!$C$5),"",COUNTIFS($G$2:$G186,$G186,$C$2:$C186,"&lt;&gt;"))</f>
        <v/>
      </c>
    </row>
    <row r="187">
      <c r="A187" s="16" t="n"/>
      <c r="B187" s="11" t="n"/>
      <c r="C187" s="11" t="n"/>
      <c r="D187" s="12" t="n"/>
      <c r="E187" s="13">
        <f>IF($C187="","",IFERROR(INDEX(Equipo!$B$2:$B$61,MATCH($C187,Equipo!$A$2:$A$61,0)),"No está en Equipo"))</f>
        <v/>
      </c>
      <c r="F187" s="15">
        <f>IF($C187="","",IFERROR(INDEX(Equipo!$C$2:$C$61,MATCH($C187,Equipo!$A$2:$A$61,0)),0))</f>
        <v/>
      </c>
      <c r="G187" s="13">
        <f>IF(OR($A187="",$B187=""),"",IFERROR($A187*10+MATCH($B187,Puestos!$D$2:$D$7,0),""))</f>
        <v/>
      </c>
      <c r="H187" s="13">
        <f>IF($G187="","",IFERROR(INDEX(Turnos!$F$2:$F$201,MATCH($G187,Turnos!$J$2:$J$201,0)),"Falta el turno"))</f>
        <v/>
      </c>
      <c r="I187" s="15">
        <f>IF(OR($C187="",$H187=""),"",IF($H187="Por horas",N($D187),IF($H187="Por puntos",N($F187),IF($H187="Puntos × horas",N($F187)*N($D187),IF($H187="Partes iguales",1,"")))))</f>
        <v/>
      </c>
      <c r="J187" s="15">
        <f>IF($I187="","",SUMIFS($I$2:$I$1201,$G$2:$G$1201,$G187))</f>
        <v/>
      </c>
      <c r="K187" s="19">
        <f>IF($I187="","",IFERROR($I187/$J187,0))</f>
        <v/>
      </c>
      <c r="L187" s="18">
        <f>IF($K187="","",$K187*N(INDEX(Turnos!$C$2:$C$201,MATCH($G187,Turnos!$J$2:$J$201,0))))</f>
        <v/>
      </c>
      <c r="M187" s="18">
        <f>IF($K187="","",$K187*N(INDEX(Turnos!$D$2:$D$201,MATCH($G187,Turnos!$J$2:$J$201,0))))</f>
        <v/>
      </c>
      <c r="N187" s="18">
        <f>IF($K187="","",$L187+$M187)</f>
        <v/>
      </c>
      <c r="O187" s="13">
        <f>IF(OR($G187="",$C187="",$G187&lt;&gt;'Liquidación del turno'!$C$5),"",COUNTIFS($G$2:$G187,$G187,$C$2:$C187,"&lt;&gt;"))</f>
        <v/>
      </c>
    </row>
    <row r="188">
      <c r="A188" s="16" t="n"/>
      <c r="B188" s="11" t="n"/>
      <c r="C188" s="11" t="n"/>
      <c r="D188" s="12" t="n"/>
      <c r="E188" s="13">
        <f>IF($C188="","",IFERROR(INDEX(Equipo!$B$2:$B$61,MATCH($C188,Equipo!$A$2:$A$61,0)),"No está en Equipo"))</f>
        <v/>
      </c>
      <c r="F188" s="15">
        <f>IF($C188="","",IFERROR(INDEX(Equipo!$C$2:$C$61,MATCH($C188,Equipo!$A$2:$A$61,0)),0))</f>
        <v/>
      </c>
      <c r="G188" s="13">
        <f>IF(OR($A188="",$B188=""),"",IFERROR($A188*10+MATCH($B188,Puestos!$D$2:$D$7,0),""))</f>
        <v/>
      </c>
      <c r="H188" s="13">
        <f>IF($G188="","",IFERROR(INDEX(Turnos!$F$2:$F$201,MATCH($G188,Turnos!$J$2:$J$201,0)),"Falta el turno"))</f>
        <v/>
      </c>
      <c r="I188" s="15">
        <f>IF(OR($C188="",$H188=""),"",IF($H188="Por horas",N($D188),IF($H188="Por puntos",N($F188),IF($H188="Puntos × horas",N($F188)*N($D188),IF($H188="Partes iguales",1,"")))))</f>
        <v/>
      </c>
      <c r="J188" s="15">
        <f>IF($I188="","",SUMIFS($I$2:$I$1201,$G$2:$G$1201,$G188))</f>
        <v/>
      </c>
      <c r="K188" s="19">
        <f>IF($I188="","",IFERROR($I188/$J188,0))</f>
        <v/>
      </c>
      <c r="L188" s="18">
        <f>IF($K188="","",$K188*N(INDEX(Turnos!$C$2:$C$201,MATCH($G188,Turnos!$J$2:$J$201,0))))</f>
        <v/>
      </c>
      <c r="M188" s="18">
        <f>IF($K188="","",$K188*N(INDEX(Turnos!$D$2:$D$201,MATCH($G188,Turnos!$J$2:$J$201,0))))</f>
        <v/>
      </c>
      <c r="N188" s="18">
        <f>IF($K188="","",$L188+$M188)</f>
        <v/>
      </c>
      <c r="O188" s="13">
        <f>IF(OR($G188="",$C188="",$G188&lt;&gt;'Liquidación del turno'!$C$5),"",COUNTIFS($G$2:$G188,$G188,$C$2:$C188,"&lt;&gt;"))</f>
        <v/>
      </c>
    </row>
    <row r="189">
      <c r="A189" s="16" t="n"/>
      <c r="B189" s="11" t="n"/>
      <c r="C189" s="11" t="n"/>
      <c r="D189" s="12" t="n"/>
      <c r="E189" s="13">
        <f>IF($C189="","",IFERROR(INDEX(Equipo!$B$2:$B$61,MATCH($C189,Equipo!$A$2:$A$61,0)),"No está en Equipo"))</f>
        <v/>
      </c>
      <c r="F189" s="15">
        <f>IF($C189="","",IFERROR(INDEX(Equipo!$C$2:$C$61,MATCH($C189,Equipo!$A$2:$A$61,0)),0))</f>
        <v/>
      </c>
      <c r="G189" s="13">
        <f>IF(OR($A189="",$B189=""),"",IFERROR($A189*10+MATCH($B189,Puestos!$D$2:$D$7,0),""))</f>
        <v/>
      </c>
      <c r="H189" s="13">
        <f>IF($G189="","",IFERROR(INDEX(Turnos!$F$2:$F$201,MATCH($G189,Turnos!$J$2:$J$201,0)),"Falta el turno"))</f>
        <v/>
      </c>
      <c r="I189" s="15">
        <f>IF(OR($C189="",$H189=""),"",IF($H189="Por horas",N($D189),IF($H189="Por puntos",N($F189),IF($H189="Puntos × horas",N($F189)*N($D189),IF($H189="Partes iguales",1,"")))))</f>
        <v/>
      </c>
      <c r="J189" s="15">
        <f>IF($I189="","",SUMIFS($I$2:$I$1201,$G$2:$G$1201,$G189))</f>
        <v/>
      </c>
      <c r="K189" s="19">
        <f>IF($I189="","",IFERROR($I189/$J189,0))</f>
        <v/>
      </c>
      <c r="L189" s="18">
        <f>IF($K189="","",$K189*N(INDEX(Turnos!$C$2:$C$201,MATCH($G189,Turnos!$J$2:$J$201,0))))</f>
        <v/>
      </c>
      <c r="M189" s="18">
        <f>IF($K189="","",$K189*N(INDEX(Turnos!$D$2:$D$201,MATCH($G189,Turnos!$J$2:$J$201,0))))</f>
        <v/>
      </c>
      <c r="N189" s="18">
        <f>IF($K189="","",$L189+$M189)</f>
        <v/>
      </c>
      <c r="O189" s="13">
        <f>IF(OR($G189="",$C189="",$G189&lt;&gt;'Liquidación del turno'!$C$5),"",COUNTIFS($G$2:$G189,$G189,$C$2:$C189,"&lt;&gt;"))</f>
        <v/>
      </c>
    </row>
    <row r="190">
      <c r="A190" s="16" t="n"/>
      <c r="B190" s="11" t="n"/>
      <c r="C190" s="11" t="n"/>
      <c r="D190" s="12" t="n"/>
      <c r="E190" s="13">
        <f>IF($C190="","",IFERROR(INDEX(Equipo!$B$2:$B$61,MATCH($C190,Equipo!$A$2:$A$61,0)),"No está en Equipo"))</f>
        <v/>
      </c>
      <c r="F190" s="15">
        <f>IF($C190="","",IFERROR(INDEX(Equipo!$C$2:$C$61,MATCH($C190,Equipo!$A$2:$A$61,0)),0))</f>
        <v/>
      </c>
      <c r="G190" s="13">
        <f>IF(OR($A190="",$B190=""),"",IFERROR($A190*10+MATCH($B190,Puestos!$D$2:$D$7,0),""))</f>
        <v/>
      </c>
      <c r="H190" s="13">
        <f>IF($G190="","",IFERROR(INDEX(Turnos!$F$2:$F$201,MATCH($G190,Turnos!$J$2:$J$201,0)),"Falta el turno"))</f>
        <v/>
      </c>
      <c r="I190" s="15">
        <f>IF(OR($C190="",$H190=""),"",IF($H190="Por horas",N($D190),IF($H190="Por puntos",N($F190),IF($H190="Puntos × horas",N($F190)*N($D190),IF($H190="Partes iguales",1,"")))))</f>
        <v/>
      </c>
      <c r="J190" s="15">
        <f>IF($I190="","",SUMIFS($I$2:$I$1201,$G$2:$G$1201,$G190))</f>
        <v/>
      </c>
      <c r="K190" s="19">
        <f>IF($I190="","",IFERROR($I190/$J190,0))</f>
        <v/>
      </c>
      <c r="L190" s="18">
        <f>IF($K190="","",$K190*N(INDEX(Turnos!$C$2:$C$201,MATCH($G190,Turnos!$J$2:$J$201,0))))</f>
        <v/>
      </c>
      <c r="M190" s="18">
        <f>IF($K190="","",$K190*N(INDEX(Turnos!$D$2:$D$201,MATCH($G190,Turnos!$J$2:$J$201,0))))</f>
        <v/>
      </c>
      <c r="N190" s="18">
        <f>IF($K190="","",$L190+$M190)</f>
        <v/>
      </c>
      <c r="O190" s="13">
        <f>IF(OR($G190="",$C190="",$G190&lt;&gt;'Liquidación del turno'!$C$5),"",COUNTIFS($G$2:$G190,$G190,$C$2:$C190,"&lt;&gt;"))</f>
        <v/>
      </c>
    </row>
    <row r="191">
      <c r="A191" s="16" t="n"/>
      <c r="B191" s="11" t="n"/>
      <c r="C191" s="11" t="n"/>
      <c r="D191" s="12" t="n"/>
      <c r="E191" s="13">
        <f>IF($C191="","",IFERROR(INDEX(Equipo!$B$2:$B$61,MATCH($C191,Equipo!$A$2:$A$61,0)),"No está en Equipo"))</f>
        <v/>
      </c>
      <c r="F191" s="15">
        <f>IF($C191="","",IFERROR(INDEX(Equipo!$C$2:$C$61,MATCH($C191,Equipo!$A$2:$A$61,0)),0))</f>
        <v/>
      </c>
      <c r="G191" s="13">
        <f>IF(OR($A191="",$B191=""),"",IFERROR($A191*10+MATCH($B191,Puestos!$D$2:$D$7,0),""))</f>
        <v/>
      </c>
      <c r="H191" s="13">
        <f>IF($G191="","",IFERROR(INDEX(Turnos!$F$2:$F$201,MATCH($G191,Turnos!$J$2:$J$201,0)),"Falta el turno"))</f>
        <v/>
      </c>
      <c r="I191" s="15">
        <f>IF(OR($C191="",$H191=""),"",IF($H191="Por horas",N($D191),IF($H191="Por puntos",N($F191),IF($H191="Puntos × horas",N($F191)*N($D191),IF($H191="Partes iguales",1,"")))))</f>
        <v/>
      </c>
      <c r="J191" s="15">
        <f>IF($I191="","",SUMIFS($I$2:$I$1201,$G$2:$G$1201,$G191))</f>
        <v/>
      </c>
      <c r="K191" s="19">
        <f>IF($I191="","",IFERROR($I191/$J191,0))</f>
        <v/>
      </c>
      <c r="L191" s="18">
        <f>IF($K191="","",$K191*N(INDEX(Turnos!$C$2:$C$201,MATCH($G191,Turnos!$J$2:$J$201,0))))</f>
        <v/>
      </c>
      <c r="M191" s="18">
        <f>IF($K191="","",$K191*N(INDEX(Turnos!$D$2:$D$201,MATCH($G191,Turnos!$J$2:$J$201,0))))</f>
        <v/>
      </c>
      <c r="N191" s="18">
        <f>IF($K191="","",$L191+$M191)</f>
        <v/>
      </c>
      <c r="O191" s="13">
        <f>IF(OR($G191="",$C191="",$G191&lt;&gt;'Liquidación del turno'!$C$5),"",COUNTIFS($G$2:$G191,$G191,$C$2:$C191,"&lt;&gt;"))</f>
        <v/>
      </c>
    </row>
    <row r="192">
      <c r="A192" s="16" t="n"/>
      <c r="B192" s="11" t="n"/>
      <c r="C192" s="11" t="n"/>
      <c r="D192" s="12" t="n"/>
      <c r="E192" s="13">
        <f>IF($C192="","",IFERROR(INDEX(Equipo!$B$2:$B$61,MATCH($C192,Equipo!$A$2:$A$61,0)),"No está en Equipo"))</f>
        <v/>
      </c>
      <c r="F192" s="15">
        <f>IF($C192="","",IFERROR(INDEX(Equipo!$C$2:$C$61,MATCH($C192,Equipo!$A$2:$A$61,0)),0))</f>
        <v/>
      </c>
      <c r="G192" s="13">
        <f>IF(OR($A192="",$B192=""),"",IFERROR($A192*10+MATCH($B192,Puestos!$D$2:$D$7,0),""))</f>
        <v/>
      </c>
      <c r="H192" s="13">
        <f>IF($G192="","",IFERROR(INDEX(Turnos!$F$2:$F$201,MATCH($G192,Turnos!$J$2:$J$201,0)),"Falta el turno"))</f>
        <v/>
      </c>
      <c r="I192" s="15">
        <f>IF(OR($C192="",$H192=""),"",IF($H192="Por horas",N($D192),IF($H192="Por puntos",N($F192),IF($H192="Puntos × horas",N($F192)*N($D192),IF($H192="Partes iguales",1,"")))))</f>
        <v/>
      </c>
      <c r="J192" s="15">
        <f>IF($I192="","",SUMIFS($I$2:$I$1201,$G$2:$G$1201,$G192))</f>
        <v/>
      </c>
      <c r="K192" s="19">
        <f>IF($I192="","",IFERROR($I192/$J192,0))</f>
        <v/>
      </c>
      <c r="L192" s="18">
        <f>IF($K192="","",$K192*N(INDEX(Turnos!$C$2:$C$201,MATCH($G192,Turnos!$J$2:$J$201,0))))</f>
        <v/>
      </c>
      <c r="M192" s="18">
        <f>IF($K192="","",$K192*N(INDEX(Turnos!$D$2:$D$201,MATCH($G192,Turnos!$J$2:$J$201,0))))</f>
        <v/>
      </c>
      <c r="N192" s="18">
        <f>IF($K192="","",$L192+$M192)</f>
        <v/>
      </c>
      <c r="O192" s="13">
        <f>IF(OR($G192="",$C192="",$G192&lt;&gt;'Liquidación del turno'!$C$5),"",COUNTIFS($G$2:$G192,$G192,$C$2:$C192,"&lt;&gt;"))</f>
        <v/>
      </c>
    </row>
    <row r="193">
      <c r="A193" s="16" t="n"/>
      <c r="B193" s="11" t="n"/>
      <c r="C193" s="11" t="n"/>
      <c r="D193" s="12" t="n"/>
      <c r="E193" s="13">
        <f>IF($C193="","",IFERROR(INDEX(Equipo!$B$2:$B$61,MATCH($C193,Equipo!$A$2:$A$61,0)),"No está en Equipo"))</f>
        <v/>
      </c>
      <c r="F193" s="15">
        <f>IF($C193="","",IFERROR(INDEX(Equipo!$C$2:$C$61,MATCH($C193,Equipo!$A$2:$A$61,0)),0))</f>
        <v/>
      </c>
      <c r="G193" s="13">
        <f>IF(OR($A193="",$B193=""),"",IFERROR($A193*10+MATCH($B193,Puestos!$D$2:$D$7,0),""))</f>
        <v/>
      </c>
      <c r="H193" s="13">
        <f>IF($G193="","",IFERROR(INDEX(Turnos!$F$2:$F$201,MATCH($G193,Turnos!$J$2:$J$201,0)),"Falta el turno"))</f>
        <v/>
      </c>
      <c r="I193" s="15">
        <f>IF(OR($C193="",$H193=""),"",IF($H193="Por horas",N($D193),IF($H193="Por puntos",N($F193),IF($H193="Puntos × horas",N($F193)*N($D193),IF($H193="Partes iguales",1,"")))))</f>
        <v/>
      </c>
      <c r="J193" s="15">
        <f>IF($I193="","",SUMIFS($I$2:$I$1201,$G$2:$G$1201,$G193))</f>
        <v/>
      </c>
      <c r="K193" s="19">
        <f>IF($I193="","",IFERROR($I193/$J193,0))</f>
        <v/>
      </c>
      <c r="L193" s="18">
        <f>IF($K193="","",$K193*N(INDEX(Turnos!$C$2:$C$201,MATCH($G193,Turnos!$J$2:$J$201,0))))</f>
        <v/>
      </c>
      <c r="M193" s="18">
        <f>IF($K193="","",$K193*N(INDEX(Turnos!$D$2:$D$201,MATCH($G193,Turnos!$J$2:$J$201,0))))</f>
        <v/>
      </c>
      <c r="N193" s="18">
        <f>IF($K193="","",$L193+$M193)</f>
        <v/>
      </c>
      <c r="O193" s="13">
        <f>IF(OR($G193="",$C193="",$G193&lt;&gt;'Liquidación del turno'!$C$5),"",COUNTIFS($G$2:$G193,$G193,$C$2:$C193,"&lt;&gt;"))</f>
        <v/>
      </c>
    </row>
    <row r="194">
      <c r="A194" s="16" t="n"/>
      <c r="B194" s="11" t="n"/>
      <c r="C194" s="11" t="n"/>
      <c r="D194" s="12" t="n"/>
      <c r="E194" s="13">
        <f>IF($C194="","",IFERROR(INDEX(Equipo!$B$2:$B$61,MATCH($C194,Equipo!$A$2:$A$61,0)),"No está en Equipo"))</f>
        <v/>
      </c>
      <c r="F194" s="15">
        <f>IF($C194="","",IFERROR(INDEX(Equipo!$C$2:$C$61,MATCH($C194,Equipo!$A$2:$A$61,0)),0))</f>
        <v/>
      </c>
      <c r="G194" s="13">
        <f>IF(OR($A194="",$B194=""),"",IFERROR($A194*10+MATCH($B194,Puestos!$D$2:$D$7,0),""))</f>
        <v/>
      </c>
      <c r="H194" s="13">
        <f>IF($G194="","",IFERROR(INDEX(Turnos!$F$2:$F$201,MATCH($G194,Turnos!$J$2:$J$201,0)),"Falta el turno"))</f>
        <v/>
      </c>
      <c r="I194" s="15">
        <f>IF(OR($C194="",$H194=""),"",IF($H194="Por horas",N($D194),IF($H194="Por puntos",N($F194),IF($H194="Puntos × horas",N($F194)*N($D194),IF($H194="Partes iguales",1,"")))))</f>
        <v/>
      </c>
      <c r="J194" s="15">
        <f>IF($I194="","",SUMIFS($I$2:$I$1201,$G$2:$G$1201,$G194))</f>
        <v/>
      </c>
      <c r="K194" s="19">
        <f>IF($I194="","",IFERROR($I194/$J194,0))</f>
        <v/>
      </c>
      <c r="L194" s="18">
        <f>IF($K194="","",$K194*N(INDEX(Turnos!$C$2:$C$201,MATCH($G194,Turnos!$J$2:$J$201,0))))</f>
        <v/>
      </c>
      <c r="M194" s="18">
        <f>IF($K194="","",$K194*N(INDEX(Turnos!$D$2:$D$201,MATCH($G194,Turnos!$J$2:$J$201,0))))</f>
        <v/>
      </c>
      <c r="N194" s="18">
        <f>IF($K194="","",$L194+$M194)</f>
        <v/>
      </c>
      <c r="O194" s="13">
        <f>IF(OR($G194="",$C194="",$G194&lt;&gt;'Liquidación del turno'!$C$5),"",COUNTIFS($G$2:$G194,$G194,$C$2:$C194,"&lt;&gt;"))</f>
        <v/>
      </c>
    </row>
    <row r="195">
      <c r="A195" s="16" t="n"/>
      <c r="B195" s="11" t="n"/>
      <c r="C195" s="11" t="n"/>
      <c r="D195" s="12" t="n"/>
      <c r="E195" s="13">
        <f>IF($C195="","",IFERROR(INDEX(Equipo!$B$2:$B$61,MATCH($C195,Equipo!$A$2:$A$61,0)),"No está en Equipo"))</f>
        <v/>
      </c>
      <c r="F195" s="15">
        <f>IF($C195="","",IFERROR(INDEX(Equipo!$C$2:$C$61,MATCH($C195,Equipo!$A$2:$A$61,0)),0))</f>
        <v/>
      </c>
      <c r="G195" s="13">
        <f>IF(OR($A195="",$B195=""),"",IFERROR($A195*10+MATCH($B195,Puestos!$D$2:$D$7,0),""))</f>
        <v/>
      </c>
      <c r="H195" s="13">
        <f>IF($G195="","",IFERROR(INDEX(Turnos!$F$2:$F$201,MATCH($G195,Turnos!$J$2:$J$201,0)),"Falta el turno"))</f>
        <v/>
      </c>
      <c r="I195" s="15">
        <f>IF(OR($C195="",$H195=""),"",IF($H195="Por horas",N($D195),IF($H195="Por puntos",N($F195),IF($H195="Puntos × horas",N($F195)*N($D195),IF($H195="Partes iguales",1,"")))))</f>
        <v/>
      </c>
      <c r="J195" s="15">
        <f>IF($I195="","",SUMIFS($I$2:$I$1201,$G$2:$G$1201,$G195))</f>
        <v/>
      </c>
      <c r="K195" s="19">
        <f>IF($I195="","",IFERROR($I195/$J195,0))</f>
        <v/>
      </c>
      <c r="L195" s="18">
        <f>IF($K195="","",$K195*N(INDEX(Turnos!$C$2:$C$201,MATCH($G195,Turnos!$J$2:$J$201,0))))</f>
        <v/>
      </c>
      <c r="M195" s="18">
        <f>IF($K195="","",$K195*N(INDEX(Turnos!$D$2:$D$201,MATCH($G195,Turnos!$J$2:$J$201,0))))</f>
        <v/>
      </c>
      <c r="N195" s="18">
        <f>IF($K195="","",$L195+$M195)</f>
        <v/>
      </c>
      <c r="O195" s="13">
        <f>IF(OR($G195="",$C195="",$G195&lt;&gt;'Liquidación del turno'!$C$5),"",COUNTIFS($G$2:$G195,$G195,$C$2:$C195,"&lt;&gt;"))</f>
        <v/>
      </c>
    </row>
    <row r="196">
      <c r="A196" s="16" t="n"/>
      <c r="B196" s="11" t="n"/>
      <c r="C196" s="11" t="n"/>
      <c r="D196" s="12" t="n"/>
      <c r="E196" s="13">
        <f>IF($C196="","",IFERROR(INDEX(Equipo!$B$2:$B$61,MATCH($C196,Equipo!$A$2:$A$61,0)),"No está en Equipo"))</f>
        <v/>
      </c>
      <c r="F196" s="15">
        <f>IF($C196="","",IFERROR(INDEX(Equipo!$C$2:$C$61,MATCH($C196,Equipo!$A$2:$A$61,0)),0))</f>
        <v/>
      </c>
      <c r="G196" s="13">
        <f>IF(OR($A196="",$B196=""),"",IFERROR($A196*10+MATCH($B196,Puestos!$D$2:$D$7,0),""))</f>
        <v/>
      </c>
      <c r="H196" s="13">
        <f>IF($G196="","",IFERROR(INDEX(Turnos!$F$2:$F$201,MATCH($G196,Turnos!$J$2:$J$201,0)),"Falta el turno"))</f>
        <v/>
      </c>
      <c r="I196" s="15">
        <f>IF(OR($C196="",$H196=""),"",IF($H196="Por horas",N($D196),IF($H196="Por puntos",N($F196),IF($H196="Puntos × horas",N($F196)*N($D196),IF($H196="Partes iguales",1,"")))))</f>
        <v/>
      </c>
      <c r="J196" s="15">
        <f>IF($I196="","",SUMIFS($I$2:$I$1201,$G$2:$G$1201,$G196))</f>
        <v/>
      </c>
      <c r="K196" s="19">
        <f>IF($I196="","",IFERROR($I196/$J196,0))</f>
        <v/>
      </c>
      <c r="L196" s="18">
        <f>IF($K196="","",$K196*N(INDEX(Turnos!$C$2:$C$201,MATCH($G196,Turnos!$J$2:$J$201,0))))</f>
        <v/>
      </c>
      <c r="M196" s="18">
        <f>IF($K196="","",$K196*N(INDEX(Turnos!$D$2:$D$201,MATCH($G196,Turnos!$J$2:$J$201,0))))</f>
        <v/>
      </c>
      <c r="N196" s="18">
        <f>IF($K196="","",$L196+$M196)</f>
        <v/>
      </c>
      <c r="O196" s="13">
        <f>IF(OR($G196="",$C196="",$G196&lt;&gt;'Liquidación del turno'!$C$5),"",COUNTIFS($G$2:$G196,$G196,$C$2:$C196,"&lt;&gt;"))</f>
        <v/>
      </c>
    </row>
    <row r="197">
      <c r="A197" s="16" t="n"/>
      <c r="B197" s="11" t="n"/>
      <c r="C197" s="11" t="n"/>
      <c r="D197" s="12" t="n"/>
      <c r="E197" s="13">
        <f>IF($C197="","",IFERROR(INDEX(Equipo!$B$2:$B$61,MATCH($C197,Equipo!$A$2:$A$61,0)),"No está en Equipo"))</f>
        <v/>
      </c>
      <c r="F197" s="15">
        <f>IF($C197="","",IFERROR(INDEX(Equipo!$C$2:$C$61,MATCH($C197,Equipo!$A$2:$A$61,0)),0))</f>
        <v/>
      </c>
      <c r="G197" s="13">
        <f>IF(OR($A197="",$B197=""),"",IFERROR($A197*10+MATCH($B197,Puestos!$D$2:$D$7,0),""))</f>
        <v/>
      </c>
      <c r="H197" s="13">
        <f>IF($G197="","",IFERROR(INDEX(Turnos!$F$2:$F$201,MATCH($G197,Turnos!$J$2:$J$201,0)),"Falta el turno"))</f>
        <v/>
      </c>
      <c r="I197" s="15">
        <f>IF(OR($C197="",$H197=""),"",IF($H197="Por horas",N($D197),IF($H197="Por puntos",N($F197),IF($H197="Puntos × horas",N($F197)*N($D197),IF($H197="Partes iguales",1,"")))))</f>
        <v/>
      </c>
      <c r="J197" s="15">
        <f>IF($I197="","",SUMIFS($I$2:$I$1201,$G$2:$G$1201,$G197))</f>
        <v/>
      </c>
      <c r="K197" s="19">
        <f>IF($I197="","",IFERROR($I197/$J197,0))</f>
        <v/>
      </c>
      <c r="L197" s="18">
        <f>IF($K197="","",$K197*N(INDEX(Turnos!$C$2:$C$201,MATCH($G197,Turnos!$J$2:$J$201,0))))</f>
        <v/>
      </c>
      <c r="M197" s="18">
        <f>IF($K197="","",$K197*N(INDEX(Turnos!$D$2:$D$201,MATCH($G197,Turnos!$J$2:$J$201,0))))</f>
        <v/>
      </c>
      <c r="N197" s="18">
        <f>IF($K197="","",$L197+$M197)</f>
        <v/>
      </c>
      <c r="O197" s="13">
        <f>IF(OR($G197="",$C197="",$G197&lt;&gt;'Liquidación del turno'!$C$5),"",COUNTIFS($G$2:$G197,$G197,$C$2:$C197,"&lt;&gt;"))</f>
        <v/>
      </c>
    </row>
    <row r="198">
      <c r="A198" s="16" t="n"/>
      <c r="B198" s="11" t="n"/>
      <c r="C198" s="11" t="n"/>
      <c r="D198" s="12" t="n"/>
      <c r="E198" s="13">
        <f>IF($C198="","",IFERROR(INDEX(Equipo!$B$2:$B$61,MATCH($C198,Equipo!$A$2:$A$61,0)),"No está en Equipo"))</f>
        <v/>
      </c>
      <c r="F198" s="15">
        <f>IF($C198="","",IFERROR(INDEX(Equipo!$C$2:$C$61,MATCH($C198,Equipo!$A$2:$A$61,0)),0))</f>
        <v/>
      </c>
      <c r="G198" s="13">
        <f>IF(OR($A198="",$B198=""),"",IFERROR($A198*10+MATCH($B198,Puestos!$D$2:$D$7,0),""))</f>
        <v/>
      </c>
      <c r="H198" s="13">
        <f>IF($G198="","",IFERROR(INDEX(Turnos!$F$2:$F$201,MATCH($G198,Turnos!$J$2:$J$201,0)),"Falta el turno"))</f>
        <v/>
      </c>
      <c r="I198" s="15">
        <f>IF(OR($C198="",$H198=""),"",IF($H198="Por horas",N($D198),IF($H198="Por puntos",N($F198),IF($H198="Puntos × horas",N($F198)*N($D198),IF($H198="Partes iguales",1,"")))))</f>
        <v/>
      </c>
      <c r="J198" s="15">
        <f>IF($I198="","",SUMIFS($I$2:$I$1201,$G$2:$G$1201,$G198))</f>
        <v/>
      </c>
      <c r="K198" s="19">
        <f>IF($I198="","",IFERROR($I198/$J198,0))</f>
        <v/>
      </c>
      <c r="L198" s="18">
        <f>IF($K198="","",$K198*N(INDEX(Turnos!$C$2:$C$201,MATCH($G198,Turnos!$J$2:$J$201,0))))</f>
        <v/>
      </c>
      <c r="M198" s="18">
        <f>IF($K198="","",$K198*N(INDEX(Turnos!$D$2:$D$201,MATCH($G198,Turnos!$J$2:$J$201,0))))</f>
        <v/>
      </c>
      <c r="N198" s="18">
        <f>IF($K198="","",$L198+$M198)</f>
        <v/>
      </c>
      <c r="O198" s="13">
        <f>IF(OR($G198="",$C198="",$G198&lt;&gt;'Liquidación del turno'!$C$5),"",COUNTIFS($G$2:$G198,$G198,$C$2:$C198,"&lt;&gt;"))</f>
        <v/>
      </c>
    </row>
    <row r="199">
      <c r="A199" s="16" t="n"/>
      <c r="B199" s="11" t="n"/>
      <c r="C199" s="11" t="n"/>
      <c r="D199" s="12" t="n"/>
      <c r="E199" s="13">
        <f>IF($C199="","",IFERROR(INDEX(Equipo!$B$2:$B$61,MATCH($C199,Equipo!$A$2:$A$61,0)),"No está en Equipo"))</f>
        <v/>
      </c>
      <c r="F199" s="15">
        <f>IF($C199="","",IFERROR(INDEX(Equipo!$C$2:$C$61,MATCH($C199,Equipo!$A$2:$A$61,0)),0))</f>
        <v/>
      </c>
      <c r="G199" s="13">
        <f>IF(OR($A199="",$B199=""),"",IFERROR($A199*10+MATCH($B199,Puestos!$D$2:$D$7,0),""))</f>
        <v/>
      </c>
      <c r="H199" s="13">
        <f>IF($G199="","",IFERROR(INDEX(Turnos!$F$2:$F$201,MATCH($G199,Turnos!$J$2:$J$201,0)),"Falta el turno"))</f>
        <v/>
      </c>
      <c r="I199" s="15">
        <f>IF(OR($C199="",$H199=""),"",IF($H199="Por horas",N($D199),IF($H199="Por puntos",N($F199),IF($H199="Puntos × horas",N($F199)*N($D199),IF($H199="Partes iguales",1,"")))))</f>
        <v/>
      </c>
      <c r="J199" s="15">
        <f>IF($I199="","",SUMIFS($I$2:$I$1201,$G$2:$G$1201,$G199))</f>
        <v/>
      </c>
      <c r="K199" s="19">
        <f>IF($I199="","",IFERROR($I199/$J199,0))</f>
        <v/>
      </c>
      <c r="L199" s="18">
        <f>IF($K199="","",$K199*N(INDEX(Turnos!$C$2:$C$201,MATCH($G199,Turnos!$J$2:$J$201,0))))</f>
        <v/>
      </c>
      <c r="M199" s="18">
        <f>IF($K199="","",$K199*N(INDEX(Turnos!$D$2:$D$201,MATCH($G199,Turnos!$J$2:$J$201,0))))</f>
        <v/>
      </c>
      <c r="N199" s="18">
        <f>IF($K199="","",$L199+$M199)</f>
        <v/>
      </c>
      <c r="O199" s="13">
        <f>IF(OR($G199="",$C199="",$G199&lt;&gt;'Liquidación del turno'!$C$5),"",COUNTIFS($G$2:$G199,$G199,$C$2:$C199,"&lt;&gt;"))</f>
        <v/>
      </c>
    </row>
    <row r="200">
      <c r="A200" s="16" t="n"/>
      <c r="B200" s="11" t="n"/>
      <c r="C200" s="11" t="n"/>
      <c r="D200" s="12" t="n"/>
      <c r="E200" s="13">
        <f>IF($C200="","",IFERROR(INDEX(Equipo!$B$2:$B$61,MATCH($C200,Equipo!$A$2:$A$61,0)),"No está en Equipo"))</f>
        <v/>
      </c>
      <c r="F200" s="15">
        <f>IF($C200="","",IFERROR(INDEX(Equipo!$C$2:$C$61,MATCH($C200,Equipo!$A$2:$A$61,0)),0))</f>
        <v/>
      </c>
      <c r="G200" s="13">
        <f>IF(OR($A200="",$B200=""),"",IFERROR($A200*10+MATCH($B200,Puestos!$D$2:$D$7,0),""))</f>
        <v/>
      </c>
      <c r="H200" s="13">
        <f>IF($G200="","",IFERROR(INDEX(Turnos!$F$2:$F$201,MATCH($G200,Turnos!$J$2:$J$201,0)),"Falta el turno"))</f>
        <v/>
      </c>
      <c r="I200" s="15">
        <f>IF(OR($C200="",$H200=""),"",IF($H200="Por horas",N($D200),IF($H200="Por puntos",N($F200),IF($H200="Puntos × horas",N($F200)*N($D200),IF($H200="Partes iguales",1,"")))))</f>
        <v/>
      </c>
      <c r="J200" s="15">
        <f>IF($I200="","",SUMIFS($I$2:$I$1201,$G$2:$G$1201,$G200))</f>
        <v/>
      </c>
      <c r="K200" s="19">
        <f>IF($I200="","",IFERROR($I200/$J200,0))</f>
        <v/>
      </c>
      <c r="L200" s="18">
        <f>IF($K200="","",$K200*N(INDEX(Turnos!$C$2:$C$201,MATCH($G200,Turnos!$J$2:$J$201,0))))</f>
        <v/>
      </c>
      <c r="M200" s="18">
        <f>IF($K200="","",$K200*N(INDEX(Turnos!$D$2:$D$201,MATCH($G200,Turnos!$J$2:$J$201,0))))</f>
        <v/>
      </c>
      <c r="N200" s="18">
        <f>IF($K200="","",$L200+$M200)</f>
        <v/>
      </c>
      <c r="O200" s="13">
        <f>IF(OR($G200="",$C200="",$G200&lt;&gt;'Liquidación del turno'!$C$5),"",COUNTIFS($G$2:$G200,$G200,$C$2:$C200,"&lt;&gt;"))</f>
        <v/>
      </c>
    </row>
    <row r="201">
      <c r="A201" s="16" t="n"/>
      <c r="B201" s="11" t="n"/>
      <c r="C201" s="11" t="n"/>
      <c r="D201" s="12" t="n"/>
      <c r="E201" s="13">
        <f>IF($C201="","",IFERROR(INDEX(Equipo!$B$2:$B$61,MATCH($C201,Equipo!$A$2:$A$61,0)),"No está en Equipo"))</f>
        <v/>
      </c>
      <c r="F201" s="15">
        <f>IF($C201="","",IFERROR(INDEX(Equipo!$C$2:$C$61,MATCH($C201,Equipo!$A$2:$A$61,0)),0))</f>
        <v/>
      </c>
      <c r="G201" s="13">
        <f>IF(OR($A201="",$B201=""),"",IFERROR($A201*10+MATCH($B201,Puestos!$D$2:$D$7,0),""))</f>
        <v/>
      </c>
      <c r="H201" s="13">
        <f>IF($G201="","",IFERROR(INDEX(Turnos!$F$2:$F$201,MATCH($G201,Turnos!$J$2:$J$201,0)),"Falta el turno"))</f>
        <v/>
      </c>
      <c r="I201" s="15">
        <f>IF(OR($C201="",$H201=""),"",IF($H201="Por horas",N($D201),IF($H201="Por puntos",N($F201),IF($H201="Puntos × horas",N($F201)*N($D201),IF($H201="Partes iguales",1,"")))))</f>
        <v/>
      </c>
      <c r="J201" s="15">
        <f>IF($I201="","",SUMIFS($I$2:$I$1201,$G$2:$G$1201,$G201))</f>
        <v/>
      </c>
      <c r="K201" s="19">
        <f>IF($I201="","",IFERROR($I201/$J201,0))</f>
        <v/>
      </c>
      <c r="L201" s="18">
        <f>IF($K201="","",$K201*N(INDEX(Turnos!$C$2:$C$201,MATCH($G201,Turnos!$J$2:$J$201,0))))</f>
        <v/>
      </c>
      <c r="M201" s="18">
        <f>IF($K201="","",$K201*N(INDEX(Turnos!$D$2:$D$201,MATCH($G201,Turnos!$J$2:$J$201,0))))</f>
        <v/>
      </c>
      <c r="N201" s="18">
        <f>IF($K201="","",$L201+$M201)</f>
        <v/>
      </c>
      <c r="O201" s="13">
        <f>IF(OR($G201="",$C201="",$G201&lt;&gt;'Liquidación del turno'!$C$5),"",COUNTIFS($G$2:$G201,$G201,$C$2:$C201,"&lt;&gt;"))</f>
        <v/>
      </c>
    </row>
    <row r="202">
      <c r="A202" s="16" t="n"/>
      <c r="B202" s="11" t="n"/>
      <c r="C202" s="11" t="n"/>
      <c r="D202" s="12" t="n"/>
      <c r="E202" s="13">
        <f>IF($C202="","",IFERROR(INDEX(Equipo!$B$2:$B$61,MATCH($C202,Equipo!$A$2:$A$61,0)),"No está en Equipo"))</f>
        <v/>
      </c>
      <c r="F202" s="15">
        <f>IF($C202="","",IFERROR(INDEX(Equipo!$C$2:$C$61,MATCH($C202,Equipo!$A$2:$A$61,0)),0))</f>
        <v/>
      </c>
      <c r="G202" s="13">
        <f>IF(OR($A202="",$B202=""),"",IFERROR($A202*10+MATCH($B202,Puestos!$D$2:$D$7,0),""))</f>
        <v/>
      </c>
      <c r="H202" s="13">
        <f>IF($G202="","",IFERROR(INDEX(Turnos!$F$2:$F$201,MATCH($G202,Turnos!$J$2:$J$201,0)),"Falta el turno"))</f>
        <v/>
      </c>
      <c r="I202" s="15">
        <f>IF(OR($C202="",$H202=""),"",IF($H202="Por horas",N($D202),IF($H202="Por puntos",N($F202),IF($H202="Puntos × horas",N($F202)*N($D202),IF($H202="Partes iguales",1,"")))))</f>
        <v/>
      </c>
      <c r="J202" s="15">
        <f>IF($I202="","",SUMIFS($I$2:$I$1201,$G$2:$G$1201,$G202))</f>
        <v/>
      </c>
      <c r="K202" s="19">
        <f>IF($I202="","",IFERROR($I202/$J202,0))</f>
        <v/>
      </c>
      <c r="L202" s="18">
        <f>IF($K202="","",$K202*N(INDEX(Turnos!$C$2:$C$201,MATCH($G202,Turnos!$J$2:$J$201,0))))</f>
        <v/>
      </c>
      <c r="M202" s="18">
        <f>IF($K202="","",$K202*N(INDEX(Turnos!$D$2:$D$201,MATCH($G202,Turnos!$J$2:$J$201,0))))</f>
        <v/>
      </c>
      <c r="N202" s="18">
        <f>IF($K202="","",$L202+$M202)</f>
        <v/>
      </c>
      <c r="O202" s="13">
        <f>IF(OR($G202="",$C202="",$G202&lt;&gt;'Liquidación del turno'!$C$5),"",COUNTIFS($G$2:$G202,$G202,$C$2:$C202,"&lt;&gt;"))</f>
        <v/>
      </c>
    </row>
    <row r="203">
      <c r="A203" s="16" t="n"/>
      <c r="B203" s="11" t="n"/>
      <c r="C203" s="11" t="n"/>
      <c r="D203" s="12" t="n"/>
      <c r="E203" s="13">
        <f>IF($C203="","",IFERROR(INDEX(Equipo!$B$2:$B$61,MATCH($C203,Equipo!$A$2:$A$61,0)),"No está en Equipo"))</f>
        <v/>
      </c>
      <c r="F203" s="15">
        <f>IF($C203="","",IFERROR(INDEX(Equipo!$C$2:$C$61,MATCH($C203,Equipo!$A$2:$A$61,0)),0))</f>
        <v/>
      </c>
      <c r="G203" s="13">
        <f>IF(OR($A203="",$B203=""),"",IFERROR($A203*10+MATCH($B203,Puestos!$D$2:$D$7,0),""))</f>
        <v/>
      </c>
      <c r="H203" s="13">
        <f>IF($G203="","",IFERROR(INDEX(Turnos!$F$2:$F$201,MATCH($G203,Turnos!$J$2:$J$201,0)),"Falta el turno"))</f>
        <v/>
      </c>
      <c r="I203" s="15">
        <f>IF(OR($C203="",$H203=""),"",IF($H203="Por horas",N($D203),IF($H203="Por puntos",N($F203),IF($H203="Puntos × horas",N($F203)*N($D203),IF($H203="Partes iguales",1,"")))))</f>
        <v/>
      </c>
      <c r="J203" s="15">
        <f>IF($I203="","",SUMIFS($I$2:$I$1201,$G$2:$G$1201,$G203))</f>
        <v/>
      </c>
      <c r="K203" s="19">
        <f>IF($I203="","",IFERROR($I203/$J203,0))</f>
        <v/>
      </c>
      <c r="L203" s="18">
        <f>IF($K203="","",$K203*N(INDEX(Turnos!$C$2:$C$201,MATCH($G203,Turnos!$J$2:$J$201,0))))</f>
        <v/>
      </c>
      <c r="M203" s="18">
        <f>IF($K203="","",$K203*N(INDEX(Turnos!$D$2:$D$201,MATCH($G203,Turnos!$J$2:$J$201,0))))</f>
        <v/>
      </c>
      <c r="N203" s="18">
        <f>IF($K203="","",$L203+$M203)</f>
        <v/>
      </c>
      <c r="O203" s="13">
        <f>IF(OR($G203="",$C203="",$G203&lt;&gt;'Liquidación del turno'!$C$5),"",COUNTIFS($G$2:$G203,$G203,$C$2:$C203,"&lt;&gt;"))</f>
        <v/>
      </c>
    </row>
    <row r="204">
      <c r="A204" s="16" t="n"/>
      <c r="B204" s="11" t="n"/>
      <c r="C204" s="11" t="n"/>
      <c r="D204" s="12" t="n"/>
      <c r="E204" s="13">
        <f>IF($C204="","",IFERROR(INDEX(Equipo!$B$2:$B$61,MATCH($C204,Equipo!$A$2:$A$61,0)),"No está en Equipo"))</f>
        <v/>
      </c>
      <c r="F204" s="15">
        <f>IF($C204="","",IFERROR(INDEX(Equipo!$C$2:$C$61,MATCH($C204,Equipo!$A$2:$A$61,0)),0))</f>
        <v/>
      </c>
      <c r="G204" s="13">
        <f>IF(OR($A204="",$B204=""),"",IFERROR($A204*10+MATCH($B204,Puestos!$D$2:$D$7,0),""))</f>
        <v/>
      </c>
      <c r="H204" s="13">
        <f>IF($G204="","",IFERROR(INDEX(Turnos!$F$2:$F$201,MATCH($G204,Turnos!$J$2:$J$201,0)),"Falta el turno"))</f>
        <v/>
      </c>
      <c r="I204" s="15">
        <f>IF(OR($C204="",$H204=""),"",IF($H204="Por horas",N($D204),IF($H204="Por puntos",N($F204),IF($H204="Puntos × horas",N($F204)*N($D204),IF($H204="Partes iguales",1,"")))))</f>
        <v/>
      </c>
      <c r="J204" s="15">
        <f>IF($I204="","",SUMIFS($I$2:$I$1201,$G$2:$G$1201,$G204))</f>
        <v/>
      </c>
      <c r="K204" s="19">
        <f>IF($I204="","",IFERROR($I204/$J204,0))</f>
        <v/>
      </c>
      <c r="L204" s="18">
        <f>IF($K204="","",$K204*N(INDEX(Turnos!$C$2:$C$201,MATCH($G204,Turnos!$J$2:$J$201,0))))</f>
        <v/>
      </c>
      <c r="M204" s="18">
        <f>IF($K204="","",$K204*N(INDEX(Turnos!$D$2:$D$201,MATCH($G204,Turnos!$J$2:$J$201,0))))</f>
        <v/>
      </c>
      <c r="N204" s="18">
        <f>IF($K204="","",$L204+$M204)</f>
        <v/>
      </c>
      <c r="O204" s="13">
        <f>IF(OR($G204="",$C204="",$G204&lt;&gt;'Liquidación del turno'!$C$5),"",COUNTIFS($G$2:$G204,$G204,$C$2:$C204,"&lt;&gt;"))</f>
        <v/>
      </c>
    </row>
    <row r="205">
      <c r="A205" s="16" t="n"/>
      <c r="B205" s="11" t="n"/>
      <c r="C205" s="11" t="n"/>
      <c r="D205" s="12" t="n"/>
      <c r="E205" s="13">
        <f>IF($C205="","",IFERROR(INDEX(Equipo!$B$2:$B$61,MATCH($C205,Equipo!$A$2:$A$61,0)),"No está en Equipo"))</f>
        <v/>
      </c>
      <c r="F205" s="15">
        <f>IF($C205="","",IFERROR(INDEX(Equipo!$C$2:$C$61,MATCH($C205,Equipo!$A$2:$A$61,0)),0))</f>
        <v/>
      </c>
      <c r="G205" s="13">
        <f>IF(OR($A205="",$B205=""),"",IFERROR($A205*10+MATCH($B205,Puestos!$D$2:$D$7,0),""))</f>
        <v/>
      </c>
      <c r="H205" s="13">
        <f>IF($G205="","",IFERROR(INDEX(Turnos!$F$2:$F$201,MATCH($G205,Turnos!$J$2:$J$201,0)),"Falta el turno"))</f>
        <v/>
      </c>
      <c r="I205" s="15">
        <f>IF(OR($C205="",$H205=""),"",IF($H205="Por horas",N($D205),IF($H205="Por puntos",N($F205),IF($H205="Puntos × horas",N($F205)*N($D205),IF($H205="Partes iguales",1,"")))))</f>
        <v/>
      </c>
      <c r="J205" s="15">
        <f>IF($I205="","",SUMIFS($I$2:$I$1201,$G$2:$G$1201,$G205))</f>
        <v/>
      </c>
      <c r="K205" s="19">
        <f>IF($I205="","",IFERROR($I205/$J205,0))</f>
        <v/>
      </c>
      <c r="L205" s="18">
        <f>IF($K205="","",$K205*N(INDEX(Turnos!$C$2:$C$201,MATCH($G205,Turnos!$J$2:$J$201,0))))</f>
        <v/>
      </c>
      <c r="M205" s="18">
        <f>IF($K205="","",$K205*N(INDEX(Turnos!$D$2:$D$201,MATCH($G205,Turnos!$J$2:$J$201,0))))</f>
        <v/>
      </c>
      <c r="N205" s="18">
        <f>IF($K205="","",$L205+$M205)</f>
        <v/>
      </c>
      <c r="O205" s="13">
        <f>IF(OR($G205="",$C205="",$G205&lt;&gt;'Liquidación del turno'!$C$5),"",COUNTIFS($G$2:$G205,$G205,$C$2:$C205,"&lt;&gt;"))</f>
        <v/>
      </c>
    </row>
    <row r="206">
      <c r="A206" s="16" t="n"/>
      <c r="B206" s="11" t="n"/>
      <c r="C206" s="11" t="n"/>
      <c r="D206" s="12" t="n"/>
      <c r="E206" s="13">
        <f>IF($C206="","",IFERROR(INDEX(Equipo!$B$2:$B$61,MATCH($C206,Equipo!$A$2:$A$61,0)),"No está en Equipo"))</f>
        <v/>
      </c>
      <c r="F206" s="15">
        <f>IF($C206="","",IFERROR(INDEX(Equipo!$C$2:$C$61,MATCH($C206,Equipo!$A$2:$A$61,0)),0))</f>
        <v/>
      </c>
      <c r="G206" s="13">
        <f>IF(OR($A206="",$B206=""),"",IFERROR($A206*10+MATCH($B206,Puestos!$D$2:$D$7,0),""))</f>
        <v/>
      </c>
      <c r="H206" s="13">
        <f>IF($G206="","",IFERROR(INDEX(Turnos!$F$2:$F$201,MATCH($G206,Turnos!$J$2:$J$201,0)),"Falta el turno"))</f>
        <v/>
      </c>
      <c r="I206" s="15">
        <f>IF(OR($C206="",$H206=""),"",IF($H206="Por horas",N($D206),IF($H206="Por puntos",N($F206),IF($H206="Puntos × horas",N($F206)*N($D206),IF($H206="Partes iguales",1,"")))))</f>
        <v/>
      </c>
      <c r="J206" s="15">
        <f>IF($I206="","",SUMIFS($I$2:$I$1201,$G$2:$G$1201,$G206))</f>
        <v/>
      </c>
      <c r="K206" s="19">
        <f>IF($I206="","",IFERROR($I206/$J206,0))</f>
        <v/>
      </c>
      <c r="L206" s="18">
        <f>IF($K206="","",$K206*N(INDEX(Turnos!$C$2:$C$201,MATCH($G206,Turnos!$J$2:$J$201,0))))</f>
        <v/>
      </c>
      <c r="M206" s="18">
        <f>IF($K206="","",$K206*N(INDEX(Turnos!$D$2:$D$201,MATCH($G206,Turnos!$J$2:$J$201,0))))</f>
        <v/>
      </c>
      <c r="N206" s="18">
        <f>IF($K206="","",$L206+$M206)</f>
        <v/>
      </c>
      <c r="O206" s="13">
        <f>IF(OR($G206="",$C206="",$G206&lt;&gt;'Liquidación del turno'!$C$5),"",COUNTIFS($G$2:$G206,$G206,$C$2:$C206,"&lt;&gt;"))</f>
        <v/>
      </c>
    </row>
    <row r="207">
      <c r="A207" s="16" t="n"/>
      <c r="B207" s="11" t="n"/>
      <c r="C207" s="11" t="n"/>
      <c r="D207" s="12" t="n"/>
      <c r="E207" s="13">
        <f>IF($C207="","",IFERROR(INDEX(Equipo!$B$2:$B$61,MATCH($C207,Equipo!$A$2:$A$61,0)),"No está en Equipo"))</f>
        <v/>
      </c>
      <c r="F207" s="15">
        <f>IF($C207="","",IFERROR(INDEX(Equipo!$C$2:$C$61,MATCH($C207,Equipo!$A$2:$A$61,0)),0))</f>
        <v/>
      </c>
      <c r="G207" s="13">
        <f>IF(OR($A207="",$B207=""),"",IFERROR($A207*10+MATCH($B207,Puestos!$D$2:$D$7,0),""))</f>
        <v/>
      </c>
      <c r="H207" s="13">
        <f>IF($G207="","",IFERROR(INDEX(Turnos!$F$2:$F$201,MATCH($G207,Turnos!$J$2:$J$201,0)),"Falta el turno"))</f>
        <v/>
      </c>
      <c r="I207" s="15">
        <f>IF(OR($C207="",$H207=""),"",IF($H207="Por horas",N($D207),IF($H207="Por puntos",N($F207),IF($H207="Puntos × horas",N($F207)*N($D207),IF($H207="Partes iguales",1,"")))))</f>
        <v/>
      </c>
      <c r="J207" s="15">
        <f>IF($I207="","",SUMIFS($I$2:$I$1201,$G$2:$G$1201,$G207))</f>
        <v/>
      </c>
      <c r="K207" s="19">
        <f>IF($I207="","",IFERROR($I207/$J207,0))</f>
        <v/>
      </c>
      <c r="L207" s="18">
        <f>IF($K207="","",$K207*N(INDEX(Turnos!$C$2:$C$201,MATCH($G207,Turnos!$J$2:$J$201,0))))</f>
        <v/>
      </c>
      <c r="M207" s="18">
        <f>IF($K207="","",$K207*N(INDEX(Turnos!$D$2:$D$201,MATCH($G207,Turnos!$J$2:$J$201,0))))</f>
        <v/>
      </c>
      <c r="N207" s="18">
        <f>IF($K207="","",$L207+$M207)</f>
        <v/>
      </c>
      <c r="O207" s="13">
        <f>IF(OR($G207="",$C207="",$G207&lt;&gt;'Liquidación del turno'!$C$5),"",COUNTIFS($G$2:$G207,$G207,$C$2:$C207,"&lt;&gt;"))</f>
        <v/>
      </c>
    </row>
    <row r="208">
      <c r="A208" s="16" t="n"/>
      <c r="B208" s="11" t="n"/>
      <c r="C208" s="11" t="n"/>
      <c r="D208" s="12" t="n"/>
      <c r="E208" s="13">
        <f>IF($C208="","",IFERROR(INDEX(Equipo!$B$2:$B$61,MATCH($C208,Equipo!$A$2:$A$61,0)),"No está en Equipo"))</f>
        <v/>
      </c>
      <c r="F208" s="15">
        <f>IF($C208="","",IFERROR(INDEX(Equipo!$C$2:$C$61,MATCH($C208,Equipo!$A$2:$A$61,0)),0))</f>
        <v/>
      </c>
      <c r="G208" s="13">
        <f>IF(OR($A208="",$B208=""),"",IFERROR($A208*10+MATCH($B208,Puestos!$D$2:$D$7,0),""))</f>
        <v/>
      </c>
      <c r="H208" s="13">
        <f>IF($G208="","",IFERROR(INDEX(Turnos!$F$2:$F$201,MATCH($G208,Turnos!$J$2:$J$201,0)),"Falta el turno"))</f>
        <v/>
      </c>
      <c r="I208" s="15">
        <f>IF(OR($C208="",$H208=""),"",IF($H208="Por horas",N($D208),IF($H208="Por puntos",N($F208),IF($H208="Puntos × horas",N($F208)*N($D208),IF($H208="Partes iguales",1,"")))))</f>
        <v/>
      </c>
      <c r="J208" s="15">
        <f>IF($I208="","",SUMIFS($I$2:$I$1201,$G$2:$G$1201,$G208))</f>
        <v/>
      </c>
      <c r="K208" s="19">
        <f>IF($I208="","",IFERROR($I208/$J208,0))</f>
        <v/>
      </c>
      <c r="L208" s="18">
        <f>IF($K208="","",$K208*N(INDEX(Turnos!$C$2:$C$201,MATCH($G208,Turnos!$J$2:$J$201,0))))</f>
        <v/>
      </c>
      <c r="M208" s="18">
        <f>IF($K208="","",$K208*N(INDEX(Turnos!$D$2:$D$201,MATCH($G208,Turnos!$J$2:$J$201,0))))</f>
        <v/>
      </c>
      <c r="N208" s="18">
        <f>IF($K208="","",$L208+$M208)</f>
        <v/>
      </c>
      <c r="O208" s="13">
        <f>IF(OR($G208="",$C208="",$G208&lt;&gt;'Liquidación del turno'!$C$5),"",COUNTIFS($G$2:$G208,$G208,$C$2:$C208,"&lt;&gt;"))</f>
        <v/>
      </c>
    </row>
    <row r="209">
      <c r="A209" s="16" t="n"/>
      <c r="B209" s="11" t="n"/>
      <c r="C209" s="11" t="n"/>
      <c r="D209" s="12" t="n"/>
      <c r="E209" s="13">
        <f>IF($C209="","",IFERROR(INDEX(Equipo!$B$2:$B$61,MATCH($C209,Equipo!$A$2:$A$61,0)),"No está en Equipo"))</f>
        <v/>
      </c>
      <c r="F209" s="15">
        <f>IF($C209="","",IFERROR(INDEX(Equipo!$C$2:$C$61,MATCH($C209,Equipo!$A$2:$A$61,0)),0))</f>
        <v/>
      </c>
      <c r="G209" s="13">
        <f>IF(OR($A209="",$B209=""),"",IFERROR($A209*10+MATCH($B209,Puestos!$D$2:$D$7,0),""))</f>
        <v/>
      </c>
      <c r="H209" s="13">
        <f>IF($G209="","",IFERROR(INDEX(Turnos!$F$2:$F$201,MATCH($G209,Turnos!$J$2:$J$201,0)),"Falta el turno"))</f>
        <v/>
      </c>
      <c r="I209" s="15">
        <f>IF(OR($C209="",$H209=""),"",IF($H209="Por horas",N($D209),IF($H209="Por puntos",N($F209),IF($H209="Puntos × horas",N($F209)*N($D209),IF($H209="Partes iguales",1,"")))))</f>
        <v/>
      </c>
      <c r="J209" s="15">
        <f>IF($I209="","",SUMIFS($I$2:$I$1201,$G$2:$G$1201,$G209))</f>
        <v/>
      </c>
      <c r="K209" s="19">
        <f>IF($I209="","",IFERROR($I209/$J209,0))</f>
        <v/>
      </c>
      <c r="L209" s="18">
        <f>IF($K209="","",$K209*N(INDEX(Turnos!$C$2:$C$201,MATCH($G209,Turnos!$J$2:$J$201,0))))</f>
        <v/>
      </c>
      <c r="M209" s="18">
        <f>IF($K209="","",$K209*N(INDEX(Turnos!$D$2:$D$201,MATCH($G209,Turnos!$J$2:$J$201,0))))</f>
        <v/>
      </c>
      <c r="N209" s="18">
        <f>IF($K209="","",$L209+$M209)</f>
        <v/>
      </c>
      <c r="O209" s="13">
        <f>IF(OR($G209="",$C209="",$G209&lt;&gt;'Liquidación del turno'!$C$5),"",COUNTIFS($G$2:$G209,$G209,$C$2:$C209,"&lt;&gt;"))</f>
        <v/>
      </c>
    </row>
    <row r="210">
      <c r="A210" s="16" t="n"/>
      <c r="B210" s="11" t="n"/>
      <c r="C210" s="11" t="n"/>
      <c r="D210" s="12" t="n"/>
      <c r="E210" s="13">
        <f>IF($C210="","",IFERROR(INDEX(Equipo!$B$2:$B$61,MATCH($C210,Equipo!$A$2:$A$61,0)),"No está en Equipo"))</f>
        <v/>
      </c>
      <c r="F210" s="15">
        <f>IF($C210="","",IFERROR(INDEX(Equipo!$C$2:$C$61,MATCH($C210,Equipo!$A$2:$A$61,0)),0))</f>
        <v/>
      </c>
      <c r="G210" s="13">
        <f>IF(OR($A210="",$B210=""),"",IFERROR($A210*10+MATCH($B210,Puestos!$D$2:$D$7,0),""))</f>
        <v/>
      </c>
      <c r="H210" s="13">
        <f>IF($G210="","",IFERROR(INDEX(Turnos!$F$2:$F$201,MATCH($G210,Turnos!$J$2:$J$201,0)),"Falta el turno"))</f>
        <v/>
      </c>
      <c r="I210" s="15">
        <f>IF(OR($C210="",$H210=""),"",IF($H210="Por horas",N($D210),IF($H210="Por puntos",N($F210),IF($H210="Puntos × horas",N($F210)*N($D210),IF($H210="Partes iguales",1,"")))))</f>
        <v/>
      </c>
      <c r="J210" s="15">
        <f>IF($I210="","",SUMIFS($I$2:$I$1201,$G$2:$G$1201,$G210))</f>
        <v/>
      </c>
      <c r="K210" s="19">
        <f>IF($I210="","",IFERROR($I210/$J210,0))</f>
        <v/>
      </c>
      <c r="L210" s="18">
        <f>IF($K210="","",$K210*N(INDEX(Turnos!$C$2:$C$201,MATCH($G210,Turnos!$J$2:$J$201,0))))</f>
        <v/>
      </c>
      <c r="M210" s="18">
        <f>IF($K210="","",$K210*N(INDEX(Turnos!$D$2:$D$201,MATCH($G210,Turnos!$J$2:$J$201,0))))</f>
        <v/>
      </c>
      <c r="N210" s="18">
        <f>IF($K210="","",$L210+$M210)</f>
        <v/>
      </c>
      <c r="O210" s="13">
        <f>IF(OR($G210="",$C210="",$G210&lt;&gt;'Liquidación del turno'!$C$5),"",COUNTIFS($G$2:$G210,$G210,$C$2:$C210,"&lt;&gt;"))</f>
        <v/>
      </c>
    </row>
    <row r="211">
      <c r="A211" s="16" t="n"/>
      <c r="B211" s="11" t="n"/>
      <c r="C211" s="11" t="n"/>
      <c r="D211" s="12" t="n"/>
      <c r="E211" s="13">
        <f>IF($C211="","",IFERROR(INDEX(Equipo!$B$2:$B$61,MATCH($C211,Equipo!$A$2:$A$61,0)),"No está en Equipo"))</f>
        <v/>
      </c>
      <c r="F211" s="15">
        <f>IF($C211="","",IFERROR(INDEX(Equipo!$C$2:$C$61,MATCH($C211,Equipo!$A$2:$A$61,0)),0))</f>
        <v/>
      </c>
      <c r="G211" s="13">
        <f>IF(OR($A211="",$B211=""),"",IFERROR($A211*10+MATCH($B211,Puestos!$D$2:$D$7,0),""))</f>
        <v/>
      </c>
      <c r="H211" s="13">
        <f>IF($G211="","",IFERROR(INDEX(Turnos!$F$2:$F$201,MATCH($G211,Turnos!$J$2:$J$201,0)),"Falta el turno"))</f>
        <v/>
      </c>
      <c r="I211" s="15">
        <f>IF(OR($C211="",$H211=""),"",IF($H211="Por horas",N($D211),IF($H211="Por puntos",N($F211),IF($H211="Puntos × horas",N($F211)*N($D211),IF($H211="Partes iguales",1,"")))))</f>
        <v/>
      </c>
      <c r="J211" s="15">
        <f>IF($I211="","",SUMIFS($I$2:$I$1201,$G$2:$G$1201,$G211))</f>
        <v/>
      </c>
      <c r="K211" s="19">
        <f>IF($I211="","",IFERROR($I211/$J211,0))</f>
        <v/>
      </c>
      <c r="L211" s="18">
        <f>IF($K211="","",$K211*N(INDEX(Turnos!$C$2:$C$201,MATCH($G211,Turnos!$J$2:$J$201,0))))</f>
        <v/>
      </c>
      <c r="M211" s="18">
        <f>IF($K211="","",$K211*N(INDEX(Turnos!$D$2:$D$201,MATCH($G211,Turnos!$J$2:$J$201,0))))</f>
        <v/>
      </c>
      <c r="N211" s="18">
        <f>IF($K211="","",$L211+$M211)</f>
        <v/>
      </c>
      <c r="O211" s="13">
        <f>IF(OR($G211="",$C211="",$G211&lt;&gt;'Liquidación del turno'!$C$5),"",COUNTIFS($G$2:$G211,$G211,$C$2:$C211,"&lt;&gt;"))</f>
        <v/>
      </c>
    </row>
    <row r="212">
      <c r="A212" s="16" t="n"/>
      <c r="B212" s="11" t="n"/>
      <c r="C212" s="11" t="n"/>
      <c r="D212" s="12" t="n"/>
      <c r="E212" s="13">
        <f>IF($C212="","",IFERROR(INDEX(Equipo!$B$2:$B$61,MATCH($C212,Equipo!$A$2:$A$61,0)),"No está en Equipo"))</f>
        <v/>
      </c>
      <c r="F212" s="15">
        <f>IF($C212="","",IFERROR(INDEX(Equipo!$C$2:$C$61,MATCH($C212,Equipo!$A$2:$A$61,0)),0))</f>
        <v/>
      </c>
      <c r="G212" s="13">
        <f>IF(OR($A212="",$B212=""),"",IFERROR($A212*10+MATCH($B212,Puestos!$D$2:$D$7,0),""))</f>
        <v/>
      </c>
      <c r="H212" s="13">
        <f>IF($G212="","",IFERROR(INDEX(Turnos!$F$2:$F$201,MATCH($G212,Turnos!$J$2:$J$201,0)),"Falta el turno"))</f>
        <v/>
      </c>
      <c r="I212" s="15">
        <f>IF(OR($C212="",$H212=""),"",IF($H212="Por horas",N($D212),IF($H212="Por puntos",N($F212),IF($H212="Puntos × horas",N($F212)*N($D212),IF($H212="Partes iguales",1,"")))))</f>
        <v/>
      </c>
      <c r="J212" s="15">
        <f>IF($I212="","",SUMIFS($I$2:$I$1201,$G$2:$G$1201,$G212))</f>
        <v/>
      </c>
      <c r="K212" s="19">
        <f>IF($I212="","",IFERROR($I212/$J212,0))</f>
        <v/>
      </c>
      <c r="L212" s="18">
        <f>IF($K212="","",$K212*N(INDEX(Turnos!$C$2:$C$201,MATCH($G212,Turnos!$J$2:$J$201,0))))</f>
        <v/>
      </c>
      <c r="M212" s="18">
        <f>IF($K212="","",$K212*N(INDEX(Turnos!$D$2:$D$201,MATCH($G212,Turnos!$J$2:$J$201,0))))</f>
        <v/>
      </c>
      <c r="N212" s="18">
        <f>IF($K212="","",$L212+$M212)</f>
        <v/>
      </c>
      <c r="O212" s="13">
        <f>IF(OR($G212="",$C212="",$G212&lt;&gt;'Liquidación del turno'!$C$5),"",COUNTIFS($G$2:$G212,$G212,$C$2:$C212,"&lt;&gt;"))</f>
        <v/>
      </c>
    </row>
    <row r="213">
      <c r="A213" s="16" t="n"/>
      <c r="B213" s="11" t="n"/>
      <c r="C213" s="11" t="n"/>
      <c r="D213" s="12" t="n"/>
      <c r="E213" s="13">
        <f>IF($C213="","",IFERROR(INDEX(Equipo!$B$2:$B$61,MATCH($C213,Equipo!$A$2:$A$61,0)),"No está en Equipo"))</f>
        <v/>
      </c>
      <c r="F213" s="15">
        <f>IF($C213="","",IFERROR(INDEX(Equipo!$C$2:$C$61,MATCH($C213,Equipo!$A$2:$A$61,0)),0))</f>
        <v/>
      </c>
      <c r="G213" s="13">
        <f>IF(OR($A213="",$B213=""),"",IFERROR($A213*10+MATCH($B213,Puestos!$D$2:$D$7,0),""))</f>
        <v/>
      </c>
      <c r="H213" s="13">
        <f>IF($G213="","",IFERROR(INDEX(Turnos!$F$2:$F$201,MATCH($G213,Turnos!$J$2:$J$201,0)),"Falta el turno"))</f>
        <v/>
      </c>
      <c r="I213" s="15">
        <f>IF(OR($C213="",$H213=""),"",IF($H213="Por horas",N($D213),IF($H213="Por puntos",N($F213),IF($H213="Puntos × horas",N($F213)*N($D213),IF($H213="Partes iguales",1,"")))))</f>
        <v/>
      </c>
      <c r="J213" s="15">
        <f>IF($I213="","",SUMIFS($I$2:$I$1201,$G$2:$G$1201,$G213))</f>
        <v/>
      </c>
      <c r="K213" s="19">
        <f>IF($I213="","",IFERROR($I213/$J213,0))</f>
        <v/>
      </c>
      <c r="L213" s="18">
        <f>IF($K213="","",$K213*N(INDEX(Turnos!$C$2:$C$201,MATCH($G213,Turnos!$J$2:$J$201,0))))</f>
        <v/>
      </c>
      <c r="M213" s="18">
        <f>IF($K213="","",$K213*N(INDEX(Turnos!$D$2:$D$201,MATCH($G213,Turnos!$J$2:$J$201,0))))</f>
        <v/>
      </c>
      <c r="N213" s="18">
        <f>IF($K213="","",$L213+$M213)</f>
        <v/>
      </c>
      <c r="O213" s="13">
        <f>IF(OR($G213="",$C213="",$G213&lt;&gt;'Liquidación del turno'!$C$5),"",COUNTIFS($G$2:$G213,$G213,$C$2:$C213,"&lt;&gt;"))</f>
        <v/>
      </c>
    </row>
    <row r="214">
      <c r="A214" s="16" t="n"/>
      <c r="B214" s="11" t="n"/>
      <c r="C214" s="11" t="n"/>
      <c r="D214" s="12" t="n"/>
      <c r="E214" s="13">
        <f>IF($C214="","",IFERROR(INDEX(Equipo!$B$2:$B$61,MATCH($C214,Equipo!$A$2:$A$61,0)),"No está en Equipo"))</f>
        <v/>
      </c>
      <c r="F214" s="15">
        <f>IF($C214="","",IFERROR(INDEX(Equipo!$C$2:$C$61,MATCH($C214,Equipo!$A$2:$A$61,0)),0))</f>
        <v/>
      </c>
      <c r="G214" s="13">
        <f>IF(OR($A214="",$B214=""),"",IFERROR($A214*10+MATCH($B214,Puestos!$D$2:$D$7,0),""))</f>
        <v/>
      </c>
      <c r="H214" s="13">
        <f>IF($G214="","",IFERROR(INDEX(Turnos!$F$2:$F$201,MATCH($G214,Turnos!$J$2:$J$201,0)),"Falta el turno"))</f>
        <v/>
      </c>
      <c r="I214" s="15">
        <f>IF(OR($C214="",$H214=""),"",IF($H214="Por horas",N($D214),IF($H214="Por puntos",N($F214),IF($H214="Puntos × horas",N($F214)*N($D214),IF($H214="Partes iguales",1,"")))))</f>
        <v/>
      </c>
      <c r="J214" s="15">
        <f>IF($I214="","",SUMIFS($I$2:$I$1201,$G$2:$G$1201,$G214))</f>
        <v/>
      </c>
      <c r="K214" s="19">
        <f>IF($I214="","",IFERROR($I214/$J214,0))</f>
        <v/>
      </c>
      <c r="L214" s="18">
        <f>IF($K214="","",$K214*N(INDEX(Turnos!$C$2:$C$201,MATCH($G214,Turnos!$J$2:$J$201,0))))</f>
        <v/>
      </c>
      <c r="M214" s="18">
        <f>IF($K214="","",$K214*N(INDEX(Turnos!$D$2:$D$201,MATCH($G214,Turnos!$J$2:$J$201,0))))</f>
        <v/>
      </c>
      <c r="N214" s="18">
        <f>IF($K214="","",$L214+$M214)</f>
        <v/>
      </c>
      <c r="O214" s="13">
        <f>IF(OR($G214="",$C214="",$G214&lt;&gt;'Liquidación del turno'!$C$5),"",COUNTIFS($G$2:$G214,$G214,$C$2:$C214,"&lt;&gt;"))</f>
        <v/>
      </c>
    </row>
    <row r="215">
      <c r="A215" s="16" t="n"/>
      <c r="B215" s="11" t="n"/>
      <c r="C215" s="11" t="n"/>
      <c r="D215" s="12" t="n"/>
      <c r="E215" s="13">
        <f>IF($C215="","",IFERROR(INDEX(Equipo!$B$2:$B$61,MATCH($C215,Equipo!$A$2:$A$61,0)),"No está en Equipo"))</f>
        <v/>
      </c>
      <c r="F215" s="15">
        <f>IF($C215="","",IFERROR(INDEX(Equipo!$C$2:$C$61,MATCH($C215,Equipo!$A$2:$A$61,0)),0))</f>
        <v/>
      </c>
      <c r="G215" s="13">
        <f>IF(OR($A215="",$B215=""),"",IFERROR($A215*10+MATCH($B215,Puestos!$D$2:$D$7,0),""))</f>
        <v/>
      </c>
      <c r="H215" s="13">
        <f>IF($G215="","",IFERROR(INDEX(Turnos!$F$2:$F$201,MATCH($G215,Turnos!$J$2:$J$201,0)),"Falta el turno"))</f>
        <v/>
      </c>
      <c r="I215" s="15">
        <f>IF(OR($C215="",$H215=""),"",IF($H215="Por horas",N($D215),IF($H215="Por puntos",N($F215),IF($H215="Puntos × horas",N($F215)*N($D215),IF($H215="Partes iguales",1,"")))))</f>
        <v/>
      </c>
      <c r="J215" s="15">
        <f>IF($I215="","",SUMIFS($I$2:$I$1201,$G$2:$G$1201,$G215))</f>
        <v/>
      </c>
      <c r="K215" s="19">
        <f>IF($I215="","",IFERROR($I215/$J215,0))</f>
        <v/>
      </c>
      <c r="L215" s="18">
        <f>IF($K215="","",$K215*N(INDEX(Turnos!$C$2:$C$201,MATCH($G215,Turnos!$J$2:$J$201,0))))</f>
        <v/>
      </c>
      <c r="M215" s="18">
        <f>IF($K215="","",$K215*N(INDEX(Turnos!$D$2:$D$201,MATCH($G215,Turnos!$J$2:$J$201,0))))</f>
        <v/>
      </c>
      <c r="N215" s="18">
        <f>IF($K215="","",$L215+$M215)</f>
        <v/>
      </c>
      <c r="O215" s="13">
        <f>IF(OR($G215="",$C215="",$G215&lt;&gt;'Liquidación del turno'!$C$5),"",COUNTIFS($G$2:$G215,$G215,$C$2:$C215,"&lt;&gt;"))</f>
        <v/>
      </c>
    </row>
    <row r="216">
      <c r="A216" s="16" t="n"/>
      <c r="B216" s="11" t="n"/>
      <c r="C216" s="11" t="n"/>
      <c r="D216" s="12" t="n"/>
      <c r="E216" s="13">
        <f>IF($C216="","",IFERROR(INDEX(Equipo!$B$2:$B$61,MATCH($C216,Equipo!$A$2:$A$61,0)),"No está en Equipo"))</f>
        <v/>
      </c>
      <c r="F216" s="15">
        <f>IF($C216="","",IFERROR(INDEX(Equipo!$C$2:$C$61,MATCH($C216,Equipo!$A$2:$A$61,0)),0))</f>
        <v/>
      </c>
      <c r="G216" s="13">
        <f>IF(OR($A216="",$B216=""),"",IFERROR($A216*10+MATCH($B216,Puestos!$D$2:$D$7,0),""))</f>
        <v/>
      </c>
      <c r="H216" s="13">
        <f>IF($G216="","",IFERROR(INDEX(Turnos!$F$2:$F$201,MATCH($G216,Turnos!$J$2:$J$201,0)),"Falta el turno"))</f>
        <v/>
      </c>
      <c r="I216" s="15">
        <f>IF(OR($C216="",$H216=""),"",IF($H216="Por horas",N($D216),IF($H216="Por puntos",N($F216),IF($H216="Puntos × horas",N($F216)*N($D216),IF($H216="Partes iguales",1,"")))))</f>
        <v/>
      </c>
      <c r="J216" s="15">
        <f>IF($I216="","",SUMIFS($I$2:$I$1201,$G$2:$G$1201,$G216))</f>
        <v/>
      </c>
      <c r="K216" s="19">
        <f>IF($I216="","",IFERROR($I216/$J216,0))</f>
        <v/>
      </c>
      <c r="L216" s="18">
        <f>IF($K216="","",$K216*N(INDEX(Turnos!$C$2:$C$201,MATCH($G216,Turnos!$J$2:$J$201,0))))</f>
        <v/>
      </c>
      <c r="M216" s="18">
        <f>IF($K216="","",$K216*N(INDEX(Turnos!$D$2:$D$201,MATCH($G216,Turnos!$J$2:$J$201,0))))</f>
        <v/>
      </c>
      <c r="N216" s="18">
        <f>IF($K216="","",$L216+$M216)</f>
        <v/>
      </c>
      <c r="O216" s="13">
        <f>IF(OR($G216="",$C216="",$G216&lt;&gt;'Liquidación del turno'!$C$5),"",COUNTIFS($G$2:$G216,$G216,$C$2:$C216,"&lt;&gt;"))</f>
        <v/>
      </c>
    </row>
    <row r="217">
      <c r="A217" s="16" t="n"/>
      <c r="B217" s="11" t="n"/>
      <c r="C217" s="11" t="n"/>
      <c r="D217" s="12" t="n"/>
      <c r="E217" s="13">
        <f>IF($C217="","",IFERROR(INDEX(Equipo!$B$2:$B$61,MATCH($C217,Equipo!$A$2:$A$61,0)),"No está en Equipo"))</f>
        <v/>
      </c>
      <c r="F217" s="15">
        <f>IF($C217="","",IFERROR(INDEX(Equipo!$C$2:$C$61,MATCH($C217,Equipo!$A$2:$A$61,0)),0))</f>
        <v/>
      </c>
      <c r="G217" s="13">
        <f>IF(OR($A217="",$B217=""),"",IFERROR($A217*10+MATCH($B217,Puestos!$D$2:$D$7,0),""))</f>
        <v/>
      </c>
      <c r="H217" s="13">
        <f>IF($G217="","",IFERROR(INDEX(Turnos!$F$2:$F$201,MATCH($G217,Turnos!$J$2:$J$201,0)),"Falta el turno"))</f>
        <v/>
      </c>
      <c r="I217" s="15">
        <f>IF(OR($C217="",$H217=""),"",IF($H217="Por horas",N($D217),IF($H217="Por puntos",N($F217),IF($H217="Puntos × horas",N($F217)*N($D217),IF($H217="Partes iguales",1,"")))))</f>
        <v/>
      </c>
      <c r="J217" s="15">
        <f>IF($I217="","",SUMIFS($I$2:$I$1201,$G$2:$G$1201,$G217))</f>
        <v/>
      </c>
      <c r="K217" s="19">
        <f>IF($I217="","",IFERROR($I217/$J217,0))</f>
        <v/>
      </c>
      <c r="L217" s="18">
        <f>IF($K217="","",$K217*N(INDEX(Turnos!$C$2:$C$201,MATCH($G217,Turnos!$J$2:$J$201,0))))</f>
        <v/>
      </c>
      <c r="M217" s="18">
        <f>IF($K217="","",$K217*N(INDEX(Turnos!$D$2:$D$201,MATCH($G217,Turnos!$J$2:$J$201,0))))</f>
        <v/>
      </c>
      <c r="N217" s="18">
        <f>IF($K217="","",$L217+$M217)</f>
        <v/>
      </c>
      <c r="O217" s="13">
        <f>IF(OR($G217="",$C217="",$G217&lt;&gt;'Liquidación del turno'!$C$5),"",COUNTIFS($G$2:$G217,$G217,$C$2:$C217,"&lt;&gt;"))</f>
        <v/>
      </c>
    </row>
    <row r="218">
      <c r="A218" s="16" t="n"/>
      <c r="B218" s="11" t="n"/>
      <c r="C218" s="11" t="n"/>
      <c r="D218" s="12" t="n"/>
      <c r="E218" s="13">
        <f>IF($C218="","",IFERROR(INDEX(Equipo!$B$2:$B$61,MATCH($C218,Equipo!$A$2:$A$61,0)),"No está en Equipo"))</f>
        <v/>
      </c>
      <c r="F218" s="15">
        <f>IF($C218="","",IFERROR(INDEX(Equipo!$C$2:$C$61,MATCH($C218,Equipo!$A$2:$A$61,0)),0))</f>
        <v/>
      </c>
      <c r="G218" s="13">
        <f>IF(OR($A218="",$B218=""),"",IFERROR($A218*10+MATCH($B218,Puestos!$D$2:$D$7,0),""))</f>
        <v/>
      </c>
      <c r="H218" s="13">
        <f>IF($G218="","",IFERROR(INDEX(Turnos!$F$2:$F$201,MATCH($G218,Turnos!$J$2:$J$201,0)),"Falta el turno"))</f>
        <v/>
      </c>
      <c r="I218" s="15">
        <f>IF(OR($C218="",$H218=""),"",IF($H218="Por horas",N($D218),IF($H218="Por puntos",N($F218),IF($H218="Puntos × horas",N($F218)*N($D218),IF($H218="Partes iguales",1,"")))))</f>
        <v/>
      </c>
      <c r="J218" s="15">
        <f>IF($I218="","",SUMIFS($I$2:$I$1201,$G$2:$G$1201,$G218))</f>
        <v/>
      </c>
      <c r="K218" s="19">
        <f>IF($I218="","",IFERROR($I218/$J218,0))</f>
        <v/>
      </c>
      <c r="L218" s="18">
        <f>IF($K218="","",$K218*N(INDEX(Turnos!$C$2:$C$201,MATCH($G218,Turnos!$J$2:$J$201,0))))</f>
        <v/>
      </c>
      <c r="M218" s="18">
        <f>IF($K218="","",$K218*N(INDEX(Turnos!$D$2:$D$201,MATCH($G218,Turnos!$J$2:$J$201,0))))</f>
        <v/>
      </c>
      <c r="N218" s="18">
        <f>IF($K218="","",$L218+$M218)</f>
        <v/>
      </c>
      <c r="O218" s="13">
        <f>IF(OR($G218="",$C218="",$G218&lt;&gt;'Liquidación del turno'!$C$5),"",COUNTIFS($G$2:$G218,$G218,$C$2:$C218,"&lt;&gt;"))</f>
        <v/>
      </c>
    </row>
    <row r="219">
      <c r="A219" s="16" t="n"/>
      <c r="B219" s="11" t="n"/>
      <c r="C219" s="11" t="n"/>
      <c r="D219" s="12" t="n"/>
      <c r="E219" s="13">
        <f>IF($C219="","",IFERROR(INDEX(Equipo!$B$2:$B$61,MATCH($C219,Equipo!$A$2:$A$61,0)),"No está en Equipo"))</f>
        <v/>
      </c>
      <c r="F219" s="15">
        <f>IF($C219="","",IFERROR(INDEX(Equipo!$C$2:$C$61,MATCH($C219,Equipo!$A$2:$A$61,0)),0))</f>
        <v/>
      </c>
      <c r="G219" s="13">
        <f>IF(OR($A219="",$B219=""),"",IFERROR($A219*10+MATCH($B219,Puestos!$D$2:$D$7,0),""))</f>
        <v/>
      </c>
      <c r="H219" s="13">
        <f>IF($G219="","",IFERROR(INDEX(Turnos!$F$2:$F$201,MATCH($G219,Turnos!$J$2:$J$201,0)),"Falta el turno"))</f>
        <v/>
      </c>
      <c r="I219" s="15">
        <f>IF(OR($C219="",$H219=""),"",IF($H219="Por horas",N($D219),IF($H219="Por puntos",N($F219),IF($H219="Puntos × horas",N($F219)*N($D219),IF($H219="Partes iguales",1,"")))))</f>
        <v/>
      </c>
      <c r="J219" s="15">
        <f>IF($I219="","",SUMIFS($I$2:$I$1201,$G$2:$G$1201,$G219))</f>
        <v/>
      </c>
      <c r="K219" s="19">
        <f>IF($I219="","",IFERROR($I219/$J219,0))</f>
        <v/>
      </c>
      <c r="L219" s="18">
        <f>IF($K219="","",$K219*N(INDEX(Turnos!$C$2:$C$201,MATCH($G219,Turnos!$J$2:$J$201,0))))</f>
        <v/>
      </c>
      <c r="M219" s="18">
        <f>IF($K219="","",$K219*N(INDEX(Turnos!$D$2:$D$201,MATCH($G219,Turnos!$J$2:$J$201,0))))</f>
        <v/>
      </c>
      <c r="N219" s="18">
        <f>IF($K219="","",$L219+$M219)</f>
        <v/>
      </c>
      <c r="O219" s="13">
        <f>IF(OR($G219="",$C219="",$G219&lt;&gt;'Liquidación del turno'!$C$5),"",COUNTIFS($G$2:$G219,$G219,$C$2:$C219,"&lt;&gt;"))</f>
        <v/>
      </c>
    </row>
    <row r="220">
      <c r="A220" s="16" t="n"/>
      <c r="B220" s="11" t="n"/>
      <c r="C220" s="11" t="n"/>
      <c r="D220" s="12" t="n"/>
      <c r="E220" s="13">
        <f>IF($C220="","",IFERROR(INDEX(Equipo!$B$2:$B$61,MATCH($C220,Equipo!$A$2:$A$61,0)),"No está en Equipo"))</f>
        <v/>
      </c>
      <c r="F220" s="15">
        <f>IF($C220="","",IFERROR(INDEX(Equipo!$C$2:$C$61,MATCH($C220,Equipo!$A$2:$A$61,0)),0))</f>
        <v/>
      </c>
      <c r="G220" s="13">
        <f>IF(OR($A220="",$B220=""),"",IFERROR($A220*10+MATCH($B220,Puestos!$D$2:$D$7,0),""))</f>
        <v/>
      </c>
      <c r="H220" s="13">
        <f>IF($G220="","",IFERROR(INDEX(Turnos!$F$2:$F$201,MATCH($G220,Turnos!$J$2:$J$201,0)),"Falta el turno"))</f>
        <v/>
      </c>
      <c r="I220" s="15">
        <f>IF(OR($C220="",$H220=""),"",IF($H220="Por horas",N($D220),IF($H220="Por puntos",N($F220),IF($H220="Puntos × horas",N($F220)*N($D220),IF($H220="Partes iguales",1,"")))))</f>
        <v/>
      </c>
      <c r="J220" s="15">
        <f>IF($I220="","",SUMIFS($I$2:$I$1201,$G$2:$G$1201,$G220))</f>
        <v/>
      </c>
      <c r="K220" s="19">
        <f>IF($I220="","",IFERROR($I220/$J220,0))</f>
        <v/>
      </c>
      <c r="L220" s="18">
        <f>IF($K220="","",$K220*N(INDEX(Turnos!$C$2:$C$201,MATCH($G220,Turnos!$J$2:$J$201,0))))</f>
        <v/>
      </c>
      <c r="M220" s="18">
        <f>IF($K220="","",$K220*N(INDEX(Turnos!$D$2:$D$201,MATCH($G220,Turnos!$J$2:$J$201,0))))</f>
        <v/>
      </c>
      <c r="N220" s="18">
        <f>IF($K220="","",$L220+$M220)</f>
        <v/>
      </c>
      <c r="O220" s="13">
        <f>IF(OR($G220="",$C220="",$G220&lt;&gt;'Liquidación del turno'!$C$5),"",COUNTIFS($G$2:$G220,$G220,$C$2:$C220,"&lt;&gt;"))</f>
        <v/>
      </c>
    </row>
    <row r="221">
      <c r="A221" s="16" t="n"/>
      <c r="B221" s="11" t="n"/>
      <c r="C221" s="11" t="n"/>
      <c r="D221" s="12" t="n"/>
      <c r="E221" s="13">
        <f>IF($C221="","",IFERROR(INDEX(Equipo!$B$2:$B$61,MATCH($C221,Equipo!$A$2:$A$61,0)),"No está en Equipo"))</f>
        <v/>
      </c>
      <c r="F221" s="15">
        <f>IF($C221="","",IFERROR(INDEX(Equipo!$C$2:$C$61,MATCH($C221,Equipo!$A$2:$A$61,0)),0))</f>
        <v/>
      </c>
      <c r="G221" s="13">
        <f>IF(OR($A221="",$B221=""),"",IFERROR($A221*10+MATCH($B221,Puestos!$D$2:$D$7,0),""))</f>
        <v/>
      </c>
      <c r="H221" s="13">
        <f>IF($G221="","",IFERROR(INDEX(Turnos!$F$2:$F$201,MATCH($G221,Turnos!$J$2:$J$201,0)),"Falta el turno"))</f>
        <v/>
      </c>
      <c r="I221" s="15">
        <f>IF(OR($C221="",$H221=""),"",IF($H221="Por horas",N($D221),IF($H221="Por puntos",N($F221),IF($H221="Puntos × horas",N($F221)*N($D221),IF($H221="Partes iguales",1,"")))))</f>
        <v/>
      </c>
      <c r="J221" s="15">
        <f>IF($I221="","",SUMIFS($I$2:$I$1201,$G$2:$G$1201,$G221))</f>
        <v/>
      </c>
      <c r="K221" s="19">
        <f>IF($I221="","",IFERROR($I221/$J221,0))</f>
        <v/>
      </c>
      <c r="L221" s="18">
        <f>IF($K221="","",$K221*N(INDEX(Turnos!$C$2:$C$201,MATCH($G221,Turnos!$J$2:$J$201,0))))</f>
        <v/>
      </c>
      <c r="M221" s="18">
        <f>IF($K221="","",$K221*N(INDEX(Turnos!$D$2:$D$201,MATCH($G221,Turnos!$J$2:$J$201,0))))</f>
        <v/>
      </c>
      <c r="N221" s="18">
        <f>IF($K221="","",$L221+$M221)</f>
        <v/>
      </c>
      <c r="O221" s="13">
        <f>IF(OR($G221="",$C221="",$G221&lt;&gt;'Liquidación del turno'!$C$5),"",COUNTIFS($G$2:$G221,$G221,$C$2:$C221,"&lt;&gt;"))</f>
        <v/>
      </c>
    </row>
    <row r="222">
      <c r="A222" s="16" t="n"/>
      <c r="B222" s="11" t="n"/>
      <c r="C222" s="11" t="n"/>
      <c r="D222" s="12" t="n"/>
      <c r="E222" s="13">
        <f>IF($C222="","",IFERROR(INDEX(Equipo!$B$2:$B$61,MATCH($C222,Equipo!$A$2:$A$61,0)),"No está en Equipo"))</f>
        <v/>
      </c>
      <c r="F222" s="15">
        <f>IF($C222="","",IFERROR(INDEX(Equipo!$C$2:$C$61,MATCH($C222,Equipo!$A$2:$A$61,0)),0))</f>
        <v/>
      </c>
      <c r="G222" s="13">
        <f>IF(OR($A222="",$B222=""),"",IFERROR($A222*10+MATCH($B222,Puestos!$D$2:$D$7,0),""))</f>
        <v/>
      </c>
      <c r="H222" s="13">
        <f>IF($G222="","",IFERROR(INDEX(Turnos!$F$2:$F$201,MATCH($G222,Turnos!$J$2:$J$201,0)),"Falta el turno"))</f>
        <v/>
      </c>
      <c r="I222" s="15">
        <f>IF(OR($C222="",$H222=""),"",IF($H222="Por horas",N($D222),IF($H222="Por puntos",N($F222),IF($H222="Puntos × horas",N($F222)*N($D222),IF($H222="Partes iguales",1,"")))))</f>
        <v/>
      </c>
      <c r="J222" s="15">
        <f>IF($I222="","",SUMIFS($I$2:$I$1201,$G$2:$G$1201,$G222))</f>
        <v/>
      </c>
      <c r="K222" s="19">
        <f>IF($I222="","",IFERROR($I222/$J222,0))</f>
        <v/>
      </c>
      <c r="L222" s="18">
        <f>IF($K222="","",$K222*N(INDEX(Turnos!$C$2:$C$201,MATCH($G222,Turnos!$J$2:$J$201,0))))</f>
        <v/>
      </c>
      <c r="M222" s="18">
        <f>IF($K222="","",$K222*N(INDEX(Turnos!$D$2:$D$201,MATCH($G222,Turnos!$J$2:$J$201,0))))</f>
        <v/>
      </c>
      <c r="N222" s="18">
        <f>IF($K222="","",$L222+$M222)</f>
        <v/>
      </c>
      <c r="O222" s="13">
        <f>IF(OR($G222="",$C222="",$G222&lt;&gt;'Liquidación del turno'!$C$5),"",COUNTIFS($G$2:$G222,$G222,$C$2:$C222,"&lt;&gt;"))</f>
        <v/>
      </c>
    </row>
    <row r="223">
      <c r="A223" s="16" t="n"/>
      <c r="B223" s="11" t="n"/>
      <c r="C223" s="11" t="n"/>
      <c r="D223" s="12" t="n"/>
      <c r="E223" s="13">
        <f>IF($C223="","",IFERROR(INDEX(Equipo!$B$2:$B$61,MATCH($C223,Equipo!$A$2:$A$61,0)),"No está en Equipo"))</f>
        <v/>
      </c>
      <c r="F223" s="15">
        <f>IF($C223="","",IFERROR(INDEX(Equipo!$C$2:$C$61,MATCH($C223,Equipo!$A$2:$A$61,0)),0))</f>
        <v/>
      </c>
      <c r="G223" s="13">
        <f>IF(OR($A223="",$B223=""),"",IFERROR($A223*10+MATCH($B223,Puestos!$D$2:$D$7,0),""))</f>
        <v/>
      </c>
      <c r="H223" s="13">
        <f>IF($G223="","",IFERROR(INDEX(Turnos!$F$2:$F$201,MATCH($G223,Turnos!$J$2:$J$201,0)),"Falta el turno"))</f>
        <v/>
      </c>
      <c r="I223" s="15">
        <f>IF(OR($C223="",$H223=""),"",IF($H223="Por horas",N($D223),IF($H223="Por puntos",N($F223),IF($H223="Puntos × horas",N($F223)*N($D223),IF($H223="Partes iguales",1,"")))))</f>
        <v/>
      </c>
      <c r="J223" s="15">
        <f>IF($I223="","",SUMIFS($I$2:$I$1201,$G$2:$G$1201,$G223))</f>
        <v/>
      </c>
      <c r="K223" s="19">
        <f>IF($I223="","",IFERROR($I223/$J223,0))</f>
        <v/>
      </c>
      <c r="L223" s="18">
        <f>IF($K223="","",$K223*N(INDEX(Turnos!$C$2:$C$201,MATCH($G223,Turnos!$J$2:$J$201,0))))</f>
        <v/>
      </c>
      <c r="M223" s="18">
        <f>IF($K223="","",$K223*N(INDEX(Turnos!$D$2:$D$201,MATCH($G223,Turnos!$J$2:$J$201,0))))</f>
        <v/>
      </c>
      <c r="N223" s="18">
        <f>IF($K223="","",$L223+$M223)</f>
        <v/>
      </c>
      <c r="O223" s="13">
        <f>IF(OR($G223="",$C223="",$G223&lt;&gt;'Liquidación del turno'!$C$5),"",COUNTIFS($G$2:$G223,$G223,$C$2:$C223,"&lt;&gt;"))</f>
        <v/>
      </c>
    </row>
    <row r="224">
      <c r="A224" s="16" t="n"/>
      <c r="B224" s="11" t="n"/>
      <c r="C224" s="11" t="n"/>
      <c r="D224" s="12" t="n"/>
      <c r="E224" s="13">
        <f>IF($C224="","",IFERROR(INDEX(Equipo!$B$2:$B$61,MATCH($C224,Equipo!$A$2:$A$61,0)),"No está en Equipo"))</f>
        <v/>
      </c>
      <c r="F224" s="15">
        <f>IF($C224="","",IFERROR(INDEX(Equipo!$C$2:$C$61,MATCH($C224,Equipo!$A$2:$A$61,0)),0))</f>
        <v/>
      </c>
      <c r="G224" s="13">
        <f>IF(OR($A224="",$B224=""),"",IFERROR($A224*10+MATCH($B224,Puestos!$D$2:$D$7,0),""))</f>
        <v/>
      </c>
      <c r="H224" s="13">
        <f>IF($G224="","",IFERROR(INDEX(Turnos!$F$2:$F$201,MATCH($G224,Turnos!$J$2:$J$201,0)),"Falta el turno"))</f>
        <v/>
      </c>
      <c r="I224" s="15">
        <f>IF(OR($C224="",$H224=""),"",IF($H224="Por horas",N($D224),IF($H224="Por puntos",N($F224),IF($H224="Puntos × horas",N($F224)*N($D224),IF($H224="Partes iguales",1,"")))))</f>
        <v/>
      </c>
      <c r="J224" s="15">
        <f>IF($I224="","",SUMIFS($I$2:$I$1201,$G$2:$G$1201,$G224))</f>
        <v/>
      </c>
      <c r="K224" s="19">
        <f>IF($I224="","",IFERROR($I224/$J224,0))</f>
        <v/>
      </c>
      <c r="L224" s="18">
        <f>IF($K224="","",$K224*N(INDEX(Turnos!$C$2:$C$201,MATCH($G224,Turnos!$J$2:$J$201,0))))</f>
        <v/>
      </c>
      <c r="M224" s="18">
        <f>IF($K224="","",$K224*N(INDEX(Turnos!$D$2:$D$201,MATCH($G224,Turnos!$J$2:$J$201,0))))</f>
        <v/>
      </c>
      <c r="N224" s="18">
        <f>IF($K224="","",$L224+$M224)</f>
        <v/>
      </c>
      <c r="O224" s="13">
        <f>IF(OR($G224="",$C224="",$G224&lt;&gt;'Liquidación del turno'!$C$5),"",COUNTIFS($G$2:$G224,$G224,$C$2:$C224,"&lt;&gt;"))</f>
        <v/>
      </c>
    </row>
    <row r="225">
      <c r="A225" s="16" t="n"/>
      <c r="B225" s="11" t="n"/>
      <c r="C225" s="11" t="n"/>
      <c r="D225" s="12" t="n"/>
      <c r="E225" s="13">
        <f>IF($C225="","",IFERROR(INDEX(Equipo!$B$2:$B$61,MATCH($C225,Equipo!$A$2:$A$61,0)),"No está en Equipo"))</f>
        <v/>
      </c>
      <c r="F225" s="15">
        <f>IF($C225="","",IFERROR(INDEX(Equipo!$C$2:$C$61,MATCH($C225,Equipo!$A$2:$A$61,0)),0))</f>
        <v/>
      </c>
      <c r="G225" s="13">
        <f>IF(OR($A225="",$B225=""),"",IFERROR($A225*10+MATCH($B225,Puestos!$D$2:$D$7,0),""))</f>
        <v/>
      </c>
      <c r="H225" s="13">
        <f>IF($G225="","",IFERROR(INDEX(Turnos!$F$2:$F$201,MATCH($G225,Turnos!$J$2:$J$201,0)),"Falta el turno"))</f>
        <v/>
      </c>
      <c r="I225" s="15">
        <f>IF(OR($C225="",$H225=""),"",IF($H225="Por horas",N($D225),IF($H225="Por puntos",N($F225),IF($H225="Puntos × horas",N($F225)*N($D225),IF($H225="Partes iguales",1,"")))))</f>
        <v/>
      </c>
      <c r="J225" s="15">
        <f>IF($I225="","",SUMIFS($I$2:$I$1201,$G$2:$G$1201,$G225))</f>
        <v/>
      </c>
      <c r="K225" s="19">
        <f>IF($I225="","",IFERROR($I225/$J225,0))</f>
        <v/>
      </c>
      <c r="L225" s="18">
        <f>IF($K225="","",$K225*N(INDEX(Turnos!$C$2:$C$201,MATCH($G225,Turnos!$J$2:$J$201,0))))</f>
        <v/>
      </c>
      <c r="M225" s="18">
        <f>IF($K225="","",$K225*N(INDEX(Turnos!$D$2:$D$201,MATCH($G225,Turnos!$J$2:$J$201,0))))</f>
        <v/>
      </c>
      <c r="N225" s="18">
        <f>IF($K225="","",$L225+$M225)</f>
        <v/>
      </c>
      <c r="O225" s="13">
        <f>IF(OR($G225="",$C225="",$G225&lt;&gt;'Liquidación del turno'!$C$5),"",COUNTIFS($G$2:$G225,$G225,$C$2:$C225,"&lt;&gt;"))</f>
        <v/>
      </c>
    </row>
    <row r="226">
      <c r="A226" s="16" t="n"/>
      <c r="B226" s="11" t="n"/>
      <c r="C226" s="11" t="n"/>
      <c r="D226" s="12" t="n"/>
      <c r="E226" s="13">
        <f>IF($C226="","",IFERROR(INDEX(Equipo!$B$2:$B$61,MATCH($C226,Equipo!$A$2:$A$61,0)),"No está en Equipo"))</f>
        <v/>
      </c>
      <c r="F226" s="15">
        <f>IF($C226="","",IFERROR(INDEX(Equipo!$C$2:$C$61,MATCH($C226,Equipo!$A$2:$A$61,0)),0))</f>
        <v/>
      </c>
      <c r="G226" s="13">
        <f>IF(OR($A226="",$B226=""),"",IFERROR($A226*10+MATCH($B226,Puestos!$D$2:$D$7,0),""))</f>
        <v/>
      </c>
      <c r="H226" s="13">
        <f>IF($G226="","",IFERROR(INDEX(Turnos!$F$2:$F$201,MATCH($G226,Turnos!$J$2:$J$201,0)),"Falta el turno"))</f>
        <v/>
      </c>
      <c r="I226" s="15">
        <f>IF(OR($C226="",$H226=""),"",IF($H226="Por horas",N($D226),IF($H226="Por puntos",N($F226),IF($H226="Puntos × horas",N($F226)*N($D226),IF($H226="Partes iguales",1,"")))))</f>
        <v/>
      </c>
      <c r="J226" s="15">
        <f>IF($I226="","",SUMIFS($I$2:$I$1201,$G$2:$G$1201,$G226))</f>
        <v/>
      </c>
      <c r="K226" s="19">
        <f>IF($I226="","",IFERROR($I226/$J226,0))</f>
        <v/>
      </c>
      <c r="L226" s="18">
        <f>IF($K226="","",$K226*N(INDEX(Turnos!$C$2:$C$201,MATCH($G226,Turnos!$J$2:$J$201,0))))</f>
        <v/>
      </c>
      <c r="M226" s="18">
        <f>IF($K226="","",$K226*N(INDEX(Turnos!$D$2:$D$201,MATCH($G226,Turnos!$J$2:$J$201,0))))</f>
        <v/>
      </c>
      <c r="N226" s="18">
        <f>IF($K226="","",$L226+$M226)</f>
        <v/>
      </c>
      <c r="O226" s="13">
        <f>IF(OR($G226="",$C226="",$G226&lt;&gt;'Liquidación del turno'!$C$5),"",COUNTIFS($G$2:$G226,$G226,$C$2:$C226,"&lt;&gt;"))</f>
        <v/>
      </c>
    </row>
    <row r="227">
      <c r="A227" s="16" t="n"/>
      <c r="B227" s="11" t="n"/>
      <c r="C227" s="11" t="n"/>
      <c r="D227" s="12" t="n"/>
      <c r="E227" s="13">
        <f>IF($C227="","",IFERROR(INDEX(Equipo!$B$2:$B$61,MATCH($C227,Equipo!$A$2:$A$61,0)),"No está en Equipo"))</f>
        <v/>
      </c>
      <c r="F227" s="15">
        <f>IF($C227="","",IFERROR(INDEX(Equipo!$C$2:$C$61,MATCH($C227,Equipo!$A$2:$A$61,0)),0))</f>
        <v/>
      </c>
      <c r="G227" s="13">
        <f>IF(OR($A227="",$B227=""),"",IFERROR($A227*10+MATCH($B227,Puestos!$D$2:$D$7,0),""))</f>
        <v/>
      </c>
      <c r="H227" s="13">
        <f>IF($G227="","",IFERROR(INDEX(Turnos!$F$2:$F$201,MATCH($G227,Turnos!$J$2:$J$201,0)),"Falta el turno"))</f>
        <v/>
      </c>
      <c r="I227" s="15">
        <f>IF(OR($C227="",$H227=""),"",IF($H227="Por horas",N($D227),IF($H227="Por puntos",N($F227),IF($H227="Puntos × horas",N($F227)*N($D227),IF($H227="Partes iguales",1,"")))))</f>
        <v/>
      </c>
      <c r="J227" s="15">
        <f>IF($I227="","",SUMIFS($I$2:$I$1201,$G$2:$G$1201,$G227))</f>
        <v/>
      </c>
      <c r="K227" s="19">
        <f>IF($I227="","",IFERROR($I227/$J227,0))</f>
        <v/>
      </c>
      <c r="L227" s="18">
        <f>IF($K227="","",$K227*N(INDEX(Turnos!$C$2:$C$201,MATCH($G227,Turnos!$J$2:$J$201,0))))</f>
        <v/>
      </c>
      <c r="M227" s="18">
        <f>IF($K227="","",$K227*N(INDEX(Turnos!$D$2:$D$201,MATCH($G227,Turnos!$J$2:$J$201,0))))</f>
        <v/>
      </c>
      <c r="N227" s="18">
        <f>IF($K227="","",$L227+$M227)</f>
        <v/>
      </c>
      <c r="O227" s="13">
        <f>IF(OR($G227="",$C227="",$G227&lt;&gt;'Liquidación del turno'!$C$5),"",COUNTIFS($G$2:$G227,$G227,$C$2:$C227,"&lt;&gt;"))</f>
        <v/>
      </c>
    </row>
    <row r="228">
      <c r="A228" s="16" t="n"/>
      <c r="B228" s="11" t="n"/>
      <c r="C228" s="11" t="n"/>
      <c r="D228" s="12" t="n"/>
      <c r="E228" s="13">
        <f>IF($C228="","",IFERROR(INDEX(Equipo!$B$2:$B$61,MATCH($C228,Equipo!$A$2:$A$61,0)),"No está en Equipo"))</f>
        <v/>
      </c>
      <c r="F228" s="15">
        <f>IF($C228="","",IFERROR(INDEX(Equipo!$C$2:$C$61,MATCH($C228,Equipo!$A$2:$A$61,0)),0))</f>
        <v/>
      </c>
      <c r="G228" s="13">
        <f>IF(OR($A228="",$B228=""),"",IFERROR($A228*10+MATCH($B228,Puestos!$D$2:$D$7,0),""))</f>
        <v/>
      </c>
      <c r="H228" s="13">
        <f>IF($G228="","",IFERROR(INDEX(Turnos!$F$2:$F$201,MATCH($G228,Turnos!$J$2:$J$201,0)),"Falta el turno"))</f>
        <v/>
      </c>
      <c r="I228" s="15">
        <f>IF(OR($C228="",$H228=""),"",IF($H228="Por horas",N($D228),IF($H228="Por puntos",N($F228),IF($H228="Puntos × horas",N($F228)*N($D228),IF($H228="Partes iguales",1,"")))))</f>
        <v/>
      </c>
      <c r="J228" s="15">
        <f>IF($I228="","",SUMIFS($I$2:$I$1201,$G$2:$G$1201,$G228))</f>
        <v/>
      </c>
      <c r="K228" s="19">
        <f>IF($I228="","",IFERROR($I228/$J228,0))</f>
        <v/>
      </c>
      <c r="L228" s="18">
        <f>IF($K228="","",$K228*N(INDEX(Turnos!$C$2:$C$201,MATCH($G228,Turnos!$J$2:$J$201,0))))</f>
        <v/>
      </c>
      <c r="M228" s="18">
        <f>IF($K228="","",$K228*N(INDEX(Turnos!$D$2:$D$201,MATCH($G228,Turnos!$J$2:$J$201,0))))</f>
        <v/>
      </c>
      <c r="N228" s="18">
        <f>IF($K228="","",$L228+$M228)</f>
        <v/>
      </c>
      <c r="O228" s="13">
        <f>IF(OR($G228="",$C228="",$G228&lt;&gt;'Liquidación del turno'!$C$5),"",COUNTIFS($G$2:$G228,$G228,$C$2:$C228,"&lt;&gt;"))</f>
        <v/>
      </c>
    </row>
    <row r="229">
      <c r="A229" s="16" t="n"/>
      <c r="B229" s="11" t="n"/>
      <c r="C229" s="11" t="n"/>
      <c r="D229" s="12" t="n"/>
      <c r="E229" s="13">
        <f>IF($C229="","",IFERROR(INDEX(Equipo!$B$2:$B$61,MATCH($C229,Equipo!$A$2:$A$61,0)),"No está en Equipo"))</f>
        <v/>
      </c>
      <c r="F229" s="15">
        <f>IF($C229="","",IFERROR(INDEX(Equipo!$C$2:$C$61,MATCH($C229,Equipo!$A$2:$A$61,0)),0))</f>
        <v/>
      </c>
      <c r="G229" s="13">
        <f>IF(OR($A229="",$B229=""),"",IFERROR($A229*10+MATCH($B229,Puestos!$D$2:$D$7,0),""))</f>
        <v/>
      </c>
      <c r="H229" s="13">
        <f>IF($G229="","",IFERROR(INDEX(Turnos!$F$2:$F$201,MATCH($G229,Turnos!$J$2:$J$201,0)),"Falta el turno"))</f>
        <v/>
      </c>
      <c r="I229" s="15">
        <f>IF(OR($C229="",$H229=""),"",IF($H229="Por horas",N($D229),IF($H229="Por puntos",N($F229),IF($H229="Puntos × horas",N($F229)*N($D229),IF($H229="Partes iguales",1,"")))))</f>
        <v/>
      </c>
      <c r="J229" s="15">
        <f>IF($I229="","",SUMIFS($I$2:$I$1201,$G$2:$G$1201,$G229))</f>
        <v/>
      </c>
      <c r="K229" s="19">
        <f>IF($I229="","",IFERROR($I229/$J229,0))</f>
        <v/>
      </c>
      <c r="L229" s="18">
        <f>IF($K229="","",$K229*N(INDEX(Turnos!$C$2:$C$201,MATCH($G229,Turnos!$J$2:$J$201,0))))</f>
        <v/>
      </c>
      <c r="M229" s="18">
        <f>IF($K229="","",$K229*N(INDEX(Turnos!$D$2:$D$201,MATCH($G229,Turnos!$J$2:$J$201,0))))</f>
        <v/>
      </c>
      <c r="N229" s="18">
        <f>IF($K229="","",$L229+$M229)</f>
        <v/>
      </c>
      <c r="O229" s="13">
        <f>IF(OR($G229="",$C229="",$G229&lt;&gt;'Liquidación del turno'!$C$5),"",COUNTIFS($G$2:$G229,$G229,$C$2:$C229,"&lt;&gt;"))</f>
        <v/>
      </c>
    </row>
    <row r="230">
      <c r="A230" s="16" t="n"/>
      <c r="B230" s="11" t="n"/>
      <c r="C230" s="11" t="n"/>
      <c r="D230" s="12" t="n"/>
      <c r="E230" s="13">
        <f>IF($C230="","",IFERROR(INDEX(Equipo!$B$2:$B$61,MATCH($C230,Equipo!$A$2:$A$61,0)),"No está en Equipo"))</f>
        <v/>
      </c>
      <c r="F230" s="15">
        <f>IF($C230="","",IFERROR(INDEX(Equipo!$C$2:$C$61,MATCH($C230,Equipo!$A$2:$A$61,0)),0))</f>
        <v/>
      </c>
      <c r="G230" s="13">
        <f>IF(OR($A230="",$B230=""),"",IFERROR($A230*10+MATCH($B230,Puestos!$D$2:$D$7,0),""))</f>
        <v/>
      </c>
      <c r="H230" s="13">
        <f>IF($G230="","",IFERROR(INDEX(Turnos!$F$2:$F$201,MATCH($G230,Turnos!$J$2:$J$201,0)),"Falta el turno"))</f>
        <v/>
      </c>
      <c r="I230" s="15">
        <f>IF(OR($C230="",$H230=""),"",IF($H230="Por horas",N($D230),IF($H230="Por puntos",N($F230),IF($H230="Puntos × horas",N($F230)*N($D230),IF($H230="Partes iguales",1,"")))))</f>
        <v/>
      </c>
      <c r="J230" s="15">
        <f>IF($I230="","",SUMIFS($I$2:$I$1201,$G$2:$G$1201,$G230))</f>
        <v/>
      </c>
      <c r="K230" s="19">
        <f>IF($I230="","",IFERROR($I230/$J230,0))</f>
        <v/>
      </c>
      <c r="L230" s="18">
        <f>IF($K230="","",$K230*N(INDEX(Turnos!$C$2:$C$201,MATCH($G230,Turnos!$J$2:$J$201,0))))</f>
        <v/>
      </c>
      <c r="M230" s="18">
        <f>IF($K230="","",$K230*N(INDEX(Turnos!$D$2:$D$201,MATCH($G230,Turnos!$J$2:$J$201,0))))</f>
        <v/>
      </c>
      <c r="N230" s="18">
        <f>IF($K230="","",$L230+$M230)</f>
        <v/>
      </c>
      <c r="O230" s="13">
        <f>IF(OR($G230="",$C230="",$G230&lt;&gt;'Liquidación del turno'!$C$5),"",COUNTIFS($G$2:$G230,$G230,$C$2:$C230,"&lt;&gt;"))</f>
        <v/>
      </c>
    </row>
    <row r="231">
      <c r="A231" s="16" t="n"/>
      <c r="B231" s="11" t="n"/>
      <c r="C231" s="11" t="n"/>
      <c r="D231" s="12" t="n"/>
      <c r="E231" s="13">
        <f>IF($C231="","",IFERROR(INDEX(Equipo!$B$2:$B$61,MATCH($C231,Equipo!$A$2:$A$61,0)),"No está en Equipo"))</f>
        <v/>
      </c>
      <c r="F231" s="15">
        <f>IF($C231="","",IFERROR(INDEX(Equipo!$C$2:$C$61,MATCH($C231,Equipo!$A$2:$A$61,0)),0))</f>
        <v/>
      </c>
      <c r="G231" s="13">
        <f>IF(OR($A231="",$B231=""),"",IFERROR($A231*10+MATCH($B231,Puestos!$D$2:$D$7,0),""))</f>
        <v/>
      </c>
      <c r="H231" s="13">
        <f>IF($G231="","",IFERROR(INDEX(Turnos!$F$2:$F$201,MATCH($G231,Turnos!$J$2:$J$201,0)),"Falta el turno"))</f>
        <v/>
      </c>
      <c r="I231" s="15">
        <f>IF(OR($C231="",$H231=""),"",IF($H231="Por horas",N($D231),IF($H231="Por puntos",N($F231),IF($H231="Puntos × horas",N($F231)*N($D231),IF($H231="Partes iguales",1,"")))))</f>
        <v/>
      </c>
      <c r="J231" s="15">
        <f>IF($I231="","",SUMIFS($I$2:$I$1201,$G$2:$G$1201,$G231))</f>
        <v/>
      </c>
      <c r="K231" s="19">
        <f>IF($I231="","",IFERROR($I231/$J231,0))</f>
        <v/>
      </c>
      <c r="L231" s="18">
        <f>IF($K231="","",$K231*N(INDEX(Turnos!$C$2:$C$201,MATCH($G231,Turnos!$J$2:$J$201,0))))</f>
        <v/>
      </c>
      <c r="M231" s="18">
        <f>IF($K231="","",$K231*N(INDEX(Turnos!$D$2:$D$201,MATCH($G231,Turnos!$J$2:$J$201,0))))</f>
        <v/>
      </c>
      <c r="N231" s="18">
        <f>IF($K231="","",$L231+$M231)</f>
        <v/>
      </c>
      <c r="O231" s="13">
        <f>IF(OR($G231="",$C231="",$G231&lt;&gt;'Liquidación del turno'!$C$5),"",COUNTIFS($G$2:$G231,$G231,$C$2:$C231,"&lt;&gt;"))</f>
        <v/>
      </c>
    </row>
    <row r="232">
      <c r="A232" s="16" t="n"/>
      <c r="B232" s="11" t="n"/>
      <c r="C232" s="11" t="n"/>
      <c r="D232" s="12" t="n"/>
      <c r="E232" s="13">
        <f>IF($C232="","",IFERROR(INDEX(Equipo!$B$2:$B$61,MATCH($C232,Equipo!$A$2:$A$61,0)),"No está en Equipo"))</f>
        <v/>
      </c>
      <c r="F232" s="15">
        <f>IF($C232="","",IFERROR(INDEX(Equipo!$C$2:$C$61,MATCH($C232,Equipo!$A$2:$A$61,0)),0))</f>
        <v/>
      </c>
      <c r="G232" s="13">
        <f>IF(OR($A232="",$B232=""),"",IFERROR($A232*10+MATCH($B232,Puestos!$D$2:$D$7,0),""))</f>
        <v/>
      </c>
      <c r="H232" s="13">
        <f>IF($G232="","",IFERROR(INDEX(Turnos!$F$2:$F$201,MATCH($G232,Turnos!$J$2:$J$201,0)),"Falta el turno"))</f>
        <v/>
      </c>
      <c r="I232" s="15">
        <f>IF(OR($C232="",$H232=""),"",IF($H232="Por horas",N($D232),IF($H232="Por puntos",N($F232),IF($H232="Puntos × horas",N($F232)*N($D232),IF($H232="Partes iguales",1,"")))))</f>
        <v/>
      </c>
      <c r="J232" s="15">
        <f>IF($I232="","",SUMIFS($I$2:$I$1201,$G$2:$G$1201,$G232))</f>
        <v/>
      </c>
      <c r="K232" s="19">
        <f>IF($I232="","",IFERROR($I232/$J232,0))</f>
        <v/>
      </c>
      <c r="L232" s="18">
        <f>IF($K232="","",$K232*N(INDEX(Turnos!$C$2:$C$201,MATCH($G232,Turnos!$J$2:$J$201,0))))</f>
        <v/>
      </c>
      <c r="M232" s="18">
        <f>IF($K232="","",$K232*N(INDEX(Turnos!$D$2:$D$201,MATCH($G232,Turnos!$J$2:$J$201,0))))</f>
        <v/>
      </c>
      <c r="N232" s="18">
        <f>IF($K232="","",$L232+$M232)</f>
        <v/>
      </c>
      <c r="O232" s="13">
        <f>IF(OR($G232="",$C232="",$G232&lt;&gt;'Liquidación del turno'!$C$5),"",COUNTIFS($G$2:$G232,$G232,$C$2:$C232,"&lt;&gt;"))</f>
        <v/>
      </c>
    </row>
    <row r="233">
      <c r="A233" s="16" t="n"/>
      <c r="B233" s="11" t="n"/>
      <c r="C233" s="11" t="n"/>
      <c r="D233" s="12" t="n"/>
      <c r="E233" s="13">
        <f>IF($C233="","",IFERROR(INDEX(Equipo!$B$2:$B$61,MATCH($C233,Equipo!$A$2:$A$61,0)),"No está en Equipo"))</f>
        <v/>
      </c>
      <c r="F233" s="15">
        <f>IF($C233="","",IFERROR(INDEX(Equipo!$C$2:$C$61,MATCH($C233,Equipo!$A$2:$A$61,0)),0))</f>
        <v/>
      </c>
      <c r="G233" s="13">
        <f>IF(OR($A233="",$B233=""),"",IFERROR($A233*10+MATCH($B233,Puestos!$D$2:$D$7,0),""))</f>
        <v/>
      </c>
      <c r="H233" s="13">
        <f>IF($G233="","",IFERROR(INDEX(Turnos!$F$2:$F$201,MATCH($G233,Turnos!$J$2:$J$201,0)),"Falta el turno"))</f>
        <v/>
      </c>
      <c r="I233" s="15">
        <f>IF(OR($C233="",$H233=""),"",IF($H233="Por horas",N($D233),IF($H233="Por puntos",N($F233),IF($H233="Puntos × horas",N($F233)*N($D233),IF($H233="Partes iguales",1,"")))))</f>
        <v/>
      </c>
      <c r="J233" s="15">
        <f>IF($I233="","",SUMIFS($I$2:$I$1201,$G$2:$G$1201,$G233))</f>
        <v/>
      </c>
      <c r="K233" s="19">
        <f>IF($I233="","",IFERROR($I233/$J233,0))</f>
        <v/>
      </c>
      <c r="L233" s="18">
        <f>IF($K233="","",$K233*N(INDEX(Turnos!$C$2:$C$201,MATCH($G233,Turnos!$J$2:$J$201,0))))</f>
        <v/>
      </c>
      <c r="M233" s="18">
        <f>IF($K233="","",$K233*N(INDEX(Turnos!$D$2:$D$201,MATCH($G233,Turnos!$J$2:$J$201,0))))</f>
        <v/>
      </c>
      <c r="N233" s="18">
        <f>IF($K233="","",$L233+$M233)</f>
        <v/>
      </c>
      <c r="O233" s="13">
        <f>IF(OR($G233="",$C233="",$G233&lt;&gt;'Liquidación del turno'!$C$5),"",COUNTIFS($G$2:$G233,$G233,$C$2:$C233,"&lt;&gt;"))</f>
        <v/>
      </c>
    </row>
    <row r="234">
      <c r="A234" s="16" t="n"/>
      <c r="B234" s="11" t="n"/>
      <c r="C234" s="11" t="n"/>
      <c r="D234" s="12" t="n"/>
      <c r="E234" s="13">
        <f>IF($C234="","",IFERROR(INDEX(Equipo!$B$2:$B$61,MATCH($C234,Equipo!$A$2:$A$61,0)),"No está en Equipo"))</f>
        <v/>
      </c>
      <c r="F234" s="15">
        <f>IF($C234="","",IFERROR(INDEX(Equipo!$C$2:$C$61,MATCH($C234,Equipo!$A$2:$A$61,0)),0))</f>
        <v/>
      </c>
      <c r="G234" s="13">
        <f>IF(OR($A234="",$B234=""),"",IFERROR($A234*10+MATCH($B234,Puestos!$D$2:$D$7,0),""))</f>
        <v/>
      </c>
      <c r="H234" s="13">
        <f>IF($G234="","",IFERROR(INDEX(Turnos!$F$2:$F$201,MATCH($G234,Turnos!$J$2:$J$201,0)),"Falta el turno"))</f>
        <v/>
      </c>
      <c r="I234" s="15">
        <f>IF(OR($C234="",$H234=""),"",IF($H234="Por horas",N($D234),IF($H234="Por puntos",N($F234),IF($H234="Puntos × horas",N($F234)*N($D234),IF($H234="Partes iguales",1,"")))))</f>
        <v/>
      </c>
      <c r="J234" s="15">
        <f>IF($I234="","",SUMIFS($I$2:$I$1201,$G$2:$G$1201,$G234))</f>
        <v/>
      </c>
      <c r="K234" s="19">
        <f>IF($I234="","",IFERROR($I234/$J234,0))</f>
        <v/>
      </c>
      <c r="L234" s="18">
        <f>IF($K234="","",$K234*N(INDEX(Turnos!$C$2:$C$201,MATCH($G234,Turnos!$J$2:$J$201,0))))</f>
        <v/>
      </c>
      <c r="M234" s="18">
        <f>IF($K234="","",$K234*N(INDEX(Turnos!$D$2:$D$201,MATCH($G234,Turnos!$J$2:$J$201,0))))</f>
        <v/>
      </c>
      <c r="N234" s="18">
        <f>IF($K234="","",$L234+$M234)</f>
        <v/>
      </c>
      <c r="O234" s="13">
        <f>IF(OR($G234="",$C234="",$G234&lt;&gt;'Liquidación del turno'!$C$5),"",COUNTIFS($G$2:$G234,$G234,$C$2:$C234,"&lt;&gt;"))</f>
        <v/>
      </c>
    </row>
    <row r="235">
      <c r="A235" s="16" t="n"/>
      <c r="B235" s="11" t="n"/>
      <c r="C235" s="11" t="n"/>
      <c r="D235" s="12" t="n"/>
      <c r="E235" s="13">
        <f>IF($C235="","",IFERROR(INDEX(Equipo!$B$2:$B$61,MATCH($C235,Equipo!$A$2:$A$61,0)),"No está en Equipo"))</f>
        <v/>
      </c>
      <c r="F235" s="15">
        <f>IF($C235="","",IFERROR(INDEX(Equipo!$C$2:$C$61,MATCH($C235,Equipo!$A$2:$A$61,0)),0))</f>
        <v/>
      </c>
      <c r="G235" s="13">
        <f>IF(OR($A235="",$B235=""),"",IFERROR($A235*10+MATCH($B235,Puestos!$D$2:$D$7,0),""))</f>
        <v/>
      </c>
      <c r="H235" s="13">
        <f>IF($G235="","",IFERROR(INDEX(Turnos!$F$2:$F$201,MATCH($G235,Turnos!$J$2:$J$201,0)),"Falta el turno"))</f>
        <v/>
      </c>
      <c r="I235" s="15">
        <f>IF(OR($C235="",$H235=""),"",IF($H235="Por horas",N($D235),IF($H235="Por puntos",N($F235),IF($H235="Puntos × horas",N($F235)*N($D235),IF($H235="Partes iguales",1,"")))))</f>
        <v/>
      </c>
      <c r="J235" s="15">
        <f>IF($I235="","",SUMIFS($I$2:$I$1201,$G$2:$G$1201,$G235))</f>
        <v/>
      </c>
      <c r="K235" s="19">
        <f>IF($I235="","",IFERROR($I235/$J235,0))</f>
        <v/>
      </c>
      <c r="L235" s="18">
        <f>IF($K235="","",$K235*N(INDEX(Turnos!$C$2:$C$201,MATCH($G235,Turnos!$J$2:$J$201,0))))</f>
        <v/>
      </c>
      <c r="M235" s="18">
        <f>IF($K235="","",$K235*N(INDEX(Turnos!$D$2:$D$201,MATCH($G235,Turnos!$J$2:$J$201,0))))</f>
        <v/>
      </c>
      <c r="N235" s="18">
        <f>IF($K235="","",$L235+$M235)</f>
        <v/>
      </c>
      <c r="O235" s="13">
        <f>IF(OR($G235="",$C235="",$G235&lt;&gt;'Liquidación del turno'!$C$5),"",COUNTIFS($G$2:$G235,$G235,$C$2:$C235,"&lt;&gt;"))</f>
        <v/>
      </c>
    </row>
    <row r="236">
      <c r="A236" s="16" t="n"/>
      <c r="B236" s="11" t="n"/>
      <c r="C236" s="11" t="n"/>
      <c r="D236" s="12" t="n"/>
      <c r="E236" s="13">
        <f>IF($C236="","",IFERROR(INDEX(Equipo!$B$2:$B$61,MATCH($C236,Equipo!$A$2:$A$61,0)),"No está en Equipo"))</f>
        <v/>
      </c>
      <c r="F236" s="15">
        <f>IF($C236="","",IFERROR(INDEX(Equipo!$C$2:$C$61,MATCH($C236,Equipo!$A$2:$A$61,0)),0))</f>
        <v/>
      </c>
      <c r="G236" s="13">
        <f>IF(OR($A236="",$B236=""),"",IFERROR($A236*10+MATCH($B236,Puestos!$D$2:$D$7,0),""))</f>
        <v/>
      </c>
      <c r="H236" s="13">
        <f>IF($G236="","",IFERROR(INDEX(Turnos!$F$2:$F$201,MATCH($G236,Turnos!$J$2:$J$201,0)),"Falta el turno"))</f>
        <v/>
      </c>
      <c r="I236" s="15">
        <f>IF(OR($C236="",$H236=""),"",IF($H236="Por horas",N($D236),IF($H236="Por puntos",N($F236),IF($H236="Puntos × horas",N($F236)*N($D236),IF($H236="Partes iguales",1,"")))))</f>
        <v/>
      </c>
      <c r="J236" s="15">
        <f>IF($I236="","",SUMIFS($I$2:$I$1201,$G$2:$G$1201,$G236))</f>
        <v/>
      </c>
      <c r="K236" s="19">
        <f>IF($I236="","",IFERROR($I236/$J236,0))</f>
        <v/>
      </c>
      <c r="L236" s="18">
        <f>IF($K236="","",$K236*N(INDEX(Turnos!$C$2:$C$201,MATCH($G236,Turnos!$J$2:$J$201,0))))</f>
        <v/>
      </c>
      <c r="M236" s="18">
        <f>IF($K236="","",$K236*N(INDEX(Turnos!$D$2:$D$201,MATCH($G236,Turnos!$J$2:$J$201,0))))</f>
        <v/>
      </c>
      <c r="N236" s="18">
        <f>IF($K236="","",$L236+$M236)</f>
        <v/>
      </c>
      <c r="O236" s="13">
        <f>IF(OR($G236="",$C236="",$G236&lt;&gt;'Liquidación del turno'!$C$5),"",COUNTIFS($G$2:$G236,$G236,$C$2:$C236,"&lt;&gt;"))</f>
        <v/>
      </c>
    </row>
    <row r="237">
      <c r="A237" s="16" t="n"/>
      <c r="B237" s="11" t="n"/>
      <c r="C237" s="11" t="n"/>
      <c r="D237" s="12" t="n"/>
      <c r="E237" s="13">
        <f>IF($C237="","",IFERROR(INDEX(Equipo!$B$2:$B$61,MATCH($C237,Equipo!$A$2:$A$61,0)),"No está en Equipo"))</f>
        <v/>
      </c>
      <c r="F237" s="15">
        <f>IF($C237="","",IFERROR(INDEX(Equipo!$C$2:$C$61,MATCH($C237,Equipo!$A$2:$A$61,0)),0))</f>
        <v/>
      </c>
      <c r="G237" s="13">
        <f>IF(OR($A237="",$B237=""),"",IFERROR($A237*10+MATCH($B237,Puestos!$D$2:$D$7,0),""))</f>
        <v/>
      </c>
      <c r="H237" s="13">
        <f>IF($G237="","",IFERROR(INDEX(Turnos!$F$2:$F$201,MATCH($G237,Turnos!$J$2:$J$201,0)),"Falta el turno"))</f>
        <v/>
      </c>
      <c r="I237" s="15">
        <f>IF(OR($C237="",$H237=""),"",IF($H237="Por horas",N($D237),IF($H237="Por puntos",N($F237),IF($H237="Puntos × horas",N($F237)*N($D237),IF($H237="Partes iguales",1,"")))))</f>
        <v/>
      </c>
      <c r="J237" s="15">
        <f>IF($I237="","",SUMIFS($I$2:$I$1201,$G$2:$G$1201,$G237))</f>
        <v/>
      </c>
      <c r="K237" s="19">
        <f>IF($I237="","",IFERROR($I237/$J237,0))</f>
        <v/>
      </c>
      <c r="L237" s="18">
        <f>IF($K237="","",$K237*N(INDEX(Turnos!$C$2:$C$201,MATCH($G237,Turnos!$J$2:$J$201,0))))</f>
        <v/>
      </c>
      <c r="M237" s="18">
        <f>IF($K237="","",$K237*N(INDEX(Turnos!$D$2:$D$201,MATCH($G237,Turnos!$J$2:$J$201,0))))</f>
        <v/>
      </c>
      <c r="N237" s="18">
        <f>IF($K237="","",$L237+$M237)</f>
        <v/>
      </c>
      <c r="O237" s="13">
        <f>IF(OR($G237="",$C237="",$G237&lt;&gt;'Liquidación del turno'!$C$5),"",COUNTIFS($G$2:$G237,$G237,$C$2:$C237,"&lt;&gt;"))</f>
        <v/>
      </c>
    </row>
    <row r="238">
      <c r="A238" s="16" t="n"/>
      <c r="B238" s="11" t="n"/>
      <c r="C238" s="11" t="n"/>
      <c r="D238" s="12" t="n"/>
      <c r="E238" s="13">
        <f>IF($C238="","",IFERROR(INDEX(Equipo!$B$2:$B$61,MATCH($C238,Equipo!$A$2:$A$61,0)),"No está en Equipo"))</f>
        <v/>
      </c>
      <c r="F238" s="15">
        <f>IF($C238="","",IFERROR(INDEX(Equipo!$C$2:$C$61,MATCH($C238,Equipo!$A$2:$A$61,0)),0))</f>
        <v/>
      </c>
      <c r="G238" s="13">
        <f>IF(OR($A238="",$B238=""),"",IFERROR($A238*10+MATCH($B238,Puestos!$D$2:$D$7,0),""))</f>
        <v/>
      </c>
      <c r="H238" s="13">
        <f>IF($G238="","",IFERROR(INDEX(Turnos!$F$2:$F$201,MATCH($G238,Turnos!$J$2:$J$201,0)),"Falta el turno"))</f>
        <v/>
      </c>
      <c r="I238" s="15">
        <f>IF(OR($C238="",$H238=""),"",IF($H238="Por horas",N($D238),IF($H238="Por puntos",N($F238),IF($H238="Puntos × horas",N($F238)*N($D238),IF($H238="Partes iguales",1,"")))))</f>
        <v/>
      </c>
      <c r="J238" s="15">
        <f>IF($I238="","",SUMIFS($I$2:$I$1201,$G$2:$G$1201,$G238))</f>
        <v/>
      </c>
      <c r="K238" s="19">
        <f>IF($I238="","",IFERROR($I238/$J238,0))</f>
        <v/>
      </c>
      <c r="L238" s="18">
        <f>IF($K238="","",$K238*N(INDEX(Turnos!$C$2:$C$201,MATCH($G238,Turnos!$J$2:$J$201,0))))</f>
        <v/>
      </c>
      <c r="M238" s="18">
        <f>IF($K238="","",$K238*N(INDEX(Turnos!$D$2:$D$201,MATCH($G238,Turnos!$J$2:$J$201,0))))</f>
        <v/>
      </c>
      <c r="N238" s="18">
        <f>IF($K238="","",$L238+$M238)</f>
        <v/>
      </c>
      <c r="O238" s="13">
        <f>IF(OR($G238="",$C238="",$G238&lt;&gt;'Liquidación del turno'!$C$5),"",COUNTIFS($G$2:$G238,$G238,$C$2:$C238,"&lt;&gt;"))</f>
        <v/>
      </c>
    </row>
    <row r="239">
      <c r="A239" s="16" t="n"/>
      <c r="B239" s="11" t="n"/>
      <c r="C239" s="11" t="n"/>
      <c r="D239" s="12" t="n"/>
      <c r="E239" s="13">
        <f>IF($C239="","",IFERROR(INDEX(Equipo!$B$2:$B$61,MATCH($C239,Equipo!$A$2:$A$61,0)),"No está en Equipo"))</f>
        <v/>
      </c>
      <c r="F239" s="15">
        <f>IF($C239="","",IFERROR(INDEX(Equipo!$C$2:$C$61,MATCH($C239,Equipo!$A$2:$A$61,0)),0))</f>
        <v/>
      </c>
      <c r="G239" s="13">
        <f>IF(OR($A239="",$B239=""),"",IFERROR($A239*10+MATCH($B239,Puestos!$D$2:$D$7,0),""))</f>
        <v/>
      </c>
      <c r="H239" s="13">
        <f>IF($G239="","",IFERROR(INDEX(Turnos!$F$2:$F$201,MATCH($G239,Turnos!$J$2:$J$201,0)),"Falta el turno"))</f>
        <v/>
      </c>
      <c r="I239" s="15">
        <f>IF(OR($C239="",$H239=""),"",IF($H239="Por horas",N($D239),IF($H239="Por puntos",N($F239),IF($H239="Puntos × horas",N($F239)*N($D239),IF($H239="Partes iguales",1,"")))))</f>
        <v/>
      </c>
      <c r="J239" s="15">
        <f>IF($I239="","",SUMIFS($I$2:$I$1201,$G$2:$G$1201,$G239))</f>
        <v/>
      </c>
      <c r="K239" s="19">
        <f>IF($I239="","",IFERROR($I239/$J239,0))</f>
        <v/>
      </c>
      <c r="L239" s="18">
        <f>IF($K239="","",$K239*N(INDEX(Turnos!$C$2:$C$201,MATCH($G239,Turnos!$J$2:$J$201,0))))</f>
        <v/>
      </c>
      <c r="M239" s="18">
        <f>IF($K239="","",$K239*N(INDEX(Turnos!$D$2:$D$201,MATCH($G239,Turnos!$J$2:$J$201,0))))</f>
        <v/>
      </c>
      <c r="N239" s="18">
        <f>IF($K239="","",$L239+$M239)</f>
        <v/>
      </c>
      <c r="O239" s="13">
        <f>IF(OR($G239="",$C239="",$G239&lt;&gt;'Liquidación del turno'!$C$5),"",COUNTIFS($G$2:$G239,$G239,$C$2:$C239,"&lt;&gt;"))</f>
        <v/>
      </c>
    </row>
    <row r="240">
      <c r="A240" s="16" t="n"/>
      <c r="B240" s="11" t="n"/>
      <c r="C240" s="11" t="n"/>
      <c r="D240" s="12" t="n"/>
      <c r="E240" s="13">
        <f>IF($C240="","",IFERROR(INDEX(Equipo!$B$2:$B$61,MATCH($C240,Equipo!$A$2:$A$61,0)),"No está en Equipo"))</f>
        <v/>
      </c>
      <c r="F240" s="15">
        <f>IF($C240="","",IFERROR(INDEX(Equipo!$C$2:$C$61,MATCH($C240,Equipo!$A$2:$A$61,0)),0))</f>
        <v/>
      </c>
      <c r="G240" s="13">
        <f>IF(OR($A240="",$B240=""),"",IFERROR($A240*10+MATCH($B240,Puestos!$D$2:$D$7,0),""))</f>
        <v/>
      </c>
      <c r="H240" s="13">
        <f>IF($G240="","",IFERROR(INDEX(Turnos!$F$2:$F$201,MATCH($G240,Turnos!$J$2:$J$201,0)),"Falta el turno"))</f>
        <v/>
      </c>
      <c r="I240" s="15">
        <f>IF(OR($C240="",$H240=""),"",IF($H240="Por horas",N($D240),IF($H240="Por puntos",N($F240),IF($H240="Puntos × horas",N($F240)*N($D240),IF($H240="Partes iguales",1,"")))))</f>
        <v/>
      </c>
      <c r="J240" s="15">
        <f>IF($I240="","",SUMIFS($I$2:$I$1201,$G$2:$G$1201,$G240))</f>
        <v/>
      </c>
      <c r="K240" s="19">
        <f>IF($I240="","",IFERROR($I240/$J240,0))</f>
        <v/>
      </c>
      <c r="L240" s="18">
        <f>IF($K240="","",$K240*N(INDEX(Turnos!$C$2:$C$201,MATCH($G240,Turnos!$J$2:$J$201,0))))</f>
        <v/>
      </c>
      <c r="M240" s="18">
        <f>IF($K240="","",$K240*N(INDEX(Turnos!$D$2:$D$201,MATCH($G240,Turnos!$J$2:$J$201,0))))</f>
        <v/>
      </c>
      <c r="N240" s="18">
        <f>IF($K240="","",$L240+$M240)</f>
        <v/>
      </c>
      <c r="O240" s="13">
        <f>IF(OR($G240="",$C240="",$G240&lt;&gt;'Liquidación del turno'!$C$5),"",COUNTIFS($G$2:$G240,$G240,$C$2:$C240,"&lt;&gt;"))</f>
        <v/>
      </c>
    </row>
    <row r="241">
      <c r="A241" s="16" t="n"/>
      <c r="B241" s="11" t="n"/>
      <c r="C241" s="11" t="n"/>
      <c r="D241" s="12" t="n"/>
      <c r="E241" s="13">
        <f>IF($C241="","",IFERROR(INDEX(Equipo!$B$2:$B$61,MATCH($C241,Equipo!$A$2:$A$61,0)),"No está en Equipo"))</f>
        <v/>
      </c>
      <c r="F241" s="15">
        <f>IF($C241="","",IFERROR(INDEX(Equipo!$C$2:$C$61,MATCH($C241,Equipo!$A$2:$A$61,0)),0))</f>
        <v/>
      </c>
      <c r="G241" s="13">
        <f>IF(OR($A241="",$B241=""),"",IFERROR($A241*10+MATCH($B241,Puestos!$D$2:$D$7,0),""))</f>
        <v/>
      </c>
      <c r="H241" s="13">
        <f>IF($G241="","",IFERROR(INDEX(Turnos!$F$2:$F$201,MATCH($G241,Turnos!$J$2:$J$201,0)),"Falta el turno"))</f>
        <v/>
      </c>
      <c r="I241" s="15">
        <f>IF(OR($C241="",$H241=""),"",IF($H241="Por horas",N($D241),IF($H241="Por puntos",N($F241),IF($H241="Puntos × horas",N($F241)*N($D241),IF($H241="Partes iguales",1,"")))))</f>
        <v/>
      </c>
      <c r="J241" s="15">
        <f>IF($I241="","",SUMIFS($I$2:$I$1201,$G$2:$G$1201,$G241))</f>
        <v/>
      </c>
      <c r="K241" s="19">
        <f>IF($I241="","",IFERROR($I241/$J241,0))</f>
        <v/>
      </c>
      <c r="L241" s="18">
        <f>IF($K241="","",$K241*N(INDEX(Turnos!$C$2:$C$201,MATCH($G241,Turnos!$J$2:$J$201,0))))</f>
        <v/>
      </c>
      <c r="M241" s="18">
        <f>IF($K241="","",$K241*N(INDEX(Turnos!$D$2:$D$201,MATCH($G241,Turnos!$J$2:$J$201,0))))</f>
        <v/>
      </c>
      <c r="N241" s="18">
        <f>IF($K241="","",$L241+$M241)</f>
        <v/>
      </c>
      <c r="O241" s="13">
        <f>IF(OR($G241="",$C241="",$G241&lt;&gt;'Liquidación del turno'!$C$5),"",COUNTIFS($G$2:$G241,$G241,$C$2:$C241,"&lt;&gt;"))</f>
        <v/>
      </c>
    </row>
    <row r="242">
      <c r="A242" s="16" t="n"/>
      <c r="B242" s="11" t="n"/>
      <c r="C242" s="11" t="n"/>
      <c r="D242" s="12" t="n"/>
      <c r="E242" s="13">
        <f>IF($C242="","",IFERROR(INDEX(Equipo!$B$2:$B$61,MATCH($C242,Equipo!$A$2:$A$61,0)),"No está en Equipo"))</f>
        <v/>
      </c>
      <c r="F242" s="15">
        <f>IF($C242="","",IFERROR(INDEX(Equipo!$C$2:$C$61,MATCH($C242,Equipo!$A$2:$A$61,0)),0))</f>
        <v/>
      </c>
      <c r="G242" s="13">
        <f>IF(OR($A242="",$B242=""),"",IFERROR($A242*10+MATCH($B242,Puestos!$D$2:$D$7,0),""))</f>
        <v/>
      </c>
      <c r="H242" s="13">
        <f>IF($G242="","",IFERROR(INDEX(Turnos!$F$2:$F$201,MATCH($G242,Turnos!$J$2:$J$201,0)),"Falta el turno"))</f>
        <v/>
      </c>
      <c r="I242" s="15">
        <f>IF(OR($C242="",$H242=""),"",IF($H242="Por horas",N($D242),IF($H242="Por puntos",N($F242),IF($H242="Puntos × horas",N($F242)*N($D242),IF($H242="Partes iguales",1,"")))))</f>
        <v/>
      </c>
      <c r="J242" s="15">
        <f>IF($I242="","",SUMIFS($I$2:$I$1201,$G$2:$G$1201,$G242))</f>
        <v/>
      </c>
      <c r="K242" s="19">
        <f>IF($I242="","",IFERROR($I242/$J242,0))</f>
        <v/>
      </c>
      <c r="L242" s="18">
        <f>IF($K242="","",$K242*N(INDEX(Turnos!$C$2:$C$201,MATCH($G242,Turnos!$J$2:$J$201,0))))</f>
        <v/>
      </c>
      <c r="M242" s="18">
        <f>IF($K242="","",$K242*N(INDEX(Turnos!$D$2:$D$201,MATCH($G242,Turnos!$J$2:$J$201,0))))</f>
        <v/>
      </c>
      <c r="N242" s="18">
        <f>IF($K242="","",$L242+$M242)</f>
        <v/>
      </c>
      <c r="O242" s="13">
        <f>IF(OR($G242="",$C242="",$G242&lt;&gt;'Liquidación del turno'!$C$5),"",COUNTIFS($G$2:$G242,$G242,$C$2:$C242,"&lt;&gt;"))</f>
        <v/>
      </c>
    </row>
    <row r="243">
      <c r="A243" s="16" t="n"/>
      <c r="B243" s="11" t="n"/>
      <c r="C243" s="11" t="n"/>
      <c r="D243" s="12" t="n"/>
      <c r="E243" s="13">
        <f>IF($C243="","",IFERROR(INDEX(Equipo!$B$2:$B$61,MATCH($C243,Equipo!$A$2:$A$61,0)),"No está en Equipo"))</f>
        <v/>
      </c>
      <c r="F243" s="15">
        <f>IF($C243="","",IFERROR(INDEX(Equipo!$C$2:$C$61,MATCH($C243,Equipo!$A$2:$A$61,0)),0))</f>
        <v/>
      </c>
      <c r="G243" s="13">
        <f>IF(OR($A243="",$B243=""),"",IFERROR($A243*10+MATCH($B243,Puestos!$D$2:$D$7,0),""))</f>
        <v/>
      </c>
      <c r="H243" s="13">
        <f>IF($G243="","",IFERROR(INDEX(Turnos!$F$2:$F$201,MATCH($G243,Turnos!$J$2:$J$201,0)),"Falta el turno"))</f>
        <v/>
      </c>
      <c r="I243" s="15">
        <f>IF(OR($C243="",$H243=""),"",IF($H243="Por horas",N($D243),IF($H243="Por puntos",N($F243),IF($H243="Puntos × horas",N($F243)*N($D243),IF($H243="Partes iguales",1,"")))))</f>
        <v/>
      </c>
      <c r="J243" s="15">
        <f>IF($I243="","",SUMIFS($I$2:$I$1201,$G$2:$G$1201,$G243))</f>
        <v/>
      </c>
      <c r="K243" s="19">
        <f>IF($I243="","",IFERROR($I243/$J243,0))</f>
        <v/>
      </c>
      <c r="L243" s="18">
        <f>IF($K243="","",$K243*N(INDEX(Turnos!$C$2:$C$201,MATCH($G243,Turnos!$J$2:$J$201,0))))</f>
        <v/>
      </c>
      <c r="M243" s="18">
        <f>IF($K243="","",$K243*N(INDEX(Turnos!$D$2:$D$201,MATCH($G243,Turnos!$J$2:$J$201,0))))</f>
        <v/>
      </c>
      <c r="N243" s="18">
        <f>IF($K243="","",$L243+$M243)</f>
        <v/>
      </c>
      <c r="O243" s="13">
        <f>IF(OR($G243="",$C243="",$G243&lt;&gt;'Liquidación del turno'!$C$5),"",COUNTIFS($G$2:$G243,$G243,$C$2:$C243,"&lt;&gt;"))</f>
        <v/>
      </c>
    </row>
    <row r="244">
      <c r="A244" s="16" t="n"/>
      <c r="B244" s="11" t="n"/>
      <c r="C244" s="11" t="n"/>
      <c r="D244" s="12" t="n"/>
      <c r="E244" s="13">
        <f>IF($C244="","",IFERROR(INDEX(Equipo!$B$2:$B$61,MATCH($C244,Equipo!$A$2:$A$61,0)),"No está en Equipo"))</f>
        <v/>
      </c>
      <c r="F244" s="15">
        <f>IF($C244="","",IFERROR(INDEX(Equipo!$C$2:$C$61,MATCH($C244,Equipo!$A$2:$A$61,0)),0))</f>
        <v/>
      </c>
      <c r="G244" s="13">
        <f>IF(OR($A244="",$B244=""),"",IFERROR($A244*10+MATCH($B244,Puestos!$D$2:$D$7,0),""))</f>
        <v/>
      </c>
      <c r="H244" s="13">
        <f>IF($G244="","",IFERROR(INDEX(Turnos!$F$2:$F$201,MATCH($G244,Turnos!$J$2:$J$201,0)),"Falta el turno"))</f>
        <v/>
      </c>
      <c r="I244" s="15">
        <f>IF(OR($C244="",$H244=""),"",IF($H244="Por horas",N($D244),IF($H244="Por puntos",N($F244),IF($H244="Puntos × horas",N($F244)*N($D244),IF($H244="Partes iguales",1,"")))))</f>
        <v/>
      </c>
      <c r="J244" s="15">
        <f>IF($I244="","",SUMIFS($I$2:$I$1201,$G$2:$G$1201,$G244))</f>
        <v/>
      </c>
      <c r="K244" s="19">
        <f>IF($I244="","",IFERROR($I244/$J244,0))</f>
        <v/>
      </c>
      <c r="L244" s="18">
        <f>IF($K244="","",$K244*N(INDEX(Turnos!$C$2:$C$201,MATCH($G244,Turnos!$J$2:$J$201,0))))</f>
        <v/>
      </c>
      <c r="M244" s="18">
        <f>IF($K244="","",$K244*N(INDEX(Turnos!$D$2:$D$201,MATCH($G244,Turnos!$J$2:$J$201,0))))</f>
        <v/>
      </c>
      <c r="N244" s="18">
        <f>IF($K244="","",$L244+$M244)</f>
        <v/>
      </c>
      <c r="O244" s="13">
        <f>IF(OR($G244="",$C244="",$G244&lt;&gt;'Liquidación del turno'!$C$5),"",COUNTIFS($G$2:$G244,$G244,$C$2:$C244,"&lt;&gt;"))</f>
        <v/>
      </c>
    </row>
    <row r="245">
      <c r="A245" s="16" t="n"/>
      <c r="B245" s="11" t="n"/>
      <c r="C245" s="11" t="n"/>
      <c r="D245" s="12" t="n"/>
      <c r="E245" s="13">
        <f>IF($C245="","",IFERROR(INDEX(Equipo!$B$2:$B$61,MATCH($C245,Equipo!$A$2:$A$61,0)),"No está en Equipo"))</f>
        <v/>
      </c>
      <c r="F245" s="15">
        <f>IF($C245="","",IFERROR(INDEX(Equipo!$C$2:$C$61,MATCH($C245,Equipo!$A$2:$A$61,0)),0))</f>
        <v/>
      </c>
      <c r="G245" s="13">
        <f>IF(OR($A245="",$B245=""),"",IFERROR($A245*10+MATCH($B245,Puestos!$D$2:$D$7,0),""))</f>
        <v/>
      </c>
      <c r="H245" s="13">
        <f>IF($G245="","",IFERROR(INDEX(Turnos!$F$2:$F$201,MATCH($G245,Turnos!$J$2:$J$201,0)),"Falta el turno"))</f>
        <v/>
      </c>
      <c r="I245" s="15">
        <f>IF(OR($C245="",$H245=""),"",IF($H245="Por horas",N($D245),IF($H245="Por puntos",N($F245),IF($H245="Puntos × horas",N($F245)*N($D245),IF($H245="Partes iguales",1,"")))))</f>
        <v/>
      </c>
      <c r="J245" s="15">
        <f>IF($I245="","",SUMIFS($I$2:$I$1201,$G$2:$G$1201,$G245))</f>
        <v/>
      </c>
      <c r="K245" s="19">
        <f>IF($I245="","",IFERROR($I245/$J245,0))</f>
        <v/>
      </c>
      <c r="L245" s="18">
        <f>IF($K245="","",$K245*N(INDEX(Turnos!$C$2:$C$201,MATCH($G245,Turnos!$J$2:$J$201,0))))</f>
        <v/>
      </c>
      <c r="M245" s="18">
        <f>IF($K245="","",$K245*N(INDEX(Turnos!$D$2:$D$201,MATCH($G245,Turnos!$J$2:$J$201,0))))</f>
        <v/>
      </c>
      <c r="N245" s="18">
        <f>IF($K245="","",$L245+$M245)</f>
        <v/>
      </c>
      <c r="O245" s="13">
        <f>IF(OR($G245="",$C245="",$G245&lt;&gt;'Liquidación del turno'!$C$5),"",COUNTIFS($G$2:$G245,$G245,$C$2:$C245,"&lt;&gt;"))</f>
        <v/>
      </c>
    </row>
    <row r="246">
      <c r="A246" s="16" t="n"/>
      <c r="B246" s="11" t="n"/>
      <c r="C246" s="11" t="n"/>
      <c r="D246" s="12" t="n"/>
      <c r="E246" s="13">
        <f>IF($C246="","",IFERROR(INDEX(Equipo!$B$2:$B$61,MATCH($C246,Equipo!$A$2:$A$61,0)),"No está en Equipo"))</f>
        <v/>
      </c>
      <c r="F246" s="15">
        <f>IF($C246="","",IFERROR(INDEX(Equipo!$C$2:$C$61,MATCH($C246,Equipo!$A$2:$A$61,0)),0))</f>
        <v/>
      </c>
      <c r="G246" s="13">
        <f>IF(OR($A246="",$B246=""),"",IFERROR($A246*10+MATCH($B246,Puestos!$D$2:$D$7,0),""))</f>
        <v/>
      </c>
      <c r="H246" s="13">
        <f>IF($G246="","",IFERROR(INDEX(Turnos!$F$2:$F$201,MATCH($G246,Turnos!$J$2:$J$201,0)),"Falta el turno"))</f>
        <v/>
      </c>
      <c r="I246" s="15">
        <f>IF(OR($C246="",$H246=""),"",IF($H246="Por horas",N($D246),IF($H246="Por puntos",N($F246),IF($H246="Puntos × horas",N($F246)*N($D246),IF($H246="Partes iguales",1,"")))))</f>
        <v/>
      </c>
      <c r="J246" s="15">
        <f>IF($I246="","",SUMIFS($I$2:$I$1201,$G$2:$G$1201,$G246))</f>
        <v/>
      </c>
      <c r="K246" s="19">
        <f>IF($I246="","",IFERROR($I246/$J246,0))</f>
        <v/>
      </c>
      <c r="L246" s="18">
        <f>IF($K246="","",$K246*N(INDEX(Turnos!$C$2:$C$201,MATCH($G246,Turnos!$J$2:$J$201,0))))</f>
        <v/>
      </c>
      <c r="M246" s="18">
        <f>IF($K246="","",$K246*N(INDEX(Turnos!$D$2:$D$201,MATCH($G246,Turnos!$J$2:$J$201,0))))</f>
        <v/>
      </c>
      <c r="N246" s="18">
        <f>IF($K246="","",$L246+$M246)</f>
        <v/>
      </c>
      <c r="O246" s="13">
        <f>IF(OR($G246="",$C246="",$G246&lt;&gt;'Liquidación del turno'!$C$5),"",COUNTIFS($G$2:$G246,$G246,$C$2:$C246,"&lt;&gt;"))</f>
        <v/>
      </c>
    </row>
    <row r="247">
      <c r="A247" s="16" t="n"/>
      <c r="B247" s="11" t="n"/>
      <c r="C247" s="11" t="n"/>
      <c r="D247" s="12" t="n"/>
      <c r="E247" s="13">
        <f>IF($C247="","",IFERROR(INDEX(Equipo!$B$2:$B$61,MATCH($C247,Equipo!$A$2:$A$61,0)),"No está en Equipo"))</f>
        <v/>
      </c>
      <c r="F247" s="15">
        <f>IF($C247="","",IFERROR(INDEX(Equipo!$C$2:$C$61,MATCH($C247,Equipo!$A$2:$A$61,0)),0))</f>
        <v/>
      </c>
      <c r="G247" s="13">
        <f>IF(OR($A247="",$B247=""),"",IFERROR($A247*10+MATCH($B247,Puestos!$D$2:$D$7,0),""))</f>
        <v/>
      </c>
      <c r="H247" s="13">
        <f>IF($G247="","",IFERROR(INDEX(Turnos!$F$2:$F$201,MATCH($G247,Turnos!$J$2:$J$201,0)),"Falta el turno"))</f>
        <v/>
      </c>
      <c r="I247" s="15">
        <f>IF(OR($C247="",$H247=""),"",IF($H247="Por horas",N($D247),IF($H247="Por puntos",N($F247),IF($H247="Puntos × horas",N($F247)*N($D247),IF($H247="Partes iguales",1,"")))))</f>
        <v/>
      </c>
      <c r="J247" s="15">
        <f>IF($I247="","",SUMIFS($I$2:$I$1201,$G$2:$G$1201,$G247))</f>
        <v/>
      </c>
      <c r="K247" s="19">
        <f>IF($I247="","",IFERROR($I247/$J247,0))</f>
        <v/>
      </c>
      <c r="L247" s="18">
        <f>IF($K247="","",$K247*N(INDEX(Turnos!$C$2:$C$201,MATCH($G247,Turnos!$J$2:$J$201,0))))</f>
        <v/>
      </c>
      <c r="M247" s="18">
        <f>IF($K247="","",$K247*N(INDEX(Turnos!$D$2:$D$201,MATCH($G247,Turnos!$J$2:$J$201,0))))</f>
        <v/>
      </c>
      <c r="N247" s="18">
        <f>IF($K247="","",$L247+$M247)</f>
        <v/>
      </c>
      <c r="O247" s="13">
        <f>IF(OR($G247="",$C247="",$G247&lt;&gt;'Liquidación del turno'!$C$5),"",COUNTIFS($G$2:$G247,$G247,$C$2:$C247,"&lt;&gt;"))</f>
        <v/>
      </c>
    </row>
    <row r="248">
      <c r="A248" s="16" t="n"/>
      <c r="B248" s="11" t="n"/>
      <c r="C248" s="11" t="n"/>
      <c r="D248" s="12" t="n"/>
      <c r="E248" s="13">
        <f>IF($C248="","",IFERROR(INDEX(Equipo!$B$2:$B$61,MATCH($C248,Equipo!$A$2:$A$61,0)),"No está en Equipo"))</f>
        <v/>
      </c>
      <c r="F248" s="15">
        <f>IF($C248="","",IFERROR(INDEX(Equipo!$C$2:$C$61,MATCH($C248,Equipo!$A$2:$A$61,0)),0))</f>
        <v/>
      </c>
      <c r="G248" s="13">
        <f>IF(OR($A248="",$B248=""),"",IFERROR($A248*10+MATCH($B248,Puestos!$D$2:$D$7,0),""))</f>
        <v/>
      </c>
      <c r="H248" s="13">
        <f>IF($G248="","",IFERROR(INDEX(Turnos!$F$2:$F$201,MATCH($G248,Turnos!$J$2:$J$201,0)),"Falta el turno"))</f>
        <v/>
      </c>
      <c r="I248" s="15">
        <f>IF(OR($C248="",$H248=""),"",IF($H248="Por horas",N($D248),IF($H248="Por puntos",N($F248),IF($H248="Puntos × horas",N($F248)*N($D248),IF($H248="Partes iguales",1,"")))))</f>
        <v/>
      </c>
      <c r="J248" s="15">
        <f>IF($I248="","",SUMIFS($I$2:$I$1201,$G$2:$G$1201,$G248))</f>
        <v/>
      </c>
      <c r="K248" s="19">
        <f>IF($I248="","",IFERROR($I248/$J248,0))</f>
        <v/>
      </c>
      <c r="L248" s="18">
        <f>IF($K248="","",$K248*N(INDEX(Turnos!$C$2:$C$201,MATCH($G248,Turnos!$J$2:$J$201,0))))</f>
        <v/>
      </c>
      <c r="M248" s="18">
        <f>IF($K248="","",$K248*N(INDEX(Turnos!$D$2:$D$201,MATCH($G248,Turnos!$J$2:$J$201,0))))</f>
        <v/>
      </c>
      <c r="N248" s="18">
        <f>IF($K248="","",$L248+$M248)</f>
        <v/>
      </c>
      <c r="O248" s="13">
        <f>IF(OR($G248="",$C248="",$G248&lt;&gt;'Liquidación del turno'!$C$5),"",COUNTIFS($G$2:$G248,$G248,$C$2:$C248,"&lt;&gt;"))</f>
        <v/>
      </c>
    </row>
    <row r="249">
      <c r="A249" s="16" t="n"/>
      <c r="B249" s="11" t="n"/>
      <c r="C249" s="11" t="n"/>
      <c r="D249" s="12" t="n"/>
      <c r="E249" s="13">
        <f>IF($C249="","",IFERROR(INDEX(Equipo!$B$2:$B$61,MATCH($C249,Equipo!$A$2:$A$61,0)),"No está en Equipo"))</f>
        <v/>
      </c>
      <c r="F249" s="15">
        <f>IF($C249="","",IFERROR(INDEX(Equipo!$C$2:$C$61,MATCH($C249,Equipo!$A$2:$A$61,0)),0))</f>
        <v/>
      </c>
      <c r="G249" s="13">
        <f>IF(OR($A249="",$B249=""),"",IFERROR($A249*10+MATCH($B249,Puestos!$D$2:$D$7,0),""))</f>
        <v/>
      </c>
      <c r="H249" s="13">
        <f>IF($G249="","",IFERROR(INDEX(Turnos!$F$2:$F$201,MATCH($G249,Turnos!$J$2:$J$201,0)),"Falta el turno"))</f>
        <v/>
      </c>
      <c r="I249" s="15">
        <f>IF(OR($C249="",$H249=""),"",IF($H249="Por horas",N($D249),IF($H249="Por puntos",N($F249),IF($H249="Puntos × horas",N($F249)*N($D249),IF($H249="Partes iguales",1,"")))))</f>
        <v/>
      </c>
      <c r="J249" s="15">
        <f>IF($I249="","",SUMIFS($I$2:$I$1201,$G$2:$G$1201,$G249))</f>
        <v/>
      </c>
      <c r="K249" s="19">
        <f>IF($I249="","",IFERROR($I249/$J249,0))</f>
        <v/>
      </c>
      <c r="L249" s="18">
        <f>IF($K249="","",$K249*N(INDEX(Turnos!$C$2:$C$201,MATCH($G249,Turnos!$J$2:$J$201,0))))</f>
        <v/>
      </c>
      <c r="M249" s="18">
        <f>IF($K249="","",$K249*N(INDEX(Turnos!$D$2:$D$201,MATCH($G249,Turnos!$J$2:$J$201,0))))</f>
        <v/>
      </c>
      <c r="N249" s="18">
        <f>IF($K249="","",$L249+$M249)</f>
        <v/>
      </c>
      <c r="O249" s="13">
        <f>IF(OR($G249="",$C249="",$G249&lt;&gt;'Liquidación del turno'!$C$5),"",COUNTIFS($G$2:$G249,$G249,$C$2:$C249,"&lt;&gt;"))</f>
        <v/>
      </c>
    </row>
    <row r="250">
      <c r="A250" s="16" t="n"/>
      <c r="B250" s="11" t="n"/>
      <c r="C250" s="11" t="n"/>
      <c r="D250" s="12" t="n"/>
      <c r="E250" s="13">
        <f>IF($C250="","",IFERROR(INDEX(Equipo!$B$2:$B$61,MATCH($C250,Equipo!$A$2:$A$61,0)),"No está en Equipo"))</f>
        <v/>
      </c>
      <c r="F250" s="15">
        <f>IF($C250="","",IFERROR(INDEX(Equipo!$C$2:$C$61,MATCH($C250,Equipo!$A$2:$A$61,0)),0))</f>
        <v/>
      </c>
      <c r="G250" s="13">
        <f>IF(OR($A250="",$B250=""),"",IFERROR($A250*10+MATCH($B250,Puestos!$D$2:$D$7,0),""))</f>
        <v/>
      </c>
      <c r="H250" s="13">
        <f>IF($G250="","",IFERROR(INDEX(Turnos!$F$2:$F$201,MATCH($G250,Turnos!$J$2:$J$201,0)),"Falta el turno"))</f>
        <v/>
      </c>
      <c r="I250" s="15">
        <f>IF(OR($C250="",$H250=""),"",IF($H250="Por horas",N($D250),IF($H250="Por puntos",N($F250),IF($H250="Puntos × horas",N($F250)*N($D250),IF($H250="Partes iguales",1,"")))))</f>
        <v/>
      </c>
      <c r="J250" s="15">
        <f>IF($I250="","",SUMIFS($I$2:$I$1201,$G$2:$G$1201,$G250))</f>
        <v/>
      </c>
      <c r="K250" s="19">
        <f>IF($I250="","",IFERROR($I250/$J250,0))</f>
        <v/>
      </c>
      <c r="L250" s="18">
        <f>IF($K250="","",$K250*N(INDEX(Turnos!$C$2:$C$201,MATCH($G250,Turnos!$J$2:$J$201,0))))</f>
        <v/>
      </c>
      <c r="M250" s="18">
        <f>IF($K250="","",$K250*N(INDEX(Turnos!$D$2:$D$201,MATCH($G250,Turnos!$J$2:$J$201,0))))</f>
        <v/>
      </c>
      <c r="N250" s="18">
        <f>IF($K250="","",$L250+$M250)</f>
        <v/>
      </c>
      <c r="O250" s="13">
        <f>IF(OR($G250="",$C250="",$G250&lt;&gt;'Liquidación del turno'!$C$5),"",COUNTIFS($G$2:$G250,$G250,$C$2:$C250,"&lt;&gt;"))</f>
        <v/>
      </c>
    </row>
    <row r="251">
      <c r="A251" s="16" t="n"/>
      <c r="B251" s="11" t="n"/>
      <c r="C251" s="11" t="n"/>
      <c r="D251" s="12" t="n"/>
      <c r="E251" s="13">
        <f>IF($C251="","",IFERROR(INDEX(Equipo!$B$2:$B$61,MATCH($C251,Equipo!$A$2:$A$61,0)),"No está en Equipo"))</f>
        <v/>
      </c>
      <c r="F251" s="15">
        <f>IF($C251="","",IFERROR(INDEX(Equipo!$C$2:$C$61,MATCH($C251,Equipo!$A$2:$A$61,0)),0))</f>
        <v/>
      </c>
      <c r="G251" s="13">
        <f>IF(OR($A251="",$B251=""),"",IFERROR($A251*10+MATCH($B251,Puestos!$D$2:$D$7,0),""))</f>
        <v/>
      </c>
      <c r="H251" s="13">
        <f>IF($G251="","",IFERROR(INDEX(Turnos!$F$2:$F$201,MATCH($G251,Turnos!$J$2:$J$201,0)),"Falta el turno"))</f>
        <v/>
      </c>
      <c r="I251" s="15">
        <f>IF(OR($C251="",$H251=""),"",IF($H251="Por horas",N($D251),IF($H251="Por puntos",N($F251),IF($H251="Puntos × horas",N($F251)*N($D251),IF($H251="Partes iguales",1,"")))))</f>
        <v/>
      </c>
      <c r="J251" s="15">
        <f>IF($I251="","",SUMIFS($I$2:$I$1201,$G$2:$G$1201,$G251))</f>
        <v/>
      </c>
      <c r="K251" s="19">
        <f>IF($I251="","",IFERROR($I251/$J251,0))</f>
        <v/>
      </c>
      <c r="L251" s="18">
        <f>IF($K251="","",$K251*N(INDEX(Turnos!$C$2:$C$201,MATCH($G251,Turnos!$J$2:$J$201,0))))</f>
        <v/>
      </c>
      <c r="M251" s="18">
        <f>IF($K251="","",$K251*N(INDEX(Turnos!$D$2:$D$201,MATCH($G251,Turnos!$J$2:$J$201,0))))</f>
        <v/>
      </c>
      <c r="N251" s="18">
        <f>IF($K251="","",$L251+$M251)</f>
        <v/>
      </c>
      <c r="O251" s="13">
        <f>IF(OR($G251="",$C251="",$G251&lt;&gt;'Liquidación del turno'!$C$5),"",COUNTIFS($G$2:$G251,$G251,$C$2:$C251,"&lt;&gt;"))</f>
        <v/>
      </c>
    </row>
    <row r="252">
      <c r="A252" s="16" t="n"/>
      <c r="B252" s="11" t="n"/>
      <c r="C252" s="11" t="n"/>
      <c r="D252" s="12" t="n"/>
      <c r="E252" s="13">
        <f>IF($C252="","",IFERROR(INDEX(Equipo!$B$2:$B$61,MATCH($C252,Equipo!$A$2:$A$61,0)),"No está en Equipo"))</f>
        <v/>
      </c>
      <c r="F252" s="15">
        <f>IF($C252="","",IFERROR(INDEX(Equipo!$C$2:$C$61,MATCH($C252,Equipo!$A$2:$A$61,0)),0))</f>
        <v/>
      </c>
      <c r="G252" s="13">
        <f>IF(OR($A252="",$B252=""),"",IFERROR($A252*10+MATCH($B252,Puestos!$D$2:$D$7,0),""))</f>
        <v/>
      </c>
      <c r="H252" s="13">
        <f>IF($G252="","",IFERROR(INDEX(Turnos!$F$2:$F$201,MATCH($G252,Turnos!$J$2:$J$201,0)),"Falta el turno"))</f>
        <v/>
      </c>
      <c r="I252" s="15">
        <f>IF(OR($C252="",$H252=""),"",IF($H252="Por horas",N($D252),IF($H252="Por puntos",N($F252),IF($H252="Puntos × horas",N($F252)*N($D252),IF($H252="Partes iguales",1,"")))))</f>
        <v/>
      </c>
      <c r="J252" s="15">
        <f>IF($I252="","",SUMIFS($I$2:$I$1201,$G$2:$G$1201,$G252))</f>
        <v/>
      </c>
      <c r="K252" s="19">
        <f>IF($I252="","",IFERROR($I252/$J252,0))</f>
        <v/>
      </c>
      <c r="L252" s="18">
        <f>IF($K252="","",$K252*N(INDEX(Turnos!$C$2:$C$201,MATCH($G252,Turnos!$J$2:$J$201,0))))</f>
        <v/>
      </c>
      <c r="M252" s="18">
        <f>IF($K252="","",$K252*N(INDEX(Turnos!$D$2:$D$201,MATCH($G252,Turnos!$J$2:$J$201,0))))</f>
        <v/>
      </c>
      <c r="N252" s="18">
        <f>IF($K252="","",$L252+$M252)</f>
        <v/>
      </c>
      <c r="O252" s="13">
        <f>IF(OR($G252="",$C252="",$G252&lt;&gt;'Liquidación del turno'!$C$5),"",COUNTIFS($G$2:$G252,$G252,$C$2:$C252,"&lt;&gt;"))</f>
        <v/>
      </c>
    </row>
    <row r="253">
      <c r="A253" s="16" t="n"/>
      <c r="B253" s="11" t="n"/>
      <c r="C253" s="11" t="n"/>
      <c r="D253" s="12" t="n"/>
      <c r="E253" s="13">
        <f>IF($C253="","",IFERROR(INDEX(Equipo!$B$2:$B$61,MATCH($C253,Equipo!$A$2:$A$61,0)),"No está en Equipo"))</f>
        <v/>
      </c>
      <c r="F253" s="15">
        <f>IF($C253="","",IFERROR(INDEX(Equipo!$C$2:$C$61,MATCH($C253,Equipo!$A$2:$A$61,0)),0))</f>
        <v/>
      </c>
      <c r="G253" s="13">
        <f>IF(OR($A253="",$B253=""),"",IFERROR($A253*10+MATCH($B253,Puestos!$D$2:$D$7,0),""))</f>
        <v/>
      </c>
      <c r="H253" s="13">
        <f>IF($G253="","",IFERROR(INDEX(Turnos!$F$2:$F$201,MATCH($G253,Turnos!$J$2:$J$201,0)),"Falta el turno"))</f>
        <v/>
      </c>
      <c r="I253" s="15">
        <f>IF(OR($C253="",$H253=""),"",IF($H253="Por horas",N($D253),IF($H253="Por puntos",N($F253),IF($H253="Puntos × horas",N($F253)*N($D253),IF($H253="Partes iguales",1,"")))))</f>
        <v/>
      </c>
      <c r="J253" s="15">
        <f>IF($I253="","",SUMIFS($I$2:$I$1201,$G$2:$G$1201,$G253))</f>
        <v/>
      </c>
      <c r="K253" s="19">
        <f>IF($I253="","",IFERROR($I253/$J253,0))</f>
        <v/>
      </c>
      <c r="L253" s="18">
        <f>IF($K253="","",$K253*N(INDEX(Turnos!$C$2:$C$201,MATCH($G253,Turnos!$J$2:$J$201,0))))</f>
        <v/>
      </c>
      <c r="M253" s="18">
        <f>IF($K253="","",$K253*N(INDEX(Turnos!$D$2:$D$201,MATCH($G253,Turnos!$J$2:$J$201,0))))</f>
        <v/>
      </c>
      <c r="N253" s="18">
        <f>IF($K253="","",$L253+$M253)</f>
        <v/>
      </c>
      <c r="O253" s="13">
        <f>IF(OR($G253="",$C253="",$G253&lt;&gt;'Liquidación del turno'!$C$5),"",COUNTIFS($G$2:$G253,$G253,$C$2:$C253,"&lt;&gt;"))</f>
        <v/>
      </c>
    </row>
    <row r="254">
      <c r="A254" s="16" t="n"/>
      <c r="B254" s="11" t="n"/>
      <c r="C254" s="11" t="n"/>
      <c r="D254" s="12" t="n"/>
      <c r="E254" s="13">
        <f>IF($C254="","",IFERROR(INDEX(Equipo!$B$2:$B$61,MATCH($C254,Equipo!$A$2:$A$61,0)),"No está en Equipo"))</f>
        <v/>
      </c>
      <c r="F254" s="15">
        <f>IF($C254="","",IFERROR(INDEX(Equipo!$C$2:$C$61,MATCH($C254,Equipo!$A$2:$A$61,0)),0))</f>
        <v/>
      </c>
      <c r="G254" s="13">
        <f>IF(OR($A254="",$B254=""),"",IFERROR($A254*10+MATCH($B254,Puestos!$D$2:$D$7,0),""))</f>
        <v/>
      </c>
      <c r="H254" s="13">
        <f>IF($G254="","",IFERROR(INDEX(Turnos!$F$2:$F$201,MATCH($G254,Turnos!$J$2:$J$201,0)),"Falta el turno"))</f>
        <v/>
      </c>
      <c r="I254" s="15">
        <f>IF(OR($C254="",$H254=""),"",IF($H254="Por horas",N($D254),IF($H254="Por puntos",N($F254),IF($H254="Puntos × horas",N($F254)*N($D254),IF($H254="Partes iguales",1,"")))))</f>
        <v/>
      </c>
      <c r="J254" s="15">
        <f>IF($I254="","",SUMIFS($I$2:$I$1201,$G$2:$G$1201,$G254))</f>
        <v/>
      </c>
      <c r="K254" s="19">
        <f>IF($I254="","",IFERROR($I254/$J254,0))</f>
        <v/>
      </c>
      <c r="L254" s="18">
        <f>IF($K254="","",$K254*N(INDEX(Turnos!$C$2:$C$201,MATCH($G254,Turnos!$J$2:$J$201,0))))</f>
        <v/>
      </c>
      <c r="M254" s="18">
        <f>IF($K254="","",$K254*N(INDEX(Turnos!$D$2:$D$201,MATCH($G254,Turnos!$J$2:$J$201,0))))</f>
        <v/>
      </c>
      <c r="N254" s="18">
        <f>IF($K254="","",$L254+$M254)</f>
        <v/>
      </c>
      <c r="O254" s="13">
        <f>IF(OR($G254="",$C254="",$G254&lt;&gt;'Liquidación del turno'!$C$5),"",COUNTIFS($G$2:$G254,$G254,$C$2:$C254,"&lt;&gt;"))</f>
        <v/>
      </c>
    </row>
    <row r="255">
      <c r="A255" s="16" t="n"/>
      <c r="B255" s="11" t="n"/>
      <c r="C255" s="11" t="n"/>
      <c r="D255" s="12" t="n"/>
      <c r="E255" s="13">
        <f>IF($C255="","",IFERROR(INDEX(Equipo!$B$2:$B$61,MATCH($C255,Equipo!$A$2:$A$61,0)),"No está en Equipo"))</f>
        <v/>
      </c>
      <c r="F255" s="15">
        <f>IF($C255="","",IFERROR(INDEX(Equipo!$C$2:$C$61,MATCH($C255,Equipo!$A$2:$A$61,0)),0))</f>
        <v/>
      </c>
      <c r="G255" s="13">
        <f>IF(OR($A255="",$B255=""),"",IFERROR($A255*10+MATCH($B255,Puestos!$D$2:$D$7,0),""))</f>
        <v/>
      </c>
      <c r="H255" s="13">
        <f>IF($G255="","",IFERROR(INDEX(Turnos!$F$2:$F$201,MATCH($G255,Turnos!$J$2:$J$201,0)),"Falta el turno"))</f>
        <v/>
      </c>
      <c r="I255" s="15">
        <f>IF(OR($C255="",$H255=""),"",IF($H255="Por horas",N($D255),IF($H255="Por puntos",N($F255),IF($H255="Puntos × horas",N($F255)*N($D255),IF($H255="Partes iguales",1,"")))))</f>
        <v/>
      </c>
      <c r="J255" s="15">
        <f>IF($I255="","",SUMIFS($I$2:$I$1201,$G$2:$G$1201,$G255))</f>
        <v/>
      </c>
      <c r="K255" s="19">
        <f>IF($I255="","",IFERROR($I255/$J255,0))</f>
        <v/>
      </c>
      <c r="L255" s="18">
        <f>IF($K255="","",$K255*N(INDEX(Turnos!$C$2:$C$201,MATCH($G255,Turnos!$J$2:$J$201,0))))</f>
        <v/>
      </c>
      <c r="M255" s="18">
        <f>IF($K255="","",$K255*N(INDEX(Turnos!$D$2:$D$201,MATCH($G255,Turnos!$J$2:$J$201,0))))</f>
        <v/>
      </c>
      <c r="N255" s="18">
        <f>IF($K255="","",$L255+$M255)</f>
        <v/>
      </c>
      <c r="O255" s="13">
        <f>IF(OR($G255="",$C255="",$G255&lt;&gt;'Liquidación del turno'!$C$5),"",COUNTIFS($G$2:$G255,$G255,$C$2:$C255,"&lt;&gt;"))</f>
        <v/>
      </c>
    </row>
    <row r="256">
      <c r="A256" s="16" t="n"/>
      <c r="B256" s="11" t="n"/>
      <c r="C256" s="11" t="n"/>
      <c r="D256" s="12" t="n"/>
      <c r="E256" s="13">
        <f>IF($C256="","",IFERROR(INDEX(Equipo!$B$2:$B$61,MATCH($C256,Equipo!$A$2:$A$61,0)),"No está en Equipo"))</f>
        <v/>
      </c>
      <c r="F256" s="15">
        <f>IF($C256="","",IFERROR(INDEX(Equipo!$C$2:$C$61,MATCH($C256,Equipo!$A$2:$A$61,0)),0))</f>
        <v/>
      </c>
      <c r="G256" s="13">
        <f>IF(OR($A256="",$B256=""),"",IFERROR($A256*10+MATCH($B256,Puestos!$D$2:$D$7,0),""))</f>
        <v/>
      </c>
      <c r="H256" s="13">
        <f>IF($G256="","",IFERROR(INDEX(Turnos!$F$2:$F$201,MATCH($G256,Turnos!$J$2:$J$201,0)),"Falta el turno"))</f>
        <v/>
      </c>
      <c r="I256" s="15">
        <f>IF(OR($C256="",$H256=""),"",IF($H256="Por horas",N($D256),IF($H256="Por puntos",N($F256),IF($H256="Puntos × horas",N($F256)*N($D256),IF($H256="Partes iguales",1,"")))))</f>
        <v/>
      </c>
      <c r="J256" s="15">
        <f>IF($I256="","",SUMIFS($I$2:$I$1201,$G$2:$G$1201,$G256))</f>
        <v/>
      </c>
      <c r="K256" s="19">
        <f>IF($I256="","",IFERROR($I256/$J256,0))</f>
        <v/>
      </c>
      <c r="L256" s="18">
        <f>IF($K256="","",$K256*N(INDEX(Turnos!$C$2:$C$201,MATCH($G256,Turnos!$J$2:$J$201,0))))</f>
        <v/>
      </c>
      <c r="M256" s="18">
        <f>IF($K256="","",$K256*N(INDEX(Turnos!$D$2:$D$201,MATCH($G256,Turnos!$J$2:$J$201,0))))</f>
        <v/>
      </c>
      <c r="N256" s="18">
        <f>IF($K256="","",$L256+$M256)</f>
        <v/>
      </c>
      <c r="O256" s="13">
        <f>IF(OR($G256="",$C256="",$G256&lt;&gt;'Liquidación del turno'!$C$5),"",COUNTIFS($G$2:$G256,$G256,$C$2:$C256,"&lt;&gt;"))</f>
        <v/>
      </c>
    </row>
    <row r="257">
      <c r="A257" s="16" t="n"/>
      <c r="B257" s="11" t="n"/>
      <c r="C257" s="11" t="n"/>
      <c r="D257" s="12" t="n"/>
      <c r="E257" s="13">
        <f>IF($C257="","",IFERROR(INDEX(Equipo!$B$2:$B$61,MATCH($C257,Equipo!$A$2:$A$61,0)),"No está en Equipo"))</f>
        <v/>
      </c>
      <c r="F257" s="15">
        <f>IF($C257="","",IFERROR(INDEX(Equipo!$C$2:$C$61,MATCH($C257,Equipo!$A$2:$A$61,0)),0))</f>
        <v/>
      </c>
      <c r="G257" s="13">
        <f>IF(OR($A257="",$B257=""),"",IFERROR($A257*10+MATCH($B257,Puestos!$D$2:$D$7,0),""))</f>
        <v/>
      </c>
      <c r="H257" s="13">
        <f>IF($G257="","",IFERROR(INDEX(Turnos!$F$2:$F$201,MATCH($G257,Turnos!$J$2:$J$201,0)),"Falta el turno"))</f>
        <v/>
      </c>
      <c r="I257" s="15">
        <f>IF(OR($C257="",$H257=""),"",IF($H257="Por horas",N($D257),IF($H257="Por puntos",N($F257),IF($H257="Puntos × horas",N($F257)*N($D257),IF($H257="Partes iguales",1,"")))))</f>
        <v/>
      </c>
      <c r="J257" s="15">
        <f>IF($I257="","",SUMIFS($I$2:$I$1201,$G$2:$G$1201,$G257))</f>
        <v/>
      </c>
      <c r="K257" s="19">
        <f>IF($I257="","",IFERROR($I257/$J257,0))</f>
        <v/>
      </c>
      <c r="L257" s="18">
        <f>IF($K257="","",$K257*N(INDEX(Turnos!$C$2:$C$201,MATCH($G257,Turnos!$J$2:$J$201,0))))</f>
        <v/>
      </c>
      <c r="M257" s="18">
        <f>IF($K257="","",$K257*N(INDEX(Turnos!$D$2:$D$201,MATCH($G257,Turnos!$J$2:$J$201,0))))</f>
        <v/>
      </c>
      <c r="N257" s="18">
        <f>IF($K257="","",$L257+$M257)</f>
        <v/>
      </c>
      <c r="O257" s="13">
        <f>IF(OR($G257="",$C257="",$G257&lt;&gt;'Liquidación del turno'!$C$5),"",COUNTIFS($G$2:$G257,$G257,$C$2:$C257,"&lt;&gt;"))</f>
        <v/>
      </c>
    </row>
    <row r="258">
      <c r="A258" s="16" t="n"/>
      <c r="B258" s="11" t="n"/>
      <c r="C258" s="11" t="n"/>
      <c r="D258" s="12" t="n"/>
      <c r="E258" s="13">
        <f>IF($C258="","",IFERROR(INDEX(Equipo!$B$2:$B$61,MATCH($C258,Equipo!$A$2:$A$61,0)),"No está en Equipo"))</f>
        <v/>
      </c>
      <c r="F258" s="15">
        <f>IF($C258="","",IFERROR(INDEX(Equipo!$C$2:$C$61,MATCH($C258,Equipo!$A$2:$A$61,0)),0))</f>
        <v/>
      </c>
      <c r="G258" s="13">
        <f>IF(OR($A258="",$B258=""),"",IFERROR($A258*10+MATCH($B258,Puestos!$D$2:$D$7,0),""))</f>
        <v/>
      </c>
      <c r="H258" s="13">
        <f>IF($G258="","",IFERROR(INDEX(Turnos!$F$2:$F$201,MATCH($G258,Turnos!$J$2:$J$201,0)),"Falta el turno"))</f>
        <v/>
      </c>
      <c r="I258" s="15">
        <f>IF(OR($C258="",$H258=""),"",IF($H258="Por horas",N($D258),IF($H258="Por puntos",N($F258),IF($H258="Puntos × horas",N($F258)*N($D258),IF($H258="Partes iguales",1,"")))))</f>
        <v/>
      </c>
      <c r="J258" s="15">
        <f>IF($I258="","",SUMIFS($I$2:$I$1201,$G$2:$G$1201,$G258))</f>
        <v/>
      </c>
      <c r="K258" s="19">
        <f>IF($I258="","",IFERROR($I258/$J258,0))</f>
        <v/>
      </c>
      <c r="L258" s="18">
        <f>IF($K258="","",$K258*N(INDEX(Turnos!$C$2:$C$201,MATCH($G258,Turnos!$J$2:$J$201,0))))</f>
        <v/>
      </c>
      <c r="M258" s="18">
        <f>IF($K258="","",$K258*N(INDEX(Turnos!$D$2:$D$201,MATCH($G258,Turnos!$J$2:$J$201,0))))</f>
        <v/>
      </c>
      <c r="N258" s="18">
        <f>IF($K258="","",$L258+$M258)</f>
        <v/>
      </c>
      <c r="O258" s="13">
        <f>IF(OR($G258="",$C258="",$G258&lt;&gt;'Liquidación del turno'!$C$5),"",COUNTIFS($G$2:$G258,$G258,$C$2:$C258,"&lt;&gt;"))</f>
        <v/>
      </c>
    </row>
    <row r="259">
      <c r="A259" s="16" t="n"/>
      <c r="B259" s="11" t="n"/>
      <c r="C259" s="11" t="n"/>
      <c r="D259" s="12" t="n"/>
      <c r="E259" s="13">
        <f>IF($C259="","",IFERROR(INDEX(Equipo!$B$2:$B$61,MATCH($C259,Equipo!$A$2:$A$61,0)),"No está en Equipo"))</f>
        <v/>
      </c>
      <c r="F259" s="15">
        <f>IF($C259="","",IFERROR(INDEX(Equipo!$C$2:$C$61,MATCH($C259,Equipo!$A$2:$A$61,0)),0))</f>
        <v/>
      </c>
      <c r="G259" s="13">
        <f>IF(OR($A259="",$B259=""),"",IFERROR($A259*10+MATCH($B259,Puestos!$D$2:$D$7,0),""))</f>
        <v/>
      </c>
      <c r="H259" s="13">
        <f>IF($G259="","",IFERROR(INDEX(Turnos!$F$2:$F$201,MATCH($G259,Turnos!$J$2:$J$201,0)),"Falta el turno"))</f>
        <v/>
      </c>
      <c r="I259" s="15">
        <f>IF(OR($C259="",$H259=""),"",IF($H259="Por horas",N($D259),IF($H259="Por puntos",N($F259),IF($H259="Puntos × horas",N($F259)*N($D259),IF($H259="Partes iguales",1,"")))))</f>
        <v/>
      </c>
      <c r="J259" s="15">
        <f>IF($I259="","",SUMIFS($I$2:$I$1201,$G$2:$G$1201,$G259))</f>
        <v/>
      </c>
      <c r="K259" s="19">
        <f>IF($I259="","",IFERROR($I259/$J259,0))</f>
        <v/>
      </c>
      <c r="L259" s="18">
        <f>IF($K259="","",$K259*N(INDEX(Turnos!$C$2:$C$201,MATCH($G259,Turnos!$J$2:$J$201,0))))</f>
        <v/>
      </c>
      <c r="M259" s="18">
        <f>IF($K259="","",$K259*N(INDEX(Turnos!$D$2:$D$201,MATCH($G259,Turnos!$J$2:$J$201,0))))</f>
        <v/>
      </c>
      <c r="N259" s="18">
        <f>IF($K259="","",$L259+$M259)</f>
        <v/>
      </c>
      <c r="O259" s="13">
        <f>IF(OR($G259="",$C259="",$G259&lt;&gt;'Liquidación del turno'!$C$5),"",COUNTIFS($G$2:$G259,$G259,$C$2:$C259,"&lt;&gt;"))</f>
        <v/>
      </c>
    </row>
    <row r="260">
      <c r="A260" s="16" t="n"/>
      <c r="B260" s="11" t="n"/>
      <c r="C260" s="11" t="n"/>
      <c r="D260" s="12" t="n"/>
      <c r="E260" s="13">
        <f>IF($C260="","",IFERROR(INDEX(Equipo!$B$2:$B$61,MATCH($C260,Equipo!$A$2:$A$61,0)),"No está en Equipo"))</f>
        <v/>
      </c>
      <c r="F260" s="15">
        <f>IF($C260="","",IFERROR(INDEX(Equipo!$C$2:$C$61,MATCH($C260,Equipo!$A$2:$A$61,0)),0))</f>
        <v/>
      </c>
      <c r="G260" s="13">
        <f>IF(OR($A260="",$B260=""),"",IFERROR($A260*10+MATCH($B260,Puestos!$D$2:$D$7,0),""))</f>
        <v/>
      </c>
      <c r="H260" s="13">
        <f>IF($G260="","",IFERROR(INDEX(Turnos!$F$2:$F$201,MATCH($G260,Turnos!$J$2:$J$201,0)),"Falta el turno"))</f>
        <v/>
      </c>
      <c r="I260" s="15">
        <f>IF(OR($C260="",$H260=""),"",IF($H260="Por horas",N($D260),IF($H260="Por puntos",N($F260),IF($H260="Puntos × horas",N($F260)*N($D260),IF($H260="Partes iguales",1,"")))))</f>
        <v/>
      </c>
      <c r="J260" s="15">
        <f>IF($I260="","",SUMIFS($I$2:$I$1201,$G$2:$G$1201,$G260))</f>
        <v/>
      </c>
      <c r="K260" s="19">
        <f>IF($I260="","",IFERROR($I260/$J260,0))</f>
        <v/>
      </c>
      <c r="L260" s="18">
        <f>IF($K260="","",$K260*N(INDEX(Turnos!$C$2:$C$201,MATCH($G260,Turnos!$J$2:$J$201,0))))</f>
        <v/>
      </c>
      <c r="M260" s="18">
        <f>IF($K260="","",$K260*N(INDEX(Turnos!$D$2:$D$201,MATCH($G260,Turnos!$J$2:$J$201,0))))</f>
        <v/>
      </c>
      <c r="N260" s="18">
        <f>IF($K260="","",$L260+$M260)</f>
        <v/>
      </c>
      <c r="O260" s="13">
        <f>IF(OR($G260="",$C260="",$G260&lt;&gt;'Liquidación del turno'!$C$5),"",COUNTIFS($G$2:$G260,$G260,$C$2:$C260,"&lt;&gt;"))</f>
        <v/>
      </c>
    </row>
    <row r="261">
      <c r="A261" s="16" t="n"/>
      <c r="B261" s="11" t="n"/>
      <c r="C261" s="11" t="n"/>
      <c r="D261" s="12" t="n"/>
      <c r="E261" s="13">
        <f>IF($C261="","",IFERROR(INDEX(Equipo!$B$2:$B$61,MATCH($C261,Equipo!$A$2:$A$61,0)),"No está en Equipo"))</f>
        <v/>
      </c>
      <c r="F261" s="15">
        <f>IF($C261="","",IFERROR(INDEX(Equipo!$C$2:$C$61,MATCH($C261,Equipo!$A$2:$A$61,0)),0))</f>
        <v/>
      </c>
      <c r="G261" s="13">
        <f>IF(OR($A261="",$B261=""),"",IFERROR($A261*10+MATCH($B261,Puestos!$D$2:$D$7,0),""))</f>
        <v/>
      </c>
      <c r="H261" s="13">
        <f>IF($G261="","",IFERROR(INDEX(Turnos!$F$2:$F$201,MATCH($G261,Turnos!$J$2:$J$201,0)),"Falta el turno"))</f>
        <v/>
      </c>
      <c r="I261" s="15">
        <f>IF(OR($C261="",$H261=""),"",IF($H261="Por horas",N($D261),IF($H261="Por puntos",N($F261),IF($H261="Puntos × horas",N($F261)*N($D261),IF($H261="Partes iguales",1,"")))))</f>
        <v/>
      </c>
      <c r="J261" s="15">
        <f>IF($I261="","",SUMIFS($I$2:$I$1201,$G$2:$G$1201,$G261))</f>
        <v/>
      </c>
      <c r="K261" s="19">
        <f>IF($I261="","",IFERROR($I261/$J261,0))</f>
        <v/>
      </c>
      <c r="L261" s="18">
        <f>IF($K261="","",$K261*N(INDEX(Turnos!$C$2:$C$201,MATCH($G261,Turnos!$J$2:$J$201,0))))</f>
        <v/>
      </c>
      <c r="M261" s="18">
        <f>IF($K261="","",$K261*N(INDEX(Turnos!$D$2:$D$201,MATCH($G261,Turnos!$J$2:$J$201,0))))</f>
        <v/>
      </c>
      <c r="N261" s="18">
        <f>IF($K261="","",$L261+$M261)</f>
        <v/>
      </c>
      <c r="O261" s="13">
        <f>IF(OR($G261="",$C261="",$G261&lt;&gt;'Liquidación del turno'!$C$5),"",COUNTIFS($G$2:$G261,$G261,$C$2:$C261,"&lt;&gt;"))</f>
        <v/>
      </c>
    </row>
    <row r="262">
      <c r="A262" s="16" t="n"/>
      <c r="B262" s="11" t="n"/>
      <c r="C262" s="11" t="n"/>
      <c r="D262" s="12" t="n"/>
      <c r="E262" s="13">
        <f>IF($C262="","",IFERROR(INDEX(Equipo!$B$2:$B$61,MATCH($C262,Equipo!$A$2:$A$61,0)),"No está en Equipo"))</f>
        <v/>
      </c>
      <c r="F262" s="15">
        <f>IF($C262="","",IFERROR(INDEX(Equipo!$C$2:$C$61,MATCH($C262,Equipo!$A$2:$A$61,0)),0))</f>
        <v/>
      </c>
      <c r="G262" s="13">
        <f>IF(OR($A262="",$B262=""),"",IFERROR($A262*10+MATCH($B262,Puestos!$D$2:$D$7,0),""))</f>
        <v/>
      </c>
      <c r="H262" s="13">
        <f>IF($G262="","",IFERROR(INDEX(Turnos!$F$2:$F$201,MATCH($G262,Turnos!$J$2:$J$201,0)),"Falta el turno"))</f>
        <v/>
      </c>
      <c r="I262" s="15">
        <f>IF(OR($C262="",$H262=""),"",IF($H262="Por horas",N($D262),IF($H262="Por puntos",N($F262),IF($H262="Puntos × horas",N($F262)*N($D262),IF($H262="Partes iguales",1,"")))))</f>
        <v/>
      </c>
      <c r="J262" s="15">
        <f>IF($I262="","",SUMIFS($I$2:$I$1201,$G$2:$G$1201,$G262))</f>
        <v/>
      </c>
      <c r="K262" s="19">
        <f>IF($I262="","",IFERROR($I262/$J262,0))</f>
        <v/>
      </c>
      <c r="L262" s="18">
        <f>IF($K262="","",$K262*N(INDEX(Turnos!$C$2:$C$201,MATCH($G262,Turnos!$J$2:$J$201,0))))</f>
        <v/>
      </c>
      <c r="M262" s="18">
        <f>IF($K262="","",$K262*N(INDEX(Turnos!$D$2:$D$201,MATCH($G262,Turnos!$J$2:$J$201,0))))</f>
        <v/>
      </c>
      <c r="N262" s="18">
        <f>IF($K262="","",$L262+$M262)</f>
        <v/>
      </c>
      <c r="O262" s="13">
        <f>IF(OR($G262="",$C262="",$G262&lt;&gt;'Liquidación del turno'!$C$5),"",COUNTIFS($G$2:$G262,$G262,$C$2:$C262,"&lt;&gt;"))</f>
        <v/>
      </c>
    </row>
    <row r="263">
      <c r="A263" s="16" t="n"/>
      <c r="B263" s="11" t="n"/>
      <c r="C263" s="11" t="n"/>
      <c r="D263" s="12" t="n"/>
      <c r="E263" s="13">
        <f>IF($C263="","",IFERROR(INDEX(Equipo!$B$2:$B$61,MATCH($C263,Equipo!$A$2:$A$61,0)),"No está en Equipo"))</f>
        <v/>
      </c>
      <c r="F263" s="15">
        <f>IF($C263="","",IFERROR(INDEX(Equipo!$C$2:$C$61,MATCH($C263,Equipo!$A$2:$A$61,0)),0))</f>
        <v/>
      </c>
      <c r="G263" s="13">
        <f>IF(OR($A263="",$B263=""),"",IFERROR($A263*10+MATCH($B263,Puestos!$D$2:$D$7,0),""))</f>
        <v/>
      </c>
      <c r="H263" s="13">
        <f>IF($G263="","",IFERROR(INDEX(Turnos!$F$2:$F$201,MATCH($G263,Turnos!$J$2:$J$201,0)),"Falta el turno"))</f>
        <v/>
      </c>
      <c r="I263" s="15">
        <f>IF(OR($C263="",$H263=""),"",IF($H263="Por horas",N($D263),IF($H263="Por puntos",N($F263),IF($H263="Puntos × horas",N($F263)*N($D263),IF($H263="Partes iguales",1,"")))))</f>
        <v/>
      </c>
      <c r="J263" s="15">
        <f>IF($I263="","",SUMIFS($I$2:$I$1201,$G$2:$G$1201,$G263))</f>
        <v/>
      </c>
      <c r="K263" s="19">
        <f>IF($I263="","",IFERROR($I263/$J263,0))</f>
        <v/>
      </c>
      <c r="L263" s="18">
        <f>IF($K263="","",$K263*N(INDEX(Turnos!$C$2:$C$201,MATCH($G263,Turnos!$J$2:$J$201,0))))</f>
        <v/>
      </c>
      <c r="M263" s="18">
        <f>IF($K263="","",$K263*N(INDEX(Turnos!$D$2:$D$201,MATCH($G263,Turnos!$J$2:$J$201,0))))</f>
        <v/>
      </c>
      <c r="N263" s="18">
        <f>IF($K263="","",$L263+$M263)</f>
        <v/>
      </c>
      <c r="O263" s="13">
        <f>IF(OR($G263="",$C263="",$G263&lt;&gt;'Liquidación del turno'!$C$5),"",COUNTIFS($G$2:$G263,$G263,$C$2:$C263,"&lt;&gt;"))</f>
        <v/>
      </c>
    </row>
    <row r="264">
      <c r="A264" s="16" t="n"/>
      <c r="B264" s="11" t="n"/>
      <c r="C264" s="11" t="n"/>
      <c r="D264" s="12" t="n"/>
      <c r="E264" s="13">
        <f>IF($C264="","",IFERROR(INDEX(Equipo!$B$2:$B$61,MATCH($C264,Equipo!$A$2:$A$61,0)),"No está en Equipo"))</f>
        <v/>
      </c>
      <c r="F264" s="15">
        <f>IF($C264="","",IFERROR(INDEX(Equipo!$C$2:$C$61,MATCH($C264,Equipo!$A$2:$A$61,0)),0))</f>
        <v/>
      </c>
      <c r="G264" s="13">
        <f>IF(OR($A264="",$B264=""),"",IFERROR($A264*10+MATCH($B264,Puestos!$D$2:$D$7,0),""))</f>
        <v/>
      </c>
      <c r="H264" s="13">
        <f>IF($G264="","",IFERROR(INDEX(Turnos!$F$2:$F$201,MATCH($G264,Turnos!$J$2:$J$201,0)),"Falta el turno"))</f>
        <v/>
      </c>
      <c r="I264" s="15">
        <f>IF(OR($C264="",$H264=""),"",IF($H264="Por horas",N($D264),IF($H264="Por puntos",N($F264),IF($H264="Puntos × horas",N($F264)*N($D264),IF($H264="Partes iguales",1,"")))))</f>
        <v/>
      </c>
      <c r="J264" s="15">
        <f>IF($I264="","",SUMIFS($I$2:$I$1201,$G$2:$G$1201,$G264))</f>
        <v/>
      </c>
      <c r="K264" s="19">
        <f>IF($I264="","",IFERROR($I264/$J264,0))</f>
        <v/>
      </c>
      <c r="L264" s="18">
        <f>IF($K264="","",$K264*N(INDEX(Turnos!$C$2:$C$201,MATCH($G264,Turnos!$J$2:$J$201,0))))</f>
        <v/>
      </c>
      <c r="M264" s="18">
        <f>IF($K264="","",$K264*N(INDEX(Turnos!$D$2:$D$201,MATCH($G264,Turnos!$J$2:$J$201,0))))</f>
        <v/>
      </c>
      <c r="N264" s="18">
        <f>IF($K264="","",$L264+$M264)</f>
        <v/>
      </c>
      <c r="O264" s="13">
        <f>IF(OR($G264="",$C264="",$G264&lt;&gt;'Liquidación del turno'!$C$5),"",COUNTIFS($G$2:$G264,$G264,$C$2:$C264,"&lt;&gt;"))</f>
        <v/>
      </c>
    </row>
    <row r="265">
      <c r="A265" s="16" t="n"/>
      <c r="B265" s="11" t="n"/>
      <c r="C265" s="11" t="n"/>
      <c r="D265" s="12" t="n"/>
      <c r="E265" s="13">
        <f>IF($C265="","",IFERROR(INDEX(Equipo!$B$2:$B$61,MATCH($C265,Equipo!$A$2:$A$61,0)),"No está en Equipo"))</f>
        <v/>
      </c>
      <c r="F265" s="15">
        <f>IF($C265="","",IFERROR(INDEX(Equipo!$C$2:$C$61,MATCH($C265,Equipo!$A$2:$A$61,0)),0))</f>
        <v/>
      </c>
      <c r="G265" s="13">
        <f>IF(OR($A265="",$B265=""),"",IFERROR($A265*10+MATCH($B265,Puestos!$D$2:$D$7,0),""))</f>
        <v/>
      </c>
      <c r="H265" s="13">
        <f>IF($G265="","",IFERROR(INDEX(Turnos!$F$2:$F$201,MATCH($G265,Turnos!$J$2:$J$201,0)),"Falta el turno"))</f>
        <v/>
      </c>
      <c r="I265" s="15">
        <f>IF(OR($C265="",$H265=""),"",IF($H265="Por horas",N($D265),IF($H265="Por puntos",N($F265),IF($H265="Puntos × horas",N($F265)*N($D265),IF($H265="Partes iguales",1,"")))))</f>
        <v/>
      </c>
      <c r="J265" s="15">
        <f>IF($I265="","",SUMIFS($I$2:$I$1201,$G$2:$G$1201,$G265))</f>
        <v/>
      </c>
      <c r="K265" s="19">
        <f>IF($I265="","",IFERROR($I265/$J265,0))</f>
        <v/>
      </c>
      <c r="L265" s="18">
        <f>IF($K265="","",$K265*N(INDEX(Turnos!$C$2:$C$201,MATCH($G265,Turnos!$J$2:$J$201,0))))</f>
        <v/>
      </c>
      <c r="M265" s="18">
        <f>IF($K265="","",$K265*N(INDEX(Turnos!$D$2:$D$201,MATCH($G265,Turnos!$J$2:$J$201,0))))</f>
        <v/>
      </c>
      <c r="N265" s="18">
        <f>IF($K265="","",$L265+$M265)</f>
        <v/>
      </c>
      <c r="O265" s="13">
        <f>IF(OR($G265="",$C265="",$G265&lt;&gt;'Liquidación del turno'!$C$5),"",COUNTIFS($G$2:$G265,$G265,$C$2:$C265,"&lt;&gt;"))</f>
        <v/>
      </c>
    </row>
    <row r="266">
      <c r="A266" s="16" t="n"/>
      <c r="B266" s="11" t="n"/>
      <c r="C266" s="11" t="n"/>
      <c r="D266" s="12" t="n"/>
      <c r="E266" s="13">
        <f>IF($C266="","",IFERROR(INDEX(Equipo!$B$2:$B$61,MATCH($C266,Equipo!$A$2:$A$61,0)),"No está en Equipo"))</f>
        <v/>
      </c>
      <c r="F266" s="15">
        <f>IF($C266="","",IFERROR(INDEX(Equipo!$C$2:$C$61,MATCH($C266,Equipo!$A$2:$A$61,0)),0))</f>
        <v/>
      </c>
      <c r="G266" s="13">
        <f>IF(OR($A266="",$B266=""),"",IFERROR($A266*10+MATCH($B266,Puestos!$D$2:$D$7,0),""))</f>
        <v/>
      </c>
      <c r="H266" s="13">
        <f>IF($G266="","",IFERROR(INDEX(Turnos!$F$2:$F$201,MATCH($G266,Turnos!$J$2:$J$201,0)),"Falta el turno"))</f>
        <v/>
      </c>
      <c r="I266" s="15">
        <f>IF(OR($C266="",$H266=""),"",IF($H266="Por horas",N($D266),IF($H266="Por puntos",N($F266),IF($H266="Puntos × horas",N($F266)*N($D266),IF($H266="Partes iguales",1,"")))))</f>
        <v/>
      </c>
      <c r="J266" s="15">
        <f>IF($I266="","",SUMIFS($I$2:$I$1201,$G$2:$G$1201,$G266))</f>
        <v/>
      </c>
      <c r="K266" s="19">
        <f>IF($I266="","",IFERROR($I266/$J266,0))</f>
        <v/>
      </c>
      <c r="L266" s="18">
        <f>IF($K266="","",$K266*N(INDEX(Turnos!$C$2:$C$201,MATCH($G266,Turnos!$J$2:$J$201,0))))</f>
        <v/>
      </c>
      <c r="M266" s="18">
        <f>IF($K266="","",$K266*N(INDEX(Turnos!$D$2:$D$201,MATCH($G266,Turnos!$J$2:$J$201,0))))</f>
        <v/>
      </c>
      <c r="N266" s="18">
        <f>IF($K266="","",$L266+$M266)</f>
        <v/>
      </c>
      <c r="O266" s="13">
        <f>IF(OR($G266="",$C266="",$G266&lt;&gt;'Liquidación del turno'!$C$5),"",COUNTIFS($G$2:$G266,$G266,$C$2:$C266,"&lt;&gt;"))</f>
        <v/>
      </c>
    </row>
    <row r="267">
      <c r="A267" s="16" t="n"/>
      <c r="B267" s="11" t="n"/>
      <c r="C267" s="11" t="n"/>
      <c r="D267" s="12" t="n"/>
      <c r="E267" s="13">
        <f>IF($C267="","",IFERROR(INDEX(Equipo!$B$2:$B$61,MATCH($C267,Equipo!$A$2:$A$61,0)),"No está en Equipo"))</f>
        <v/>
      </c>
      <c r="F267" s="15">
        <f>IF($C267="","",IFERROR(INDEX(Equipo!$C$2:$C$61,MATCH($C267,Equipo!$A$2:$A$61,0)),0))</f>
        <v/>
      </c>
      <c r="G267" s="13">
        <f>IF(OR($A267="",$B267=""),"",IFERROR($A267*10+MATCH($B267,Puestos!$D$2:$D$7,0),""))</f>
        <v/>
      </c>
      <c r="H267" s="13">
        <f>IF($G267="","",IFERROR(INDEX(Turnos!$F$2:$F$201,MATCH($G267,Turnos!$J$2:$J$201,0)),"Falta el turno"))</f>
        <v/>
      </c>
      <c r="I267" s="15">
        <f>IF(OR($C267="",$H267=""),"",IF($H267="Por horas",N($D267),IF($H267="Por puntos",N($F267),IF($H267="Puntos × horas",N($F267)*N($D267),IF($H267="Partes iguales",1,"")))))</f>
        <v/>
      </c>
      <c r="J267" s="15">
        <f>IF($I267="","",SUMIFS($I$2:$I$1201,$G$2:$G$1201,$G267))</f>
        <v/>
      </c>
      <c r="K267" s="19">
        <f>IF($I267="","",IFERROR($I267/$J267,0))</f>
        <v/>
      </c>
      <c r="L267" s="18">
        <f>IF($K267="","",$K267*N(INDEX(Turnos!$C$2:$C$201,MATCH($G267,Turnos!$J$2:$J$201,0))))</f>
        <v/>
      </c>
      <c r="M267" s="18">
        <f>IF($K267="","",$K267*N(INDEX(Turnos!$D$2:$D$201,MATCH($G267,Turnos!$J$2:$J$201,0))))</f>
        <v/>
      </c>
      <c r="N267" s="18">
        <f>IF($K267="","",$L267+$M267)</f>
        <v/>
      </c>
      <c r="O267" s="13">
        <f>IF(OR($G267="",$C267="",$G267&lt;&gt;'Liquidación del turno'!$C$5),"",COUNTIFS($G$2:$G267,$G267,$C$2:$C267,"&lt;&gt;"))</f>
        <v/>
      </c>
    </row>
    <row r="268">
      <c r="A268" s="16" t="n"/>
      <c r="B268" s="11" t="n"/>
      <c r="C268" s="11" t="n"/>
      <c r="D268" s="12" t="n"/>
      <c r="E268" s="13">
        <f>IF($C268="","",IFERROR(INDEX(Equipo!$B$2:$B$61,MATCH($C268,Equipo!$A$2:$A$61,0)),"No está en Equipo"))</f>
        <v/>
      </c>
      <c r="F268" s="15">
        <f>IF($C268="","",IFERROR(INDEX(Equipo!$C$2:$C$61,MATCH($C268,Equipo!$A$2:$A$61,0)),0))</f>
        <v/>
      </c>
      <c r="G268" s="13">
        <f>IF(OR($A268="",$B268=""),"",IFERROR($A268*10+MATCH($B268,Puestos!$D$2:$D$7,0),""))</f>
        <v/>
      </c>
      <c r="H268" s="13">
        <f>IF($G268="","",IFERROR(INDEX(Turnos!$F$2:$F$201,MATCH($G268,Turnos!$J$2:$J$201,0)),"Falta el turno"))</f>
        <v/>
      </c>
      <c r="I268" s="15">
        <f>IF(OR($C268="",$H268=""),"",IF($H268="Por horas",N($D268),IF($H268="Por puntos",N($F268),IF($H268="Puntos × horas",N($F268)*N($D268),IF($H268="Partes iguales",1,"")))))</f>
        <v/>
      </c>
      <c r="J268" s="15">
        <f>IF($I268="","",SUMIFS($I$2:$I$1201,$G$2:$G$1201,$G268))</f>
        <v/>
      </c>
      <c r="K268" s="19">
        <f>IF($I268="","",IFERROR($I268/$J268,0))</f>
        <v/>
      </c>
      <c r="L268" s="18">
        <f>IF($K268="","",$K268*N(INDEX(Turnos!$C$2:$C$201,MATCH($G268,Turnos!$J$2:$J$201,0))))</f>
        <v/>
      </c>
      <c r="M268" s="18">
        <f>IF($K268="","",$K268*N(INDEX(Turnos!$D$2:$D$201,MATCH($G268,Turnos!$J$2:$J$201,0))))</f>
        <v/>
      </c>
      <c r="N268" s="18">
        <f>IF($K268="","",$L268+$M268)</f>
        <v/>
      </c>
      <c r="O268" s="13">
        <f>IF(OR($G268="",$C268="",$G268&lt;&gt;'Liquidación del turno'!$C$5),"",COUNTIFS($G$2:$G268,$G268,$C$2:$C268,"&lt;&gt;"))</f>
        <v/>
      </c>
    </row>
    <row r="269">
      <c r="A269" s="16" t="n"/>
      <c r="B269" s="11" t="n"/>
      <c r="C269" s="11" t="n"/>
      <c r="D269" s="12" t="n"/>
      <c r="E269" s="13">
        <f>IF($C269="","",IFERROR(INDEX(Equipo!$B$2:$B$61,MATCH($C269,Equipo!$A$2:$A$61,0)),"No está en Equipo"))</f>
        <v/>
      </c>
      <c r="F269" s="15">
        <f>IF($C269="","",IFERROR(INDEX(Equipo!$C$2:$C$61,MATCH($C269,Equipo!$A$2:$A$61,0)),0))</f>
        <v/>
      </c>
      <c r="G269" s="13">
        <f>IF(OR($A269="",$B269=""),"",IFERROR($A269*10+MATCH($B269,Puestos!$D$2:$D$7,0),""))</f>
        <v/>
      </c>
      <c r="H269" s="13">
        <f>IF($G269="","",IFERROR(INDEX(Turnos!$F$2:$F$201,MATCH($G269,Turnos!$J$2:$J$201,0)),"Falta el turno"))</f>
        <v/>
      </c>
      <c r="I269" s="15">
        <f>IF(OR($C269="",$H269=""),"",IF($H269="Por horas",N($D269),IF($H269="Por puntos",N($F269),IF($H269="Puntos × horas",N($F269)*N($D269),IF($H269="Partes iguales",1,"")))))</f>
        <v/>
      </c>
      <c r="J269" s="15">
        <f>IF($I269="","",SUMIFS($I$2:$I$1201,$G$2:$G$1201,$G269))</f>
        <v/>
      </c>
      <c r="K269" s="19">
        <f>IF($I269="","",IFERROR($I269/$J269,0))</f>
        <v/>
      </c>
      <c r="L269" s="18">
        <f>IF($K269="","",$K269*N(INDEX(Turnos!$C$2:$C$201,MATCH($G269,Turnos!$J$2:$J$201,0))))</f>
        <v/>
      </c>
      <c r="M269" s="18">
        <f>IF($K269="","",$K269*N(INDEX(Turnos!$D$2:$D$201,MATCH($G269,Turnos!$J$2:$J$201,0))))</f>
        <v/>
      </c>
      <c r="N269" s="18">
        <f>IF($K269="","",$L269+$M269)</f>
        <v/>
      </c>
      <c r="O269" s="13">
        <f>IF(OR($G269="",$C269="",$G269&lt;&gt;'Liquidación del turno'!$C$5),"",COUNTIFS($G$2:$G269,$G269,$C$2:$C269,"&lt;&gt;"))</f>
        <v/>
      </c>
    </row>
    <row r="270">
      <c r="A270" s="16" t="n"/>
      <c r="B270" s="11" t="n"/>
      <c r="C270" s="11" t="n"/>
      <c r="D270" s="12" t="n"/>
      <c r="E270" s="13">
        <f>IF($C270="","",IFERROR(INDEX(Equipo!$B$2:$B$61,MATCH($C270,Equipo!$A$2:$A$61,0)),"No está en Equipo"))</f>
        <v/>
      </c>
      <c r="F270" s="15">
        <f>IF($C270="","",IFERROR(INDEX(Equipo!$C$2:$C$61,MATCH($C270,Equipo!$A$2:$A$61,0)),0))</f>
        <v/>
      </c>
      <c r="G270" s="13">
        <f>IF(OR($A270="",$B270=""),"",IFERROR($A270*10+MATCH($B270,Puestos!$D$2:$D$7,0),""))</f>
        <v/>
      </c>
      <c r="H270" s="13">
        <f>IF($G270="","",IFERROR(INDEX(Turnos!$F$2:$F$201,MATCH($G270,Turnos!$J$2:$J$201,0)),"Falta el turno"))</f>
        <v/>
      </c>
      <c r="I270" s="15">
        <f>IF(OR($C270="",$H270=""),"",IF($H270="Por horas",N($D270),IF($H270="Por puntos",N($F270),IF($H270="Puntos × horas",N($F270)*N($D270),IF($H270="Partes iguales",1,"")))))</f>
        <v/>
      </c>
      <c r="J270" s="15">
        <f>IF($I270="","",SUMIFS($I$2:$I$1201,$G$2:$G$1201,$G270))</f>
        <v/>
      </c>
      <c r="K270" s="19">
        <f>IF($I270="","",IFERROR($I270/$J270,0))</f>
        <v/>
      </c>
      <c r="L270" s="18">
        <f>IF($K270="","",$K270*N(INDEX(Turnos!$C$2:$C$201,MATCH($G270,Turnos!$J$2:$J$201,0))))</f>
        <v/>
      </c>
      <c r="M270" s="18">
        <f>IF($K270="","",$K270*N(INDEX(Turnos!$D$2:$D$201,MATCH($G270,Turnos!$J$2:$J$201,0))))</f>
        <v/>
      </c>
      <c r="N270" s="18">
        <f>IF($K270="","",$L270+$M270)</f>
        <v/>
      </c>
      <c r="O270" s="13">
        <f>IF(OR($G270="",$C270="",$G270&lt;&gt;'Liquidación del turno'!$C$5),"",COUNTIFS($G$2:$G270,$G270,$C$2:$C270,"&lt;&gt;"))</f>
        <v/>
      </c>
    </row>
    <row r="271">
      <c r="A271" s="16" t="n"/>
      <c r="B271" s="11" t="n"/>
      <c r="C271" s="11" t="n"/>
      <c r="D271" s="12" t="n"/>
      <c r="E271" s="13">
        <f>IF($C271="","",IFERROR(INDEX(Equipo!$B$2:$B$61,MATCH($C271,Equipo!$A$2:$A$61,0)),"No está en Equipo"))</f>
        <v/>
      </c>
      <c r="F271" s="15">
        <f>IF($C271="","",IFERROR(INDEX(Equipo!$C$2:$C$61,MATCH($C271,Equipo!$A$2:$A$61,0)),0))</f>
        <v/>
      </c>
      <c r="G271" s="13">
        <f>IF(OR($A271="",$B271=""),"",IFERROR($A271*10+MATCH($B271,Puestos!$D$2:$D$7,0),""))</f>
        <v/>
      </c>
      <c r="H271" s="13">
        <f>IF($G271="","",IFERROR(INDEX(Turnos!$F$2:$F$201,MATCH($G271,Turnos!$J$2:$J$201,0)),"Falta el turno"))</f>
        <v/>
      </c>
      <c r="I271" s="15">
        <f>IF(OR($C271="",$H271=""),"",IF($H271="Por horas",N($D271),IF($H271="Por puntos",N($F271),IF($H271="Puntos × horas",N($F271)*N($D271),IF($H271="Partes iguales",1,"")))))</f>
        <v/>
      </c>
      <c r="J271" s="15">
        <f>IF($I271="","",SUMIFS($I$2:$I$1201,$G$2:$G$1201,$G271))</f>
        <v/>
      </c>
      <c r="K271" s="19">
        <f>IF($I271="","",IFERROR($I271/$J271,0))</f>
        <v/>
      </c>
      <c r="L271" s="18">
        <f>IF($K271="","",$K271*N(INDEX(Turnos!$C$2:$C$201,MATCH($G271,Turnos!$J$2:$J$201,0))))</f>
        <v/>
      </c>
      <c r="M271" s="18">
        <f>IF($K271="","",$K271*N(INDEX(Turnos!$D$2:$D$201,MATCH($G271,Turnos!$J$2:$J$201,0))))</f>
        <v/>
      </c>
      <c r="N271" s="18">
        <f>IF($K271="","",$L271+$M271)</f>
        <v/>
      </c>
      <c r="O271" s="13">
        <f>IF(OR($G271="",$C271="",$G271&lt;&gt;'Liquidación del turno'!$C$5),"",COUNTIFS($G$2:$G271,$G271,$C$2:$C271,"&lt;&gt;"))</f>
        <v/>
      </c>
    </row>
    <row r="272">
      <c r="A272" s="16" t="n"/>
      <c r="B272" s="11" t="n"/>
      <c r="C272" s="11" t="n"/>
      <c r="D272" s="12" t="n"/>
      <c r="E272" s="13">
        <f>IF($C272="","",IFERROR(INDEX(Equipo!$B$2:$B$61,MATCH($C272,Equipo!$A$2:$A$61,0)),"No está en Equipo"))</f>
        <v/>
      </c>
      <c r="F272" s="15">
        <f>IF($C272="","",IFERROR(INDEX(Equipo!$C$2:$C$61,MATCH($C272,Equipo!$A$2:$A$61,0)),0))</f>
        <v/>
      </c>
      <c r="G272" s="13">
        <f>IF(OR($A272="",$B272=""),"",IFERROR($A272*10+MATCH($B272,Puestos!$D$2:$D$7,0),""))</f>
        <v/>
      </c>
      <c r="H272" s="13">
        <f>IF($G272="","",IFERROR(INDEX(Turnos!$F$2:$F$201,MATCH($G272,Turnos!$J$2:$J$201,0)),"Falta el turno"))</f>
        <v/>
      </c>
      <c r="I272" s="15">
        <f>IF(OR($C272="",$H272=""),"",IF($H272="Por horas",N($D272),IF($H272="Por puntos",N($F272),IF($H272="Puntos × horas",N($F272)*N($D272),IF($H272="Partes iguales",1,"")))))</f>
        <v/>
      </c>
      <c r="J272" s="15">
        <f>IF($I272="","",SUMIFS($I$2:$I$1201,$G$2:$G$1201,$G272))</f>
        <v/>
      </c>
      <c r="K272" s="19">
        <f>IF($I272="","",IFERROR($I272/$J272,0))</f>
        <v/>
      </c>
      <c r="L272" s="18">
        <f>IF($K272="","",$K272*N(INDEX(Turnos!$C$2:$C$201,MATCH($G272,Turnos!$J$2:$J$201,0))))</f>
        <v/>
      </c>
      <c r="M272" s="18">
        <f>IF($K272="","",$K272*N(INDEX(Turnos!$D$2:$D$201,MATCH($G272,Turnos!$J$2:$J$201,0))))</f>
        <v/>
      </c>
      <c r="N272" s="18">
        <f>IF($K272="","",$L272+$M272)</f>
        <v/>
      </c>
      <c r="O272" s="13">
        <f>IF(OR($G272="",$C272="",$G272&lt;&gt;'Liquidación del turno'!$C$5),"",COUNTIFS($G$2:$G272,$G272,$C$2:$C272,"&lt;&gt;"))</f>
        <v/>
      </c>
    </row>
    <row r="273">
      <c r="A273" s="16" t="n"/>
      <c r="B273" s="11" t="n"/>
      <c r="C273" s="11" t="n"/>
      <c r="D273" s="12" t="n"/>
      <c r="E273" s="13">
        <f>IF($C273="","",IFERROR(INDEX(Equipo!$B$2:$B$61,MATCH($C273,Equipo!$A$2:$A$61,0)),"No está en Equipo"))</f>
        <v/>
      </c>
      <c r="F273" s="15">
        <f>IF($C273="","",IFERROR(INDEX(Equipo!$C$2:$C$61,MATCH($C273,Equipo!$A$2:$A$61,0)),0))</f>
        <v/>
      </c>
      <c r="G273" s="13">
        <f>IF(OR($A273="",$B273=""),"",IFERROR($A273*10+MATCH($B273,Puestos!$D$2:$D$7,0),""))</f>
        <v/>
      </c>
      <c r="H273" s="13">
        <f>IF($G273="","",IFERROR(INDEX(Turnos!$F$2:$F$201,MATCH($G273,Turnos!$J$2:$J$201,0)),"Falta el turno"))</f>
        <v/>
      </c>
      <c r="I273" s="15">
        <f>IF(OR($C273="",$H273=""),"",IF($H273="Por horas",N($D273),IF($H273="Por puntos",N($F273),IF($H273="Puntos × horas",N($F273)*N($D273),IF($H273="Partes iguales",1,"")))))</f>
        <v/>
      </c>
      <c r="J273" s="15">
        <f>IF($I273="","",SUMIFS($I$2:$I$1201,$G$2:$G$1201,$G273))</f>
        <v/>
      </c>
      <c r="K273" s="19">
        <f>IF($I273="","",IFERROR($I273/$J273,0))</f>
        <v/>
      </c>
      <c r="L273" s="18">
        <f>IF($K273="","",$K273*N(INDEX(Turnos!$C$2:$C$201,MATCH($G273,Turnos!$J$2:$J$201,0))))</f>
        <v/>
      </c>
      <c r="M273" s="18">
        <f>IF($K273="","",$K273*N(INDEX(Turnos!$D$2:$D$201,MATCH($G273,Turnos!$J$2:$J$201,0))))</f>
        <v/>
      </c>
      <c r="N273" s="18">
        <f>IF($K273="","",$L273+$M273)</f>
        <v/>
      </c>
      <c r="O273" s="13">
        <f>IF(OR($G273="",$C273="",$G273&lt;&gt;'Liquidación del turno'!$C$5),"",COUNTIFS($G$2:$G273,$G273,$C$2:$C273,"&lt;&gt;"))</f>
        <v/>
      </c>
    </row>
    <row r="274">
      <c r="A274" s="16" t="n"/>
      <c r="B274" s="11" t="n"/>
      <c r="C274" s="11" t="n"/>
      <c r="D274" s="12" t="n"/>
      <c r="E274" s="13">
        <f>IF($C274="","",IFERROR(INDEX(Equipo!$B$2:$B$61,MATCH($C274,Equipo!$A$2:$A$61,0)),"No está en Equipo"))</f>
        <v/>
      </c>
      <c r="F274" s="15">
        <f>IF($C274="","",IFERROR(INDEX(Equipo!$C$2:$C$61,MATCH($C274,Equipo!$A$2:$A$61,0)),0))</f>
        <v/>
      </c>
      <c r="G274" s="13">
        <f>IF(OR($A274="",$B274=""),"",IFERROR($A274*10+MATCH($B274,Puestos!$D$2:$D$7,0),""))</f>
        <v/>
      </c>
      <c r="H274" s="13">
        <f>IF($G274="","",IFERROR(INDEX(Turnos!$F$2:$F$201,MATCH($G274,Turnos!$J$2:$J$201,0)),"Falta el turno"))</f>
        <v/>
      </c>
      <c r="I274" s="15">
        <f>IF(OR($C274="",$H274=""),"",IF($H274="Por horas",N($D274),IF($H274="Por puntos",N($F274),IF($H274="Puntos × horas",N($F274)*N($D274),IF($H274="Partes iguales",1,"")))))</f>
        <v/>
      </c>
      <c r="J274" s="15">
        <f>IF($I274="","",SUMIFS($I$2:$I$1201,$G$2:$G$1201,$G274))</f>
        <v/>
      </c>
      <c r="K274" s="19">
        <f>IF($I274="","",IFERROR($I274/$J274,0))</f>
        <v/>
      </c>
      <c r="L274" s="18">
        <f>IF($K274="","",$K274*N(INDEX(Turnos!$C$2:$C$201,MATCH($G274,Turnos!$J$2:$J$201,0))))</f>
        <v/>
      </c>
      <c r="M274" s="18">
        <f>IF($K274="","",$K274*N(INDEX(Turnos!$D$2:$D$201,MATCH($G274,Turnos!$J$2:$J$201,0))))</f>
        <v/>
      </c>
      <c r="N274" s="18">
        <f>IF($K274="","",$L274+$M274)</f>
        <v/>
      </c>
      <c r="O274" s="13">
        <f>IF(OR($G274="",$C274="",$G274&lt;&gt;'Liquidación del turno'!$C$5),"",COUNTIFS($G$2:$G274,$G274,$C$2:$C274,"&lt;&gt;"))</f>
        <v/>
      </c>
    </row>
    <row r="275">
      <c r="A275" s="16" t="n"/>
      <c r="B275" s="11" t="n"/>
      <c r="C275" s="11" t="n"/>
      <c r="D275" s="12" t="n"/>
      <c r="E275" s="13">
        <f>IF($C275="","",IFERROR(INDEX(Equipo!$B$2:$B$61,MATCH($C275,Equipo!$A$2:$A$61,0)),"No está en Equipo"))</f>
        <v/>
      </c>
      <c r="F275" s="15">
        <f>IF($C275="","",IFERROR(INDEX(Equipo!$C$2:$C$61,MATCH($C275,Equipo!$A$2:$A$61,0)),0))</f>
        <v/>
      </c>
      <c r="G275" s="13">
        <f>IF(OR($A275="",$B275=""),"",IFERROR($A275*10+MATCH($B275,Puestos!$D$2:$D$7,0),""))</f>
        <v/>
      </c>
      <c r="H275" s="13">
        <f>IF($G275="","",IFERROR(INDEX(Turnos!$F$2:$F$201,MATCH($G275,Turnos!$J$2:$J$201,0)),"Falta el turno"))</f>
        <v/>
      </c>
      <c r="I275" s="15">
        <f>IF(OR($C275="",$H275=""),"",IF($H275="Por horas",N($D275),IF($H275="Por puntos",N($F275),IF($H275="Puntos × horas",N($F275)*N($D275),IF($H275="Partes iguales",1,"")))))</f>
        <v/>
      </c>
      <c r="J275" s="15">
        <f>IF($I275="","",SUMIFS($I$2:$I$1201,$G$2:$G$1201,$G275))</f>
        <v/>
      </c>
      <c r="K275" s="19">
        <f>IF($I275="","",IFERROR($I275/$J275,0))</f>
        <v/>
      </c>
      <c r="L275" s="18">
        <f>IF($K275="","",$K275*N(INDEX(Turnos!$C$2:$C$201,MATCH($G275,Turnos!$J$2:$J$201,0))))</f>
        <v/>
      </c>
      <c r="M275" s="18">
        <f>IF($K275="","",$K275*N(INDEX(Turnos!$D$2:$D$201,MATCH($G275,Turnos!$J$2:$J$201,0))))</f>
        <v/>
      </c>
      <c r="N275" s="18">
        <f>IF($K275="","",$L275+$M275)</f>
        <v/>
      </c>
      <c r="O275" s="13">
        <f>IF(OR($G275="",$C275="",$G275&lt;&gt;'Liquidación del turno'!$C$5),"",COUNTIFS($G$2:$G275,$G275,$C$2:$C275,"&lt;&gt;"))</f>
        <v/>
      </c>
    </row>
    <row r="276">
      <c r="A276" s="16" t="n"/>
      <c r="B276" s="11" t="n"/>
      <c r="C276" s="11" t="n"/>
      <c r="D276" s="12" t="n"/>
      <c r="E276" s="13">
        <f>IF($C276="","",IFERROR(INDEX(Equipo!$B$2:$B$61,MATCH($C276,Equipo!$A$2:$A$61,0)),"No está en Equipo"))</f>
        <v/>
      </c>
      <c r="F276" s="15">
        <f>IF($C276="","",IFERROR(INDEX(Equipo!$C$2:$C$61,MATCH($C276,Equipo!$A$2:$A$61,0)),0))</f>
        <v/>
      </c>
      <c r="G276" s="13">
        <f>IF(OR($A276="",$B276=""),"",IFERROR($A276*10+MATCH($B276,Puestos!$D$2:$D$7,0),""))</f>
        <v/>
      </c>
      <c r="H276" s="13">
        <f>IF($G276="","",IFERROR(INDEX(Turnos!$F$2:$F$201,MATCH($G276,Turnos!$J$2:$J$201,0)),"Falta el turno"))</f>
        <v/>
      </c>
      <c r="I276" s="15">
        <f>IF(OR($C276="",$H276=""),"",IF($H276="Por horas",N($D276),IF($H276="Por puntos",N($F276),IF($H276="Puntos × horas",N($F276)*N($D276),IF($H276="Partes iguales",1,"")))))</f>
        <v/>
      </c>
      <c r="J276" s="15">
        <f>IF($I276="","",SUMIFS($I$2:$I$1201,$G$2:$G$1201,$G276))</f>
        <v/>
      </c>
      <c r="K276" s="19">
        <f>IF($I276="","",IFERROR($I276/$J276,0))</f>
        <v/>
      </c>
      <c r="L276" s="18">
        <f>IF($K276="","",$K276*N(INDEX(Turnos!$C$2:$C$201,MATCH($G276,Turnos!$J$2:$J$201,0))))</f>
        <v/>
      </c>
      <c r="M276" s="18">
        <f>IF($K276="","",$K276*N(INDEX(Turnos!$D$2:$D$201,MATCH($G276,Turnos!$J$2:$J$201,0))))</f>
        <v/>
      </c>
      <c r="N276" s="18">
        <f>IF($K276="","",$L276+$M276)</f>
        <v/>
      </c>
      <c r="O276" s="13">
        <f>IF(OR($G276="",$C276="",$G276&lt;&gt;'Liquidación del turno'!$C$5),"",COUNTIFS($G$2:$G276,$G276,$C$2:$C276,"&lt;&gt;"))</f>
        <v/>
      </c>
    </row>
    <row r="277">
      <c r="A277" s="16" t="n"/>
      <c r="B277" s="11" t="n"/>
      <c r="C277" s="11" t="n"/>
      <c r="D277" s="12" t="n"/>
      <c r="E277" s="13">
        <f>IF($C277="","",IFERROR(INDEX(Equipo!$B$2:$B$61,MATCH($C277,Equipo!$A$2:$A$61,0)),"No está en Equipo"))</f>
        <v/>
      </c>
      <c r="F277" s="15">
        <f>IF($C277="","",IFERROR(INDEX(Equipo!$C$2:$C$61,MATCH($C277,Equipo!$A$2:$A$61,0)),0))</f>
        <v/>
      </c>
      <c r="G277" s="13">
        <f>IF(OR($A277="",$B277=""),"",IFERROR($A277*10+MATCH($B277,Puestos!$D$2:$D$7,0),""))</f>
        <v/>
      </c>
      <c r="H277" s="13">
        <f>IF($G277="","",IFERROR(INDEX(Turnos!$F$2:$F$201,MATCH($G277,Turnos!$J$2:$J$201,0)),"Falta el turno"))</f>
        <v/>
      </c>
      <c r="I277" s="15">
        <f>IF(OR($C277="",$H277=""),"",IF($H277="Por horas",N($D277),IF($H277="Por puntos",N($F277),IF($H277="Puntos × horas",N($F277)*N($D277),IF($H277="Partes iguales",1,"")))))</f>
        <v/>
      </c>
      <c r="J277" s="15">
        <f>IF($I277="","",SUMIFS($I$2:$I$1201,$G$2:$G$1201,$G277))</f>
        <v/>
      </c>
      <c r="K277" s="19">
        <f>IF($I277="","",IFERROR($I277/$J277,0))</f>
        <v/>
      </c>
      <c r="L277" s="18">
        <f>IF($K277="","",$K277*N(INDEX(Turnos!$C$2:$C$201,MATCH($G277,Turnos!$J$2:$J$201,0))))</f>
        <v/>
      </c>
      <c r="M277" s="18">
        <f>IF($K277="","",$K277*N(INDEX(Turnos!$D$2:$D$201,MATCH($G277,Turnos!$J$2:$J$201,0))))</f>
        <v/>
      </c>
      <c r="N277" s="18">
        <f>IF($K277="","",$L277+$M277)</f>
        <v/>
      </c>
      <c r="O277" s="13">
        <f>IF(OR($G277="",$C277="",$G277&lt;&gt;'Liquidación del turno'!$C$5),"",COUNTIFS($G$2:$G277,$G277,$C$2:$C277,"&lt;&gt;"))</f>
        <v/>
      </c>
    </row>
    <row r="278">
      <c r="A278" s="16" t="n"/>
      <c r="B278" s="11" t="n"/>
      <c r="C278" s="11" t="n"/>
      <c r="D278" s="12" t="n"/>
      <c r="E278" s="13">
        <f>IF($C278="","",IFERROR(INDEX(Equipo!$B$2:$B$61,MATCH($C278,Equipo!$A$2:$A$61,0)),"No está en Equipo"))</f>
        <v/>
      </c>
      <c r="F278" s="15">
        <f>IF($C278="","",IFERROR(INDEX(Equipo!$C$2:$C$61,MATCH($C278,Equipo!$A$2:$A$61,0)),0))</f>
        <v/>
      </c>
      <c r="G278" s="13">
        <f>IF(OR($A278="",$B278=""),"",IFERROR($A278*10+MATCH($B278,Puestos!$D$2:$D$7,0),""))</f>
        <v/>
      </c>
      <c r="H278" s="13">
        <f>IF($G278="","",IFERROR(INDEX(Turnos!$F$2:$F$201,MATCH($G278,Turnos!$J$2:$J$201,0)),"Falta el turno"))</f>
        <v/>
      </c>
      <c r="I278" s="15">
        <f>IF(OR($C278="",$H278=""),"",IF($H278="Por horas",N($D278),IF($H278="Por puntos",N($F278),IF($H278="Puntos × horas",N($F278)*N($D278),IF($H278="Partes iguales",1,"")))))</f>
        <v/>
      </c>
      <c r="J278" s="15">
        <f>IF($I278="","",SUMIFS($I$2:$I$1201,$G$2:$G$1201,$G278))</f>
        <v/>
      </c>
      <c r="K278" s="19">
        <f>IF($I278="","",IFERROR($I278/$J278,0))</f>
        <v/>
      </c>
      <c r="L278" s="18">
        <f>IF($K278="","",$K278*N(INDEX(Turnos!$C$2:$C$201,MATCH($G278,Turnos!$J$2:$J$201,0))))</f>
        <v/>
      </c>
      <c r="M278" s="18">
        <f>IF($K278="","",$K278*N(INDEX(Turnos!$D$2:$D$201,MATCH($G278,Turnos!$J$2:$J$201,0))))</f>
        <v/>
      </c>
      <c r="N278" s="18">
        <f>IF($K278="","",$L278+$M278)</f>
        <v/>
      </c>
      <c r="O278" s="13">
        <f>IF(OR($G278="",$C278="",$G278&lt;&gt;'Liquidación del turno'!$C$5),"",COUNTIFS($G$2:$G278,$G278,$C$2:$C278,"&lt;&gt;"))</f>
        <v/>
      </c>
    </row>
    <row r="279">
      <c r="A279" s="16" t="n"/>
      <c r="B279" s="11" t="n"/>
      <c r="C279" s="11" t="n"/>
      <c r="D279" s="12" t="n"/>
      <c r="E279" s="13">
        <f>IF($C279="","",IFERROR(INDEX(Equipo!$B$2:$B$61,MATCH($C279,Equipo!$A$2:$A$61,0)),"No está en Equipo"))</f>
        <v/>
      </c>
      <c r="F279" s="15">
        <f>IF($C279="","",IFERROR(INDEX(Equipo!$C$2:$C$61,MATCH($C279,Equipo!$A$2:$A$61,0)),0))</f>
        <v/>
      </c>
      <c r="G279" s="13">
        <f>IF(OR($A279="",$B279=""),"",IFERROR($A279*10+MATCH($B279,Puestos!$D$2:$D$7,0),""))</f>
        <v/>
      </c>
      <c r="H279" s="13">
        <f>IF($G279="","",IFERROR(INDEX(Turnos!$F$2:$F$201,MATCH($G279,Turnos!$J$2:$J$201,0)),"Falta el turno"))</f>
        <v/>
      </c>
      <c r="I279" s="15">
        <f>IF(OR($C279="",$H279=""),"",IF($H279="Por horas",N($D279),IF($H279="Por puntos",N($F279),IF($H279="Puntos × horas",N($F279)*N($D279),IF($H279="Partes iguales",1,"")))))</f>
        <v/>
      </c>
      <c r="J279" s="15">
        <f>IF($I279="","",SUMIFS($I$2:$I$1201,$G$2:$G$1201,$G279))</f>
        <v/>
      </c>
      <c r="K279" s="19">
        <f>IF($I279="","",IFERROR($I279/$J279,0))</f>
        <v/>
      </c>
      <c r="L279" s="18">
        <f>IF($K279="","",$K279*N(INDEX(Turnos!$C$2:$C$201,MATCH($G279,Turnos!$J$2:$J$201,0))))</f>
        <v/>
      </c>
      <c r="M279" s="18">
        <f>IF($K279="","",$K279*N(INDEX(Turnos!$D$2:$D$201,MATCH($G279,Turnos!$J$2:$J$201,0))))</f>
        <v/>
      </c>
      <c r="N279" s="18">
        <f>IF($K279="","",$L279+$M279)</f>
        <v/>
      </c>
      <c r="O279" s="13">
        <f>IF(OR($G279="",$C279="",$G279&lt;&gt;'Liquidación del turno'!$C$5),"",COUNTIFS($G$2:$G279,$G279,$C$2:$C279,"&lt;&gt;"))</f>
        <v/>
      </c>
    </row>
    <row r="280">
      <c r="A280" s="16" t="n"/>
      <c r="B280" s="11" t="n"/>
      <c r="C280" s="11" t="n"/>
      <c r="D280" s="12" t="n"/>
      <c r="E280" s="13">
        <f>IF($C280="","",IFERROR(INDEX(Equipo!$B$2:$B$61,MATCH($C280,Equipo!$A$2:$A$61,0)),"No está en Equipo"))</f>
        <v/>
      </c>
      <c r="F280" s="15">
        <f>IF($C280="","",IFERROR(INDEX(Equipo!$C$2:$C$61,MATCH($C280,Equipo!$A$2:$A$61,0)),0))</f>
        <v/>
      </c>
      <c r="G280" s="13">
        <f>IF(OR($A280="",$B280=""),"",IFERROR($A280*10+MATCH($B280,Puestos!$D$2:$D$7,0),""))</f>
        <v/>
      </c>
      <c r="H280" s="13">
        <f>IF($G280="","",IFERROR(INDEX(Turnos!$F$2:$F$201,MATCH($G280,Turnos!$J$2:$J$201,0)),"Falta el turno"))</f>
        <v/>
      </c>
      <c r="I280" s="15">
        <f>IF(OR($C280="",$H280=""),"",IF($H280="Por horas",N($D280),IF($H280="Por puntos",N($F280),IF($H280="Puntos × horas",N($F280)*N($D280),IF($H280="Partes iguales",1,"")))))</f>
        <v/>
      </c>
      <c r="J280" s="15">
        <f>IF($I280="","",SUMIFS($I$2:$I$1201,$G$2:$G$1201,$G280))</f>
        <v/>
      </c>
      <c r="K280" s="19">
        <f>IF($I280="","",IFERROR($I280/$J280,0))</f>
        <v/>
      </c>
      <c r="L280" s="18">
        <f>IF($K280="","",$K280*N(INDEX(Turnos!$C$2:$C$201,MATCH($G280,Turnos!$J$2:$J$201,0))))</f>
        <v/>
      </c>
      <c r="M280" s="18">
        <f>IF($K280="","",$K280*N(INDEX(Turnos!$D$2:$D$201,MATCH($G280,Turnos!$J$2:$J$201,0))))</f>
        <v/>
      </c>
      <c r="N280" s="18">
        <f>IF($K280="","",$L280+$M280)</f>
        <v/>
      </c>
      <c r="O280" s="13">
        <f>IF(OR($G280="",$C280="",$G280&lt;&gt;'Liquidación del turno'!$C$5),"",COUNTIFS($G$2:$G280,$G280,$C$2:$C280,"&lt;&gt;"))</f>
        <v/>
      </c>
    </row>
    <row r="281">
      <c r="A281" s="16" t="n"/>
      <c r="B281" s="11" t="n"/>
      <c r="C281" s="11" t="n"/>
      <c r="D281" s="12" t="n"/>
      <c r="E281" s="13">
        <f>IF($C281="","",IFERROR(INDEX(Equipo!$B$2:$B$61,MATCH($C281,Equipo!$A$2:$A$61,0)),"No está en Equipo"))</f>
        <v/>
      </c>
      <c r="F281" s="15">
        <f>IF($C281="","",IFERROR(INDEX(Equipo!$C$2:$C$61,MATCH($C281,Equipo!$A$2:$A$61,0)),0))</f>
        <v/>
      </c>
      <c r="G281" s="13">
        <f>IF(OR($A281="",$B281=""),"",IFERROR($A281*10+MATCH($B281,Puestos!$D$2:$D$7,0),""))</f>
        <v/>
      </c>
      <c r="H281" s="13">
        <f>IF($G281="","",IFERROR(INDEX(Turnos!$F$2:$F$201,MATCH($G281,Turnos!$J$2:$J$201,0)),"Falta el turno"))</f>
        <v/>
      </c>
      <c r="I281" s="15">
        <f>IF(OR($C281="",$H281=""),"",IF($H281="Por horas",N($D281),IF($H281="Por puntos",N($F281),IF($H281="Puntos × horas",N($F281)*N($D281),IF($H281="Partes iguales",1,"")))))</f>
        <v/>
      </c>
      <c r="J281" s="15">
        <f>IF($I281="","",SUMIFS($I$2:$I$1201,$G$2:$G$1201,$G281))</f>
        <v/>
      </c>
      <c r="K281" s="19">
        <f>IF($I281="","",IFERROR($I281/$J281,0))</f>
        <v/>
      </c>
      <c r="L281" s="18">
        <f>IF($K281="","",$K281*N(INDEX(Turnos!$C$2:$C$201,MATCH($G281,Turnos!$J$2:$J$201,0))))</f>
        <v/>
      </c>
      <c r="M281" s="18">
        <f>IF($K281="","",$K281*N(INDEX(Turnos!$D$2:$D$201,MATCH($G281,Turnos!$J$2:$J$201,0))))</f>
        <v/>
      </c>
      <c r="N281" s="18">
        <f>IF($K281="","",$L281+$M281)</f>
        <v/>
      </c>
      <c r="O281" s="13">
        <f>IF(OR($G281="",$C281="",$G281&lt;&gt;'Liquidación del turno'!$C$5),"",COUNTIFS($G$2:$G281,$G281,$C$2:$C281,"&lt;&gt;"))</f>
        <v/>
      </c>
    </row>
    <row r="282">
      <c r="A282" s="16" t="n"/>
      <c r="B282" s="11" t="n"/>
      <c r="C282" s="11" t="n"/>
      <c r="D282" s="12" t="n"/>
      <c r="E282" s="13">
        <f>IF($C282="","",IFERROR(INDEX(Equipo!$B$2:$B$61,MATCH($C282,Equipo!$A$2:$A$61,0)),"No está en Equipo"))</f>
        <v/>
      </c>
      <c r="F282" s="15">
        <f>IF($C282="","",IFERROR(INDEX(Equipo!$C$2:$C$61,MATCH($C282,Equipo!$A$2:$A$61,0)),0))</f>
        <v/>
      </c>
      <c r="G282" s="13">
        <f>IF(OR($A282="",$B282=""),"",IFERROR($A282*10+MATCH($B282,Puestos!$D$2:$D$7,0),""))</f>
        <v/>
      </c>
      <c r="H282" s="13">
        <f>IF($G282="","",IFERROR(INDEX(Turnos!$F$2:$F$201,MATCH($G282,Turnos!$J$2:$J$201,0)),"Falta el turno"))</f>
        <v/>
      </c>
      <c r="I282" s="15">
        <f>IF(OR($C282="",$H282=""),"",IF($H282="Por horas",N($D282),IF($H282="Por puntos",N($F282),IF($H282="Puntos × horas",N($F282)*N($D282),IF($H282="Partes iguales",1,"")))))</f>
        <v/>
      </c>
      <c r="J282" s="15">
        <f>IF($I282="","",SUMIFS($I$2:$I$1201,$G$2:$G$1201,$G282))</f>
        <v/>
      </c>
      <c r="K282" s="19">
        <f>IF($I282="","",IFERROR($I282/$J282,0))</f>
        <v/>
      </c>
      <c r="L282" s="18">
        <f>IF($K282="","",$K282*N(INDEX(Turnos!$C$2:$C$201,MATCH($G282,Turnos!$J$2:$J$201,0))))</f>
        <v/>
      </c>
      <c r="M282" s="18">
        <f>IF($K282="","",$K282*N(INDEX(Turnos!$D$2:$D$201,MATCH($G282,Turnos!$J$2:$J$201,0))))</f>
        <v/>
      </c>
      <c r="N282" s="18">
        <f>IF($K282="","",$L282+$M282)</f>
        <v/>
      </c>
      <c r="O282" s="13">
        <f>IF(OR($G282="",$C282="",$G282&lt;&gt;'Liquidación del turno'!$C$5),"",COUNTIFS($G$2:$G282,$G282,$C$2:$C282,"&lt;&gt;"))</f>
        <v/>
      </c>
    </row>
    <row r="283">
      <c r="A283" s="16" t="n"/>
      <c r="B283" s="11" t="n"/>
      <c r="C283" s="11" t="n"/>
      <c r="D283" s="12" t="n"/>
      <c r="E283" s="13">
        <f>IF($C283="","",IFERROR(INDEX(Equipo!$B$2:$B$61,MATCH($C283,Equipo!$A$2:$A$61,0)),"No está en Equipo"))</f>
        <v/>
      </c>
      <c r="F283" s="15">
        <f>IF($C283="","",IFERROR(INDEX(Equipo!$C$2:$C$61,MATCH($C283,Equipo!$A$2:$A$61,0)),0))</f>
        <v/>
      </c>
      <c r="G283" s="13">
        <f>IF(OR($A283="",$B283=""),"",IFERROR($A283*10+MATCH($B283,Puestos!$D$2:$D$7,0),""))</f>
        <v/>
      </c>
      <c r="H283" s="13">
        <f>IF($G283="","",IFERROR(INDEX(Turnos!$F$2:$F$201,MATCH($G283,Turnos!$J$2:$J$201,0)),"Falta el turno"))</f>
        <v/>
      </c>
      <c r="I283" s="15">
        <f>IF(OR($C283="",$H283=""),"",IF($H283="Por horas",N($D283),IF($H283="Por puntos",N($F283),IF($H283="Puntos × horas",N($F283)*N($D283),IF($H283="Partes iguales",1,"")))))</f>
        <v/>
      </c>
      <c r="J283" s="15">
        <f>IF($I283="","",SUMIFS($I$2:$I$1201,$G$2:$G$1201,$G283))</f>
        <v/>
      </c>
      <c r="K283" s="19">
        <f>IF($I283="","",IFERROR($I283/$J283,0))</f>
        <v/>
      </c>
      <c r="L283" s="18">
        <f>IF($K283="","",$K283*N(INDEX(Turnos!$C$2:$C$201,MATCH($G283,Turnos!$J$2:$J$201,0))))</f>
        <v/>
      </c>
      <c r="M283" s="18">
        <f>IF($K283="","",$K283*N(INDEX(Turnos!$D$2:$D$201,MATCH($G283,Turnos!$J$2:$J$201,0))))</f>
        <v/>
      </c>
      <c r="N283" s="18">
        <f>IF($K283="","",$L283+$M283)</f>
        <v/>
      </c>
      <c r="O283" s="13">
        <f>IF(OR($G283="",$C283="",$G283&lt;&gt;'Liquidación del turno'!$C$5),"",COUNTIFS($G$2:$G283,$G283,$C$2:$C283,"&lt;&gt;"))</f>
        <v/>
      </c>
    </row>
    <row r="284">
      <c r="A284" s="16" t="n"/>
      <c r="B284" s="11" t="n"/>
      <c r="C284" s="11" t="n"/>
      <c r="D284" s="12" t="n"/>
      <c r="E284" s="13">
        <f>IF($C284="","",IFERROR(INDEX(Equipo!$B$2:$B$61,MATCH($C284,Equipo!$A$2:$A$61,0)),"No está en Equipo"))</f>
        <v/>
      </c>
      <c r="F284" s="15">
        <f>IF($C284="","",IFERROR(INDEX(Equipo!$C$2:$C$61,MATCH($C284,Equipo!$A$2:$A$61,0)),0))</f>
        <v/>
      </c>
      <c r="G284" s="13">
        <f>IF(OR($A284="",$B284=""),"",IFERROR($A284*10+MATCH($B284,Puestos!$D$2:$D$7,0),""))</f>
        <v/>
      </c>
      <c r="H284" s="13">
        <f>IF($G284="","",IFERROR(INDEX(Turnos!$F$2:$F$201,MATCH($G284,Turnos!$J$2:$J$201,0)),"Falta el turno"))</f>
        <v/>
      </c>
      <c r="I284" s="15">
        <f>IF(OR($C284="",$H284=""),"",IF($H284="Por horas",N($D284),IF($H284="Por puntos",N($F284),IF($H284="Puntos × horas",N($F284)*N($D284),IF($H284="Partes iguales",1,"")))))</f>
        <v/>
      </c>
      <c r="J284" s="15">
        <f>IF($I284="","",SUMIFS($I$2:$I$1201,$G$2:$G$1201,$G284))</f>
        <v/>
      </c>
      <c r="K284" s="19">
        <f>IF($I284="","",IFERROR($I284/$J284,0))</f>
        <v/>
      </c>
      <c r="L284" s="18">
        <f>IF($K284="","",$K284*N(INDEX(Turnos!$C$2:$C$201,MATCH($G284,Turnos!$J$2:$J$201,0))))</f>
        <v/>
      </c>
      <c r="M284" s="18">
        <f>IF($K284="","",$K284*N(INDEX(Turnos!$D$2:$D$201,MATCH($G284,Turnos!$J$2:$J$201,0))))</f>
        <v/>
      </c>
      <c r="N284" s="18">
        <f>IF($K284="","",$L284+$M284)</f>
        <v/>
      </c>
      <c r="O284" s="13">
        <f>IF(OR($G284="",$C284="",$G284&lt;&gt;'Liquidación del turno'!$C$5),"",COUNTIFS($G$2:$G284,$G284,$C$2:$C284,"&lt;&gt;"))</f>
        <v/>
      </c>
    </row>
    <row r="285">
      <c r="A285" s="16" t="n"/>
      <c r="B285" s="11" t="n"/>
      <c r="C285" s="11" t="n"/>
      <c r="D285" s="12" t="n"/>
      <c r="E285" s="13">
        <f>IF($C285="","",IFERROR(INDEX(Equipo!$B$2:$B$61,MATCH($C285,Equipo!$A$2:$A$61,0)),"No está en Equipo"))</f>
        <v/>
      </c>
      <c r="F285" s="15">
        <f>IF($C285="","",IFERROR(INDEX(Equipo!$C$2:$C$61,MATCH($C285,Equipo!$A$2:$A$61,0)),0))</f>
        <v/>
      </c>
      <c r="G285" s="13">
        <f>IF(OR($A285="",$B285=""),"",IFERROR($A285*10+MATCH($B285,Puestos!$D$2:$D$7,0),""))</f>
        <v/>
      </c>
      <c r="H285" s="13">
        <f>IF($G285="","",IFERROR(INDEX(Turnos!$F$2:$F$201,MATCH($G285,Turnos!$J$2:$J$201,0)),"Falta el turno"))</f>
        <v/>
      </c>
      <c r="I285" s="15">
        <f>IF(OR($C285="",$H285=""),"",IF($H285="Por horas",N($D285),IF($H285="Por puntos",N($F285),IF($H285="Puntos × horas",N($F285)*N($D285),IF($H285="Partes iguales",1,"")))))</f>
        <v/>
      </c>
      <c r="J285" s="15">
        <f>IF($I285="","",SUMIFS($I$2:$I$1201,$G$2:$G$1201,$G285))</f>
        <v/>
      </c>
      <c r="K285" s="19">
        <f>IF($I285="","",IFERROR($I285/$J285,0))</f>
        <v/>
      </c>
      <c r="L285" s="18">
        <f>IF($K285="","",$K285*N(INDEX(Turnos!$C$2:$C$201,MATCH($G285,Turnos!$J$2:$J$201,0))))</f>
        <v/>
      </c>
      <c r="M285" s="18">
        <f>IF($K285="","",$K285*N(INDEX(Turnos!$D$2:$D$201,MATCH($G285,Turnos!$J$2:$J$201,0))))</f>
        <v/>
      </c>
      <c r="N285" s="18">
        <f>IF($K285="","",$L285+$M285)</f>
        <v/>
      </c>
      <c r="O285" s="13">
        <f>IF(OR($G285="",$C285="",$G285&lt;&gt;'Liquidación del turno'!$C$5),"",COUNTIFS($G$2:$G285,$G285,$C$2:$C285,"&lt;&gt;"))</f>
        <v/>
      </c>
    </row>
    <row r="286">
      <c r="A286" s="16" t="n"/>
      <c r="B286" s="11" t="n"/>
      <c r="C286" s="11" t="n"/>
      <c r="D286" s="12" t="n"/>
      <c r="E286" s="13">
        <f>IF($C286="","",IFERROR(INDEX(Equipo!$B$2:$B$61,MATCH($C286,Equipo!$A$2:$A$61,0)),"No está en Equipo"))</f>
        <v/>
      </c>
      <c r="F286" s="15">
        <f>IF($C286="","",IFERROR(INDEX(Equipo!$C$2:$C$61,MATCH($C286,Equipo!$A$2:$A$61,0)),0))</f>
        <v/>
      </c>
      <c r="G286" s="13">
        <f>IF(OR($A286="",$B286=""),"",IFERROR($A286*10+MATCH($B286,Puestos!$D$2:$D$7,0),""))</f>
        <v/>
      </c>
      <c r="H286" s="13">
        <f>IF($G286="","",IFERROR(INDEX(Turnos!$F$2:$F$201,MATCH($G286,Turnos!$J$2:$J$201,0)),"Falta el turno"))</f>
        <v/>
      </c>
      <c r="I286" s="15">
        <f>IF(OR($C286="",$H286=""),"",IF($H286="Por horas",N($D286),IF($H286="Por puntos",N($F286),IF($H286="Puntos × horas",N($F286)*N($D286),IF($H286="Partes iguales",1,"")))))</f>
        <v/>
      </c>
      <c r="J286" s="15">
        <f>IF($I286="","",SUMIFS($I$2:$I$1201,$G$2:$G$1201,$G286))</f>
        <v/>
      </c>
      <c r="K286" s="19">
        <f>IF($I286="","",IFERROR($I286/$J286,0))</f>
        <v/>
      </c>
      <c r="L286" s="18">
        <f>IF($K286="","",$K286*N(INDEX(Turnos!$C$2:$C$201,MATCH($G286,Turnos!$J$2:$J$201,0))))</f>
        <v/>
      </c>
      <c r="M286" s="18">
        <f>IF($K286="","",$K286*N(INDEX(Turnos!$D$2:$D$201,MATCH($G286,Turnos!$J$2:$J$201,0))))</f>
        <v/>
      </c>
      <c r="N286" s="18">
        <f>IF($K286="","",$L286+$M286)</f>
        <v/>
      </c>
      <c r="O286" s="13">
        <f>IF(OR($G286="",$C286="",$G286&lt;&gt;'Liquidación del turno'!$C$5),"",COUNTIFS($G$2:$G286,$G286,$C$2:$C286,"&lt;&gt;"))</f>
        <v/>
      </c>
    </row>
    <row r="287">
      <c r="A287" s="16" t="n"/>
      <c r="B287" s="11" t="n"/>
      <c r="C287" s="11" t="n"/>
      <c r="D287" s="12" t="n"/>
      <c r="E287" s="13">
        <f>IF($C287="","",IFERROR(INDEX(Equipo!$B$2:$B$61,MATCH($C287,Equipo!$A$2:$A$61,0)),"No está en Equipo"))</f>
        <v/>
      </c>
      <c r="F287" s="15">
        <f>IF($C287="","",IFERROR(INDEX(Equipo!$C$2:$C$61,MATCH($C287,Equipo!$A$2:$A$61,0)),0))</f>
        <v/>
      </c>
      <c r="G287" s="13">
        <f>IF(OR($A287="",$B287=""),"",IFERROR($A287*10+MATCH($B287,Puestos!$D$2:$D$7,0),""))</f>
        <v/>
      </c>
      <c r="H287" s="13">
        <f>IF($G287="","",IFERROR(INDEX(Turnos!$F$2:$F$201,MATCH($G287,Turnos!$J$2:$J$201,0)),"Falta el turno"))</f>
        <v/>
      </c>
      <c r="I287" s="15">
        <f>IF(OR($C287="",$H287=""),"",IF($H287="Por horas",N($D287),IF($H287="Por puntos",N($F287),IF($H287="Puntos × horas",N($F287)*N($D287),IF($H287="Partes iguales",1,"")))))</f>
        <v/>
      </c>
      <c r="J287" s="15">
        <f>IF($I287="","",SUMIFS($I$2:$I$1201,$G$2:$G$1201,$G287))</f>
        <v/>
      </c>
      <c r="K287" s="19">
        <f>IF($I287="","",IFERROR($I287/$J287,0))</f>
        <v/>
      </c>
      <c r="L287" s="18">
        <f>IF($K287="","",$K287*N(INDEX(Turnos!$C$2:$C$201,MATCH($G287,Turnos!$J$2:$J$201,0))))</f>
        <v/>
      </c>
      <c r="M287" s="18">
        <f>IF($K287="","",$K287*N(INDEX(Turnos!$D$2:$D$201,MATCH($G287,Turnos!$J$2:$J$201,0))))</f>
        <v/>
      </c>
      <c r="N287" s="18">
        <f>IF($K287="","",$L287+$M287)</f>
        <v/>
      </c>
      <c r="O287" s="13">
        <f>IF(OR($G287="",$C287="",$G287&lt;&gt;'Liquidación del turno'!$C$5),"",COUNTIFS($G$2:$G287,$G287,$C$2:$C287,"&lt;&gt;"))</f>
        <v/>
      </c>
    </row>
    <row r="288">
      <c r="A288" s="16" t="n"/>
      <c r="B288" s="11" t="n"/>
      <c r="C288" s="11" t="n"/>
      <c r="D288" s="12" t="n"/>
      <c r="E288" s="13">
        <f>IF($C288="","",IFERROR(INDEX(Equipo!$B$2:$B$61,MATCH($C288,Equipo!$A$2:$A$61,0)),"No está en Equipo"))</f>
        <v/>
      </c>
      <c r="F288" s="15">
        <f>IF($C288="","",IFERROR(INDEX(Equipo!$C$2:$C$61,MATCH($C288,Equipo!$A$2:$A$61,0)),0))</f>
        <v/>
      </c>
      <c r="G288" s="13">
        <f>IF(OR($A288="",$B288=""),"",IFERROR($A288*10+MATCH($B288,Puestos!$D$2:$D$7,0),""))</f>
        <v/>
      </c>
      <c r="H288" s="13">
        <f>IF($G288="","",IFERROR(INDEX(Turnos!$F$2:$F$201,MATCH($G288,Turnos!$J$2:$J$201,0)),"Falta el turno"))</f>
        <v/>
      </c>
      <c r="I288" s="15">
        <f>IF(OR($C288="",$H288=""),"",IF($H288="Por horas",N($D288),IF($H288="Por puntos",N($F288),IF($H288="Puntos × horas",N($F288)*N($D288),IF($H288="Partes iguales",1,"")))))</f>
        <v/>
      </c>
      <c r="J288" s="15">
        <f>IF($I288="","",SUMIFS($I$2:$I$1201,$G$2:$G$1201,$G288))</f>
        <v/>
      </c>
      <c r="K288" s="19">
        <f>IF($I288="","",IFERROR($I288/$J288,0))</f>
        <v/>
      </c>
      <c r="L288" s="18">
        <f>IF($K288="","",$K288*N(INDEX(Turnos!$C$2:$C$201,MATCH($G288,Turnos!$J$2:$J$201,0))))</f>
        <v/>
      </c>
      <c r="M288" s="18">
        <f>IF($K288="","",$K288*N(INDEX(Turnos!$D$2:$D$201,MATCH($G288,Turnos!$J$2:$J$201,0))))</f>
        <v/>
      </c>
      <c r="N288" s="18">
        <f>IF($K288="","",$L288+$M288)</f>
        <v/>
      </c>
      <c r="O288" s="13">
        <f>IF(OR($G288="",$C288="",$G288&lt;&gt;'Liquidación del turno'!$C$5),"",COUNTIFS($G$2:$G288,$G288,$C$2:$C288,"&lt;&gt;"))</f>
        <v/>
      </c>
    </row>
    <row r="289">
      <c r="A289" s="16" t="n"/>
      <c r="B289" s="11" t="n"/>
      <c r="C289" s="11" t="n"/>
      <c r="D289" s="12" t="n"/>
      <c r="E289" s="13">
        <f>IF($C289="","",IFERROR(INDEX(Equipo!$B$2:$B$61,MATCH($C289,Equipo!$A$2:$A$61,0)),"No está en Equipo"))</f>
        <v/>
      </c>
      <c r="F289" s="15">
        <f>IF($C289="","",IFERROR(INDEX(Equipo!$C$2:$C$61,MATCH($C289,Equipo!$A$2:$A$61,0)),0))</f>
        <v/>
      </c>
      <c r="G289" s="13">
        <f>IF(OR($A289="",$B289=""),"",IFERROR($A289*10+MATCH($B289,Puestos!$D$2:$D$7,0),""))</f>
        <v/>
      </c>
      <c r="H289" s="13">
        <f>IF($G289="","",IFERROR(INDEX(Turnos!$F$2:$F$201,MATCH($G289,Turnos!$J$2:$J$201,0)),"Falta el turno"))</f>
        <v/>
      </c>
      <c r="I289" s="15">
        <f>IF(OR($C289="",$H289=""),"",IF($H289="Por horas",N($D289),IF($H289="Por puntos",N($F289),IF($H289="Puntos × horas",N($F289)*N($D289),IF($H289="Partes iguales",1,"")))))</f>
        <v/>
      </c>
      <c r="J289" s="15">
        <f>IF($I289="","",SUMIFS($I$2:$I$1201,$G$2:$G$1201,$G289))</f>
        <v/>
      </c>
      <c r="K289" s="19">
        <f>IF($I289="","",IFERROR($I289/$J289,0))</f>
        <v/>
      </c>
      <c r="L289" s="18">
        <f>IF($K289="","",$K289*N(INDEX(Turnos!$C$2:$C$201,MATCH($G289,Turnos!$J$2:$J$201,0))))</f>
        <v/>
      </c>
      <c r="M289" s="18">
        <f>IF($K289="","",$K289*N(INDEX(Turnos!$D$2:$D$201,MATCH($G289,Turnos!$J$2:$J$201,0))))</f>
        <v/>
      </c>
      <c r="N289" s="18">
        <f>IF($K289="","",$L289+$M289)</f>
        <v/>
      </c>
      <c r="O289" s="13">
        <f>IF(OR($G289="",$C289="",$G289&lt;&gt;'Liquidación del turno'!$C$5),"",COUNTIFS($G$2:$G289,$G289,$C$2:$C289,"&lt;&gt;"))</f>
        <v/>
      </c>
    </row>
    <row r="290">
      <c r="A290" s="16" t="n"/>
      <c r="B290" s="11" t="n"/>
      <c r="C290" s="11" t="n"/>
      <c r="D290" s="12" t="n"/>
      <c r="E290" s="13">
        <f>IF($C290="","",IFERROR(INDEX(Equipo!$B$2:$B$61,MATCH($C290,Equipo!$A$2:$A$61,0)),"No está en Equipo"))</f>
        <v/>
      </c>
      <c r="F290" s="15">
        <f>IF($C290="","",IFERROR(INDEX(Equipo!$C$2:$C$61,MATCH($C290,Equipo!$A$2:$A$61,0)),0))</f>
        <v/>
      </c>
      <c r="G290" s="13">
        <f>IF(OR($A290="",$B290=""),"",IFERROR($A290*10+MATCH($B290,Puestos!$D$2:$D$7,0),""))</f>
        <v/>
      </c>
      <c r="H290" s="13">
        <f>IF($G290="","",IFERROR(INDEX(Turnos!$F$2:$F$201,MATCH($G290,Turnos!$J$2:$J$201,0)),"Falta el turno"))</f>
        <v/>
      </c>
      <c r="I290" s="15">
        <f>IF(OR($C290="",$H290=""),"",IF($H290="Por horas",N($D290),IF($H290="Por puntos",N($F290),IF($H290="Puntos × horas",N($F290)*N($D290),IF($H290="Partes iguales",1,"")))))</f>
        <v/>
      </c>
      <c r="J290" s="15">
        <f>IF($I290="","",SUMIFS($I$2:$I$1201,$G$2:$G$1201,$G290))</f>
        <v/>
      </c>
      <c r="K290" s="19">
        <f>IF($I290="","",IFERROR($I290/$J290,0))</f>
        <v/>
      </c>
      <c r="L290" s="18">
        <f>IF($K290="","",$K290*N(INDEX(Turnos!$C$2:$C$201,MATCH($G290,Turnos!$J$2:$J$201,0))))</f>
        <v/>
      </c>
      <c r="M290" s="18">
        <f>IF($K290="","",$K290*N(INDEX(Turnos!$D$2:$D$201,MATCH($G290,Turnos!$J$2:$J$201,0))))</f>
        <v/>
      </c>
      <c r="N290" s="18">
        <f>IF($K290="","",$L290+$M290)</f>
        <v/>
      </c>
      <c r="O290" s="13">
        <f>IF(OR($G290="",$C290="",$G290&lt;&gt;'Liquidación del turno'!$C$5),"",COUNTIFS($G$2:$G290,$G290,$C$2:$C290,"&lt;&gt;"))</f>
        <v/>
      </c>
    </row>
    <row r="291">
      <c r="A291" s="16" t="n"/>
      <c r="B291" s="11" t="n"/>
      <c r="C291" s="11" t="n"/>
      <c r="D291" s="12" t="n"/>
      <c r="E291" s="13">
        <f>IF($C291="","",IFERROR(INDEX(Equipo!$B$2:$B$61,MATCH($C291,Equipo!$A$2:$A$61,0)),"No está en Equipo"))</f>
        <v/>
      </c>
      <c r="F291" s="15">
        <f>IF($C291="","",IFERROR(INDEX(Equipo!$C$2:$C$61,MATCH($C291,Equipo!$A$2:$A$61,0)),0))</f>
        <v/>
      </c>
      <c r="G291" s="13">
        <f>IF(OR($A291="",$B291=""),"",IFERROR($A291*10+MATCH($B291,Puestos!$D$2:$D$7,0),""))</f>
        <v/>
      </c>
      <c r="H291" s="13">
        <f>IF($G291="","",IFERROR(INDEX(Turnos!$F$2:$F$201,MATCH($G291,Turnos!$J$2:$J$201,0)),"Falta el turno"))</f>
        <v/>
      </c>
      <c r="I291" s="15">
        <f>IF(OR($C291="",$H291=""),"",IF($H291="Por horas",N($D291),IF($H291="Por puntos",N($F291),IF($H291="Puntos × horas",N($F291)*N($D291),IF($H291="Partes iguales",1,"")))))</f>
        <v/>
      </c>
      <c r="J291" s="15">
        <f>IF($I291="","",SUMIFS($I$2:$I$1201,$G$2:$G$1201,$G291))</f>
        <v/>
      </c>
      <c r="K291" s="19">
        <f>IF($I291="","",IFERROR($I291/$J291,0))</f>
        <v/>
      </c>
      <c r="L291" s="18">
        <f>IF($K291="","",$K291*N(INDEX(Turnos!$C$2:$C$201,MATCH($G291,Turnos!$J$2:$J$201,0))))</f>
        <v/>
      </c>
      <c r="M291" s="18">
        <f>IF($K291="","",$K291*N(INDEX(Turnos!$D$2:$D$201,MATCH($G291,Turnos!$J$2:$J$201,0))))</f>
        <v/>
      </c>
      <c r="N291" s="18">
        <f>IF($K291="","",$L291+$M291)</f>
        <v/>
      </c>
      <c r="O291" s="13">
        <f>IF(OR($G291="",$C291="",$G291&lt;&gt;'Liquidación del turno'!$C$5),"",COUNTIFS($G$2:$G291,$G291,$C$2:$C291,"&lt;&gt;"))</f>
        <v/>
      </c>
    </row>
    <row r="292">
      <c r="A292" s="16" t="n"/>
      <c r="B292" s="11" t="n"/>
      <c r="C292" s="11" t="n"/>
      <c r="D292" s="12" t="n"/>
      <c r="E292" s="13">
        <f>IF($C292="","",IFERROR(INDEX(Equipo!$B$2:$B$61,MATCH($C292,Equipo!$A$2:$A$61,0)),"No está en Equipo"))</f>
        <v/>
      </c>
      <c r="F292" s="15">
        <f>IF($C292="","",IFERROR(INDEX(Equipo!$C$2:$C$61,MATCH($C292,Equipo!$A$2:$A$61,0)),0))</f>
        <v/>
      </c>
      <c r="G292" s="13">
        <f>IF(OR($A292="",$B292=""),"",IFERROR($A292*10+MATCH($B292,Puestos!$D$2:$D$7,0),""))</f>
        <v/>
      </c>
      <c r="H292" s="13">
        <f>IF($G292="","",IFERROR(INDEX(Turnos!$F$2:$F$201,MATCH($G292,Turnos!$J$2:$J$201,0)),"Falta el turno"))</f>
        <v/>
      </c>
      <c r="I292" s="15">
        <f>IF(OR($C292="",$H292=""),"",IF($H292="Por horas",N($D292),IF($H292="Por puntos",N($F292),IF($H292="Puntos × horas",N($F292)*N($D292),IF($H292="Partes iguales",1,"")))))</f>
        <v/>
      </c>
      <c r="J292" s="15">
        <f>IF($I292="","",SUMIFS($I$2:$I$1201,$G$2:$G$1201,$G292))</f>
        <v/>
      </c>
      <c r="K292" s="19">
        <f>IF($I292="","",IFERROR($I292/$J292,0))</f>
        <v/>
      </c>
      <c r="L292" s="18">
        <f>IF($K292="","",$K292*N(INDEX(Turnos!$C$2:$C$201,MATCH($G292,Turnos!$J$2:$J$201,0))))</f>
        <v/>
      </c>
      <c r="M292" s="18">
        <f>IF($K292="","",$K292*N(INDEX(Turnos!$D$2:$D$201,MATCH($G292,Turnos!$J$2:$J$201,0))))</f>
        <v/>
      </c>
      <c r="N292" s="18">
        <f>IF($K292="","",$L292+$M292)</f>
        <v/>
      </c>
      <c r="O292" s="13">
        <f>IF(OR($G292="",$C292="",$G292&lt;&gt;'Liquidación del turno'!$C$5),"",COUNTIFS($G$2:$G292,$G292,$C$2:$C292,"&lt;&gt;"))</f>
        <v/>
      </c>
    </row>
    <row r="293">
      <c r="A293" s="16" t="n"/>
      <c r="B293" s="11" t="n"/>
      <c r="C293" s="11" t="n"/>
      <c r="D293" s="12" t="n"/>
      <c r="E293" s="13">
        <f>IF($C293="","",IFERROR(INDEX(Equipo!$B$2:$B$61,MATCH($C293,Equipo!$A$2:$A$61,0)),"No está en Equipo"))</f>
        <v/>
      </c>
      <c r="F293" s="15">
        <f>IF($C293="","",IFERROR(INDEX(Equipo!$C$2:$C$61,MATCH($C293,Equipo!$A$2:$A$61,0)),0))</f>
        <v/>
      </c>
      <c r="G293" s="13">
        <f>IF(OR($A293="",$B293=""),"",IFERROR($A293*10+MATCH($B293,Puestos!$D$2:$D$7,0),""))</f>
        <v/>
      </c>
      <c r="H293" s="13">
        <f>IF($G293="","",IFERROR(INDEX(Turnos!$F$2:$F$201,MATCH($G293,Turnos!$J$2:$J$201,0)),"Falta el turno"))</f>
        <v/>
      </c>
      <c r="I293" s="15">
        <f>IF(OR($C293="",$H293=""),"",IF($H293="Por horas",N($D293),IF($H293="Por puntos",N($F293),IF($H293="Puntos × horas",N($F293)*N($D293),IF($H293="Partes iguales",1,"")))))</f>
        <v/>
      </c>
      <c r="J293" s="15">
        <f>IF($I293="","",SUMIFS($I$2:$I$1201,$G$2:$G$1201,$G293))</f>
        <v/>
      </c>
      <c r="K293" s="19">
        <f>IF($I293="","",IFERROR($I293/$J293,0))</f>
        <v/>
      </c>
      <c r="L293" s="18">
        <f>IF($K293="","",$K293*N(INDEX(Turnos!$C$2:$C$201,MATCH($G293,Turnos!$J$2:$J$201,0))))</f>
        <v/>
      </c>
      <c r="M293" s="18">
        <f>IF($K293="","",$K293*N(INDEX(Turnos!$D$2:$D$201,MATCH($G293,Turnos!$J$2:$J$201,0))))</f>
        <v/>
      </c>
      <c r="N293" s="18">
        <f>IF($K293="","",$L293+$M293)</f>
        <v/>
      </c>
      <c r="O293" s="13">
        <f>IF(OR($G293="",$C293="",$G293&lt;&gt;'Liquidación del turno'!$C$5),"",COUNTIFS($G$2:$G293,$G293,$C$2:$C293,"&lt;&gt;"))</f>
        <v/>
      </c>
    </row>
    <row r="294">
      <c r="A294" s="16" t="n"/>
      <c r="B294" s="11" t="n"/>
      <c r="C294" s="11" t="n"/>
      <c r="D294" s="12" t="n"/>
      <c r="E294" s="13">
        <f>IF($C294="","",IFERROR(INDEX(Equipo!$B$2:$B$61,MATCH($C294,Equipo!$A$2:$A$61,0)),"No está en Equipo"))</f>
        <v/>
      </c>
      <c r="F294" s="15">
        <f>IF($C294="","",IFERROR(INDEX(Equipo!$C$2:$C$61,MATCH($C294,Equipo!$A$2:$A$61,0)),0))</f>
        <v/>
      </c>
      <c r="G294" s="13">
        <f>IF(OR($A294="",$B294=""),"",IFERROR($A294*10+MATCH($B294,Puestos!$D$2:$D$7,0),""))</f>
        <v/>
      </c>
      <c r="H294" s="13">
        <f>IF($G294="","",IFERROR(INDEX(Turnos!$F$2:$F$201,MATCH($G294,Turnos!$J$2:$J$201,0)),"Falta el turno"))</f>
        <v/>
      </c>
      <c r="I294" s="15">
        <f>IF(OR($C294="",$H294=""),"",IF($H294="Por horas",N($D294),IF($H294="Por puntos",N($F294),IF($H294="Puntos × horas",N($F294)*N($D294),IF($H294="Partes iguales",1,"")))))</f>
        <v/>
      </c>
      <c r="J294" s="15">
        <f>IF($I294="","",SUMIFS($I$2:$I$1201,$G$2:$G$1201,$G294))</f>
        <v/>
      </c>
      <c r="K294" s="19">
        <f>IF($I294="","",IFERROR($I294/$J294,0))</f>
        <v/>
      </c>
      <c r="L294" s="18">
        <f>IF($K294="","",$K294*N(INDEX(Turnos!$C$2:$C$201,MATCH($G294,Turnos!$J$2:$J$201,0))))</f>
        <v/>
      </c>
      <c r="M294" s="18">
        <f>IF($K294="","",$K294*N(INDEX(Turnos!$D$2:$D$201,MATCH($G294,Turnos!$J$2:$J$201,0))))</f>
        <v/>
      </c>
      <c r="N294" s="18">
        <f>IF($K294="","",$L294+$M294)</f>
        <v/>
      </c>
      <c r="O294" s="13">
        <f>IF(OR($G294="",$C294="",$G294&lt;&gt;'Liquidación del turno'!$C$5),"",COUNTIFS($G$2:$G294,$G294,$C$2:$C294,"&lt;&gt;"))</f>
        <v/>
      </c>
    </row>
    <row r="295">
      <c r="A295" s="16" t="n"/>
      <c r="B295" s="11" t="n"/>
      <c r="C295" s="11" t="n"/>
      <c r="D295" s="12" t="n"/>
      <c r="E295" s="13">
        <f>IF($C295="","",IFERROR(INDEX(Equipo!$B$2:$B$61,MATCH($C295,Equipo!$A$2:$A$61,0)),"No está en Equipo"))</f>
        <v/>
      </c>
      <c r="F295" s="15">
        <f>IF($C295="","",IFERROR(INDEX(Equipo!$C$2:$C$61,MATCH($C295,Equipo!$A$2:$A$61,0)),0))</f>
        <v/>
      </c>
      <c r="G295" s="13">
        <f>IF(OR($A295="",$B295=""),"",IFERROR($A295*10+MATCH($B295,Puestos!$D$2:$D$7,0),""))</f>
        <v/>
      </c>
      <c r="H295" s="13">
        <f>IF($G295="","",IFERROR(INDEX(Turnos!$F$2:$F$201,MATCH($G295,Turnos!$J$2:$J$201,0)),"Falta el turno"))</f>
        <v/>
      </c>
      <c r="I295" s="15">
        <f>IF(OR($C295="",$H295=""),"",IF($H295="Por horas",N($D295),IF($H295="Por puntos",N($F295),IF($H295="Puntos × horas",N($F295)*N($D295),IF($H295="Partes iguales",1,"")))))</f>
        <v/>
      </c>
      <c r="J295" s="15">
        <f>IF($I295="","",SUMIFS($I$2:$I$1201,$G$2:$G$1201,$G295))</f>
        <v/>
      </c>
      <c r="K295" s="19">
        <f>IF($I295="","",IFERROR($I295/$J295,0))</f>
        <v/>
      </c>
      <c r="L295" s="18">
        <f>IF($K295="","",$K295*N(INDEX(Turnos!$C$2:$C$201,MATCH($G295,Turnos!$J$2:$J$201,0))))</f>
        <v/>
      </c>
      <c r="M295" s="18">
        <f>IF($K295="","",$K295*N(INDEX(Turnos!$D$2:$D$201,MATCH($G295,Turnos!$J$2:$J$201,0))))</f>
        <v/>
      </c>
      <c r="N295" s="18">
        <f>IF($K295="","",$L295+$M295)</f>
        <v/>
      </c>
      <c r="O295" s="13">
        <f>IF(OR($G295="",$C295="",$G295&lt;&gt;'Liquidación del turno'!$C$5),"",COUNTIFS($G$2:$G295,$G295,$C$2:$C295,"&lt;&gt;"))</f>
        <v/>
      </c>
    </row>
    <row r="296">
      <c r="A296" s="16" t="n"/>
      <c r="B296" s="11" t="n"/>
      <c r="C296" s="11" t="n"/>
      <c r="D296" s="12" t="n"/>
      <c r="E296" s="13">
        <f>IF($C296="","",IFERROR(INDEX(Equipo!$B$2:$B$61,MATCH($C296,Equipo!$A$2:$A$61,0)),"No está en Equipo"))</f>
        <v/>
      </c>
      <c r="F296" s="15">
        <f>IF($C296="","",IFERROR(INDEX(Equipo!$C$2:$C$61,MATCH($C296,Equipo!$A$2:$A$61,0)),0))</f>
        <v/>
      </c>
      <c r="G296" s="13">
        <f>IF(OR($A296="",$B296=""),"",IFERROR($A296*10+MATCH($B296,Puestos!$D$2:$D$7,0),""))</f>
        <v/>
      </c>
      <c r="H296" s="13">
        <f>IF($G296="","",IFERROR(INDEX(Turnos!$F$2:$F$201,MATCH($G296,Turnos!$J$2:$J$201,0)),"Falta el turno"))</f>
        <v/>
      </c>
      <c r="I296" s="15">
        <f>IF(OR($C296="",$H296=""),"",IF($H296="Por horas",N($D296),IF($H296="Por puntos",N($F296),IF($H296="Puntos × horas",N($F296)*N($D296),IF($H296="Partes iguales",1,"")))))</f>
        <v/>
      </c>
      <c r="J296" s="15">
        <f>IF($I296="","",SUMIFS($I$2:$I$1201,$G$2:$G$1201,$G296))</f>
        <v/>
      </c>
      <c r="K296" s="19">
        <f>IF($I296="","",IFERROR($I296/$J296,0))</f>
        <v/>
      </c>
      <c r="L296" s="18">
        <f>IF($K296="","",$K296*N(INDEX(Turnos!$C$2:$C$201,MATCH($G296,Turnos!$J$2:$J$201,0))))</f>
        <v/>
      </c>
      <c r="M296" s="18">
        <f>IF($K296="","",$K296*N(INDEX(Turnos!$D$2:$D$201,MATCH($G296,Turnos!$J$2:$J$201,0))))</f>
        <v/>
      </c>
      <c r="N296" s="18">
        <f>IF($K296="","",$L296+$M296)</f>
        <v/>
      </c>
      <c r="O296" s="13">
        <f>IF(OR($G296="",$C296="",$G296&lt;&gt;'Liquidación del turno'!$C$5),"",COUNTIFS($G$2:$G296,$G296,$C$2:$C296,"&lt;&gt;"))</f>
        <v/>
      </c>
    </row>
    <row r="297">
      <c r="A297" s="16" t="n"/>
      <c r="B297" s="11" t="n"/>
      <c r="C297" s="11" t="n"/>
      <c r="D297" s="12" t="n"/>
      <c r="E297" s="13">
        <f>IF($C297="","",IFERROR(INDEX(Equipo!$B$2:$B$61,MATCH($C297,Equipo!$A$2:$A$61,0)),"No está en Equipo"))</f>
        <v/>
      </c>
      <c r="F297" s="15">
        <f>IF($C297="","",IFERROR(INDEX(Equipo!$C$2:$C$61,MATCH($C297,Equipo!$A$2:$A$61,0)),0))</f>
        <v/>
      </c>
      <c r="G297" s="13">
        <f>IF(OR($A297="",$B297=""),"",IFERROR($A297*10+MATCH($B297,Puestos!$D$2:$D$7,0),""))</f>
        <v/>
      </c>
      <c r="H297" s="13">
        <f>IF($G297="","",IFERROR(INDEX(Turnos!$F$2:$F$201,MATCH($G297,Turnos!$J$2:$J$201,0)),"Falta el turno"))</f>
        <v/>
      </c>
      <c r="I297" s="15">
        <f>IF(OR($C297="",$H297=""),"",IF($H297="Por horas",N($D297),IF($H297="Por puntos",N($F297),IF($H297="Puntos × horas",N($F297)*N($D297),IF($H297="Partes iguales",1,"")))))</f>
        <v/>
      </c>
      <c r="J297" s="15">
        <f>IF($I297="","",SUMIFS($I$2:$I$1201,$G$2:$G$1201,$G297))</f>
        <v/>
      </c>
      <c r="K297" s="19">
        <f>IF($I297="","",IFERROR($I297/$J297,0))</f>
        <v/>
      </c>
      <c r="L297" s="18">
        <f>IF($K297="","",$K297*N(INDEX(Turnos!$C$2:$C$201,MATCH($G297,Turnos!$J$2:$J$201,0))))</f>
        <v/>
      </c>
      <c r="M297" s="18">
        <f>IF($K297="","",$K297*N(INDEX(Turnos!$D$2:$D$201,MATCH($G297,Turnos!$J$2:$J$201,0))))</f>
        <v/>
      </c>
      <c r="N297" s="18">
        <f>IF($K297="","",$L297+$M297)</f>
        <v/>
      </c>
      <c r="O297" s="13">
        <f>IF(OR($G297="",$C297="",$G297&lt;&gt;'Liquidación del turno'!$C$5),"",COUNTIFS($G$2:$G297,$G297,$C$2:$C297,"&lt;&gt;"))</f>
        <v/>
      </c>
    </row>
    <row r="298">
      <c r="A298" s="16" t="n"/>
      <c r="B298" s="11" t="n"/>
      <c r="C298" s="11" t="n"/>
      <c r="D298" s="12" t="n"/>
      <c r="E298" s="13">
        <f>IF($C298="","",IFERROR(INDEX(Equipo!$B$2:$B$61,MATCH($C298,Equipo!$A$2:$A$61,0)),"No está en Equipo"))</f>
        <v/>
      </c>
      <c r="F298" s="15">
        <f>IF($C298="","",IFERROR(INDEX(Equipo!$C$2:$C$61,MATCH($C298,Equipo!$A$2:$A$61,0)),0))</f>
        <v/>
      </c>
      <c r="G298" s="13">
        <f>IF(OR($A298="",$B298=""),"",IFERROR($A298*10+MATCH($B298,Puestos!$D$2:$D$7,0),""))</f>
        <v/>
      </c>
      <c r="H298" s="13">
        <f>IF($G298="","",IFERROR(INDEX(Turnos!$F$2:$F$201,MATCH($G298,Turnos!$J$2:$J$201,0)),"Falta el turno"))</f>
        <v/>
      </c>
      <c r="I298" s="15">
        <f>IF(OR($C298="",$H298=""),"",IF($H298="Por horas",N($D298),IF($H298="Por puntos",N($F298),IF($H298="Puntos × horas",N($F298)*N($D298),IF($H298="Partes iguales",1,"")))))</f>
        <v/>
      </c>
      <c r="J298" s="15">
        <f>IF($I298="","",SUMIFS($I$2:$I$1201,$G$2:$G$1201,$G298))</f>
        <v/>
      </c>
      <c r="K298" s="19">
        <f>IF($I298="","",IFERROR($I298/$J298,0))</f>
        <v/>
      </c>
      <c r="L298" s="18">
        <f>IF($K298="","",$K298*N(INDEX(Turnos!$C$2:$C$201,MATCH($G298,Turnos!$J$2:$J$201,0))))</f>
        <v/>
      </c>
      <c r="M298" s="18">
        <f>IF($K298="","",$K298*N(INDEX(Turnos!$D$2:$D$201,MATCH($G298,Turnos!$J$2:$J$201,0))))</f>
        <v/>
      </c>
      <c r="N298" s="18">
        <f>IF($K298="","",$L298+$M298)</f>
        <v/>
      </c>
      <c r="O298" s="13">
        <f>IF(OR($G298="",$C298="",$G298&lt;&gt;'Liquidación del turno'!$C$5),"",COUNTIFS($G$2:$G298,$G298,$C$2:$C298,"&lt;&gt;"))</f>
        <v/>
      </c>
    </row>
    <row r="299">
      <c r="A299" s="16" t="n"/>
      <c r="B299" s="11" t="n"/>
      <c r="C299" s="11" t="n"/>
      <c r="D299" s="12" t="n"/>
      <c r="E299" s="13">
        <f>IF($C299="","",IFERROR(INDEX(Equipo!$B$2:$B$61,MATCH($C299,Equipo!$A$2:$A$61,0)),"No está en Equipo"))</f>
        <v/>
      </c>
      <c r="F299" s="15">
        <f>IF($C299="","",IFERROR(INDEX(Equipo!$C$2:$C$61,MATCH($C299,Equipo!$A$2:$A$61,0)),0))</f>
        <v/>
      </c>
      <c r="G299" s="13">
        <f>IF(OR($A299="",$B299=""),"",IFERROR($A299*10+MATCH($B299,Puestos!$D$2:$D$7,0),""))</f>
        <v/>
      </c>
      <c r="H299" s="13">
        <f>IF($G299="","",IFERROR(INDEX(Turnos!$F$2:$F$201,MATCH($G299,Turnos!$J$2:$J$201,0)),"Falta el turno"))</f>
        <v/>
      </c>
      <c r="I299" s="15">
        <f>IF(OR($C299="",$H299=""),"",IF($H299="Por horas",N($D299),IF($H299="Por puntos",N($F299),IF($H299="Puntos × horas",N($F299)*N($D299),IF($H299="Partes iguales",1,"")))))</f>
        <v/>
      </c>
      <c r="J299" s="15">
        <f>IF($I299="","",SUMIFS($I$2:$I$1201,$G$2:$G$1201,$G299))</f>
        <v/>
      </c>
      <c r="K299" s="19">
        <f>IF($I299="","",IFERROR($I299/$J299,0))</f>
        <v/>
      </c>
      <c r="L299" s="18">
        <f>IF($K299="","",$K299*N(INDEX(Turnos!$C$2:$C$201,MATCH($G299,Turnos!$J$2:$J$201,0))))</f>
        <v/>
      </c>
      <c r="M299" s="18">
        <f>IF($K299="","",$K299*N(INDEX(Turnos!$D$2:$D$201,MATCH($G299,Turnos!$J$2:$J$201,0))))</f>
        <v/>
      </c>
      <c r="N299" s="18">
        <f>IF($K299="","",$L299+$M299)</f>
        <v/>
      </c>
      <c r="O299" s="13">
        <f>IF(OR($G299="",$C299="",$G299&lt;&gt;'Liquidación del turno'!$C$5),"",COUNTIFS($G$2:$G299,$G299,$C$2:$C299,"&lt;&gt;"))</f>
        <v/>
      </c>
    </row>
    <row r="300">
      <c r="A300" s="16" t="n"/>
      <c r="B300" s="11" t="n"/>
      <c r="C300" s="11" t="n"/>
      <c r="D300" s="12" t="n"/>
      <c r="E300" s="13">
        <f>IF($C300="","",IFERROR(INDEX(Equipo!$B$2:$B$61,MATCH($C300,Equipo!$A$2:$A$61,0)),"No está en Equipo"))</f>
        <v/>
      </c>
      <c r="F300" s="15">
        <f>IF($C300="","",IFERROR(INDEX(Equipo!$C$2:$C$61,MATCH($C300,Equipo!$A$2:$A$61,0)),0))</f>
        <v/>
      </c>
      <c r="G300" s="13">
        <f>IF(OR($A300="",$B300=""),"",IFERROR($A300*10+MATCH($B300,Puestos!$D$2:$D$7,0),""))</f>
        <v/>
      </c>
      <c r="H300" s="13">
        <f>IF($G300="","",IFERROR(INDEX(Turnos!$F$2:$F$201,MATCH($G300,Turnos!$J$2:$J$201,0)),"Falta el turno"))</f>
        <v/>
      </c>
      <c r="I300" s="15">
        <f>IF(OR($C300="",$H300=""),"",IF($H300="Por horas",N($D300),IF($H300="Por puntos",N($F300),IF($H300="Puntos × horas",N($F300)*N($D300),IF($H300="Partes iguales",1,"")))))</f>
        <v/>
      </c>
      <c r="J300" s="15">
        <f>IF($I300="","",SUMIFS($I$2:$I$1201,$G$2:$G$1201,$G300))</f>
        <v/>
      </c>
      <c r="K300" s="19">
        <f>IF($I300="","",IFERROR($I300/$J300,0))</f>
        <v/>
      </c>
      <c r="L300" s="18">
        <f>IF($K300="","",$K300*N(INDEX(Turnos!$C$2:$C$201,MATCH($G300,Turnos!$J$2:$J$201,0))))</f>
        <v/>
      </c>
      <c r="M300" s="18">
        <f>IF($K300="","",$K300*N(INDEX(Turnos!$D$2:$D$201,MATCH($G300,Turnos!$J$2:$J$201,0))))</f>
        <v/>
      </c>
      <c r="N300" s="18">
        <f>IF($K300="","",$L300+$M300)</f>
        <v/>
      </c>
      <c r="O300" s="13">
        <f>IF(OR($G300="",$C300="",$G300&lt;&gt;'Liquidación del turno'!$C$5),"",COUNTIFS($G$2:$G300,$G300,$C$2:$C300,"&lt;&gt;"))</f>
        <v/>
      </c>
    </row>
    <row r="301">
      <c r="A301" s="16" t="n"/>
      <c r="B301" s="11" t="n"/>
      <c r="C301" s="11" t="n"/>
      <c r="D301" s="12" t="n"/>
      <c r="E301" s="13">
        <f>IF($C301="","",IFERROR(INDEX(Equipo!$B$2:$B$61,MATCH($C301,Equipo!$A$2:$A$61,0)),"No está en Equipo"))</f>
        <v/>
      </c>
      <c r="F301" s="15">
        <f>IF($C301="","",IFERROR(INDEX(Equipo!$C$2:$C$61,MATCH($C301,Equipo!$A$2:$A$61,0)),0))</f>
        <v/>
      </c>
      <c r="G301" s="13">
        <f>IF(OR($A301="",$B301=""),"",IFERROR($A301*10+MATCH($B301,Puestos!$D$2:$D$7,0),""))</f>
        <v/>
      </c>
      <c r="H301" s="13">
        <f>IF($G301="","",IFERROR(INDEX(Turnos!$F$2:$F$201,MATCH($G301,Turnos!$J$2:$J$201,0)),"Falta el turno"))</f>
        <v/>
      </c>
      <c r="I301" s="15">
        <f>IF(OR($C301="",$H301=""),"",IF($H301="Por horas",N($D301),IF($H301="Por puntos",N($F301),IF($H301="Puntos × horas",N($F301)*N($D301),IF($H301="Partes iguales",1,"")))))</f>
        <v/>
      </c>
      <c r="J301" s="15">
        <f>IF($I301="","",SUMIFS($I$2:$I$1201,$G$2:$G$1201,$G301))</f>
        <v/>
      </c>
      <c r="K301" s="19">
        <f>IF($I301="","",IFERROR($I301/$J301,0))</f>
        <v/>
      </c>
      <c r="L301" s="18">
        <f>IF($K301="","",$K301*N(INDEX(Turnos!$C$2:$C$201,MATCH($G301,Turnos!$J$2:$J$201,0))))</f>
        <v/>
      </c>
      <c r="M301" s="18">
        <f>IF($K301="","",$K301*N(INDEX(Turnos!$D$2:$D$201,MATCH($G301,Turnos!$J$2:$J$201,0))))</f>
        <v/>
      </c>
      <c r="N301" s="18">
        <f>IF($K301="","",$L301+$M301)</f>
        <v/>
      </c>
      <c r="O301" s="13">
        <f>IF(OR($G301="",$C301="",$G301&lt;&gt;'Liquidación del turno'!$C$5),"",COUNTIFS($G$2:$G301,$G301,$C$2:$C301,"&lt;&gt;"))</f>
        <v/>
      </c>
    </row>
    <row r="302">
      <c r="A302" s="16" t="n"/>
      <c r="B302" s="11" t="n"/>
      <c r="C302" s="11" t="n"/>
      <c r="D302" s="12" t="n"/>
      <c r="E302" s="13">
        <f>IF($C302="","",IFERROR(INDEX(Equipo!$B$2:$B$61,MATCH($C302,Equipo!$A$2:$A$61,0)),"No está en Equipo"))</f>
        <v/>
      </c>
      <c r="F302" s="15">
        <f>IF($C302="","",IFERROR(INDEX(Equipo!$C$2:$C$61,MATCH($C302,Equipo!$A$2:$A$61,0)),0))</f>
        <v/>
      </c>
      <c r="G302" s="13">
        <f>IF(OR($A302="",$B302=""),"",IFERROR($A302*10+MATCH($B302,Puestos!$D$2:$D$7,0),""))</f>
        <v/>
      </c>
      <c r="H302" s="13">
        <f>IF($G302="","",IFERROR(INDEX(Turnos!$F$2:$F$201,MATCH($G302,Turnos!$J$2:$J$201,0)),"Falta el turno"))</f>
        <v/>
      </c>
      <c r="I302" s="15">
        <f>IF(OR($C302="",$H302=""),"",IF($H302="Por horas",N($D302),IF($H302="Por puntos",N($F302),IF($H302="Puntos × horas",N($F302)*N($D302),IF($H302="Partes iguales",1,"")))))</f>
        <v/>
      </c>
      <c r="J302" s="15">
        <f>IF($I302="","",SUMIFS($I$2:$I$1201,$G$2:$G$1201,$G302))</f>
        <v/>
      </c>
      <c r="K302" s="19">
        <f>IF($I302="","",IFERROR($I302/$J302,0))</f>
        <v/>
      </c>
      <c r="L302" s="18">
        <f>IF($K302="","",$K302*N(INDEX(Turnos!$C$2:$C$201,MATCH($G302,Turnos!$J$2:$J$201,0))))</f>
        <v/>
      </c>
      <c r="M302" s="18">
        <f>IF($K302="","",$K302*N(INDEX(Turnos!$D$2:$D$201,MATCH($G302,Turnos!$J$2:$J$201,0))))</f>
        <v/>
      </c>
      <c r="N302" s="18">
        <f>IF($K302="","",$L302+$M302)</f>
        <v/>
      </c>
      <c r="O302" s="13">
        <f>IF(OR($G302="",$C302="",$G302&lt;&gt;'Liquidación del turno'!$C$5),"",COUNTIFS($G$2:$G302,$G302,$C$2:$C302,"&lt;&gt;"))</f>
        <v/>
      </c>
    </row>
    <row r="303">
      <c r="A303" s="16" t="n"/>
      <c r="B303" s="11" t="n"/>
      <c r="C303" s="11" t="n"/>
      <c r="D303" s="12" t="n"/>
      <c r="E303" s="13">
        <f>IF($C303="","",IFERROR(INDEX(Equipo!$B$2:$B$61,MATCH($C303,Equipo!$A$2:$A$61,0)),"No está en Equipo"))</f>
        <v/>
      </c>
      <c r="F303" s="15">
        <f>IF($C303="","",IFERROR(INDEX(Equipo!$C$2:$C$61,MATCH($C303,Equipo!$A$2:$A$61,0)),0))</f>
        <v/>
      </c>
      <c r="G303" s="13">
        <f>IF(OR($A303="",$B303=""),"",IFERROR($A303*10+MATCH($B303,Puestos!$D$2:$D$7,0),""))</f>
        <v/>
      </c>
      <c r="H303" s="13">
        <f>IF($G303="","",IFERROR(INDEX(Turnos!$F$2:$F$201,MATCH($G303,Turnos!$J$2:$J$201,0)),"Falta el turno"))</f>
        <v/>
      </c>
      <c r="I303" s="15">
        <f>IF(OR($C303="",$H303=""),"",IF($H303="Por horas",N($D303),IF($H303="Por puntos",N($F303),IF($H303="Puntos × horas",N($F303)*N($D303),IF($H303="Partes iguales",1,"")))))</f>
        <v/>
      </c>
      <c r="J303" s="15">
        <f>IF($I303="","",SUMIFS($I$2:$I$1201,$G$2:$G$1201,$G303))</f>
        <v/>
      </c>
      <c r="K303" s="19">
        <f>IF($I303="","",IFERROR($I303/$J303,0))</f>
        <v/>
      </c>
      <c r="L303" s="18">
        <f>IF($K303="","",$K303*N(INDEX(Turnos!$C$2:$C$201,MATCH($G303,Turnos!$J$2:$J$201,0))))</f>
        <v/>
      </c>
      <c r="M303" s="18">
        <f>IF($K303="","",$K303*N(INDEX(Turnos!$D$2:$D$201,MATCH($G303,Turnos!$J$2:$J$201,0))))</f>
        <v/>
      </c>
      <c r="N303" s="18">
        <f>IF($K303="","",$L303+$M303)</f>
        <v/>
      </c>
      <c r="O303" s="13">
        <f>IF(OR($G303="",$C303="",$G303&lt;&gt;'Liquidación del turno'!$C$5),"",COUNTIFS($G$2:$G303,$G303,$C$2:$C303,"&lt;&gt;"))</f>
        <v/>
      </c>
    </row>
    <row r="304">
      <c r="A304" s="16" t="n"/>
      <c r="B304" s="11" t="n"/>
      <c r="C304" s="11" t="n"/>
      <c r="D304" s="12" t="n"/>
      <c r="E304" s="13">
        <f>IF($C304="","",IFERROR(INDEX(Equipo!$B$2:$B$61,MATCH($C304,Equipo!$A$2:$A$61,0)),"No está en Equipo"))</f>
        <v/>
      </c>
      <c r="F304" s="15">
        <f>IF($C304="","",IFERROR(INDEX(Equipo!$C$2:$C$61,MATCH($C304,Equipo!$A$2:$A$61,0)),0))</f>
        <v/>
      </c>
      <c r="G304" s="13">
        <f>IF(OR($A304="",$B304=""),"",IFERROR($A304*10+MATCH($B304,Puestos!$D$2:$D$7,0),""))</f>
        <v/>
      </c>
      <c r="H304" s="13">
        <f>IF($G304="","",IFERROR(INDEX(Turnos!$F$2:$F$201,MATCH($G304,Turnos!$J$2:$J$201,0)),"Falta el turno"))</f>
        <v/>
      </c>
      <c r="I304" s="15">
        <f>IF(OR($C304="",$H304=""),"",IF($H304="Por horas",N($D304),IF($H304="Por puntos",N($F304),IF($H304="Puntos × horas",N($F304)*N($D304),IF($H304="Partes iguales",1,"")))))</f>
        <v/>
      </c>
      <c r="J304" s="15">
        <f>IF($I304="","",SUMIFS($I$2:$I$1201,$G$2:$G$1201,$G304))</f>
        <v/>
      </c>
      <c r="K304" s="19">
        <f>IF($I304="","",IFERROR($I304/$J304,0))</f>
        <v/>
      </c>
      <c r="L304" s="18">
        <f>IF($K304="","",$K304*N(INDEX(Turnos!$C$2:$C$201,MATCH($G304,Turnos!$J$2:$J$201,0))))</f>
        <v/>
      </c>
      <c r="M304" s="18">
        <f>IF($K304="","",$K304*N(INDEX(Turnos!$D$2:$D$201,MATCH($G304,Turnos!$J$2:$J$201,0))))</f>
        <v/>
      </c>
      <c r="N304" s="18">
        <f>IF($K304="","",$L304+$M304)</f>
        <v/>
      </c>
      <c r="O304" s="13">
        <f>IF(OR($G304="",$C304="",$G304&lt;&gt;'Liquidación del turno'!$C$5),"",COUNTIFS($G$2:$G304,$G304,$C$2:$C304,"&lt;&gt;"))</f>
        <v/>
      </c>
    </row>
    <row r="305">
      <c r="A305" s="16" t="n"/>
      <c r="B305" s="11" t="n"/>
      <c r="C305" s="11" t="n"/>
      <c r="D305" s="12" t="n"/>
      <c r="E305" s="13">
        <f>IF($C305="","",IFERROR(INDEX(Equipo!$B$2:$B$61,MATCH($C305,Equipo!$A$2:$A$61,0)),"No está en Equipo"))</f>
        <v/>
      </c>
      <c r="F305" s="15">
        <f>IF($C305="","",IFERROR(INDEX(Equipo!$C$2:$C$61,MATCH($C305,Equipo!$A$2:$A$61,0)),0))</f>
        <v/>
      </c>
      <c r="G305" s="13">
        <f>IF(OR($A305="",$B305=""),"",IFERROR($A305*10+MATCH($B305,Puestos!$D$2:$D$7,0),""))</f>
        <v/>
      </c>
      <c r="H305" s="13">
        <f>IF($G305="","",IFERROR(INDEX(Turnos!$F$2:$F$201,MATCH($G305,Turnos!$J$2:$J$201,0)),"Falta el turno"))</f>
        <v/>
      </c>
      <c r="I305" s="15">
        <f>IF(OR($C305="",$H305=""),"",IF($H305="Por horas",N($D305),IF($H305="Por puntos",N($F305),IF($H305="Puntos × horas",N($F305)*N($D305),IF($H305="Partes iguales",1,"")))))</f>
        <v/>
      </c>
      <c r="J305" s="15">
        <f>IF($I305="","",SUMIFS($I$2:$I$1201,$G$2:$G$1201,$G305))</f>
        <v/>
      </c>
      <c r="K305" s="19">
        <f>IF($I305="","",IFERROR($I305/$J305,0))</f>
        <v/>
      </c>
      <c r="L305" s="18">
        <f>IF($K305="","",$K305*N(INDEX(Turnos!$C$2:$C$201,MATCH($G305,Turnos!$J$2:$J$201,0))))</f>
        <v/>
      </c>
      <c r="M305" s="18">
        <f>IF($K305="","",$K305*N(INDEX(Turnos!$D$2:$D$201,MATCH($G305,Turnos!$J$2:$J$201,0))))</f>
        <v/>
      </c>
      <c r="N305" s="18">
        <f>IF($K305="","",$L305+$M305)</f>
        <v/>
      </c>
      <c r="O305" s="13">
        <f>IF(OR($G305="",$C305="",$G305&lt;&gt;'Liquidación del turno'!$C$5),"",COUNTIFS($G$2:$G305,$G305,$C$2:$C305,"&lt;&gt;"))</f>
        <v/>
      </c>
    </row>
    <row r="306">
      <c r="A306" s="16" t="n"/>
      <c r="B306" s="11" t="n"/>
      <c r="C306" s="11" t="n"/>
      <c r="D306" s="12" t="n"/>
      <c r="E306" s="13">
        <f>IF($C306="","",IFERROR(INDEX(Equipo!$B$2:$B$61,MATCH($C306,Equipo!$A$2:$A$61,0)),"No está en Equipo"))</f>
        <v/>
      </c>
      <c r="F306" s="15">
        <f>IF($C306="","",IFERROR(INDEX(Equipo!$C$2:$C$61,MATCH($C306,Equipo!$A$2:$A$61,0)),0))</f>
        <v/>
      </c>
      <c r="G306" s="13">
        <f>IF(OR($A306="",$B306=""),"",IFERROR($A306*10+MATCH($B306,Puestos!$D$2:$D$7,0),""))</f>
        <v/>
      </c>
      <c r="H306" s="13">
        <f>IF($G306="","",IFERROR(INDEX(Turnos!$F$2:$F$201,MATCH($G306,Turnos!$J$2:$J$201,0)),"Falta el turno"))</f>
        <v/>
      </c>
      <c r="I306" s="15">
        <f>IF(OR($C306="",$H306=""),"",IF($H306="Por horas",N($D306),IF($H306="Por puntos",N($F306),IF($H306="Puntos × horas",N($F306)*N($D306),IF($H306="Partes iguales",1,"")))))</f>
        <v/>
      </c>
      <c r="J306" s="15">
        <f>IF($I306="","",SUMIFS($I$2:$I$1201,$G$2:$G$1201,$G306))</f>
        <v/>
      </c>
      <c r="K306" s="19">
        <f>IF($I306="","",IFERROR($I306/$J306,0))</f>
        <v/>
      </c>
      <c r="L306" s="18">
        <f>IF($K306="","",$K306*N(INDEX(Turnos!$C$2:$C$201,MATCH($G306,Turnos!$J$2:$J$201,0))))</f>
        <v/>
      </c>
      <c r="M306" s="18">
        <f>IF($K306="","",$K306*N(INDEX(Turnos!$D$2:$D$201,MATCH($G306,Turnos!$J$2:$J$201,0))))</f>
        <v/>
      </c>
      <c r="N306" s="18">
        <f>IF($K306="","",$L306+$M306)</f>
        <v/>
      </c>
      <c r="O306" s="13">
        <f>IF(OR($G306="",$C306="",$G306&lt;&gt;'Liquidación del turno'!$C$5),"",COUNTIFS($G$2:$G306,$G306,$C$2:$C306,"&lt;&gt;"))</f>
        <v/>
      </c>
    </row>
    <row r="307">
      <c r="A307" s="16" t="n"/>
      <c r="B307" s="11" t="n"/>
      <c r="C307" s="11" t="n"/>
      <c r="D307" s="12" t="n"/>
      <c r="E307" s="13">
        <f>IF($C307="","",IFERROR(INDEX(Equipo!$B$2:$B$61,MATCH($C307,Equipo!$A$2:$A$61,0)),"No está en Equipo"))</f>
        <v/>
      </c>
      <c r="F307" s="15">
        <f>IF($C307="","",IFERROR(INDEX(Equipo!$C$2:$C$61,MATCH($C307,Equipo!$A$2:$A$61,0)),0))</f>
        <v/>
      </c>
      <c r="G307" s="13">
        <f>IF(OR($A307="",$B307=""),"",IFERROR($A307*10+MATCH($B307,Puestos!$D$2:$D$7,0),""))</f>
        <v/>
      </c>
      <c r="H307" s="13">
        <f>IF($G307="","",IFERROR(INDEX(Turnos!$F$2:$F$201,MATCH($G307,Turnos!$J$2:$J$201,0)),"Falta el turno"))</f>
        <v/>
      </c>
      <c r="I307" s="15">
        <f>IF(OR($C307="",$H307=""),"",IF($H307="Por horas",N($D307),IF($H307="Por puntos",N($F307),IF($H307="Puntos × horas",N($F307)*N($D307),IF($H307="Partes iguales",1,"")))))</f>
        <v/>
      </c>
      <c r="J307" s="15">
        <f>IF($I307="","",SUMIFS($I$2:$I$1201,$G$2:$G$1201,$G307))</f>
        <v/>
      </c>
      <c r="K307" s="19">
        <f>IF($I307="","",IFERROR($I307/$J307,0))</f>
        <v/>
      </c>
      <c r="L307" s="18">
        <f>IF($K307="","",$K307*N(INDEX(Turnos!$C$2:$C$201,MATCH($G307,Turnos!$J$2:$J$201,0))))</f>
        <v/>
      </c>
      <c r="M307" s="18">
        <f>IF($K307="","",$K307*N(INDEX(Turnos!$D$2:$D$201,MATCH($G307,Turnos!$J$2:$J$201,0))))</f>
        <v/>
      </c>
      <c r="N307" s="18">
        <f>IF($K307="","",$L307+$M307)</f>
        <v/>
      </c>
      <c r="O307" s="13">
        <f>IF(OR($G307="",$C307="",$G307&lt;&gt;'Liquidación del turno'!$C$5),"",COUNTIFS($G$2:$G307,$G307,$C$2:$C307,"&lt;&gt;"))</f>
        <v/>
      </c>
    </row>
    <row r="308">
      <c r="A308" s="16" t="n"/>
      <c r="B308" s="11" t="n"/>
      <c r="C308" s="11" t="n"/>
      <c r="D308" s="12" t="n"/>
      <c r="E308" s="13">
        <f>IF($C308="","",IFERROR(INDEX(Equipo!$B$2:$B$61,MATCH($C308,Equipo!$A$2:$A$61,0)),"No está en Equipo"))</f>
        <v/>
      </c>
      <c r="F308" s="15">
        <f>IF($C308="","",IFERROR(INDEX(Equipo!$C$2:$C$61,MATCH($C308,Equipo!$A$2:$A$61,0)),0))</f>
        <v/>
      </c>
      <c r="G308" s="13">
        <f>IF(OR($A308="",$B308=""),"",IFERROR($A308*10+MATCH($B308,Puestos!$D$2:$D$7,0),""))</f>
        <v/>
      </c>
      <c r="H308" s="13">
        <f>IF($G308="","",IFERROR(INDEX(Turnos!$F$2:$F$201,MATCH($G308,Turnos!$J$2:$J$201,0)),"Falta el turno"))</f>
        <v/>
      </c>
      <c r="I308" s="15">
        <f>IF(OR($C308="",$H308=""),"",IF($H308="Por horas",N($D308),IF($H308="Por puntos",N($F308),IF($H308="Puntos × horas",N($F308)*N($D308),IF($H308="Partes iguales",1,"")))))</f>
        <v/>
      </c>
      <c r="J308" s="15">
        <f>IF($I308="","",SUMIFS($I$2:$I$1201,$G$2:$G$1201,$G308))</f>
        <v/>
      </c>
      <c r="K308" s="19">
        <f>IF($I308="","",IFERROR($I308/$J308,0))</f>
        <v/>
      </c>
      <c r="L308" s="18">
        <f>IF($K308="","",$K308*N(INDEX(Turnos!$C$2:$C$201,MATCH($G308,Turnos!$J$2:$J$201,0))))</f>
        <v/>
      </c>
      <c r="M308" s="18">
        <f>IF($K308="","",$K308*N(INDEX(Turnos!$D$2:$D$201,MATCH($G308,Turnos!$J$2:$J$201,0))))</f>
        <v/>
      </c>
      <c r="N308" s="18">
        <f>IF($K308="","",$L308+$M308)</f>
        <v/>
      </c>
      <c r="O308" s="13">
        <f>IF(OR($G308="",$C308="",$G308&lt;&gt;'Liquidación del turno'!$C$5),"",COUNTIFS($G$2:$G308,$G308,$C$2:$C308,"&lt;&gt;"))</f>
        <v/>
      </c>
    </row>
    <row r="309">
      <c r="A309" s="16" t="n"/>
      <c r="B309" s="11" t="n"/>
      <c r="C309" s="11" t="n"/>
      <c r="D309" s="12" t="n"/>
      <c r="E309" s="13">
        <f>IF($C309="","",IFERROR(INDEX(Equipo!$B$2:$B$61,MATCH($C309,Equipo!$A$2:$A$61,0)),"No está en Equipo"))</f>
        <v/>
      </c>
      <c r="F309" s="15">
        <f>IF($C309="","",IFERROR(INDEX(Equipo!$C$2:$C$61,MATCH($C309,Equipo!$A$2:$A$61,0)),0))</f>
        <v/>
      </c>
      <c r="G309" s="13">
        <f>IF(OR($A309="",$B309=""),"",IFERROR($A309*10+MATCH($B309,Puestos!$D$2:$D$7,0),""))</f>
        <v/>
      </c>
      <c r="H309" s="13">
        <f>IF($G309="","",IFERROR(INDEX(Turnos!$F$2:$F$201,MATCH($G309,Turnos!$J$2:$J$201,0)),"Falta el turno"))</f>
        <v/>
      </c>
      <c r="I309" s="15">
        <f>IF(OR($C309="",$H309=""),"",IF($H309="Por horas",N($D309),IF($H309="Por puntos",N($F309),IF($H309="Puntos × horas",N($F309)*N($D309),IF($H309="Partes iguales",1,"")))))</f>
        <v/>
      </c>
      <c r="J309" s="15">
        <f>IF($I309="","",SUMIFS($I$2:$I$1201,$G$2:$G$1201,$G309))</f>
        <v/>
      </c>
      <c r="K309" s="19">
        <f>IF($I309="","",IFERROR($I309/$J309,0))</f>
        <v/>
      </c>
      <c r="L309" s="18">
        <f>IF($K309="","",$K309*N(INDEX(Turnos!$C$2:$C$201,MATCH($G309,Turnos!$J$2:$J$201,0))))</f>
        <v/>
      </c>
      <c r="M309" s="18">
        <f>IF($K309="","",$K309*N(INDEX(Turnos!$D$2:$D$201,MATCH($G309,Turnos!$J$2:$J$201,0))))</f>
        <v/>
      </c>
      <c r="N309" s="18">
        <f>IF($K309="","",$L309+$M309)</f>
        <v/>
      </c>
      <c r="O309" s="13">
        <f>IF(OR($G309="",$C309="",$G309&lt;&gt;'Liquidación del turno'!$C$5),"",COUNTIFS($G$2:$G309,$G309,$C$2:$C309,"&lt;&gt;"))</f>
        <v/>
      </c>
    </row>
    <row r="310">
      <c r="A310" s="16" t="n"/>
      <c r="B310" s="11" t="n"/>
      <c r="C310" s="11" t="n"/>
      <c r="D310" s="12" t="n"/>
      <c r="E310" s="13">
        <f>IF($C310="","",IFERROR(INDEX(Equipo!$B$2:$B$61,MATCH($C310,Equipo!$A$2:$A$61,0)),"No está en Equipo"))</f>
        <v/>
      </c>
      <c r="F310" s="15">
        <f>IF($C310="","",IFERROR(INDEX(Equipo!$C$2:$C$61,MATCH($C310,Equipo!$A$2:$A$61,0)),0))</f>
        <v/>
      </c>
      <c r="G310" s="13">
        <f>IF(OR($A310="",$B310=""),"",IFERROR($A310*10+MATCH($B310,Puestos!$D$2:$D$7,0),""))</f>
        <v/>
      </c>
      <c r="H310" s="13">
        <f>IF($G310="","",IFERROR(INDEX(Turnos!$F$2:$F$201,MATCH($G310,Turnos!$J$2:$J$201,0)),"Falta el turno"))</f>
        <v/>
      </c>
      <c r="I310" s="15">
        <f>IF(OR($C310="",$H310=""),"",IF($H310="Por horas",N($D310),IF($H310="Por puntos",N($F310),IF($H310="Puntos × horas",N($F310)*N($D310),IF($H310="Partes iguales",1,"")))))</f>
        <v/>
      </c>
      <c r="J310" s="15">
        <f>IF($I310="","",SUMIFS($I$2:$I$1201,$G$2:$G$1201,$G310))</f>
        <v/>
      </c>
      <c r="K310" s="19">
        <f>IF($I310="","",IFERROR($I310/$J310,0))</f>
        <v/>
      </c>
      <c r="L310" s="18">
        <f>IF($K310="","",$K310*N(INDEX(Turnos!$C$2:$C$201,MATCH($G310,Turnos!$J$2:$J$201,0))))</f>
        <v/>
      </c>
      <c r="M310" s="18">
        <f>IF($K310="","",$K310*N(INDEX(Turnos!$D$2:$D$201,MATCH($G310,Turnos!$J$2:$J$201,0))))</f>
        <v/>
      </c>
      <c r="N310" s="18">
        <f>IF($K310="","",$L310+$M310)</f>
        <v/>
      </c>
      <c r="O310" s="13">
        <f>IF(OR($G310="",$C310="",$G310&lt;&gt;'Liquidación del turno'!$C$5),"",COUNTIFS($G$2:$G310,$G310,$C$2:$C310,"&lt;&gt;"))</f>
        <v/>
      </c>
    </row>
    <row r="311">
      <c r="A311" s="16" t="n"/>
      <c r="B311" s="11" t="n"/>
      <c r="C311" s="11" t="n"/>
      <c r="D311" s="12" t="n"/>
      <c r="E311" s="13">
        <f>IF($C311="","",IFERROR(INDEX(Equipo!$B$2:$B$61,MATCH($C311,Equipo!$A$2:$A$61,0)),"No está en Equipo"))</f>
        <v/>
      </c>
      <c r="F311" s="15">
        <f>IF($C311="","",IFERROR(INDEX(Equipo!$C$2:$C$61,MATCH($C311,Equipo!$A$2:$A$61,0)),0))</f>
        <v/>
      </c>
      <c r="G311" s="13">
        <f>IF(OR($A311="",$B311=""),"",IFERROR($A311*10+MATCH($B311,Puestos!$D$2:$D$7,0),""))</f>
        <v/>
      </c>
      <c r="H311" s="13">
        <f>IF($G311="","",IFERROR(INDEX(Turnos!$F$2:$F$201,MATCH($G311,Turnos!$J$2:$J$201,0)),"Falta el turno"))</f>
        <v/>
      </c>
      <c r="I311" s="15">
        <f>IF(OR($C311="",$H311=""),"",IF($H311="Por horas",N($D311),IF($H311="Por puntos",N($F311),IF($H311="Puntos × horas",N($F311)*N($D311),IF($H311="Partes iguales",1,"")))))</f>
        <v/>
      </c>
      <c r="J311" s="15">
        <f>IF($I311="","",SUMIFS($I$2:$I$1201,$G$2:$G$1201,$G311))</f>
        <v/>
      </c>
      <c r="K311" s="19">
        <f>IF($I311="","",IFERROR($I311/$J311,0))</f>
        <v/>
      </c>
      <c r="L311" s="18">
        <f>IF($K311="","",$K311*N(INDEX(Turnos!$C$2:$C$201,MATCH($G311,Turnos!$J$2:$J$201,0))))</f>
        <v/>
      </c>
      <c r="M311" s="18">
        <f>IF($K311="","",$K311*N(INDEX(Turnos!$D$2:$D$201,MATCH($G311,Turnos!$J$2:$J$201,0))))</f>
        <v/>
      </c>
      <c r="N311" s="18">
        <f>IF($K311="","",$L311+$M311)</f>
        <v/>
      </c>
      <c r="O311" s="13">
        <f>IF(OR($G311="",$C311="",$G311&lt;&gt;'Liquidación del turno'!$C$5),"",COUNTIFS($G$2:$G311,$G311,$C$2:$C311,"&lt;&gt;"))</f>
        <v/>
      </c>
    </row>
    <row r="312">
      <c r="A312" s="16" t="n"/>
      <c r="B312" s="11" t="n"/>
      <c r="C312" s="11" t="n"/>
      <c r="D312" s="12" t="n"/>
      <c r="E312" s="13">
        <f>IF($C312="","",IFERROR(INDEX(Equipo!$B$2:$B$61,MATCH($C312,Equipo!$A$2:$A$61,0)),"No está en Equipo"))</f>
        <v/>
      </c>
      <c r="F312" s="15">
        <f>IF($C312="","",IFERROR(INDEX(Equipo!$C$2:$C$61,MATCH($C312,Equipo!$A$2:$A$61,0)),0))</f>
        <v/>
      </c>
      <c r="G312" s="13">
        <f>IF(OR($A312="",$B312=""),"",IFERROR($A312*10+MATCH($B312,Puestos!$D$2:$D$7,0),""))</f>
        <v/>
      </c>
      <c r="H312" s="13">
        <f>IF($G312="","",IFERROR(INDEX(Turnos!$F$2:$F$201,MATCH($G312,Turnos!$J$2:$J$201,0)),"Falta el turno"))</f>
        <v/>
      </c>
      <c r="I312" s="15">
        <f>IF(OR($C312="",$H312=""),"",IF($H312="Por horas",N($D312),IF($H312="Por puntos",N($F312),IF($H312="Puntos × horas",N($F312)*N($D312),IF($H312="Partes iguales",1,"")))))</f>
        <v/>
      </c>
      <c r="J312" s="15">
        <f>IF($I312="","",SUMIFS($I$2:$I$1201,$G$2:$G$1201,$G312))</f>
        <v/>
      </c>
      <c r="K312" s="19">
        <f>IF($I312="","",IFERROR($I312/$J312,0))</f>
        <v/>
      </c>
      <c r="L312" s="18">
        <f>IF($K312="","",$K312*N(INDEX(Turnos!$C$2:$C$201,MATCH($G312,Turnos!$J$2:$J$201,0))))</f>
        <v/>
      </c>
      <c r="M312" s="18">
        <f>IF($K312="","",$K312*N(INDEX(Turnos!$D$2:$D$201,MATCH($G312,Turnos!$J$2:$J$201,0))))</f>
        <v/>
      </c>
      <c r="N312" s="18">
        <f>IF($K312="","",$L312+$M312)</f>
        <v/>
      </c>
      <c r="O312" s="13">
        <f>IF(OR($G312="",$C312="",$G312&lt;&gt;'Liquidación del turno'!$C$5),"",COUNTIFS($G$2:$G312,$G312,$C$2:$C312,"&lt;&gt;"))</f>
        <v/>
      </c>
    </row>
    <row r="313">
      <c r="A313" s="16" t="n"/>
      <c r="B313" s="11" t="n"/>
      <c r="C313" s="11" t="n"/>
      <c r="D313" s="12" t="n"/>
      <c r="E313" s="13">
        <f>IF($C313="","",IFERROR(INDEX(Equipo!$B$2:$B$61,MATCH($C313,Equipo!$A$2:$A$61,0)),"No está en Equipo"))</f>
        <v/>
      </c>
      <c r="F313" s="15">
        <f>IF($C313="","",IFERROR(INDEX(Equipo!$C$2:$C$61,MATCH($C313,Equipo!$A$2:$A$61,0)),0))</f>
        <v/>
      </c>
      <c r="G313" s="13">
        <f>IF(OR($A313="",$B313=""),"",IFERROR($A313*10+MATCH($B313,Puestos!$D$2:$D$7,0),""))</f>
        <v/>
      </c>
      <c r="H313" s="13">
        <f>IF($G313="","",IFERROR(INDEX(Turnos!$F$2:$F$201,MATCH($G313,Turnos!$J$2:$J$201,0)),"Falta el turno"))</f>
        <v/>
      </c>
      <c r="I313" s="15">
        <f>IF(OR($C313="",$H313=""),"",IF($H313="Por horas",N($D313),IF($H313="Por puntos",N($F313),IF($H313="Puntos × horas",N($F313)*N($D313),IF($H313="Partes iguales",1,"")))))</f>
        <v/>
      </c>
      <c r="J313" s="15">
        <f>IF($I313="","",SUMIFS($I$2:$I$1201,$G$2:$G$1201,$G313))</f>
        <v/>
      </c>
      <c r="K313" s="19">
        <f>IF($I313="","",IFERROR($I313/$J313,0))</f>
        <v/>
      </c>
      <c r="L313" s="18">
        <f>IF($K313="","",$K313*N(INDEX(Turnos!$C$2:$C$201,MATCH($G313,Turnos!$J$2:$J$201,0))))</f>
        <v/>
      </c>
      <c r="M313" s="18">
        <f>IF($K313="","",$K313*N(INDEX(Turnos!$D$2:$D$201,MATCH($G313,Turnos!$J$2:$J$201,0))))</f>
        <v/>
      </c>
      <c r="N313" s="18">
        <f>IF($K313="","",$L313+$M313)</f>
        <v/>
      </c>
      <c r="O313" s="13">
        <f>IF(OR($G313="",$C313="",$G313&lt;&gt;'Liquidación del turno'!$C$5),"",COUNTIFS($G$2:$G313,$G313,$C$2:$C313,"&lt;&gt;"))</f>
        <v/>
      </c>
    </row>
    <row r="314">
      <c r="A314" s="16" t="n"/>
      <c r="B314" s="11" t="n"/>
      <c r="C314" s="11" t="n"/>
      <c r="D314" s="12" t="n"/>
      <c r="E314" s="13">
        <f>IF($C314="","",IFERROR(INDEX(Equipo!$B$2:$B$61,MATCH($C314,Equipo!$A$2:$A$61,0)),"No está en Equipo"))</f>
        <v/>
      </c>
      <c r="F314" s="15">
        <f>IF($C314="","",IFERROR(INDEX(Equipo!$C$2:$C$61,MATCH($C314,Equipo!$A$2:$A$61,0)),0))</f>
        <v/>
      </c>
      <c r="G314" s="13">
        <f>IF(OR($A314="",$B314=""),"",IFERROR($A314*10+MATCH($B314,Puestos!$D$2:$D$7,0),""))</f>
        <v/>
      </c>
      <c r="H314" s="13">
        <f>IF($G314="","",IFERROR(INDEX(Turnos!$F$2:$F$201,MATCH($G314,Turnos!$J$2:$J$201,0)),"Falta el turno"))</f>
        <v/>
      </c>
      <c r="I314" s="15">
        <f>IF(OR($C314="",$H314=""),"",IF($H314="Por horas",N($D314),IF($H314="Por puntos",N($F314),IF($H314="Puntos × horas",N($F314)*N($D314),IF($H314="Partes iguales",1,"")))))</f>
        <v/>
      </c>
      <c r="J314" s="15">
        <f>IF($I314="","",SUMIFS($I$2:$I$1201,$G$2:$G$1201,$G314))</f>
        <v/>
      </c>
      <c r="K314" s="19">
        <f>IF($I314="","",IFERROR($I314/$J314,0))</f>
        <v/>
      </c>
      <c r="L314" s="18">
        <f>IF($K314="","",$K314*N(INDEX(Turnos!$C$2:$C$201,MATCH($G314,Turnos!$J$2:$J$201,0))))</f>
        <v/>
      </c>
      <c r="M314" s="18">
        <f>IF($K314="","",$K314*N(INDEX(Turnos!$D$2:$D$201,MATCH($G314,Turnos!$J$2:$J$201,0))))</f>
        <v/>
      </c>
      <c r="N314" s="18">
        <f>IF($K314="","",$L314+$M314)</f>
        <v/>
      </c>
      <c r="O314" s="13">
        <f>IF(OR($G314="",$C314="",$G314&lt;&gt;'Liquidación del turno'!$C$5),"",COUNTIFS($G$2:$G314,$G314,$C$2:$C314,"&lt;&gt;"))</f>
        <v/>
      </c>
    </row>
    <row r="315">
      <c r="A315" s="16" t="n"/>
      <c r="B315" s="11" t="n"/>
      <c r="C315" s="11" t="n"/>
      <c r="D315" s="12" t="n"/>
      <c r="E315" s="13">
        <f>IF($C315="","",IFERROR(INDEX(Equipo!$B$2:$B$61,MATCH($C315,Equipo!$A$2:$A$61,0)),"No está en Equipo"))</f>
        <v/>
      </c>
      <c r="F315" s="15">
        <f>IF($C315="","",IFERROR(INDEX(Equipo!$C$2:$C$61,MATCH($C315,Equipo!$A$2:$A$61,0)),0))</f>
        <v/>
      </c>
      <c r="G315" s="13">
        <f>IF(OR($A315="",$B315=""),"",IFERROR($A315*10+MATCH($B315,Puestos!$D$2:$D$7,0),""))</f>
        <v/>
      </c>
      <c r="H315" s="13">
        <f>IF($G315="","",IFERROR(INDEX(Turnos!$F$2:$F$201,MATCH($G315,Turnos!$J$2:$J$201,0)),"Falta el turno"))</f>
        <v/>
      </c>
      <c r="I315" s="15">
        <f>IF(OR($C315="",$H315=""),"",IF($H315="Por horas",N($D315),IF($H315="Por puntos",N($F315),IF($H315="Puntos × horas",N($F315)*N($D315),IF($H315="Partes iguales",1,"")))))</f>
        <v/>
      </c>
      <c r="J315" s="15">
        <f>IF($I315="","",SUMIFS($I$2:$I$1201,$G$2:$G$1201,$G315))</f>
        <v/>
      </c>
      <c r="K315" s="19">
        <f>IF($I315="","",IFERROR($I315/$J315,0))</f>
        <v/>
      </c>
      <c r="L315" s="18">
        <f>IF($K315="","",$K315*N(INDEX(Turnos!$C$2:$C$201,MATCH($G315,Turnos!$J$2:$J$201,0))))</f>
        <v/>
      </c>
      <c r="M315" s="18">
        <f>IF($K315="","",$K315*N(INDEX(Turnos!$D$2:$D$201,MATCH($G315,Turnos!$J$2:$J$201,0))))</f>
        <v/>
      </c>
      <c r="N315" s="18">
        <f>IF($K315="","",$L315+$M315)</f>
        <v/>
      </c>
      <c r="O315" s="13">
        <f>IF(OR($G315="",$C315="",$G315&lt;&gt;'Liquidación del turno'!$C$5),"",COUNTIFS($G$2:$G315,$G315,$C$2:$C315,"&lt;&gt;"))</f>
        <v/>
      </c>
    </row>
    <row r="316">
      <c r="A316" s="16" t="n"/>
      <c r="B316" s="11" t="n"/>
      <c r="C316" s="11" t="n"/>
      <c r="D316" s="12" t="n"/>
      <c r="E316" s="13">
        <f>IF($C316="","",IFERROR(INDEX(Equipo!$B$2:$B$61,MATCH($C316,Equipo!$A$2:$A$61,0)),"No está en Equipo"))</f>
        <v/>
      </c>
      <c r="F316" s="15">
        <f>IF($C316="","",IFERROR(INDEX(Equipo!$C$2:$C$61,MATCH($C316,Equipo!$A$2:$A$61,0)),0))</f>
        <v/>
      </c>
      <c r="G316" s="13">
        <f>IF(OR($A316="",$B316=""),"",IFERROR($A316*10+MATCH($B316,Puestos!$D$2:$D$7,0),""))</f>
        <v/>
      </c>
      <c r="H316" s="13">
        <f>IF($G316="","",IFERROR(INDEX(Turnos!$F$2:$F$201,MATCH($G316,Turnos!$J$2:$J$201,0)),"Falta el turno"))</f>
        <v/>
      </c>
      <c r="I316" s="15">
        <f>IF(OR($C316="",$H316=""),"",IF($H316="Por horas",N($D316),IF($H316="Por puntos",N($F316),IF($H316="Puntos × horas",N($F316)*N($D316),IF($H316="Partes iguales",1,"")))))</f>
        <v/>
      </c>
      <c r="J316" s="15">
        <f>IF($I316="","",SUMIFS($I$2:$I$1201,$G$2:$G$1201,$G316))</f>
        <v/>
      </c>
      <c r="K316" s="19">
        <f>IF($I316="","",IFERROR($I316/$J316,0))</f>
        <v/>
      </c>
      <c r="L316" s="18">
        <f>IF($K316="","",$K316*N(INDEX(Turnos!$C$2:$C$201,MATCH($G316,Turnos!$J$2:$J$201,0))))</f>
        <v/>
      </c>
      <c r="M316" s="18">
        <f>IF($K316="","",$K316*N(INDEX(Turnos!$D$2:$D$201,MATCH($G316,Turnos!$J$2:$J$201,0))))</f>
        <v/>
      </c>
      <c r="N316" s="18">
        <f>IF($K316="","",$L316+$M316)</f>
        <v/>
      </c>
      <c r="O316" s="13">
        <f>IF(OR($G316="",$C316="",$G316&lt;&gt;'Liquidación del turno'!$C$5),"",COUNTIFS($G$2:$G316,$G316,$C$2:$C316,"&lt;&gt;"))</f>
        <v/>
      </c>
    </row>
    <row r="317">
      <c r="A317" s="16" t="n"/>
      <c r="B317" s="11" t="n"/>
      <c r="C317" s="11" t="n"/>
      <c r="D317" s="12" t="n"/>
      <c r="E317" s="13">
        <f>IF($C317="","",IFERROR(INDEX(Equipo!$B$2:$B$61,MATCH($C317,Equipo!$A$2:$A$61,0)),"No está en Equipo"))</f>
        <v/>
      </c>
      <c r="F317" s="15">
        <f>IF($C317="","",IFERROR(INDEX(Equipo!$C$2:$C$61,MATCH($C317,Equipo!$A$2:$A$61,0)),0))</f>
        <v/>
      </c>
      <c r="G317" s="13">
        <f>IF(OR($A317="",$B317=""),"",IFERROR($A317*10+MATCH($B317,Puestos!$D$2:$D$7,0),""))</f>
        <v/>
      </c>
      <c r="H317" s="13">
        <f>IF($G317="","",IFERROR(INDEX(Turnos!$F$2:$F$201,MATCH($G317,Turnos!$J$2:$J$201,0)),"Falta el turno"))</f>
        <v/>
      </c>
      <c r="I317" s="15">
        <f>IF(OR($C317="",$H317=""),"",IF($H317="Por horas",N($D317),IF($H317="Por puntos",N($F317),IF($H317="Puntos × horas",N($F317)*N($D317),IF($H317="Partes iguales",1,"")))))</f>
        <v/>
      </c>
      <c r="J317" s="15">
        <f>IF($I317="","",SUMIFS($I$2:$I$1201,$G$2:$G$1201,$G317))</f>
        <v/>
      </c>
      <c r="K317" s="19">
        <f>IF($I317="","",IFERROR($I317/$J317,0))</f>
        <v/>
      </c>
      <c r="L317" s="18">
        <f>IF($K317="","",$K317*N(INDEX(Turnos!$C$2:$C$201,MATCH($G317,Turnos!$J$2:$J$201,0))))</f>
        <v/>
      </c>
      <c r="M317" s="18">
        <f>IF($K317="","",$K317*N(INDEX(Turnos!$D$2:$D$201,MATCH($G317,Turnos!$J$2:$J$201,0))))</f>
        <v/>
      </c>
      <c r="N317" s="18">
        <f>IF($K317="","",$L317+$M317)</f>
        <v/>
      </c>
      <c r="O317" s="13">
        <f>IF(OR($G317="",$C317="",$G317&lt;&gt;'Liquidación del turno'!$C$5),"",COUNTIFS($G$2:$G317,$G317,$C$2:$C317,"&lt;&gt;"))</f>
        <v/>
      </c>
    </row>
    <row r="318">
      <c r="A318" s="16" t="n"/>
      <c r="B318" s="11" t="n"/>
      <c r="C318" s="11" t="n"/>
      <c r="D318" s="12" t="n"/>
      <c r="E318" s="13">
        <f>IF($C318="","",IFERROR(INDEX(Equipo!$B$2:$B$61,MATCH($C318,Equipo!$A$2:$A$61,0)),"No está en Equipo"))</f>
        <v/>
      </c>
      <c r="F318" s="15">
        <f>IF($C318="","",IFERROR(INDEX(Equipo!$C$2:$C$61,MATCH($C318,Equipo!$A$2:$A$61,0)),0))</f>
        <v/>
      </c>
      <c r="G318" s="13">
        <f>IF(OR($A318="",$B318=""),"",IFERROR($A318*10+MATCH($B318,Puestos!$D$2:$D$7,0),""))</f>
        <v/>
      </c>
      <c r="H318" s="13">
        <f>IF($G318="","",IFERROR(INDEX(Turnos!$F$2:$F$201,MATCH($G318,Turnos!$J$2:$J$201,0)),"Falta el turno"))</f>
        <v/>
      </c>
      <c r="I318" s="15">
        <f>IF(OR($C318="",$H318=""),"",IF($H318="Por horas",N($D318),IF($H318="Por puntos",N($F318),IF($H318="Puntos × horas",N($F318)*N($D318),IF($H318="Partes iguales",1,"")))))</f>
        <v/>
      </c>
      <c r="J318" s="15">
        <f>IF($I318="","",SUMIFS($I$2:$I$1201,$G$2:$G$1201,$G318))</f>
        <v/>
      </c>
      <c r="K318" s="19">
        <f>IF($I318="","",IFERROR($I318/$J318,0))</f>
        <v/>
      </c>
      <c r="L318" s="18">
        <f>IF($K318="","",$K318*N(INDEX(Turnos!$C$2:$C$201,MATCH($G318,Turnos!$J$2:$J$201,0))))</f>
        <v/>
      </c>
      <c r="M318" s="18">
        <f>IF($K318="","",$K318*N(INDEX(Turnos!$D$2:$D$201,MATCH($G318,Turnos!$J$2:$J$201,0))))</f>
        <v/>
      </c>
      <c r="N318" s="18">
        <f>IF($K318="","",$L318+$M318)</f>
        <v/>
      </c>
      <c r="O318" s="13">
        <f>IF(OR($G318="",$C318="",$G318&lt;&gt;'Liquidación del turno'!$C$5),"",COUNTIFS($G$2:$G318,$G318,$C$2:$C318,"&lt;&gt;"))</f>
        <v/>
      </c>
    </row>
    <row r="319">
      <c r="A319" s="16" t="n"/>
      <c r="B319" s="11" t="n"/>
      <c r="C319" s="11" t="n"/>
      <c r="D319" s="12" t="n"/>
      <c r="E319" s="13">
        <f>IF($C319="","",IFERROR(INDEX(Equipo!$B$2:$B$61,MATCH($C319,Equipo!$A$2:$A$61,0)),"No está en Equipo"))</f>
        <v/>
      </c>
      <c r="F319" s="15">
        <f>IF($C319="","",IFERROR(INDEX(Equipo!$C$2:$C$61,MATCH($C319,Equipo!$A$2:$A$61,0)),0))</f>
        <v/>
      </c>
      <c r="G319" s="13">
        <f>IF(OR($A319="",$B319=""),"",IFERROR($A319*10+MATCH($B319,Puestos!$D$2:$D$7,0),""))</f>
        <v/>
      </c>
      <c r="H319" s="13">
        <f>IF($G319="","",IFERROR(INDEX(Turnos!$F$2:$F$201,MATCH($G319,Turnos!$J$2:$J$201,0)),"Falta el turno"))</f>
        <v/>
      </c>
      <c r="I319" s="15">
        <f>IF(OR($C319="",$H319=""),"",IF($H319="Por horas",N($D319),IF($H319="Por puntos",N($F319),IF($H319="Puntos × horas",N($F319)*N($D319),IF($H319="Partes iguales",1,"")))))</f>
        <v/>
      </c>
      <c r="J319" s="15">
        <f>IF($I319="","",SUMIFS($I$2:$I$1201,$G$2:$G$1201,$G319))</f>
        <v/>
      </c>
      <c r="K319" s="19">
        <f>IF($I319="","",IFERROR($I319/$J319,0))</f>
        <v/>
      </c>
      <c r="L319" s="18">
        <f>IF($K319="","",$K319*N(INDEX(Turnos!$C$2:$C$201,MATCH($G319,Turnos!$J$2:$J$201,0))))</f>
        <v/>
      </c>
      <c r="M319" s="18">
        <f>IF($K319="","",$K319*N(INDEX(Turnos!$D$2:$D$201,MATCH($G319,Turnos!$J$2:$J$201,0))))</f>
        <v/>
      </c>
      <c r="N319" s="18">
        <f>IF($K319="","",$L319+$M319)</f>
        <v/>
      </c>
      <c r="O319" s="13">
        <f>IF(OR($G319="",$C319="",$G319&lt;&gt;'Liquidación del turno'!$C$5),"",COUNTIFS($G$2:$G319,$G319,$C$2:$C319,"&lt;&gt;"))</f>
        <v/>
      </c>
    </row>
    <row r="320">
      <c r="A320" s="16" t="n"/>
      <c r="B320" s="11" t="n"/>
      <c r="C320" s="11" t="n"/>
      <c r="D320" s="12" t="n"/>
      <c r="E320" s="13">
        <f>IF($C320="","",IFERROR(INDEX(Equipo!$B$2:$B$61,MATCH($C320,Equipo!$A$2:$A$61,0)),"No está en Equipo"))</f>
        <v/>
      </c>
      <c r="F320" s="15">
        <f>IF($C320="","",IFERROR(INDEX(Equipo!$C$2:$C$61,MATCH($C320,Equipo!$A$2:$A$61,0)),0))</f>
        <v/>
      </c>
      <c r="G320" s="13">
        <f>IF(OR($A320="",$B320=""),"",IFERROR($A320*10+MATCH($B320,Puestos!$D$2:$D$7,0),""))</f>
        <v/>
      </c>
      <c r="H320" s="13">
        <f>IF($G320="","",IFERROR(INDEX(Turnos!$F$2:$F$201,MATCH($G320,Turnos!$J$2:$J$201,0)),"Falta el turno"))</f>
        <v/>
      </c>
      <c r="I320" s="15">
        <f>IF(OR($C320="",$H320=""),"",IF($H320="Por horas",N($D320),IF($H320="Por puntos",N($F320),IF($H320="Puntos × horas",N($F320)*N($D320),IF($H320="Partes iguales",1,"")))))</f>
        <v/>
      </c>
      <c r="J320" s="15">
        <f>IF($I320="","",SUMIFS($I$2:$I$1201,$G$2:$G$1201,$G320))</f>
        <v/>
      </c>
      <c r="K320" s="19">
        <f>IF($I320="","",IFERROR($I320/$J320,0))</f>
        <v/>
      </c>
      <c r="L320" s="18">
        <f>IF($K320="","",$K320*N(INDEX(Turnos!$C$2:$C$201,MATCH($G320,Turnos!$J$2:$J$201,0))))</f>
        <v/>
      </c>
      <c r="M320" s="18">
        <f>IF($K320="","",$K320*N(INDEX(Turnos!$D$2:$D$201,MATCH($G320,Turnos!$J$2:$J$201,0))))</f>
        <v/>
      </c>
      <c r="N320" s="18">
        <f>IF($K320="","",$L320+$M320)</f>
        <v/>
      </c>
      <c r="O320" s="13">
        <f>IF(OR($G320="",$C320="",$G320&lt;&gt;'Liquidación del turno'!$C$5),"",COUNTIFS($G$2:$G320,$G320,$C$2:$C320,"&lt;&gt;"))</f>
        <v/>
      </c>
    </row>
    <row r="321">
      <c r="A321" s="16" t="n"/>
      <c r="B321" s="11" t="n"/>
      <c r="C321" s="11" t="n"/>
      <c r="D321" s="12" t="n"/>
      <c r="E321" s="13">
        <f>IF($C321="","",IFERROR(INDEX(Equipo!$B$2:$B$61,MATCH($C321,Equipo!$A$2:$A$61,0)),"No está en Equipo"))</f>
        <v/>
      </c>
      <c r="F321" s="15">
        <f>IF($C321="","",IFERROR(INDEX(Equipo!$C$2:$C$61,MATCH($C321,Equipo!$A$2:$A$61,0)),0))</f>
        <v/>
      </c>
      <c r="G321" s="13">
        <f>IF(OR($A321="",$B321=""),"",IFERROR($A321*10+MATCH($B321,Puestos!$D$2:$D$7,0),""))</f>
        <v/>
      </c>
      <c r="H321" s="13">
        <f>IF($G321="","",IFERROR(INDEX(Turnos!$F$2:$F$201,MATCH($G321,Turnos!$J$2:$J$201,0)),"Falta el turno"))</f>
        <v/>
      </c>
      <c r="I321" s="15">
        <f>IF(OR($C321="",$H321=""),"",IF($H321="Por horas",N($D321),IF($H321="Por puntos",N($F321),IF($H321="Puntos × horas",N($F321)*N($D321),IF($H321="Partes iguales",1,"")))))</f>
        <v/>
      </c>
      <c r="J321" s="15">
        <f>IF($I321="","",SUMIFS($I$2:$I$1201,$G$2:$G$1201,$G321))</f>
        <v/>
      </c>
      <c r="K321" s="19">
        <f>IF($I321="","",IFERROR($I321/$J321,0))</f>
        <v/>
      </c>
      <c r="L321" s="18">
        <f>IF($K321="","",$K321*N(INDEX(Turnos!$C$2:$C$201,MATCH($G321,Turnos!$J$2:$J$201,0))))</f>
        <v/>
      </c>
      <c r="M321" s="18">
        <f>IF($K321="","",$K321*N(INDEX(Turnos!$D$2:$D$201,MATCH($G321,Turnos!$J$2:$J$201,0))))</f>
        <v/>
      </c>
      <c r="N321" s="18">
        <f>IF($K321="","",$L321+$M321)</f>
        <v/>
      </c>
      <c r="O321" s="13">
        <f>IF(OR($G321="",$C321="",$G321&lt;&gt;'Liquidación del turno'!$C$5),"",COUNTIFS($G$2:$G321,$G321,$C$2:$C321,"&lt;&gt;"))</f>
        <v/>
      </c>
    </row>
    <row r="322">
      <c r="A322" s="16" t="n"/>
      <c r="B322" s="11" t="n"/>
      <c r="C322" s="11" t="n"/>
      <c r="D322" s="12" t="n"/>
      <c r="E322" s="13">
        <f>IF($C322="","",IFERROR(INDEX(Equipo!$B$2:$B$61,MATCH($C322,Equipo!$A$2:$A$61,0)),"No está en Equipo"))</f>
        <v/>
      </c>
      <c r="F322" s="15">
        <f>IF($C322="","",IFERROR(INDEX(Equipo!$C$2:$C$61,MATCH($C322,Equipo!$A$2:$A$61,0)),0))</f>
        <v/>
      </c>
      <c r="G322" s="13">
        <f>IF(OR($A322="",$B322=""),"",IFERROR($A322*10+MATCH($B322,Puestos!$D$2:$D$7,0),""))</f>
        <v/>
      </c>
      <c r="H322" s="13">
        <f>IF($G322="","",IFERROR(INDEX(Turnos!$F$2:$F$201,MATCH($G322,Turnos!$J$2:$J$201,0)),"Falta el turno"))</f>
        <v/>
      </c>
      <c r="I322" s="15">
        <f>IF(OR($C322="",$H322=""),"",IF($H322="Por horas",N($D322),IF($H322="Por puntos",N($F322),IF($H322="Puntos × horas",N($F322)*N($D322),IF($H322="Partes iguales",1,"")))))</f>
        <v/>
      </c>
      <c r="J322" s="15">
        <f>IF($I322="","",SUMIFS($I$2:$I$1201,$G$2:$G$1201,$G322))</f>
        <v/>
      </c>
      <c r="K322" s="19">
        <f>IF($I322="","",IFERROR($I322/$J322,0))</f>
        <v/>
      </c>
      <c r="L322" s="18">
        <f>IF($K322="","",$K322*N(INDEX(Turnos!$C$2:$C$201,MATCH($G322,Turnos!$J$2:$J$201,0))))</f>
        <v/>
      </c>
      <c r="M322" s="18">
        <f>IF($K322="","",$K322*N(INDEX(Turnos!$D$2:$D$201,MATCH($G322,Turnos!$J$2:$J$201,0))))</f>
        <v/>
      </c>
      <c r="N322" s="18">
        <f>IF($K322="","",$L322+$M322)</f>
        <v/>
      </c>
      <c r="O322" s="13">
        <f>IF(OR($G322="",$C322="",$G322&lt;&gt;'Liquidación del turno'!$C$5),"",COUNTIFS($G$2:$G322,$G322,$C$2:$C322,"&lt;&gt;"))</f>
        <v/>
      </c>
    </row>
    <row r="323">
      <c r="A323" s="16" t="n"/>
      <c r="B323" s="11" t="n"/>
      <c r="C323" s="11" t="n"/>
      <c r="D323" s="12" t="n"/>
      <c r="E323" s="13">
        <f>IF($C323="","",IFERROR(INDEX(Equipo!$B$2:$B$61,MATCH($C323,Equipo!$A$2:$A$61,0)),"No está en Equipo"))</f>
        <v/>
      </c>
      <c r="F323" s="15">
        <f>IF($C323="","",IFERROR(INDEX(Equipo!$C$2:$C$61,MATCH($C323,Equipo!$A$2:$A$61,0)),0))</f>
        <v/>
      </c>
      <c r="G323" s="13">
        <f>IF(OR($A323="",$B323=""),"",IFERROR($A323*10+MATCH($B323,Puestos!$D$2:$D$7,0),""))</f>
        <v/>
      </c>
      <c r="H323" s="13">
        <f>IF($G323="","",IFERROR(INDEX(Turnos!$F$2:$F$201,MATCH($G323,Turnos!$J$2:$J$201,0)),"Falta el turno"))</f>
        <v/>
      </c>
      <c r="I323" s="15">
        <f>IF(OR($C323="",$H323=""),"",IF($H323="Por horas",N($D323),IF($H323="Por puntos",N($F323),IF($H323="Puntos × horas",N($F323)*N($D323),IF($H323="Partes iguales",1,"")))))</f>
        <v/>
      </c>
      <c r="J323" s="15">
        <f>IF($I323="","",SUMIFS($I$2:$I$1201,$G$2:$G$1201,$G323))</f>
        <v/>
      </c>
      <c r="K323" s="19">
        <f>IF($I323="","",IFERROR($I323/$J323,0))</f>
        <v/>
      </c>
      <c r="L323" s="18">
        <f>IF($K323="","",$K323*N(INDEX(Turnos!$C$2:$C$201,MATCH($G323,Turnos!$J$2:$J$201,0))))</f>
        <v/>
      </c>
      <c r="M323" s="18">
        <f>IF($K323="","",$K323*N(INDEX(Turnos!$D$2:$D$201,MATCH($G323,Turnos!$J$2:$J$201,0))))</f>
        <v/>
      </c>
      <c r="N323" s="18">
        <f>IF($K323="","",$L323+$M323)</f>
        <v/>
      </c>
      <c r="O323" s="13">
        <f>IF(OR($G323="",$C323="",$G323&lt;&gt;'Liquidación del turno'!$C$5),"",COUNTIFS($G$2:$G323,$G323,$C$2:$C323,"&lt;&gt;"))</f>
        <v/>
      </c>
    </row>
    <row r="324">
      <c r="A324" s="16" t="n"/>
      <c r="B324" s="11" t="n"/>
      <c r="C324" s="11" t="n"/>
      <c r="D324" s="12" t="n"/>
      <c r="E324" s="13">
        <f>IF($C324="","",IFERROR(INDEX(Equipo!$B$2:$B$61,MATCH($C324,Equipo!$A$2:$A$61,0)),"No está en Equipo"))</f>
        <v/>
      </c>
      <c r="F324" s="15">
        <f>IF($C324="","",IFERROR(INDEX(Equipo!$C$2:$C$61,MATCH($C324,Equipo!$A$2:$A$61,0)),0))</f>
        <v/>
      </c>
      <c r="G324" s="13">
        <f>IF(OR($A324="",$B324=""),"",IFERROR($A324*10+MATCH($B324,Puestos!$D$2:$D$7,0),""))</f>
        <v/>
      </c>
      <c r="H324" s="13">
        <f>IF($G324="","",IFERROR(INDEX(Turnos!$F$2:$F$201,MATCH($G324,Turnos!$J$2:$J$201,0)),"Falta el turno"))</f>
        <v/>
      </c>
      <c r="I324" s="15">
        <f>IF(OR($C324="",$H324=""),"",IF($H324="Por horas",N($D324),IF($H324="Por puntos",N($F324),IF($H324="Puntos × horas",N($F324)*N($D324),IF($H324="Partes iguales",1,"")))))</f>
        <v/>
      </c>
      <c r="J324" s="15">
        <f>IF($I324="","",SUMIFS($I$2:$I$1201,$G$2:$G$1201,$G324))</f>
        <v/>
      </c>
      <c r="K324" s="19">
        <f>IF($I324="","",IFERROR($I324/$J324,0))</f>
        <v/>
      </c>
      <c r="L324" s="18">
        <f>IF($K324="","",$K324*N(INDEX(Turnos!$C$2:$C$201,MATCH($G324,Turnos!$J$2:$J$201,0))))</f>
        <v/>
      </c>
      <c r="M324" s="18">
        <f>IF($K324="","",$K324*N(INDEX(Turnos!$D$2:$D$201,MATCH($G324,Turnos!$J$2:$J$201,0))))</f>
        <v/>
      </c>
      <c r="N324" s="18">
        <f>IF($K324="","",$L324+$M324)</f>
        <v/>
      </c>
      <c r="O324" s="13">
        <f>IF(OR($G324="",$C324="",$G324&lt;&gt;'Liquidación del turno'!$C$5),"",COUNTIFS($G$2:$G324,$G324,$C$2:$C324,"&lt;&gt;"))</f>
        <v/>
      </c>
    </row>
    <row r="325">
      <c r="A325" s="16" t="n"/>
      <c r="B325" s="11" t="n"/>
      <c r="C325" s="11" t="n"/>
      <c r="D325" s="12" t="n"/>
      <c r="E325" s="13">
        <f>IF($C325="","",IFERROR(INDEX(Equipo!$B$2:$B$61,MATCH($C325,Equipo!$A$2:$A$61,0)),"No está en Equipo"))</f>
        <v/>
      </c>
      <c r="F325" s="15">
        <f>IF($C325="","",IFERROR(INDEX(Equipo!$C$2:$C$61,MATCH($C325,Equipo!$A$2:$A$61,0)),0))</f>
        <v/>
      </c>
      <c r="G325" s="13">
        <f>IF(OR($A325="",$B325=""),"",IFERROR($A325*10+MATCH($B325,Puestos!$D$2:$D$7,0),""))</f>
        <v/>
      </c>
      <c r="H325" s="13">
        <f>IF($G325="","",IFERROR(INDEX(Turnos!$F$2:$F$201,MATCH($G325,Turnos!$J$2:$J$201,0)),"Falta el turno"))</f>
        <v/>
      </c>
      <c r="I325" s="15">
        <f>IF(OR($C325="",$H325=""),"",IF($H325="Por horas",N($D325),IF($H325="Por puntos",N($F325),IF($H325="Puntos × horas",N($F325)*N($D325),IF($H325="Partes iguales",1,"")))))</f>
        <v/>
      </c>
      <c r="J325" s="15">
        <f>IF($I325="","",SUMIFS($I$2:$I$1201,$G$2:$G$1201,$G325))</f>
        <v/>
      </c>
      <c r="K325" s="19">
        <f>IF($I325="","",IFERROR($I325/$J325,0))</f>
        <v/>
      </c>
      <c r="L325" s="18">
        <f>IF($K325="","",$K325*N(INDEX(Turnos!$C$2:$C$201,MATCH($G325,Turnos!$J$2:$J$201,0))))</f>
        <v/>
      </c>
      <c r="M325" s="18">
        <f>IF($K325="","",$K325*N(INDEX(Turnos!$D$2:$D$201,MATCH($G325,Turnos!$J$2:$J$201,0))))</f>
        <v/>
      </c>
      <c r="N325" s="18">
        <f>IF($K325="","",$L325+$M325)</f>
        <v/>
      </c>
      <c r="O325" s="13">
        <f>IF(OR($G325="",$C325="",$G325&lt;&gt;'Liquidación del turno'!$C$5),"",COUNTIFS($G$2:$G325,$G325,$C$2:$C325,"&lt;&gt;"))</f>
        <v/>
      </c>
    </row>
    <row r="326">
      <c r="A326" s="16" t="n"/>
      <c r="B326" s="11" t="n"/>
      <c r="C326" s="11" t="n"/>
      <c r="D326" s="12" t="n"/>
      <c r="E326" s="13">
        <f>IF($C326="","",IFERROR(INDEX(Equipo!$B$2:$B$61,MATCH($C326,Equipo!$A$2:$A$61,0)),"No está en Equipo"))</f>
        <v/>
      </c>
      <c r="F326" s="15">
        <f>IF($C326="","",IFERROR(INDEX(Equipo!$C$2:$C$61,MATCH($C326,Equipo!$A$2:$A$61,0)),0))</f>
        <v/>
      </c>
      <c r="G326" s="13">
        <f>IF(OR($A326="",$B326=""),"",IFERROR($A326*10+MATCH($B326,Puestos!$D$2:$D$7,0),""))</f>
        <v/>
      </c>
      <c r="H326" s="13">
        <f>IF($G326="","",IFERROR(INDEX(Turnos!$F$2:$F$201,MATCH($G326,Turnos!$J$2:$J$201,0)),"Falta el turno"))</f>
        <v/>
      </c>
      <c r="I326" s="15">
        <f>IF(OR($C326="",$H326=""),"",IF($H326="Por horas",N($D326),IF($H326="Por puntos",N($F326),IF($H326="Puntos × horas",N($F326)*N($D326),IF($H326="Partes iguales",1,"")))))</f>
        <v/>
      </c>
      <c r="J326" s="15">
        <f>IF($I326="","",SUMIFS($I$2:$I$1201,$G$2:$G$1201,$G326))</f>
        <v/>
      </c>
      <c r="K326" s="19">
        <f>IF($I326="","",IFERROR($I326/$J326,0))</f>
        <v/>
      </c>
      <c r="L326" s="18">
        <f>IF($K326="","",$K326*N(INDEX(Turnos!$C$2:$C$201,MATCH($G326,Turnos!$J$2:$J$201,0))))</f>
        <v/>
      </c>
      <c r="M326" s="18">
        <f>IF($K326="","",$K326*N(INDEX(Turnos!$D$2:$D$201,MATCH($G326,Turnos!$J$2:$J$201,0))))</f>
        <v/>
      </c>
      <c r="N326" s="18">
        <f>IF($K326="","",$L326+$M326)</f>
        <v/>
      </c>
      <c r="O326" s="13">
        <f>IF(OR($G326="",$C326="",$G326&lt;&gt;'Liquidación del turno'!$C$5),"",COUNTIFS($G$2:$G326,$G326,$C$2:$C326,"&lt;&gt;"))</f>
        <v/>
      </c>
    </row>
    <row r="327">
      <c r="A327" s="16" t="n"/>
      <c r="B327" s="11" t="n"/>
      <c r="C327" s="11" t="n"/>
      <c r="D327" s="12" t="n"/>
      <c r="E327" s="13">
        <f>IF($C327="","",IFERROR(INDEX(Equipo!$B$2:$B$61,MATCH($C327,Equipo!$A$2:$A$61,0)),"No está en Equipo"))</f>
        <v/>
      </c>
      <c r="F327" s="15">
        <f>IF($C327="","",IFERROR(INDEX(Equipo!$C$2:$C$61,MATCH($C327,Equipo!$A$2:$A$61,0)),0))</f>
        <v/>
      </c>
      <c r="G327" s="13">
        <f>IF(OR($A327="",$B327=""),"",IFERROR($A327*10+MATCH($B327,Puestos!$D$2:$D$7,0),""))</f>
        <v/>
      </c>
      <c r="H327" s="13">
        <f>IF($G327="","",IFERROR(INDEX(Turnos!$F$2:$F$201,MATCH($G327,Turnos!$J$2:$J$201,0)),"Falta el turno"))</f>
        <v/>
      </c>
      <c r="I327" s="15">
        <f>IF(OR($C327="",$H327=""),"",IF($H327="Por horas",N($D327),IF($H327="Por puntos",N($F327),IF($H327="Puntos × horas",N($F327)*N($D327),IF($H327="Partes iguales",1,"")))))</f>
        <v/>
      </c>
      <c r="J327" s="15">
        <f>IF($I327="","",SUMIFS($I$2:$I$1201,$G$2:$G$1201,$G327))</f>
        <v/>
      </c>
      <c r="K327" s="19">
        <f>IF($I327="","",IFERROR($I327/$J327,0))</f>
        <v/>
      </c>
      <c r="L327" s="18">
        <f>IF($K327="","",$K327*N(INDEX(Turnos!$C$2:$C$201,MATCH($G327,Turnos!$J$2:$J$201,0))))</f>
        <v/>
      </c>
      <c r="M327" s="18">
        <f>IF($K327="","",$K327*N(INDEX(Turnos!$D$2:$D$201,MATCH($G327,Turnos!$J$2:$J$201,0))))</f>
        <v/>
      </c>
      <c r="N327" s="18">
        <f>IF($K327="","",$L327+$M327)</f>
        <v/>
      </c>
      <c r="O327" s="13">
        <f>IF(OR($G327="",$C327="",$G327&lt;&gt;'Liquidación del turno'!$C$5),"",COUNTIFS($G$2:$G327,$G327,$C$2:$C327,"&lt;&gt;"))</f>
        <v/>
      </c>
    </row>
    <row r="328">
      <c r="A328" s="16" t="n"/>
      <c r="B328" s="11" t="n"/>
      <c r="C328" s="11" t="n"/>
      <c r="D328" s="12" t="n"/>
      <c r="E328" s="13">
        <f>IF($C328="","",IFERROR(INDEX(Equipo!$B$2:$B$61,MATCH($C328,Equipo!$A$2:$A$61,0)),"No está en Equipo"))</f>
        <v/>
      </c>
      <c r="F328" s="15">
        <f>IF($C328="","",IFERROR(INDEX(Equipo!$C$2:$C$61,MATCH($C328,Equipo!$A$2:$A$61,0)),0))</f>
        <v/>
      </c>
      <c r="G328" s="13">
        <f>IF(OR($A328="",$B328=""),"",IFERROR($A328*10+MATCH($B328,Puestos!$D$2:$D$7,0),""))</f>
        <v/>
      </c>
      <c r="H328" s="13">
        <f>IF($G328="","",IFERROR(INDEX(Turnos!$F$2:$F$201,MATCH($G328,Turnos!$J$2:$J$201,0)),"Falta el turno"))</f>
        <v/>
      </c>
      <c r="I328" s="15">
        <f>IF(OR($C328="",$H328=""),"",IF($H328="Por horas",N($D328),IF($H328="Por puntos",N($F328),IF($H328="Puntos × horas",N($F328)*N($D328),IF($H328="Partes iguales",1,"")))))</f>
        <v/>
      </c>
      <c r="J328" s="15">
        <f>IF($I328="","",SUMIFS($I$2:$I$1201,$G$2:$G$1201,$G328))</f>
        <v/>
      </c>
      <c r="K328" s="19">
        <f>IF($I328="","",IFERROR($I328/$J328,0))</f>
        <v/>
      </c>
      <c r="L328" s="18">
        <f>IF($K328="","",$K328*N(INDEX(Turnos!$C$2:$C$201,MATCH($G328,Turnos!$J$2:$J$201,0))))</f>
        <v/>
      </c>
      <c r="M328" s="18">
        <f>IF($K328="","",$K328*N(INDEX(Turnos!$D$2:$D$201,MATCH($G328,Turnos!$J$2:$J$201,0))))</f>
        <v/>
      </c>
      <c r="N328" s="18">
        <f>IF($K328="","",$L328+$M328)</f>
        <v/>
      </c>
      <c r="O328" s="13">
        <f>IF(OR($G328="",$C328="",$G328&lt;&gt;'Liquidación del turno'!$C$5),"",COUNTIFS($G$2:$G328,$G328,$C$2:$C328,"&lt;&gt;"))</f>
        <v/>
      </c>
    </row>
    <row r="329">
      <c r="A329" s="16" t="n"/>
      <c r="B329" s="11" t="n"/>
      <c r="C329" s="11" t="n"/>
      <c r="D329" s="12" t="n"/>
      <c r="E329" s="13">
        <f>IF($C329="","",IFERROR(INDEX(Equipo!$B$2:$B$61,MATCH($C329,Equipo!$A$2:$A$61,0)),"No está en Equipo"))</f>
        <v/>
      </c>
      <c r="F329" s="15">
        <f>IF($C329="","",IFERROR(INDEX(Equipo!$C$2:$C$61,MATCH($C329,Equipo!$A$2:$A$61,0)),0))</f>
        <v/>
      </c>
      <c r="G329" s="13">
        <f>IF(OR($A329="",$B329=""),"",IFERROR($A329*10+MATCH($B329,Puestos!$D$2:$D$7,0),""))</f>
        <v/>
      </c>
      <c r="H329" s="13">
        <f>IF($G329="","",IFERROR(INDEX(Turnos!$F$2:$F$201,MATCH($G329,Turnos!$J$2:$J$201,0)),"Falta el turno"))</f>
        <v/>
      </c>
      <c r="I329" s="15">
        <f>IF(OR($C329="",$H329=""),"",IF($H329="Por horas",N($D329),IF($H329="Por puntos",N($F329),IF($H329="Puntos × horas",N($F329)*N($D329),IF($H329="Partes iguales",1,"")))))</f>
        <v/>
      </c>
      <c r="J329" s="15">
        <f>IF($I329="","",SUMIFS($I$2:$I$1201,$G$2:$G$1201,$G329))</f>
        <v/>
      </c>
      <c r="K329" s="19">
        <f>IF($I329="","",IFERROR($I329/$J329,0))</f>
        <v/>
      </c>
      <c r="L329" s="18">
        <f>IF($K329="","",$K329*N(INDEX(Turnos!$C$2:$C$201,MATCH($G329,Turnos!$J$2:$J$201,0))))</f>
        <v/>
      </c>
      <c r="M329" s="18">
        <f>IF($K329="","",$K329*N(INDEX(Turnos!$D$2:$D$201,MATCH($G329,Turnos!$J$2:$J$201,0))))</f>
        <v/>
      </c>
      <c r="N329" s="18">
        <f>IF($K329="","",$L329+$M329)</f>
        <v/>
      </c>
      <c r="O329" s="13">
        <f>IF(OR($G329="",$C329="",$G329&lt;&gt;'Liquidación del turno'!$C$5),"",COUNTIFS($G$2:$G329,$G329,$C$2:$C329,"&lt;&gt;"))</f>
        <v/>
      </c>
    </row>
    <row r="330">
      <c r="A330" s="16" t="n"/>
      <c r="B330" s="11" t="n"/>
      <c r="C330" s="11" t="n"/>
      <c r="D330" s="12" t="n"/>
      <c r="E330" s="13">
        <f>IF($C330="","",IFERROR(INDEX(Equipo!$B$2:$B$61,MATCH($C330,Equipo!$A$2:$A$61,0)),"No está en Equipo"))</f>
        <v/>
      </c>
      <c r="F330" s="15">
        <f>IF($C330="","",IFERROR(INDEX(Equipo!$C$2:$C$61,MATCH($C330,Equipo!$A$2:$A$61,0)),0))</f>
        <v/>
      </c>
      <c r="G330" s="13">
        <f>IF(OR($A330="",$B330=""),"",IFERROR($A330*10+MATCH($B330,Puestos!$D$2:$D$7,0),""))</f>
        <v/>
      </c>
      <c r="H330" s="13">
        <f>IF($G330="","",IFERROR(INDEX(Turnos!$F$2:$F$201,MATCH($G330,Turnos!$J$2:$J$201,0)),"Falta el turno"))</f>
        <v/>
      </c>
      <c r="I330" s="15">
        <f>IF(OR($C330="",$H330=""),"",IF($H330="Por horas",N($D330),IF($H330="Por puntos",N($F330),IF($H330="Puntos × horas",N($F330)*N($D330),IF($H330="Partes iguales",1,"")))))</f>
        <v/>
      </c>
      <c r="J330" s="15">
        <f>IF($I330="","",SUMIFS($I$2:$I$1201,$G$2:$G$1201,$G330))</f>
        <v/>
      </c>
      <c r="K330" s="19">
        <f>IF($I330="","",IFERROR($I330/$J330,0))</f>
        <v/>
      </c>
      <c r="L330" s="18">
        <f>IF($K330="","",$K330*N(INDEX(Turnos!$C$2:$C$201,MATCH($G330,Turnos!$J$2:$J$201,0))))</f>
        <v/>
      </c>
      <c r="M330" s="18">
        <f>IF($K330="","",$K330*N(INDEX(Turnos!$D$2:$D$201,MATCH($G330,Turnos!$J$2:$J$201,0))))</f>
        <v/>
      </c>
      <c r="N330" s="18">
        <f>IF($K330="","",$L330+$M330)</f>
        <v/>
      </c>
      <c r="O330" s="13">
        <f>IF(OR($G330="",$C330="",$G330&lt;&gt;'Liquidación del turno'!$C$5),"",COUNTIFS($G$2:$G330,$G330,$C$2:$C330,"&lt;&gt;"))</f>
        <v/>
      </c>
    </row>
    <row r="331">
      <c r="A331" s="16" t="n"/>
      <c r="B331" s="11" t="n"/>
      <c r="C331" s="11" t="n"/>
      <c r="D331" s="12" t="n"/>
      <c r="E331" s="13">
        <f>IF($C331="","",IFERROR(INDEX(Equipo!$B$2:$B$61,MATCH($C331,Equipo!$A$2:$A$61,0)),"No está en Equipo"))</f>
        <v/>
      </c>
      <c r="F331" s="15">
        <f>IF($C331="","",IFERROR(INDEX(Equipo!$C$2:$C$61,MATCH($C331,Equipo!$A$2:$A$61,0)),0))</f>
        <v/>
      </c>
      <c r="G331" s="13">
        <f>IF(OR($A331="",$B331=""),"",IFERROR($A331*10+MATCH($B331,Puestos!$D$2:$D$7,0),""))</f>
        <v/>
      </c>
      <c r="H331" s="13">
        <f>IF($G331="","",IFERROR(INDEX(Turnos!$F$2:$F$201,MATCH($G331,Turnos!$J$2:$J$201,0)),"Falta el turno"))</f>
        <v/>
      </c>
      <c r="I331" s="15">
        <f>IF(OR($C331="",$H331=""),"",IF($H331="Por horas",N($D331),IF($H331="Por puntos",N($F331),IF($H331="Puntos × horas",N($F331)*N($D331),IF($H331="Partes iguales",1,"")))))</f>
        <v/>
      </c>
      <c r="J331" s="15">
        <f>IF($I331="","",SUMIFS($I$2:$I$1201,$G$2:$G$1201,$G331))</f>
        <v/>
      </c>
      <c r="K331" s="19">
        <f>IF($I331="","",IFERROR($I331/$J331,0))</f>
        <v/>
      </c>
      <c r="L331" s="18">
        <f>IF($K331="","",$K331*N(INDEX(Turnos!$C$2:$C$201,MATCH($G331,Turnos!$J$2:$J$201,0))))</f>
        <v/>
      </c>
      <c r="M331" s="18">
        <f>IF($K331="","",$K331*N(INDEX(Turnos!$D$2:$D$201,MATCH($G331,Turnos!$J$2:$J$201,0))))</f>
        <v/>
      </c>
      <c r="N331" s="18">
        <f>IF($K331="","",$L331+$M331)</f>
        <v/>
      </c>
      <c r="O331" s="13">
        <f>IF(OR($G331="",$C331="",$G331&lt;&gt;'Liquidación del turno'!$C$5),"",COUNTIFS($G$2:$G331,$G331,$C$2:$C331,"&lt;&gt;"))</f>
        <v/>
      </c>
    </row>
    <row r="332">
      <c r="A332" s="16" t="n"/>
      <c r="B332" s="11" t="n"/>
      <c r="C332" s="11" t="n"/>
      <c r="D332" s="12" t="n"/>
      <c r="E332" s="13">
        <f>IF($C332="","",IFERROR(INDEX(Equipo!$B$2:$B$61,MATCH($C332,Equipo!$A$2:$A$61,0)),"No está en Equipo"))</f>
        <v/>
      </c>
      <c r="F332" s="15">
        <f>IF($C332="","",IFERROR(INDEX(Equipo!$C$2:$C$61,MATCH($C332,Equipo!$A$2:$A$61,0)),0))</f>
        <v/>
      </c>
      <c r="G332" s="13">
        <f>IF(OR($A332="",$B332=""),"",IFERROR($A332*10+MATCH($B332,Puestos!$D$2:$D$7,0),""))</f>
        <v/>
      </c>
      <c r="H332" s="13">
        <f>IF($G332="","",IFERROR(INDEX(Turnos!$F$2:$F$201,MATCH($G332,Turnos!$J$2:$J$201,0)),"Falta el turno"))</f>
        <v/>
      </c>
      <c r="I332" s="15">
        <f>IF(OR($C332="",$H332=""),"",IF($H332="Por horas",N($D332),IF($H332="Por puntos",N($F332),IF($H332="Puntos × horas",N($F332)*N($D332),IF($H332="Partes iguales",1,"")))))</f>
        <v/>
      </c>
      <c r="J332" s="15">
        <f>IF($I332="","",SUMIFS($I$2:$I$1201,$G$2:$G$1201,$G332))</f>
        <v/>
      </c>
      <c r="K332" s="19">
        <f>IF($I332="","",IFERROR($I332/$J332,0))</f>
        <v/>
      </c>
      <c r="L332" s="18">
        <f>IF($K332="","",$K332*N(INDEX(Turnos!$C$2:$C$201,MATCH($G332,Turnos!$J$2:$J$201,0))))</f>
        <v/>
      </c>
      <c r="M332" s="18">
        <f>IF($K332="","",$K332*N(INDEX(Turnos!$D$2:$D$201,MATCH($G332,Turnos!$J$2:$J$201,0))))</f>
        <v/>
      </c>
      <c r="N332" s="18">
        <f>IF($K332="","",$L332+$M332)</f>
        <v/>
      </c>
      <c r="O332" s="13">
        <f>IF(OR($G332="",$C332="",$G332&lt;&gt;'Liquidación del turno'!$C$5),"",COUNTIFS($G$2:$G332,$G332,$C$2:$C332,"&lt;&gt;"))</f>
        <v/>
      </c>
    </row>
    <row r="333">
      <c r="A333" s="16" t="n"/>
      <c r="B333" s="11" t="n"/>
      <c r="C333" s="11" t="n"/>
      <c r="D333" s="12" t="n"/>
      <c r="E333" s="13">
        <f>IF($C333="","",IFERROR(INDEX(Equipo!$B$2:$B$61,MATCH($C333,Equipo!$A$2:$A$61,0)),"No está en Equipo"))</f>
        <v/>
      </c>
      <c r="F333" s="15">
        <f>IF($C333="","",IFERROR(INDEX(Equipo!$C$2:$C$61,MATCH($C333,Equipo!$A$2:$A$61,0)),0))</f>
        <v/>
      </c>
      <c r="G333" s="13">
        <f>IF(OR($A333="",$B333=""),"",IFERROR($A333*10+MATCH($B333,Puestos!$D$2:$D$7,0),""))</f>
        <v/>
      </c>
      <c r="H333" s="13">
        <f>IF($G333="","",IFERROR(INDEX(Turnos!$F$2:$F$201,MATCH($G333,Turnos!$J$2:$J$201,0)),"Falta el turno"))</f>
        <v/>
      </c>
      <c r="I333" s="15">
        <f>IF(OR($C333="",$H333=""),"",IF($H333="Por horas",N($D333),IF($H333="Por puntos",N($F333),IF($H333="Puntos × horas",N($F333)*N($D333),IF($H333="Partes iguales",1,"")))))</f>
        <v/>
      </c>
      <c r="J333" s="15">
        <f>IF($I333="","",SUMIFS($I$2:$I$1201,$G$2:$G$1201,$G333))</f>
        <v/>
      </c>
      <c r="K333" s="19">
        <f>IF($I333="","",IFERROR($I333/$J333,0))</f>
        <v/>
      </c>
      <c r="L333" s="18">
        <f>IF($K333="","",$K333*N(INDEX(Turnos!$C$2:$C$201,MATCH($G333,Turnos!$J$2:$J$201,0))))</f>
        <v/>
      </c>
      <c r="M333" s="18">
        <f>IF($K333="","",$K333*N(INDEX(Turnos!$D$2:$D$201,MATCH($G333,Turnos!$J$2:$J$201,0))))</f>
        <v/>
      </c>
      <c r="N333" s="18">
        <f>IF($K333="","",$L333+$M333)</f>
        <v/>
      </c>
      <c r="O333" s="13">
        <f>IF(OR($G333="",$C333="",$G333&lt;&gt;'Liquidación del turno'!$C$5),"",COUNTIFS($G$2:$G333,$G333,$C$2:$C333,"&lt;&gt;"))</f>
        <v/>
      </c>
    </row>
    <row r="334">
      <c r="A334" s="16" t="n"/>
      <c r="B334" s="11" t="n"/>
      <c r="C334" s="11" t="n"/>
      <c r="D334" s="12" t="n"/>
      <c r="E334" s="13">
        <f>IF($C334="","",IFERROR(INDEX(Equipo!$B$2:$B$61,MATCH($C334,Equipo!$A$2:$A$61,0)),"No está en Equipo"))</f>
        <v/>
      </c>
      <c r="F334" s="15">
        <f>IF($C334="","",IFERROR(INDEX(Equipo!$C$2:$C$61,MATCH($C334,Equipo!$A$2:$A$61,0)),0))</f>
        <v/>
      </c>
      <c r="G334" s="13">
        <f>IF(OR($A334="",$B334=""),"",IFERROR($A334*10+MATCH($B334,Puestos!$D$2:$D$7,0),""))</f>
        <v/>
      </c>
      <c r="H334" s="13">
        <f>IF($G334="","",IFERROR(INDEX(Turnos!$F$2:$F$201,MATCH($G334,Turnos!$J$2:$J$201,0)),"Falta el turno"))</f>
        <v/>
      </c>
      <c r="I334" s="15">
        <f>IF(OR($C334="",$H334=""),"",IF($H334="Por horas",N($D334),IF($H334="Por puntos",N($F334),IF($H334="Puntos × horas",N($F334)*N($D334),IF($H334="Partes iguales",1,"")))))</f>
        <v/>
      </c>
      <c r="J334" s="15">
        <f>IF($I334="","",SUMIFS($I$2:$I$1201,$G$2:$G$1201,$G334))</f>
        <v/>
      </c>
      <c r="K334" s="19">
        <f>IF($I334="","",IFERROR($I334/$J334,0))</f>
        <v/>
      </c>
      <c r="L334" s="18">
        <f>IF($K334="","",$K334*N(INDEX(Turnos!$C$2:$C$201,MATCH($G334,Turnos!$J$2:$J$201,0))))</f>
        <v/>
      </c>
      <c r="M334" s="18">
        <f>IF($K334="","",$K334*N(INDEX(Turnos!$D$2:$D$201,MATCH($G334,Turnos!$J$2:$J$201,0))))</f>
        <v/>
      </c>
      <c r="N334" s="18">
        <f>IF($K334="","",$L334+$M334)</f>
        <v/>
      </c>
      <c r="O334" s="13">
        <f>IF(OR($G334="",$C334="",$G334&lt;&gt;'Liquidación del turno'!$C$5),"",COUNTIFS($G$2:$G334,$G334,$C$2:$C334,"&lt;&gt;"))</f>
        <v/>
      </c>
    </row>
    <row r="335">
      <c r="A335" s="16" t="n"/>
      <c r="B335" s="11" t="n"/>
      <c r="C335" s="11" t="n"/>
      <c r="D335" s="12" t="n"/>
      <c r="E335" s="13">
        <f>IF($C335="","",IFERROR(INDEX(Equipo!$B$2:$B$61,MATCH($C335,Equipo!$A$2:$A$61,0)),"No está en Equipo"))</f>
        <v/>
      </c>
      <c r="F335" s="15">
        <f>IF($C335="","",IFERROR(INDEX(Equipo!$C$2:$C$61,MATCH($C335,Equipo!$A$2:$A$61,0)),0))</f>
        <v/>
      </c>
      <c r="G335" s="13">
        <f>IF(OR($A335="",$B335=""),"",IFERROR($A335*10+MATCH($B335,Puestos!$D$2:$D$7,0),""))</f>
        <v/>
      </c>
      <c r="H335" s="13">
        <f>IF($G335="","",IFERROR(INDEX(Turnos!$F$2:$F$201,MATCH($G335,Turnos!$J$2:$J$201,0)),"Falta el turno"))</f>
        <v/>
      </c>
      <c r="I335" s="15">
        <f>IF(OR($C335="",$H335=""),"",IF($H335="Por horas",N($D335),IF($H335="Por puntos",N($F335),IF($H335="Puntos × horas",N($F335)*N($D335),IF($H335="Partes iguales",1,"")))))</f>
        <v/>
      </c>
      <c r="J335" s="15">
        <f>IF($I335="","",SUMIFS($I$2:$I$1201,$G$2:$G$1201,$G335))</f>
        <v/>
      </c>
      <c r="K335" s="19">
        <f>IF($I335="","",IFERROR($I335/$J335,0))</f>
        <v/>
      </c>
      <c r="L335" s="18">
        <f>IF($K335="","",$K335*N(INDEX(Turnos!$C$2:$C$201,MATCH($G335,Turnos!$J$2:$J$201,0))))</f>
        <v/>
      </c>
      <c r="M335" s="18">
        <f>IF($K335="","",$K335*N(INDEX(Turnos!$D$2:$D$201,MATCH($G335,Turnos!$J$2:$J$201,0))))</f>
        <v/>
      </c>
      <c r="N335" s="18">
        <f>IF($K335="","",$L335+$M335)</f>
        <v/>
      </c>
      <c r="O335" s="13">
        <f>IF(OR($G335="",$C335="",$G335&lt;&gt;'Liquidación del turno'!$C$5),"",COUNTIFS($G$2:$G335,$G335,$C$2:$C335,"&lt;&gt;"))</f>
        <v/>
      </c>
    </row>
    <row r="336">
      <c r="A336" s="16" t="n"/>
      <c r="B336" s="11" t="n"/>
      <c r="C336" s="11" t="n"/>
      <c r="D336" s="12" t="n"/>
      <c r="E336" s="13">
        <f>IF($C336="","",IFERROR(INDEX(Equipo!$B$2:$B$61,MATCH($C336,Equipo!$A$2:$A$61,0)),"No está en Equipo"))</f>
        <v/>
      </c>
      <c r="F336" s="15">
        <f>IF($C336="","",IFERROR(INDEX(Equipo!$C$2:$C$61,MATCH($C336,Equipo!$A$2:$A$61,0)),0))</f>
        <v/>
      </c>
      <c r="G336" s="13">
        <f>IF(OR($A336="",$B336=""),"",IFERROR($A336*10+MATCH($B336,Puestos!$D$2:$D$7,0),""))</f>
        <v/>
      </c>
      <c r="H336" s="13">
        <f>IF($G336="","",IFERROR(INDEX(Turnos!$F$2:$F$201,MATCH($G336,Turnos!$J$2:$J$201,0)),"Falta el turno"))</f>
        <v/>
      </c>
      <c r="I336" s="15">
        <f>IF(OR($C336="",$H336=""),"",IF($H336="Por horas",N($D336),IF($H336="Por puntos",N($F336),IF($H336="Puntos × horas",N($F336)*N($D336),IF($H336="Partes iguales",1,"")))))</f>
        <v/>
      </c>
      <c r="J336" s="15">
        <f>IF($I336="","",SUMIFS($I$2:$I$1201,$G$2:$G$1201,$G336))</f>
        <v/>
      </c>
      <c r="K336" s="19">
        <f>IF($I336="","",IFERROR($I336/$J336,0))</f>
        <v/>
      </c>
      <c r="L336" s="18">
        <f>IF($K336="","",$K336*N(INDEX(Turnos!$C$2:$C$201,MATCH($G336,Turnos!$J$2:$J$201,0))))</f>
        <v/>
      </c>
      <c r="M336" s="18">
        <f>IF($K336="","",$K336*N(INDEX(Turnos!$D$2:$D$201,MATCH($G336,Turnos!$J$2:$J$201,0))))</f>
        <v/>
      </c>
      <c r="N336" s="18">
        <f>IF($K336="","",$L336+$M336)</f>
        <v/>
      </c>
      <c r="O336" s="13">
        <f>IF(OR($G336="",$C336="",$G336&lt;&gt;'Liquidación del turno'!$C$5),"",COUNTIFS($G$2:$G336,$G336,$C$2:$C336,"&lt;&gt;"))</f>
        <v/>
      </c>
    </row>
    <row r="337">
      <c r="A337" s="16" t="n"/>
      <c r="B337" s="11" t="n"/>
      <c r="C337" s="11" t="n"/>
      <c r="D337" s="12" t="n"/>
      <c r="E337" s="13">
        <f>IF($C337="","",IFERROR(INDEX(Equipo!$B$2:$B$61,MATCH($C337,Equipo!$A$2:$A$61,0)),"No está en Equipo"))</f>
        <v/>
      </c>
      <c r="F337" s="15">
        <f>IF($C337="","",IFERROR(INDEX(Equipo!$C$2:$C$61,MATCH($C337,Equipo!$A$2:$A$61,0)),0))</f>
        <v/>
      </c>
      <c r="G337" s="13">
        <f>IF(OR($A337="",$B337=""),"",IFERROR($A337*10+MATCH($B337,Puestos!$D$2:$D$7,0),""))</f>
        <v/>
      </c>
      <c r="H337" s="13">
        <f>IF($G337="","",IFERROR(INDEX(Turnos!$F$2:$F$201,MATCH($G337,Turnos!$J$2:$J$201,0)),"Falta el turno"))</f>
        <v/>
      </c>
      <c r="I337" s="15">
        <f>IF(OR($C337="",$H337=""),"",IF($H337="Por horas",N($D337),IF($H337="Por puntos",N($F337),IF($H337="Puntos × horas",N($F337)*N($D337),IF($H337="Partes iguales",1,"")))))</f>
        <v/>
      </c>
      <c r="J337" s="15">
        <f>IF($I337="","",SUMIFS($I$2:$I$1201,$G$2:$G$1201,$G337))</f>
        <v/>
      </c>
      <c r="K337" s="19">
        <f>IF($I337="","",IFERROR($I337/$J337,0))</f>
        <v/>
      </c>
      <c r="L337" s="18">
        <f>IF($K337="","",$K337*N(INDEX(Turnos!$C$2:$C$201,MATCH($G337,Turnos!$J$2:$J$201,0))))</f>
        <v/>
      </c>
      <c r="M337" s="18">
        <f>IF($K337="","",$K337*N(INDEX(Turnos!$D$2:$D$201,MATCH($G337,Turnos!$J$2:$J$201,0))))</f>
        <v/>
      </c>
      <c r="N337" s="18">
        <f>IF($K337="","",$L337+$M337)</f>
        <v/>
      </c>
      <c r="O337" s="13">
        <f>IF(OR($G337="",$C337="",$G337&lt;&gt;'Liquidación del turno'!$C$5),"",COUNTIFS($G$2:$G337,$G337,$C$2:$C337,"&lt;&gt;"))</f>
        <v/>
      </c>
    </row>
    <row r="338">
      <c r="A338" s="16" t="n"/>
      <c r="B338" s="11" t="n"/>
      <c r="C338" s="11" t="n"/>
      <c r="D338" s="12" t="n"/>
      <c r="E338" s="13">
        <f>IF($C338="","",IFERROR(INDEX(Equipo!$B$2:$B$61,MATCH($C338,Equipo!$A$2:$A$61,0)),"No está en Equipo"))</f>
        <v/>
      </c>
      <c r="F338" s="15">
        <f>IF($C338="","",IFERROR(INDEX(Equipo!$C$2:$C$61,MATCH($C338,Equipo!$A$2:$A$61,0)),0))</f>
        <v/>
      </c>
      <c r="G338" s="13">
        <f>IF(OR($A338="",$B338=""),"",IFERROR($A338*10+MATCH($B338,Puestos!$D$2:$D$7,0),""))</f>
        <v/>
      </c>
      <c r="H338" s="13">
        <f>IF($G338="","",IFERROR(INDEX(Turnos!$F$2:$F$201,MATCH($G338,Turnos!$J$2:$J$201,0)),"Falta el turno"))</f>
        <v/>
      </c>
      <c r="I338" s="15">
        <f>IF(OR($C338="",$H338=""),"",IF($H338="Por horas",N($D338),IF($H338="Por puntos",N($F338),IF($H338="Puntos × horas",N($F338)*N($D338),IF($H338="Partes iguales",1,"")))))</f>
        <v/>
      </c>
      <c r="J338" s="15">
        <f>IF($I338="","",SUMIFS($I$2:$I$1201,$G$2:$G$1201,$G338))</f>
        <v/>
      </c>
      <c r="K338" s="19">
        <f>IF($I338="","",IFERROR($I338/$J338,0))</f>
        <v/>
      </c>
      <c r="L338" s="18">
        <f>IF($K338="","",$K338*N(INDEX(Turnos!$C$2:$C$201,MATCH($G338,Turnos!$J$2:$J$201,0))))</f>
        <v/>
      </c>
      <c r="M338" s="18">
        <f>IF($K338="","",$K338*N(INDEX(Turnos!$D$2:$D$201,MATCH($G338,Turnos!$J$2:$J$201,0))))</f>
        <v/>
      </c>
      <c r="N338" s="18">
        <f>IF($K338="","",$L338+$M338)</f>
        <v/>
      </c>
      <c r="O338" s="13">
        <f>IF(OR($G338="",$C338="",$G338&lt;&gt;'Liquidación del turno'!$C$5),"",COUNTIFS($G$2:$G338,$G338,$C$2:$C338,"&lt;&gt;"))</f>
        <v/>
      </c>
    </row>
    <row r="339">
      <c r="A339" s="16" t="n"/>
      <c r="B339" s="11" t="n"/>
      <c r="C339" s="11" t="n"/>
      <c r="D339" s="12" t="n"/>
      <c r="E339" s="13">
        <f>IF($C339="","",IFERROR(INDEX(Equipo!$B$2:$B$61,MATCH($C339,Equipo!$A$2:$A$61,0)),"No está en Equipo"))</f>
        <v/>
      </c>
      <c r="F339" s="15">
        <f>IF($C339="","",IFERROR(INDEX(Equipo!$C$2:$C$61,MATCH($C339,Equipo!$A$2:$A$61,0)),0))</f>
        <v/>
      </c>
      <c r="G339" s="13">
        <f>IF(OR($A339="",$B339=""),"",IFERROR($A339*10+MATCH($B339,Puestos!$D$2:$D$7,0),""))</f>
        <v/>
      </c>
      <c r="H339" s="13">
        <f>IF($G339="","",IFERROR(INDEX(Turnos!$F$2:$F$201,MATCH($G339,Turnos!$J$2:$J$201,0)),"Falta el turno"))</f>
        <v/>
      </c>
      <c r="I339" s="15">
        <f>IF(OR($C339="",$H339=""),"",IF($H339="Por horas",N($D339),IF($H339="Por puntos",N($F339),IF($H339="Puntos × horas",N($F339)*N($D339),IF($H339="Partes iguales",1,"")))))</f>
        <v/>
      </c>
      <c r="J339" s="15">
        <f>IF($I339="","",SUMIFS($I$2:$I$1201,$G$2:$G$1201,$G339))</f>
        <v/>
      </c>
      <c r="K339" s="19">
        <f>IF($I339="","",IFERROR($I339/$J339,0))</f>
        <v/>
      </c>
      <c r="L339" s="18">
        <f>IF($K339="","",$K339*N(INDEX(Turnos!$C$2:$C$201,MATCH($G339,Turnos!$J$2:$J$201,0))))</f>
        <v/>
      </c>
      <c r="M339" s="18">
        <f>IF($K339="","",$K339*N(INDEX(Turnos!$D$2:$D$201,MATCH($G339,Turnos!$J$2:$J$201,0))))</f>
        <v/>
      </c>
      <c r="N339" s="18">
        <f>IF($K339="","",$L339+$M339)</f>
        <v/>
      </c>
      <c r="O339" s="13">
        <f>IF(OR($G339="",$C339="",$G339&lt;&gt;'Liquidación del turno'!$C$5),"",COUNTIFS($G$2:$G339,$G339,$C$2:$C339,"&lt;&gt;"))</f>
        <v/>
      </c>
    </row>
    <row r="340">
      <c r="A340" s="16" t="n"/>
      <c r="B340" s="11" t="n"/>
      <c r="C340" s="11" t="n"/>
      <c r="D340" s="12" t="n"/>
      <c r="E340" s="13">
        <f>IF($C340="","",IFERROR(INDEX(Equipo!$B$2:$B$61,MATCH($C340,Equipo!$A$2:$A$61,0)),"No está en Equipo"))</f>
        <v/>
      </c>
      <c r="F340" s="15">
        <f>IF($C340="","",IFERROR(INDEX(Equipo!$C$2:$C$61,MATCH($C340,Equipo!$A$2:$A$61,0)),0))</f>
        <v/>
      </c>
      <c r="G340" s="13">
        <f>IF(OR($A340="",$B340=""),"",IFERROR($A340*10+MATCH($B340,Puestos!$D$2:$D$7,0),""))</f>
        <v/>
      </c>
      <c r="H340" s="13">
        <f>IF($G340="","",IFERROR(INDEX(Turnos!$F$2:$F$201,MATCH($G340,Turnos!$J$2:$J$201,0)),"Falta el turno"))</f>
        <v/>
      </c>
      <c r="I340" s="15">
        <f>IF(OR($C340="",$H340=""),"",IF($H340="Por horas",N($D340),IF($H340="Por puntos",N($F340),IF($H340="Puntos × horas",N($F340)*N($D340),IF($H340="Partes iguales",1,"")))))</f>
        <v/>
      </c>
      <c r="J340" s="15">
        <f>IF($I340="","",SUMIFS($I$2:$I$1201,$G$2:$G$1201,$G340))</f>
        <v/>
      </c>
      <c r="K340" s="19">
        <f>IF($I340="","",IFERROR($I340/$J340,0))</f>
        <v/>
      </c>
      <c r="L340" s="18">
        <f>IF($K340="","",$K340*N(INDEX(Turnos!$C$2:$C$201,MATCH($G340,Turnos!$J$2:$J$201,0))))</f>
        <v/>
      </c>
      <c r="M340" s="18">
        <f>IF($K340="","",$K340*N(INDEX(Turnos!$D$2:$D$201,MATCH($G340,Turnos!$J$2:$J$201,0))))</f>
        <v/>
      </c>
      <c r="N340" s="18">
        <f>IF($K340="","",$L340+$M340)</f>
        <v/>
      </c>
      <c r="O340" s="13">
        <f>IF(OR($G340="",$C340="",$G340&lt;&gt;'Liquidación del turno'!$C$5),"",COUNTIFS($G$2:$G340,$G340,$C$2:$C340,"&lt;&gt;"))</f>
        <v/>
      </c>
    </row>
    <row r="341">
      <c r="A341" s="16" t="n"/>
      <c r="B341" s="11" t="n"/>
      <c r="C341" s="11" t="n"/>
      <c r="D341" s="12" t="n"/>
      <c r="E341" s="13">
        <f>IF($C341="","",IFERROR(INDEX(Equipo!$B$2:$B$61,MATCH($C341,Equipo!$A$2:$A$61,0)),"No está en Equipo"))</f>
        <v/>
      </c>
      <c r="F341" s="15">
        <f>IF($C341="","",IFERROR(INDEX(Equipo!$C$2:$C$61,MATCH($C341,Equipo!$A$2:$A$61,0)),0))</f>
        <v/>
      </c>
      <c r="G341" s="13">
        <f>IF(OR($A341="",$B341=""),"",IFERROR($A341*10+MATCH($B341,Puestos!$D$2:$D$7,0),""))</f>
        <v/>
      </c>
      <c r="H341" s="13">
        <f>IF($G341="","",IFERROR(INDEX(Turnos!$F$2:$F$201,MATCH($G341,Turnos!$J$2:$J$201,0)),"Falta el turno"))</f>
        <v/>
      </c>
      <c r="I341" s="15">
        <f>IF(OR($C341="",$H341=""),"",IF($H341="Por horas",N($D341),IF($H341="Por puntos",N($F341),IF($H341="Puntos × horas",N($F341)*N($D341),IF($H341="Partes iguales",1,"")))))</f>
        <v/>
      </c>
      <c r="J341" s="15">
        <f>IF($I341="","",SUMIFS($I$2:$I$1201,$G$2:$G$1201,$G341))</f>
        <v/>
      </c>
      <c r="K341" s="19">
        <f>IF($I341="","",IFERROR($I341/$J341,0))</f>
        <v/>
      </c>
      <c r="L341" s="18">
        <f>IF($K341="","",$K341*N(INDEX(Turnos!$C$2:$C$201,MATCH($G341,Turnos!$J$2:$J$201,0))))</f>
        <v/>
      </c>
      <c r="M341" s="18">
        <f>IF($K341="","",$K341*N(INDEX(Turnos!$D$2:$D$201,MATCH($G341,Turnos!$J$2:$J$201,0))))</f>
        <v/>
      </c>
      <c r="N341" s="18">
        <f>IF($K341="","",$L341+$M341)</f>
        <v/>
      </c>
      <c r="O341" s="13">
        <f>IF(OR($G341="",$C341="",$G341&lt;&gt;'Liquidación del turno'!$C$5),"",COUNTIFS($G$2:$G341,$G341,$C$2:$C341,"&lt;&gt;"))</f>
        <v/>
      </c>
    </row>
    <row r="342">
      <c r="A342" s="16" t="n"/>
      <c r="B342" s="11" t="n"/>
      <c r="C342" s="11" t="n"/>
      <c r="D342" s="12" t="n"/>
      <c r="E342" s="13">
        <f>IF($C342="","",IFERROR(INDEX(Equipo!$B$2:$B$61,MATCH($C342,Equipo!$A$2:$A$61,0)),"No está en Equipo"))</f>
        <v/>
      </c>
      <c r="F342" s="15">
        <f>IF($C342="","",IFERROR(INDEX(Equipo!$C$2:$C$61,MATCH($C342,Equipo!$A$2:$A$61,0)),0))</f>
        <v/>
      </c>
      <c r="G342" s="13">
        <f>IF(OR($A342="",$B342=""),"",IFERROR($A342*10+MATCH($B342,Puestos!$D$2:$D$7,0),""))</f>
        <v/>
      </c>
      <c r="H342" s="13">
        <f>IF($G342="","",IFERROR(INDEX(Turnos!$F$2:$F$201,MATCH($G342,Turnos!$J$2:$J$201,0)),"Falta el turno"))</f>
        <v/>
      </c>
      <c r="I342" s="15">
        <f>IF(OR($C342="",$H342=""),"",IF($H342="Por horas",N($D342),IF($H342="Por puntos",N($F342),IF($H342="Puntos × horas",N($F342)*N($D342),IF($H342="Partes iguales",1,"")))))</f>
        <v/>
      </c>
      <c r="J342" s="15">
        <f>IF($I342="","",SUMIFS($I$2:$I$1201,$G$2:$G$1201,$G342))</f>
        <v/>
      </c>
      <c r="K342" s="19">
        <f>IF($I342="","",IFERROR($I342/$J342,0))</f>
        <v/>
      </c>
      <c r="L342" s="18">
        <f>IF($K342="","",$K342*N(INDEX(Turnos!$C$2:$C$201,MATCH($G342,Turnos!$J$2:$J$201,0))))</f>
        <v/>
      </c>
      <c r="M342" s="18">
        <f>IF($K342="","",$K342*N(INDEX(Turnos!$D$2:$D$201,MATCH($G342,Turnos!$J$2:$J$201,0))))</f>
        <v/>
      </c>
      <c r="N342" s="18">
        <f>IF($K342="","",$L342+$M342)</f>
        <v/>
      </c>
      <c r="O342" s="13">
        <f>IF(OR($G342="",$C342="",$G342&lt;&gt;'Liquidación del turno'!$C$5),"",COUNTIFS($G$2:$G342,$G342,$C$2:$C342,"&lt;&gt;"))</f>
        <v/>
      </c>
    </row>
    <row r="343">
      <c r="A343" s="16" t="n"/>
      <c r="B343" s="11" t="n"/>
      <c r="C343" s="11" t="n"/>
      <c r="D343" s="12" t="n"/>
      <c r="E343" s="13">
        <f>IF($C343="","",IFERROR(INDEX(Equipo!$B$2:$B$61,MATCH($C343,Equipo!$A$2:$A$61,0)),"No está en Equipo"))</f>
        <v/>
      </c>
      <c r="F343" s="15">
        <f>IF($C343="","",IFERROR(INDEX(Equipo!$C$2:$C$61,MATCH($C343,Equipo!$A$2:$A$61,0)),0))</f>
        <v/>
      </c>
      <c r="G343" s="13">
        <f>IF(OR($A343="",$B343=""),"",IFERROR($A343*10+MATCH($B343,Puestos!$D$2:$D$7,0),""))</f>
        <v/>
      </c>
      <c r="H343" s="13">
        <f>IF($G343="","",IFERROR(INDEX(Turnos!$F$2:$F$201,MATCH($G343,Turnos!$J$2:$J$201,0)),"Falta el turno"))</f>
        <v/>
      </c>
      <c r="I343" s="15">
        <f>IF(OR($C343="",$H343=""),"",IF($H343="Por horas",N($D343),IF($H343="Por puntos",N($F343),IF($H343="Puntos × horas",N($F343)*N($D343),IF($H343="Partes iguales",1,"")))))</f>
        <v/>
      </c>
      <c r="J343" s="15">
        <f>IF($I343="","",SUMIFS($I$2:$I$1201,$G$2:$G$1201,$G343))</f>
        <v/>
      </c>
      <c r="K343" s="19">
        <f>IF($I343="","",IFERROR($I343/$J343,0))</f>
        <v/>
      </c>
      <c r="L343" s="18">
        <f>IF($K343="","",$K343*N(INDEX(Turnos!$C$2:$C$201,MATCH($G343,Turnos!$J$2:$J$201,0))))</f>
        <v/>
      </c>
      <c r="M343" s="18">
        <f>IF($K343="","",$K343*N(INDEX(Turnos!$D$2:$D$201,MATCH($G343,Turnos!$J$2:$J$201,0))))</f>
        <v/>
      </c>
      <c r="N343" s="18">
        <f>IF($K343="","",$L343+$M343)</f>
        <v/>
      </c>
      <c r="O343" s="13">
        <f>IF(OR($G343="",$C343="",$G343&lt;&gt;'Liquidación del turno'!$C$5),"",COUNTIFS($G$2:$G343,$G343,$C$2:$C343,"&lt;&gt;"))</f>
        <v/>
      </c>
    </row>
    <row r="344">
      <c r="A344" s="16" t="n"/>
      <c r="B344" s="11" t="n"/>
      <c r="C344" s="11" t="n"/>
      <c r="D344" s="12" t="n"/>
      <c r="E344" s="13">
        <f>IF($C344="","",IFERROR(INDEX(Equipo!$B$2:$B$61,MATCH($C344,Equipo!$A$2:$A$61,0)),"No está en Equipo"))</f>
        <v/>
      </c>
      <c r="F344" s="15">
        <f>IF($C344="","",IFERROR(INDEX(Equipo!$C$2:$C$61,MATCH($C344,Equipo!$A$2:$A$61,0)),0))</f>
        <v/>
      </c>
      <c r="G344" s="13">
        <f>IF(OR($A344="",$B344=""),"",IFERROR($A344*10+MATCH($B344,Puestos!$D$2:$D$7,0),""))</f>
        <v/>
      </c>
      <c r="H344" s="13">
        <f>IF($G344="","",IFERROR(INDEX(Turnos!$F$2:$F$201,MATCH($G344,Turnos!$J$2:$J$201,0)),"Falta el turno"))</f>
        <v/>
      </c>
      <c r="I344" s="15">
        <f>IF(OR($C344="",$H344=""),"",IF($H344="Por horas",N($D344),IF($H344="Por puntos",N($F344),IF($H344="Puntos × horas",N($F344)*N($D344),IF($H344="Partes iguales",1,"")))))</f>
        <v/>
      </c>
      <c r="J344" s="15">
        <f>IF($I344="","",SUMIFS($I$2:$I$1201,$G$2:$G$1201,$G344))</f>
        <v/>
      </c>
      <c r="K344" s="19">
        <f>IF($I344="","",IFERROR($I344/$J344,0))</f>
        <v/>
      </c>
      <c r="L344" s="18">
        <f>IF($K344="","",$K344*N(INDEX(Turnos!$C$2:$C$201,MATCH($G344,Turnos!$J$2:$J$201,0))))</f>
        <v/>
      </c>
      <c r="M344" s="18">
        <f>IF($K344="","",$K344*N(INDEX(Turnos!$D$2:$D$201,MATCH($G344,Turnos!$J$2:$J$201,0))))</f>
        <v/>
      </c>
      <c r="N344" s="18">
        <f>IF($K344="","",$L344+$M344)</f>
        <v/>
      </c>
      <c r="O344" s="13">
        <f>IF(OR($G344="",$C344="",$G344&lt;&gt;'Liquidación del turno'!$C$5),"",COUNTIFS($G$2:$G344,$G344,$C$2:$C344,"&lt;&gt;"))</f>
        <v/>
      </c>
    </row>
    <row r="345">
      <c r="A345" s="16" t="n"/>
      <c r="B345" s="11" t="n"/>
      <c r="C345" s="11" t="n"/>
      <c r="D345" s="12" t="n"/>
      <c r="E345" s="13">
        <f>IF($C345="","",IFERROR(INDEX(Equipo!$B$2:$B$61,MATCH($C345,Equipo!$A$2:$A$61,0)),"No está en Equipo"))</f>
        <v/>
      </c>
      <c r="F345" s="15">
        <f>IF($C345="","",IFERROR(INDEX(Equipo!$C$2:$C$61,MATCH($C345,Equipo!$A$2:$A$61,0)),0))</f>
        <v/>
      </c>
      <c r="G345" s="13">
        <f>IF(OR($A345="",$B345=""),"",IFERROR($A345*10+MATCH($B345,Puestos!$D$2:$D$7,0),""))</f>
        <v/>
      </c>
      <c r="H345" s="13">
        <f>IF($G345="","",IFERROR(INDEX(Turnos!$F$2:$F$201,MATCH($G345,Turnos!$J$2:$J$201,0)),"Falta el turno"))</f>
        <v/>
      </c>
      <c r="I345" s="15">
        <f>IF(OR($C345="",$H345=""),"",IF($H345="Por horas",N($D345),IF($H345="Por puntos",N($F345),IF($H345="Puntos × horas",N($F345)*N($D345),IF($H345="Partes iguales",1,"")))))</f>
        <v/>
      </c>
      <c r="J345" s="15">
        <f>IF($I345="","",SUMIFS($I$2:$I$1201,$G$2:$G$1201,$G345))</f>
        <v/>
      </c>
      <c r="K345" s="19">
        <f>IF($I345="","",IFERROR($I345/$J345,0))</f>
        <v/>
      </c>
      <c r="L345" s="18">
        <f>IF($K345="","",$K345*N(INDEX(Turnos!$C$2:$C$201,MATCH($G345,Turnos!$J$2:$J$201,0))))</f>
        <v/>
      </c>
      <c r="M345" s="18">
        <f>IF($K345="","",$K345*N(INDEX(Turnos!$D$2:$D$201,MATCH($G345,Turnos!$J$2:$J$201,0))))</f>
        <v/>
      </c>
      <c r="N345" s="18">
        <f>IF($K345="","",$L345+$M345)</f>
        <v/>
      </c>
      <c r="O345" s="13">
        <f>IF(OR($G345="",$C345="",$G345&lt;&gt;'Liquidación del turno'!$C$5),"",COUNTIFS($G$2:$G345,$G345,$C$2:$C345,"&lt;&gt;"))</f>
        <v/>
      </c>
    </row>
    <row r="346">
      <c r="A346" s="16" t="n"/>
      <c r="B346" s="11" t="n"/>
      <c r="C346" s="11" t="n"/>
      <c r="D346" s="12" t="n"/>
      <c r="E346" s="13">
        <f>IF($C346="","",IFERROR(INDEX(Equipo!$B$2:$B$61,MATCH($C346,Equipo!$A$2:$A$61,0)),"No está en Equipo"))</f>
        <v/>
      </c>
      <c r="F346" s="15">
        <f>IF($C346="","",IFERROR(INDEX(Equipo!$C$2:$C$61,MATCH($C346,Equipo!$A$2:$A$61,0)),0))</f>
        <v/>
      </c>
      <c r="G346" s="13">
        <f>IF(OR($A346="",$B346=""),"",IFERROR($A346*10+MATCH($B346,Puestos!$D$2:$D$7,0),""))</f>
        <v/>
      </c>
      <c r="H346" s="13">
        <f>IF($G346="","",IFERROR(INDEX(Turnos!$F$2:$F$201,MATCH($G346,Turnos!$J$2:$J$201,0)),"Falta el turno"))</f>
        <v/>
      </c>
      <c r="I346" s="15">
        <f>IF(OR($C346="",$H346=""),"",IF($H346="Por horas",N($D346),IF($H346="Por puntos",N($F346),IF($H346="Puntos × horas",N($F346)*N($D346),IF($H346="Partes iguales",1,"")))))</f>
        <v/>
      </c>
      <c r="J346" s="15">
        <f>IF($I346="","",SUMIFS($I$2:$I$1201,$G$2:$G$1201,$G346))</f>
        <v/>
      </c>
      <c r="K346" s="19">
        <f>IF($I346="","",IFERROR($I346/$J346,0))</f>
        <v/>
      </c>
      <c r="L346" s="18">
        <f>IF($K346="","",$K346*N(INDEX(Turnos!$C$2:$C$201,MATCH($G346,Turnos!$J$2:$J$201,0))))</f>
        <v/>
      </c>
      <c r="M346" s="18">
        <f>IF($K346="","",$K346*N(INDEX(Turnos!$D$2:$D$201,MATCH($G346,Turnos!$J$2:$J$201,0))))</f>
        <v/>
      </c>
      <c r="N346" s="18">
        <f>IF($K346="","",$L346+$M346)</f>
        <v/>
      </c>
      <c r="O346" s="13">
        <f>IF(OR($G346="",$C346="",$G346&lt;&gt;'Liquidación del turno'!$C$5),"",COUNTIFS($G$2:$G346,$G346,$C$2:$C346,"&lt;&gt;"))</f>
        <v/>
      </c>
    </row>
    <row r="347">
      <c r="A347" s="16" t="n"/>
      <c r="B347" s="11" t="n"/>
      <c r="C347" s="11" t="n"/>
      <c r="D347" s="12" t="n"/>
      <c r="E347" s="13">
        <f>IF($C347="","",IFERROR(INDEX(Equipo!$B$2:$B$61,MATCH($C347,Equipo!$A$2:$A$61,0)),"No está en Equipo"))</f>
        <v/>
      </c>
      <c r="F347" s="15">
        <f>IF($C347="","",IFERROR(INDEX(Equipo!$C$2:$C$61,MATCH($C347,Equipo!$A$2:$A$61,0)),0))</f>
        <v/>
      </c>
      <c r="G347" s="13">
        <f>IF(OR($A347="",$B347=""),"",IFERROR($A347*10+MATCH($B347,Puestos!$D$2:$D$7,0),""))</f>
        <v/>
      </c>
      <c r="H347" s="13">
        <f>IF($G347="","",IFERROR(INDEX(Turnos!$F$2:$F$201,MATCH($G347,Turnos!$J$2:$J$201,0)),"Falta el turno"))</f>
        <v/>
      </c>
      <c r="I347" s="15">
        <f>IF(OR($C347="",$H347=""),"",IF($H347="Por horas",N($D347),IF($H347="Por puntos",N($F347),IF($H347="Puntos × horas",N($F347)*N($D347),IF($H347="Partes iguales",1,"")))))</f>
        <v/>
      </c>
      <c r="J347" s="15">
        <f>IF($I347="","",SUMIFS($I$2:$I$1201,$G$2:$G$1201,$G347))</f>
        <v/>
      </c>
      <c r="K347" s="19">
        <f>IF($I347="","",IFERROR($I347/$J347,0))</f>
        <v/>
      </c>
      <c r="L347" s="18">
        <f>IF($K347="","",$K347*N(INDEX(Turnos!$C$2:$C$201,MATCH($G347,Turnos!$J$2:$J$201,0))))</f>
        <v/>
      </c>
      <c r="M347" s="18">
        <f>IF($K347="","",$K347*N(INDEX(Turnos!$D$2:$D$201,MATCH($G347,Turnos!$J$2:$J$201,0))))</f>
        <v/>
      </c>
      <c r="N347" s="18">
        <f>IF($K347="","",$L347+$M347)</f>
        <v/>
      </c>
      <c r="O347" s="13">
        <f>IF(OR($G347="",$C347="",$G347&lt;&gt;'Liquidación del turno'!$C$5),"",COUNTIFS($G$2:$G347,$G347,$C$2:$C347,"&lt;&gt;"))</f>
        <v/>
      </c>
    </row>
    <row r="348">
      <c r="A348" s="16" t="n"/>
      <c r="B348" s="11" t="n"/>
      <c r="C348" s="11" t="n"/>
      <c r="D348" s="12" t="n"/>
      <c r="E348" s="13">
        <f>IF($C348="","",IFERROR(INDEX(Equipo!$B$2:$B$61,MATCH($C348,Equipo!$A$2:$A$61,0)),"No está en Equipo"))</f>
        <v/>
      </c>
      <c r="F348" s="15">
        <f>IF($C348="","",IFERROR(INDEX(Equipo!$C$2:$C$61,MATCH($C348,Equipo!$A$2:$A$61,0)),0))</f>
        <v/>
      </c>
      <c r="G348" s="13">
        <f>IF(OR($A348="",$B348=""),"",IFERROR($A348*10+MATCH($B348,Puestos!$D$2:$D$7,0),""))</f>
        <v/>
      </c>
      <c r="H348" s="13">
        <f>IF($G348="","",IFERROR(INDEX(Turnos!$F$2:$F$201,MATCH($G348,Turnos!$J$2:$J$201,0)),"Falta el turno"))</f>
        <v/>
      </c>
      <c r="I348" s="15">
        <f>IF(OR($C348="",$H348=""),"",IF($H348="Por horas",N($D348),IF($H348="Por puntos",N($F348),IF($H348="Puntos × horas",N($F348)*N($D348),IF($H348="Partes iguales",1,"")))))</f>
        <v/>
      </c>
      <c r="J348" s="15">
        <f>IF($I348="","",SUMIFS($I$2:$I$1201,$G$2:$G$1201,$G348))</f>
        <v/>
      </c>
      <c r="K348" s="19">
        <f>IF($I348="","",IFERROR($I348/$J348,0))</f>
        <v/>
      </c>
      <c r="L348" s="18">
        <f>IF($K348="","",$K348*N(INDEX(Turnos!$C$2:$C$201,MATCH($G348,Turnos!$J$2:$J$201,0))))</f>
        <v/>
      </c>
      <c r="M348" s="18">
        <f>IF($K348="","",$K348*N(INDEX(Turnos!$D$2:$D$201,MATCH($G348,Turnos!$J$2:$J$201,0))))</f>
        <v/>
      </c>
      <c r="N348" s="18">
        <f>IF($K348="","",$L348+$M348)</f>
        <v/>
      </c>
      <c r="O348" s="13">
        <f>IF(OR($G348="",$C348="",$G348&lt;&gt;'Liquidación del turno'!$C$5),"",COUNTIFS($G$2:$G348,$G348,$C$2:$C348,"&lt;&gt;"))</f>
        <v/>
      </c>
    </row>
    <row r="349">
      <c r="A349" s="16" t="n"/>
      <c r="B349" s="11" t="n"/>
      <c r="C349" s="11" t="n"/>
      <c r="D349" s="12" t="n"/>
      <c r="E349" s="13">
        <f>IF($C349="","",IFERROR(INDEX(Equipo!$B$2:$B$61,MATCH($C349,Equipo!$A$2:$A$61,0)),"No está en Equipo"))</f>
        <v/>
      </c>
      <c r="F349" s="15">
        <f>IF($C349="","",IFERROR(INDEX(Equipo!$C$2:$C$61,MATCH($C349,Equipo!$A$2:$A$61,0)),0))</f>
        <v/>
      </c>
      <c r="G349" s="13">
        <f>IF(OR($A349="",$B349=""),"",IFERROR($A349*10+MATCH($B349,Puestos!$D$2:$D$7,0),""))</f>
        <v/>
      </c>
      <c r="H349" s="13">
        <f>IF($G349="","",IFERROR(INDEX(Turnos!$F$2:$F$201,MATCH($G349,Turnos!$J$2:$J$201,0)),"Falta el turno"))</f>
        <v/>
      </c>
      <c r="I349" s="15">
        <f>IF(OR($C349="",$H349=""),"",IF($H349="Por horas",N($D349),IF($H349="Por puntos",N($F349),IF($H349="Puntos × horas",N($F349)*N($D349),IF($H349="Partes iguales",1,"")))))</f>
        <v/>
      </c>
      <c r="J349" s="15">
        <f>IF($I349="","",SUMIFS($I$2:$I$1201,$G$2:$G$1201,$G349))</f>
        <v/>
      </c>
      <c r="K349" s="19">
        <f>IF($I349="","",IFERROR($I349/$J349,0))</f>
        <v/>
      </c>
      <c r="L349" s="18">
        <f>IF($K349="","",$K349*N(INDEX(Turnos!$C$2:$C$201,MATCH($G349,Turnos!$J$2:$J$201,0))))</f>
        <v/>
      </c>
      <c r="M349" s="18">
        <f>IF($K349="","",$K349*N(INDEX(Turnos!$D$2:$D$201,MATCH($G349,Turnos!$J$2:$J$201,0))))</f>
        <v/>
      </c>
      <c r="N349" s="18">
        <f>IF($K349="","",$L349+$M349)</f>
        <v/>
      </c>
      <c r="O349" s="13">
        <f>IF(OR($G349="",$C349="",$G349&lt;&gt;'Liquidación del turno'!$C$5),"",COUNTIFS($G$2:$G349,$G349,$C$2:$C349,"&lt;&gt;"))</f>
        <v/>
      </c>
    </row>
    <row r="350">
      <c r="A350" s="16" t="n"/>
      <c r="B350" s="11" t="n"/>
      <c r="C350" s="11" t="n"/>
      <c r="D350" s="12" t="n"/>
      <c r="E350" s="13">
        <f>IF($C350="","",IFERROR(INDEX(Equipo!$B$2:$B$61,MATCH($C350,Equipo!$A$2:$A$61,0)),"No está en Equipo"))</f>
        <v/>
      </c>
      <c r="F350" s="15">
        <f>IF($C350="","",IFERROR(INDEX(Equipo!$C$2:$C$61,MATCH($C350,Equipo!$A$2:$A$61,0)),0))</f>
        <v/>
      </c>
      <c r="G350" s="13">
        <f>IF(OR($A350="",$B350=""),"",IFERROR($A350*10+MATCH($B350,Puestos!$D$2:$D$7,0),""))</f>
        <v/>
      </c>
      <c r="H350" s="13">
        <f>IF($G350="","",IFERROR(INDEX(Turnos!$F$2:$F$201,MATCH($G350,Turnos!$J$2:$J$201,0)),"Falta el turno"))</f>
        <v/>
      </c>
      <c r="I350" s="15">
        <f>IF(OR($C350="",$H350=""),"",IF($H350="Por horas",N($D350),IF($H350="Por puntos",N($F350),IF($H350="Puntos × horas",N($F350)*N($D350),IF($H350="Partes iguales",1,"")))))</f>
        <v/>
      </c>
      <c r="J350" s="15">
        <f>IF($I350="","",SUMIFS($I$2:$I$1201,$G$2:$G$1201,$G350))</f>
        <v/>
      </c>
      <c r="K350" s="19">
        <f>IF($I350="","",IFERROR($I350/$J350,0))</f>
        <v/>
      </c>
      <c r="L350" s="18">
        <f>IF($K350="","",$K350*N(INDEX(Turnos!$C$2:$C$201,MATCH($G350,Turnos!$J$2:$J$201,0))))</f>
        <v/>
      </c>
      <c r="M350" s="18">
        <f>IF($K350="","",$K350*N(INDEX(Turnos!$D$2:$D$201,MATCH($G350,Turnos!$J$2:$J$201,0))))</f>
        <v/>
      </c>
      <c r="N350" s="18">
        <f>IF($K350="","",$L350+$M350)</f>
        <v/>
      </c>
      <c r="O350" s="13">
        <f>IF(OR($G350="",$C350="",$G350&lt;&gt;'Liquidación del turno'!$C$5),"",COUNTIFS($G$2:$G350,$G350,$C$2:$C350,"&lt;&gt;"))</f>
        <v/>
      </c>
    </row>
    <row r="351">
      <c r="A351" s="16" t="n"/>
      <c r="B351" s="11" t="n"/>
      <c r="C351" s="11" t="n"/>
      <c r="D351" s="12" t="n"/>
      <c r="E351" s="13">
        <f>IF($C351="","",IFERROR(INDEX(Equipo!$B$2:$B$61,MATCH($C351,Equipo!$A$2:$A$61,0)),"No está en Equipo"))</f>
        <v/>
      </c>
      <c r="F351" s="15">
        <f>IF($C351="","",IFERROR(INDEX(Equipo!$C$2:$C$61,MATCH($C351,Equipo!$A$2:$A$61,0)),0))</f>
        <v/>
      </c>
      <c r="G351" s="13">
        <f>IF(OR($A351="",$B351=""),"",IFERROR($A351*10+MATCH($B351,Puestos!$D$2:$D$7,0),""))</f>
        <v/>
      </c>
      <c r="H351" s="13">
        <f>IF($G351="","",IFERROR(INDEX(Turnos!$F$2:$F$201,MATCH($G351,Turnos!$J$2:$J$201,0)),"Falta el turno"))</f>
        <v/>
      </c>
      <c r="I351" s="15">
        <f>IF(OR($C351="",$H351=""),"",IF($H351="Por horas",N($D351),IF($H351="Por puntos",N($F351),IF($H351="Puntos × horas",N($F351)*N($D351),IF($H351="Partes iguales",1,"")))))</f>
        <v/>
      </c>
      <c r="J351" s="15">
        <f>IF($I351="","",SUMIFS($I$2:$I$1201,$G$2:$G$1201,$G351))</f>
        <v/>
      </c>
      <c r="K351" s="19">
        <f>IF($I351="","",IFERROR($I351/$J351,0))</f>
        <v/>
      </c>
      <c r="L351" s="18">
        <f>IF($K351="","",$K351*N(INDEX(Turnos!$C$2:$C$201,MATCH($G351,Turnos!$J$2:$J$201,0))))</f>
        <v/>
      </c>
      <c r="M351" s="18">
        <f>IF($K351="","",$K351*N(INDEX(Turnos!$D$2:$D$201,MATCH($G351,Turnos!$J$2:$J$201,0))))</f>
        <v/>
      </c>
      <c r="N351" s="18">
        <f>IF($K351="","",$L351+$M351)</f>
        <v/>
      </c>
      <c r="O351" s="13">
        <f>IF(OR($G351="",$C351="",$G351&lt;&gt;'Liquidación del turno'!$C$5),"",COUNTIFS($G$2:$G351,$G351,$C$2:$C351,"&lt;&gt;"))</f>
        <v/>
      </c>
    </row>
    <row r="352">
      <c r="A352" s="16" t="n"/>
      <c r="B352" s="11" t="n"/>
      <c r="C352" s="11" t="n"/>
      <c r="D352" s="12" t="n"/>
      <c r="E352" s="13">
        <f>IF($C352="","",IFERROR(INDEX(Equipo!$B$2:$B$61,MATCH($C352,Equipo!$A$2:$A$61,0)),"No está en Equipo"))</f>
        <v/>
      </c>
      <c r="F352" s="15">
        <f>IF($C352="","",IFERROR(INDEX(Equipo!$C$2:$C$61,MATCH($C352,Equipo!$A$2:$A$61,0)),0))</f>
        <v/>
      </c>
      <c r="G352" s="13">
        <f>IF(OR($A352="",$B352=""),"",IFERROR($A352*10+MATCH($B352,Puestos!$D$2:$D$7,0),""))</f>
        <v/>
      </c>
      <c r="H352" s="13">
        <f>IF($G352="","",IFERROR(INDEX(Turnos!$F$2:$F$201,MATCH($G352,Turnos!$J$2:$J$201,0)),"Falta el turno"))</f>
        <v/>
      </c>
      <c r="I352" s="15">
        <f>IF(OR($C352="",$H352=""),"",IF($H352="Por horas",N($D352),IF($H352="Por puntos",N($F352),IF($H352="Puntos × horas",N($F352)*N($D352),IF($H352="Partes iguales",1,"")))))</f>
        <v/>
      </c>
      <c r="J352" s="15">
        <f>IF($I352="","",SUMIFS($I$2:$I$1201,$G$2:$G$1201,$G352))</f>
        <v/>
      </c>
      <c r="K352" s="19">
        <f>IF($I352="","",IFERROR($I352/$J352,0))</f>
        <v/>
      </c>
      <c r="L352" s="18">
        <f>IF($K352="","",$K352*N(INDEX(Turnos!$C$2:$C$201,MATCH($G352,Turnos!$J$2:$J$201,0))))</f>
        <v/>
      </c>
      <c r="M352" s="18">
        <f>IF($K352="","",$K352*N(INDEX(Turnos!$D$2:$D$201,MATCH($G352,Turnos!$J$2:$J$201,0))))</f>
        <v/>
      </c>
      <c r="N352" s="18">
        <f>IF($K352="","",$L352+$M352)</f>
        <v/>
      </c>
      <c r="O352" s="13">
        <f>IF(OR($G352="",$C352="",$G352&lt;&gt;'Liquidación del turno'!$C$5),"",COUNTIFS($G$2:$G352,$G352,$C$2:$C352,"&lt;&gt;"))</f>
        <v/>
      </c>
    </row>
    <row r="353">
      <c r="A353" s="16" t="n"/>
      <c r="B353" s="11" t="n"/>
      <c r="C353" s="11" t="n"/>
      <c r="D353" s="12" t="n"/>
      <c r="E353" s="13">
        <f>IF($C353="","",IFERROR(INDEX(Equipo!$B$2:$B$61,MATCH($C353,Equipo!$A$2:$A$61,0)),"No está en Equipo"))</f>
        <v/>
      </c>
      <c r="F353" s="15">
        <f>IF($C353="","",IFERROR(INDEX(Equipo!$C$2:$C$61,MATCH($C353,Equipo!$A$2:$A$61,0)),0))</f>
        <v/>
      </c>
      <c r="G353" s="13">
        <f>IF(OR($A353="",$B353=""),"",IFERROR($A353*10+MATCH($B353,Puestos!$D$2:$D$7,0),""))</f>
        <v/>
      </c>
      <c r="H353" s="13">
        <f>IF($G353="","",IFERROR(INDEX(Turnos!$F$2:$F$201,MATCH($G353,Turnos!$J$2:$J$201,0)),"Falta el turno"))</f>
        <v/>
      </c>
      <c r="I353" s="15">
        <f>IF(OR($C353="",$H353=""),"",IF($H353="Por horas",N($D353),IF($H353="Por puntos",N($F353),IF($H353="Puntos × horas",N($F353)*N($D353),IF($H353="Partes iguales",1,"")))))</f>
        <v/>
      </c>
      <c r="J353" s="15">
        <f>IF($I353="","",SUMIFS($I$2:$I$1201,$G$2:$G$1201,$G353))</f>
        <v/>
      </c>
      <c r="K353" s="19">
        <f>IF($I353="","",IFERROR($I353/$J353,0))</f>
        <v/>
      </c>
      <c r="L353" s="18">
        <f>IF($K353="","",$K353*N(INDEX(Turnos!$C$2:$C$201,MATCH($G353,Turnos!$J$2:$J$201,0))))</f>
        <v/>
      </c>
      <c r="M353" s="18">
        <f>IF($K353="","",$K353*N(INDEX(Turnos!$D$2:$D$201,MATCH($G353,Turnos!$J$2:$J$201,0))))</f>
        <v/>
      </c>
      <c r="N353" s="18">
        <f>IF($K353="","",$L353+$M353)</f>
        <v/>
      </c>
      <c r="O353" s="13">
        <f>IF(OR($G353="",$C353="",$G353&lt;&gt;'Liquidación del turno'!$C$5),"",COUNTIFS($G$2:$G353,$G353,$C$2:$C353,"&lt;&gt;"))</f>
        <v/>
      </c>
    </row>
    <row r="354">
      <c r="A354" s="16" t="n"/>
      <c r="B354" s="11" t="n"/>
      <c r="C354" s="11" t="n"/>
      <c r="D354" s="12" t="n"/>
      <c r="E354" s="13">
        <f>IF($C354="","",IFERROR(INDEX(Equipo!$B$2:$B$61,MATCH($C354,Equipo!$A$2:$A$61,0)),"No está en Equipo"))</f>
        <v/>
      </c>
      <c r="F354" s="15">
        <f>IF($C354="","",IFERROR(INDEX(Equipo!$C$2:$C$61,MATCH($C354,Equipo!$A$2:$A$61,0)),0))</f>
        <v/>
      </c>
      <c r="G354" s="13">
        <f>IF(OR($A354="",$B354=""),"",IFERROR($A354*10+MATCH($B354,Puestos!$D$2:$D$7,0),""))</f>
        <v/>
      </c>
      <c r="H354" s="13">
        <f>IF($G354="","",IFERROR(INDEX(Turnos!$F$2:$F$201,MATCH($G354,Turnos!$J$2:$J$201,0)),"Falta el turno"))</f>
        <v/>
      </c>
      <c r="I354" s="15">
        <f>IF(OR($C354="",$H354=""),"",IF($H354="Por horas",N($D354),IF($H354="Por puntos",N($F354),IF($H354="Puntos × horas",N($F354)*N($D354),IF($H354="Partes iguales",1,"")))))</f>
        <v/>
      </c>
      <c r="J354" s="15">
        <f>IF($I354="","",SUMIFS($I$2:$I$1201,$G$2:$G$1201,$G354))</f>
        <v/>
      </c>
      <c r="K354" s="19">
        <f>IF($I354="","",IFERROR($I354/$J354,0))</f>
        <v/>
      </c>
      <c r="L354" s="18">
        <f>IF($K354="","",$K354*N(INDEX(Turnos!$C$2:$C$201,MATCH($G354,Turnos!$J$2:$J$201,0))))</f>
        <v/>
      </c>
      <c r="M354" s="18">
        <f>IF($K354="","",$K354*N(INDEX(Turnos!$D$2:$D$201,MATCH($G354,Turnos!$J$2:$J$201,0))))</f>
        <v/>
      </c>
      <c r="N354" s="18">
        <f>IF($K354="","",$L354+$M354)</f>
        <v/>
      </c>
      <c r="O354" s="13">
        <f>IF(OR($G354="",$C354="",$G354&lt;&gt;'Liquidación del turno'!$C$5),"",COUNTIFS($G$2:$G354,$G354,$C$2:$C354,"&lt;&gt;"))</f>
        <v/>
      </c>
    </row>
    <row r="355">
      <c r="A355" s="16" t="n"/>
      <c r="B355" s="11" t="n"/>
      <c r="C355" s="11" t="n"/>
      <c r="D355" s="12" t="n"/>
      <c r="E355" s="13">
        <f>IF($C355="","",IFERROR(INDEX(Equipo!$B$2:$B$61,MATCH($C355,Equipo!$A$2:$A$61,0)),"No está en Equipo"))</f>
        <v/>
      </c>
      <c r="F355" s="15">
        <f>IF($C355="","",IFERROR(INDEX(Equipo!$C$2:$C$61,MATCH($C355,Equipo!$A$2:$A$61,0)),0))</f>
        <v/>
      </c>
      <c r="G355" s="13">
        <f>IF(OR($A355="",$B355=""),"",IFERROR($A355*10+MATCH($B355,Puestos!$D$2:$D$7,0),""))</f>
        <v/>
      </c>
      <c r="H355" s="13">
        <f>IF($G355="","",IFERROR(INDEX(Turnos!$F$2:$F$201,MATCH($G355,Turnos!$J$2:$J$201,0)),"Falta el turno"))</f>
        <v/>
      </c>
      <c r="I355" s="15">
        <f>IF(OR($C355="",$H355=""),"",IF($H355="Por horas",N($D355),IF($H355="Por puntos",N($F355),IF($H355="Puntos × horas",N($F355)*N($D355),IF($H355="Partes iguales",1,"")))))</f>
        <v/>
      </c>
      <c r="J355" s="15">
        <f>IF($I355="","",SUMIFS($I$2:$I$1201,$G$2:$G$1201,$G355))</f>
        <v/>
      </c>
      <c r="K355" s="19">
        <f>IF($I355="","",IFERROR($I355/$J355,0))</f>
        <v/>
      </c>
      <c r="L355" s="18">
        <f>IF($K355="","",$K355*N(INDEX(Turnos!$C$2:$C$201,MATCH($G355,Turnos!$J$2:$J$201,0))))</f>
        <v/>
      </c>
      <c r="M355" s="18">
        <f>IF($K355="","",$K355*N(INDEX(Turnos!$D$2:$D$201,MATCH($G355,Turnos!$J$2:$J$201,0))))</f>
        <v/>
      </c>
      <c r="N355" s="18">
        <f>IF($K355="","",$L355+$M355)</f>
        <v/>
      </c>
      <c r="O355" s="13">
        <f>IF(OR($G355="",$C355="",$G355&lt;&gt;'Liquidación del turno'!$C$5),"",COUNTIFS($G$2:$G355,$G355,$C$2:$C355,"&lt;&gt;"))</f>
        <v/>
      </c>
    </row>
    <row r="356">
      <c r="A356" s="16" t="n"/>
      <c r="B356" s="11" t="n"/>
      <c r="C356" s="11" t="n"/>
      <c r="D356" s="12" t="n"/>
      <c r="E356" s="13">
        <f>IF($C356="","",IFERROR(INDEX(Equipo!$B$2:$B$61,MATCH($C356,Equipo!$A$2:$A$61,0)),"No está en Equipo"))</f>
        <v/>
      </c>
      <c r="F356" s="15">
        <f>IF($C356="","",IFERROR(INDEX(Equipo!$C$2:$C$61,MATCH($C356,Equipo!$A$2:$A$61,0)),0))</f>
        <v/>
      </c>
      <c r="G356" s="13">
        <f>IF(OR($A356="",$B356=""),"",IFERROR($A356*10+MATCH($B356,Puestos!$D$2:$D$7,0),""))</f>
        <v/>
      </c>
      <c r="H356" s="13">
        <f>IF($G356="","",IFERROR(INDEX(Turnos!$F$2:$F$201,MATCH($G356,Turnos!$J$2:$J$201,0)),"Falta el turno"))</f>
        <v/>
      </c>
      <c r="I356" s="15">
        <f>IF(OR($C356="",$H356=""),"",IF($H356="Por horas",N($D356),IF($H356="Por puntos",N($F356),IF($H356="Puntos × horas",N($F356)*N($D356),IF($H356="Partes iguales",1,"")))))</f>
        <v/>
      </c>
      <c r="J356" s="15">
        <f>IF($I356="","",SUMIFS($I$2:$I$1201,$G$2:$G$1201,$G356))</f>
        <v/>
      </c>
      <c r="K356" s="19">
        <f>IF($I356="","",IFERROR($I356/$J356,0))</f>
        <v/>
      </c>
      <c r="L356" s="18">
        <f>IF($K356="","",$K356*N(INDEX(Turnos!$C$2:$C$201,MATCH($G356,Turnos!$J$2:$J$201,0))))</f>
        <v/>
      </c>
      <c r="M356" s="18">
        <f>IF($K356="","",$K356*N(INDEX(Turnos!$D$2:$D$201,MATCH($G356,Turnos!$J$2:$J$201,0))))</f>
        <v/>
      </c>
      <c r="N356" s="18">
        <f>IF($K356="","",$L356+$M356)</f>
        <v/>
      </c>
      <c r="O356" s="13">
        <f>IF(OR($G356="",$C356="",$G356&lt;&gt;'Liquidación del turno'!$C$5),"",COUNTIFS($G$2:$G356,$G356,$C$2:$C356,"&lt;&gt;"))</f>
        <v/>
      </c>
    </row>
    <row r="357">
      <c r="A357" s="16" t="n"/>
      <c r="B357" s="11" t="n"/>
      <c r="C357" s="11" t="n"/>
      <c r="D357" s="12" t="n"/>
      <c r="E357" s="13">
        <f>IF($C357="","",IFERROR(INDEX(Equipo!$B$2:$B$61,MATCH($C357,Equipo!$A$2:$A$61,0)),"No está en Equipo"))</f>
        <v/>
      </c>
      <c r="F357" s="15">
        <f>IF($C357="","",IFERROR(INDEX(Equipo!$C$2:$C$61,MATCH($C357,Equipo!$A$2:$A$61,0)),0))</f>
        <v/>
      </c>
      <c r="G357" s="13">
        <f>IF(OR($A357="",$B357=""),"",IFERROR($A357*10+MATCH($B357,Puestos!$D$2:$D$7,0),""))</f>
        <v/>
      </c>
      <c r="H357" s="13">
        <f>IF($G357="","",IFERROR(INDEX(Turnos!$F$2:$F$201,MATCH($G357,Turnos!$J$2:$J$201,0)),"Falta el turno"))</f>
        <v/>
      </c>
      <c r="I357" s="15">
        <f>IF(OR($C357="",$H357=""),"",IF($H357="Por horas",N($D357),IF($H357="Por puntos",N($F357),IF($H357="Puntos × horas",N($F357)*N($D357),IF($H357="Partes iguales",1,"")))))</f>
        <v/>
      </c>
      <c r="J357" s="15">
        <f>IF($I357="","",SUMIFS($I$2:$I$1201,$G$2:$G$1201,$G357))</f>
        <v/>
      </c>
      <c r="K357" s="19">
        <f>IF($I357="","",IFERROR($I357/$J357,0))</f>
        <v/>
      </c>
      <c r="L357" s="18">
        <f>IF($K357="","",$K357*N(INDEX(Turnos!$C$2:$C$201,MATCH($G357,Turnos!$J$2:$J$201,0))))</f>
        <v/>
      </c>
      <c r="M357" s="18">
        <f>IF($K357="","",$K357*N(INDEX(Turnos!$D$2:$D$201,MATCH($G357,Turnos!$J$2:$J$201,0))))</f>
        <v/>
      </c>
      <c r="N357" s="18">
        <f>IF($K357="","",$L357+$M357)</f>
        <v/>
      </c>
      <c r="O357" s="13">
        <f>IF(OR($G357="",$C357="",$G357&lt;&gt;'Liquidación del turno'!$C$5),"",COUNTIFS($G$2:$G357,$G357,$C$2:$C357,"&lt;&gt;"))</f>
        <v/>
      </c>
    </row>
    <row r="358">
      <c r="A358" s="16" t="n"/>
      <c r="B358" s="11" t="n"/>
      <c r="C358" s="11" t="n"/>
      <c r="D358" s="12" t="n"/>
      <c r="E358" s="13">
        <f>IF($C358="","",IFERROR(INDEX(Equipo!$B$2:$B$61,MATCH($C358,Equipo!$A$2:$A$61,0)),"No está en Equipo"))</f>
        <v/>
      </c>
      <c r="F358" s="15">
        <f>IF($C358="","",IFERROR(INDEX(Equipo!$C$2:$C$61,MATCH($C358,Equipo!$A$2:$A$61,0)),0))</f>
        <v/>
      </c>
      <c r="G358" s="13">
        <f>IF(OR($A358="",$B358=""),"",IFERROR($A358*10+MATCH($B358,Puestos!$D$2:$D$7,0),""))</f>
        <v/>
      </c>
      <c r="H358" s="13">
        <f>IF($G358="","",IFERROR(INDEX(Turnos!$F$2:$F$201,MATCH($G358,Turnos!$J$2:$J$201,0)),"Falta el turno"))</f>
        <v/>
      </c>
      <c r="I358" s="15">
        <f>IF(OR($C358="",$H358=""),"",IF($H358="Por horas",N($D358),IF($H358="Por puntos",N($F358),IF($H358="Puntos × horas",N($F358)*N($D358),IF($H358="Partes iguales",1,"")))))</f>
        <v/>
      </c>
      <c r="J358" s="15">
        <f>IF($I358="","",SUMIFS($I$2:$I$1201,$G$2:$G$1201,$G358))</f>
        <v/>
      </c>
      <c r="K358" s="19">
        <f>IF($I358="","",IFERROR($I358/$J358,0))</f>
        <v/>
      </c>
      <c r="L358" s="18">
        <f>IF($K358="","",$K358*N(INDEX(Turnos!$C$2:$C$201,MATCH($G358,Turnos!$J$2:$J$201,0))))</f>
        <v/>
      </c>
      <c r="M358" s="18">
        <f>IF($K358="","",$K358*N(INDEX(Turnos!$D$2:$D$201,MATCH($G358,Turnos!$J$2:$J$201,0))))</f>
        <v/>
      </c>
      <c r="N358" s="18">
        <f>IF($K358="","",$L358+$M358)</f>
        <v/>
      </c>
      <c r="O358" s="13">
        <f>IF(OR($G358="",$C358="",$G358&lt;&gt;'Liquidación del turno'!$C$5),"",COUNTIFS($G$2:$G358,$G358,$C$2:$C358,"&lt;&gt;"))</f>
        <v/>
      </c>
    </row>
    <row r="359">
      <c r="A359" s="16" t="n"/>
      <c r="B359" s="11" t="n"/>
      <c r="C359" s="11" t="n"/>
      <c r="D359" s="12" t="n"/>
      <c r="E359" s="13">
        <f>IF($C359="","",IFERROR(INDEX(Equipo!$B$2:$B$61,MATCH($C359,Equipo!$A$2:$A$61,0)),"No está en Equipo"))</f>
        <v/>
      </c>
      <c r="F359" s="15">
        <f>IF($C359="","",IFERROR(INDEX(Equipo!$C$2:$C$61,MATCH($C359,Equipo!$A$2:$A$61,0)),0))</f>
        <v/>
      </c>
      <c r="G359" s="13">
        <f>IF(OR($A359="",$B359=""),"",IFERROR($A359*10+MATCH($B359,Puestos!$D$2:$D$7,0),""))</f>
        <v/>
      </c>
      <c r="H359" s="13">
        <f>IF($G359="","",IFERROR(INDEX(Turnos!$F$2:$F$201,MATCH($G359,Turnos!$J$2:$J$201,0)),"Falta el turno"))</f>
        <v/>
      </c>
      <c r="I359" s="15">
        <f>IF(OR($C359="",$H359=""),"",IF($H359="Por horas",N($D359),IF($H359="Por puntos",N($F359),IF($H359="Puntos × horas",N($F359)*N($D359),IF($H359="Partes iguales",1,"")))))</f>
        <v/>
      </c>
      <c r="J359" s="15">
        <f>IF($I359="","",SUMIFS($I$2:$I$1201,$G$2:$G$1201,$G359))</f>
        <v/>
      </c>
      <c r="K359" s="19">
        <f>IF($I359="","",IFERROR($I359/$J359,0))</f>
        <v/>
      </c>
      <c r="L359" s="18">
        <f>IF($K359="","",$K359*N(INDEX(Turnos!$C$2:$C$201,MATCH($G359,Turnos!$J$2:$J$201,0))))</f>
        <v/>
      </c>
      <c r="M359" s="18">
        <f>IF($K359="","",$K359*N(INDEX(Turnos!$D$2:$D$201,MATCH($G359,Turnos!$J$2:$J$201,0))))</f>
        <v/>
      </c>
      <c r="N359" s="18">
        <f>IF($K359="","",$L359+$M359)</f>
        <v/>
      </c>
      <c r="O359" s="13">
        <f>IF(OR($G359="",$C359="",$G359&lt;&gt;'Liquidación del turno'!$C$5),"",COUNTIFS($G$2:$G359,$G359,$C$2:$C359,"&lt;&gt;"))</f>
        <v/>
      </c>
    </row>
    <row r="360">
      <c r="A360" s="16" t="n"/>
      <c r="B360" s="11" t="n"/>
      <c r="C360" s="11" t="n"/>
      <c r="D360" s="12" t="n"/>
      <c r="E360" s="13">
        <f>IF($C360="","",IFERROR(INDEX(Equipo!$B$2:$B$61,MATCH($C360,Equipo!$A$2:$A$61,0)),"No está en Equipo"))</f>
        <v/>
      </c>
      <c r="F360" s="15">
        <f>IF($C360="","",IFERROR(INDEX(Equipo!$C$2:$C$61,MATCH($C360,Equipo!$A$2:$A$61,0)),0))</f>
        <v/>
      </c>
      <c r="G360" s="13">
        <f>IF(OR($A360="",$B360=""),"",IFERROR($A360*10+MATCH($B360,Puestos!$D$2:$D$7,0),""))</f>
        <v/>
      </c>
      <c r="H360" s="13">
        <f>IF($G360="","",IFERROR(INDEX(Turnos!$F$2:$F$201,MATCH($G360,Turnos!$J$2:$J$201,0)),"Falta el turno"))</f>
        <v/>
      </c>
      <c r="I360" s="15">
        <f>IF(OR($C360="",$H360=""),"",IF($H360="Por horas",N($D360),IF($H360="Por puntos",N($F360),IF($H360="Puntos × horas",N($F360)*N($D360),IF($H360="Partes iguales",1,"")))))</f>
        <v/>
      </c>
      <c r="J360" s="15">
        <f>IF($I360="","",SUMIFS($I$2:$I$1201,$G$2:$G$1201,$G360))</f>
        <v/>
      </c>
      <c r="K360" s="19">
        <f>IF($I360="","",IFERROR($I360/$J360,0))</f>
        <v/>
      </c>
      <c r="L360" s="18">
        <f>IF($K360="","",$K360*N(INDEX(Turnos!$C$2:$C$201,MATCH($G360,Turnos!$J$2:$J$201,0))))</f>
        <v/>
      </c>
      <c r="M360" s="18">
        <f>IF($K360="","",$K360*N(INDEX(Turnos!$D$2:$D$201,MATCH($G360,Turnos!$J$2:$J$201,0))))</f>
        <v/>
      </c>
      <c r="N360" s="18">
        <f>IF($K360="","",$L360+$M360)</f>
        <v/>
      </c>
      <c r="O360" s="13">
        <f>IF(OR($G360="",$C360="",$G360&lt;&gt;'Liquidación del turno'!$C$5),"",COUNTIFS($G$2:$G360,$G360,$C$2:$C360,"&lt;&gt;"))</f>
        <v/>
      </c>
    </row>
    <row r="361">
      <c r="A361" s="16" t="n"/>
      <c r="B361" s="11" t="n"/>
      <c r="C361" s="11" t="n"/>
      <c r="D361" s="12" t="n"/>
      <c r="E361" s="13">
        <f>IF($C361="","",IFERROR(INDEX(Equipo!$B$2:$B$61,MATCH($C361,Equipo!$A$2:$A$61,0)),"No está en Equipo"))</f>
        <v/>
      </c>
      <c r="F361" s="15">
        <f>IF($C361="","",IFERROR(INDEX(Equipo!$C$2:$C$61,MATCH($C361,Equipo!$A$2:$A$61,0)),0))</f>
        <v/>
      </c>
      <c r="G361" s="13">
        <f>IF(OR($A361="",$B361=""),"",IFERROR($A361*10+MATCH($B361,Puestos!$D$2:$D$7,0),""))</f>
        <v/>
      </c>
      <c r="H361" s="13">
        <f>IF($G361="","",IFERROR(INDEX(Turnos!$F$2:$F$201,MATCH($G361,Turnos!$J$2:$J$201,0)),"Falta el turno"))</f>
        <v/>
      </c>
      <c r="I361" s="15">
        <f>IF(OR($C361="",$H361=""),"",IF($H361="Por horas",N($D361),IF($H361="Por puntos",N($F361),IF($H361="Puntos × horas",N($F361)*N($D361),IF($H361="Partes iguales",1,"")))))</f>
        <v/>
      </c>
      <c r="J361" s="15">
        <f>IF($I361="","",SUMIFS($I$2:$I$1201,$G$2:$G$1201,$G361))</f>
        <v/>
      </c>
      <c r="K361" s="19">
        <f>IF($I361="","",IFERROR($I361/$J361,0))</f>
        <v/>
      </c>
      <c r="L361" s="18">
        <f>IF($K361="","",$K361*N(INDEX(Turnos!$C$2:$C$201,MATCH($G361,Turnos!$J$2:$J$201,0))))</f>
        <v/>
      </c>
      <c r="M361" s="18">
        <f>IF($K361="","",$K361*N(INDEX(Turnos!$D$2:$D$201,MATCH($G361,Turnos!$J$2:$J$201,0))))</f>
        <v/>
      </c>
      <c r="N361" s="18">
        <f>IF($K361="","",$L361+$M361)</f>
        <v/>
      </c>
      <c r="O361" s="13">
        <f>IF(OR($G361="",$C361="",$G361&lt;&gt;'Liquidación del turno'!$C$5),"",COUNTIFS($G$2:$G361,$G361,$C$2:$C361,"&lt;&gt;"))</f>
        <v/>
      </c>
    </row>
    <row r="362">
      <c r="A362" s="16" t="n"/>
      <c r="B362" s="11" t="n"/>
      <c r="C362" s="11" t="n"/>
      <c r="D362" s="12" t="n"/>
      <c r="E362" s="13">
        <f>IF($C362="","",IFERROR(INDEX(Equipo!$B$2:$B$61,MATCH($C362,Equipo!$A$2:$A$61,0)),"No está en Equipo"))</f>
        <v/>
      </c>
      <c r="F362" s="15">
        <f>IF($C362="","",IFERROR(INDEX(Equipo!$C$2:$C$61,MATCH($C362,Equipo!$A$2:$A$61,0)),0))</f>
        <v/>
      </c>
      <c r="G362" s="13">
        <f>IF(OR($A362="",$B362=""),"",IFERROR($A362*10+MATCH($B362,Puestos!$D$2:$D$7,0),""))</f>
        <v/>
      </c>
      <c r="H362" s="13">
        <f>IF($G362="","",IFERROR(INDEX(Turnos!$F$2:$F$201,MATCH($G362,Turnos!$J$2:$J$201,0)),"Falta el turno"))</f>
        <v/>
      </c>
      <c r="I362" s="15">
        <f>IF(OR($C362="",$H362=""),"",IF($H362="Por horas",N($D362),IF($H362="Por puntos",N($F362),IF($H362="Puntos × horas",N($F362)*N($D362),IF($H362="Partes iguales",1,"")))))</f>
        <v/>
      </c>
      <c r="J362" s="15">
        <f>IF($I362="","",SUMIFS($I$2:$I$1201,$G$2:$G$1201,$G362))</f>
        <v/>
      </c>
      <c r="K362" s="19">
        <f>IF($I362="","",IFERROR($I362/$J362,0))</f>
        <v/>
      </c>
      <c r="L362" s="18">
        <f>IF($K362="","",$K362*N(INDEX(Turnos!$C$2:$C$201,MATCH($G362,Turnos!$J$2:$J$201,0))))</f>
        <v/>
      </c>
      <c r="M362" s="18">
        <f>IF($K362="","",$K362*N(INDEX(Turnos!$D$2:$D$201,MATCH($G362,Turnos!$J$2:$J$201,0))))</f>
        <v/>
      </c>
      <c r="N362" s="18">
        <f>IF($K362="","",$L362+$M362)</f>
        <v/>
      </c>
      <c r="O362" s="13">
        <f>IF(OR($G362="",$C362="",$G362&lt;&gt;'Liquidación del turno'!$C$5),"",COUNTIFS($G$2:$G362,$G362,$C$2:$C362,"&lt;&gt;"))</f>
        <v/>
      </c>
    </row>
    <row r="363">
      <c r="A363" s="16" t="n"/>
      <c r="B363" s="11" t="n"/>
      <c r="C363" s="11" t="n"/>
      <c r="D363" s="12" t="n"/>
      <c r="E363" s="13">
        <f>IF($C363="","",IFERROR(INDEX(Equipo!$B$2:$B$61,MATCH($C363,Equipo!$A$2:$A$61,0)),"No está en Equipo"))</f>
        <v/>
      </c>
      <c r="F363" s="15">
        <f>IF($C363="","",IFERROR(INDEX(Equipo!$C$2:$C$61,MATCH($C363,Equipo!$A$2:$A$61,0)),0))</f>
        <v/>
      </c>
      <c r="G363" s="13">
        <f>IF(OR($A363="",$B363=""),"",IFERROR($A363*10+MATCH($B363,Puestos!$D$2:$D$7,0),""))</f>
        <v/>
      </c>
      <c r="H363" s="13">
        <f>IF($G363="","",IFERROR(INDEX(Turnos!$F$2:$F$201,MATCH($G363,Turnos!$J$2:$J$201,0)),"Falta el turno"))</f>
        <v/>
      </c>
      <c r="I363" s="15">
        <f>IF(OR($C363="",$H363=""),"",IF($H363="Por horas",N($D363),IF($H363="Por puntos",N($F363),IF($H363="Puntos × horas",N($F363)*N($D363),IF($H363="Partes iguales",1,"")))))</f>
        <v/>
      </c>
      <c r="J363" s="15">
        <f>IF($I363="","",SUMIFS($I$2:$I$1201,$G$2:$G$1201,$G363))</f>
        <v/>
      </c>
      <c r="K363" s="19">
        <f>IF($I363="","",IFERROR($I363/$J363,0))</f>
        <v/>
      </c>
      <c r="L363" s="18">
        <f>IF($K363="","",$K363*N(INDEX(Turnos!$C$2:$C$201,MATCH($G363,Turnos!$J$2:$J$201,0))))</f>
        <v/>
      </c>
      <c r="M363" s="18">
        <f>IF($K363="","",$K363*N(INDEX(Turnos!$D$2:$D$201,MATCH($G363,Turnos!$J$2:$J$201,0))))</f>
        <v/>
      </c>
      <c r="N363" s="18">
        <f>IF($K363="","",$L363+$M363)</f>
        <v/>
      </c>
      <c r="O363" s="13">
        <f>IF(OR($G363="",$C363="",$G363&lt;&gt;'Liquidación del turno'!$C$5),"",COUNTIFS($G$2:$G363,$G363,$C$2:$C363,"&lt;&gt;"))</f>
        <v/>
      </c>
    </row>
    <row r="364">
      <c r="A364" s="16" t="n"/>
      <c r="B364" s="11" t="n"/>
      <c r="C364" s="11" t="n"/>
      <c r="D364" s="12" t="n"/>
      <c r="E364" s="13">
        <f>IF($C364="","",IFERROR(INDEX(Equipo!$B$2:$B$61,MATCH($C364,Equipo!$A$2:$A$61,0)),"No está en Equipo"))</f>
        <v/>
      </c>
      <c r="F364" s="15">
        <f>IF($C364="","",IFERROR(INDEX(Equipo!$C$2:$C$61,MATCH($C364,Equipo!$A$2:$A$61,0)),0))</f>
        <v/>
      </c>
      <c r="G364" s="13">
        <f>IF(OR($A364="",$B364=""),"",IFERROR($A364*10+MATCH($B364,Puestos!$D$2:$D$7,0),""))</f>
        <v/>
      </c>
      <c r="H364" s="13">
        <f>IF($G364="","",IFERROR(INDEX(Turnos!$F$2:$F$201,MATCH($G364,Turnos!$J$2:$J$201,0)),"Falta el turno"))</f>
        <v/>
      </c>
      <c r="I364" s="15">
        <f>IF(OR($C364="",$H364=""),"",IF($H364="Por horas",N($D364),IF($H364="Por puntos",N($F364),IF($H364="Puntos × horas",N($F364)*N($D364),IF($H364="Partes iguales",1,"")))))</f>
        <v/>
      </c>
      <c r="J364" s="15">
        <f>IF($I364="","",SUMIFS($I$2:$I$1201,$G$2:$G$1201,$G364))</f>
        <v/>
      </c>
      <c r="K364" s="19">
        <f>IF($I364="","",IFERROR($I364/$J364,0))</f>
        <v/>
      </c>
      <c r="L364" s="18">
        <f>IF($K364="","",$K364*N(INDEX(Turnos!$C$2:$C$201,MATCH($G364,Turnos!$J$2:$J$201,0))))</f>
        <v/>
      </c>
      <c r="M364" s="18">
        <f>IF($K364="","",$K364*N(INDEX(Turnos!$D$2:$D$201,MATCH($G364,Turnos!$J$2:$J$201,0))))</f>
        <v/>
      </c>
      <c r="N364" s="18">
        <f>IF($K364="","",$L364+$M364)</f>
        <v/>
      </c>
      <c r="O364" s="13">
        <f>IF(OR($G364="",$C364="",$G364&lt;&gt;'Liquidación del turno'!$C$5),"",COUNTIFS($G$2:$G364,$G364,$C$2:$C364,"&lt;&gt;"))</f>
        <v/>
      </c>
    </row>
    <row r="365">
      <c r="A365" s="16" t="n"/>
      <c r="B365" s="11" t="n"/>
      <c r="C365" s="11" t="n"/>
      <c r="D365" s="12" t="n"/>
      <c r="E365" s="13">
        <f>IF($C365="","",IFERROR(INDEX(Equipo!$B$2:$B$61,MATCH($C365,Equipo!$A$2:$A$61,0)),"No está en Equipo"))</f>
        <v/>
      </c>
      <c r="F365" s="15">
        <f>IF($C365="","",IFERROR(INDEX(Equipo!$C$2:$C$61,MATCH($C365,Equipo!$A$2:$A$61,0)),0))</f>
        <v/>
      </c>
      <c r="G365" s="13">
        <f>IF(OR($A365="",$B365=""),"",IFERROR($A365*10+MATCH($B365,Puestos!$D$2:$D$7,0),""))</f>
        <v/>
      </c>
      <c r="H365" s="13">
        <f>IF($G365="","",IFERROR(INDEX(Turnos!$F$2:$F$201,MATCH($G365,Turnos!$J$2:$J$201,0)),"Falta el turno"))</f>
        <v/>
      </c>
      <c r="I365" s="15">
        <f>IF(OR($C365="",$H365=""),"",IF($H365="Por horas",N($D365),IF($H365="Por puntos",N($F365),IF($H365="Puntos × horas",N($F365)*N($D365),IF($H365="Partes iguales",1,"")))))</f>
        <v/>
      </c>
      <c r="J365" s="15">
        <f>IF($I365="","",SUMIFS($I$2:$I$1201,$G$2:$G$1201,$G365))</f>
        <v/>
      </c>
      <c r="K365" s="19">
        <f>IF($I365="","",IFERROR($I365/$J365,0))</f>
        <v/>
      </c>
      <c r="L365" s="18">
        <f>IF($K365="","",$K365*N(INDEX(Turnos!$C$2:$C$201,MATCH($G365,Turnos!$J$2:$J$201,0))))</f>
        <v/>
      </c>
      <c r="M365" s="18">
        <f>IF($K365="","",$K365*N(INDEX(Turnos!$D$2:$D$201,MATCH($G365,Turnos!$J$2:$J$201,0))))</f>
        <v/>
      </c>
      <c r="N365" s="18">
        <f>IF($K365="","",$L365+$M365)</f>
        <v/>
      </c>
      <c r="O365" s="13">
        <f>IF(OR($G365="",$C365="",$G365&lt;&gt;'Liquidación del turno'!$C$5),"",COUNTIFS($G$2:$G365,$G365,$C$2:$C365,"&lt;&gt;"))</f>
        <v/>
      </c>
    </row>
    <row r="366">
      <c r="A366" s="16" t="n"/>
      <c r="B366" s="11" t="n"/>
      <c r="C366" s="11" t="n"/>
      <c r="D366" s="12" t="n"/>
      <c r="E366" s="13">
        <f>IF($C366="","",IFERROR(INDEX(Equipo!$B$2:$B$61,MATCH($C366,Equipo!$A$2:$A$61,0)),"No está en Equipo"))</f>
        <v/>
      </c>
      <c r="F366" s="15">
        <f>IF($C366="","",IFERROR(INDEX(Equipo!$C$2:$C$61,MATCH($C366,Equipo!$A$2:$A$61,0)),0))</f>
        <v/>
      </c>
      <c r="G366" s="13">
        <f>IF(OR($A366="",$B366=""),"",IFERROR($A366*10+MATCH($B366,Puestos!$D$2:$D$7,0),""))</f>
        <v/>
      </c>
      <c r="H366" s="13">
        <f>IF($G366="","",IFERROR(INDEX(Turnos!$F$2:$F$201,MATCH($G366,Turnos!$J$2:$J$201,0)),"Falta el turno"))</f>
        <v/>
      </c>
      <c r="I366" s="15">
        <f>IF(OR($C366="",$H366=""),"",IF($H366="Por horas",N($D366),IF($H366="Por puntos",N($F366),IF($H366="Puntos × horas",N($F366)*N($D366),IF($H366="Partes iguales",1,"")))))</f>
        <v/>
      </c>
      <c r="J366" s="15">
        <f>IF($I366="","",SUMIFS($I$2:$I$1201,$G$2:$G$1201,$G366))</f>
        <v/>
      </c>
      <c r="K366" s="19">
        <f>IF($I366="","",IFERROR($I366/$J366,0))</f>
        <v/>
      </c>
      <c r="L366" s="18">
        <f>IF($K366="","",$K366*N(INDEX(Turnos!$C$2:$C$201,MATCH($G366,Turnos!$J$2:$J$201,0))))</f>
        <v/>
      </c>
      <c r="M366" s="18">
        <f>IF($K366="","",$K366*N(INDEX(Turnos!$D$2:$D$201,MATCH($G366,Turnos!$J$2:$J$201,0))))</f>
        <v/>
      </c>
      <c r="N366" s="18">
        <f>IF($K366="","",$L366+$M366)</f>
        <v/>
      </c>
      <c r="O366" s="13">
        <f>IF(OR($G366="",$C366="",$G366&lt;&gt;'Liquidación del turno'!$C$5),"",COUNTIFS($G$2:$G366,$G366,$C$2:$C366,"&lt;&gt;"))</f>
        <v/>
      </c>
    </row>
    <row r="367">
      <c r="A367" s="16" t="n"/>
      <c r="B367" s="11" t="n"/>
      <c r="C367" s="11" t="n"/>
      <c r="D367" s="12" t="n"/>
      <c r="E367" s="13">
        <f>IF($C367="","",IFERROR(INDEX(Equipo!$B$2:$B$61,MATCH($C367,Equipo!$A$2:$A$61,0)),"No está en Equipo"))</f>
        <v/>
      </c>
      <c r="F367" s="15">
        <f>IF($C367="","",IFERROR(INDEX(Equipo!$C$2:$C$61,MATCH($C367,Equipo!$A$2:$A$61,0)),0))</f>
        <v/>
      </c>
      <c r="G367" s="13">
        <f>IF(OR($A367="",$B367=""),"",IFERROR($A367*10+MATCH($B367,Puestos!$D$2:$D$7,0),""))</f>
        <v/>
      </c>
      <c r="H367" s="13">
        <f>IF($G367="","",IFERROR(INDEX(Turnos!$F$2:$F$201,MATCH($G367,Turnos!$J$2:$J$201,0)),"Falta el turno"))</f>
        <v/>
      </c>
      <c r="I367" s="15">
        <f>IF(OR($C367="",$H367=""),"",IF($H367="Por horas",N($D367),IF($H367="Por puntos",N($F367),IF($H367="Puntos × horas",N($F367)*N($D367),IF($H367="Partes iguales",1,"")))))</f>
        <v/>
      </c>
      <c r="J367" s="15">
        <f>IF($I367="","",SUMIFS($I$2:$I$1201,$G$2:$G$1201,$G367))</f>
        <v/>
      </c>
      <c r="K367" s="19">
        <f>IF($I367="","",IFERROR($I367/$J367,0))</f>
        <v/>
      </c>
      <c r="L367" s="18">
        <f>IF($K367="","",$K367*N(INDEX(Turnos!$C$2:$C$201,MATCH($G367,Turnos!$J$2:$J$201,0))))</f>
        <v/>
      </c>
      <c r="M367" s="18">
        <f>IF($K367="","",$K367*N(INDEX(Turnos!$D$2:$D$201,MATCH($G367,Turnos!$J$2:$J$201,0))))</f>
        <v/>
      </c>
      <c r="N367" s="18">
        <f>IF($K367="","",$L367+$M367)</f>
        <v/>
      </c>
      <c r="O367" s="13">
        <f>IF(OR($G367="",$C367="",$G367&lt;&gt;'Liquidación del turno'!$C$5),"",COUNTIFS($G$2:$G367,$G367,$C$2:$C367,"&lt;&gt;"))</f>
        <v/>
      </c>
    </row>
    <row r="368">
      <c r="A368" s="16" t="n"/>
      <c r="B368" s="11" t="n"/>
      <c r="C368" s="11" t="n"/>
      <c r="D368" s="12" t="n"/>
      <c r="E368" s="13">
        <f>IF($C368="","",IFERROR(INDEX(Equipo!$B$2:$B$61,MATCH($C368,Equipo!$A$2:$A$61,0)),"No está en Equipo"))</f>
        <v/>
      </c>
      <c r="F368" s="15">
        <f>IF($C368="","",IFERROR(INDEX(Equipo!$C$2:$C$61,MATCH($C368,Equipo!$A$2:$A$61,0)),0))</f>
        <v/>
      </c>
      <c r="G368" s="13">
        <f>IF(OR($A368="",$B368=""),"",IFERROR($A368*10+MATCH($B368,Puestos!$D$2:$D$7,0),""))</f>
        <v/>
      </c>
      <c r="H368" s="13">
        <f>IF($G368="","",IFERROR(INDEX(Turnos!$F$2:$F$201,MATCH($G368,Turnos!$J$2:$J$201,0)),"Falta el turno"))</f>
        <v/>
      </c>
      <c r="I368" s="15">
        <f>IF(OR($C368="",$H368=""),"",IF($H368="Por horas",N($D368),IF($H368="Por puntos",N($F368),IF($H368="Puntos × horas",N($F368)*N($D368),IF($H368="Partes iguales",1,"")))))</f>
        <v/>
      </c>
      <c r="J368" s="15">
        <f>IF($I368="","",SUMIFS($I$2:$I$1201,$G$2:$G$1201,$G368))</f>
        <v/>
      </c>
      <c r="K368" s="19">
        <f>IF($I368="","",IFERROR($I368/$J368,0))</f>
        <v/>
      </c>
      <c r="L368" s="18">
        <f>IF($K368="","",$K368*N(INDEX(Turnos!$C$2:$C$201,MATCH($G368,Turnos!$J$2:$J$201,0))))</f>
        <v/>
      </c>
      <c r="M368" s="18">
        <f>IF($K368="","",$K368*N(INDEX(Turnos!$D$2:$D$201,MATCH($G368,Turnos!$J$2:$J$201,0))))</f>
        <v/>
      </c>
      <c r="N368" s="18">
        <f>IF($K368="","",$L368+$M368)</f>
        <v/>
      </c>
      <c r="O368" s="13">
        <f>IF(OR($G368="",$C368="",$G368&lt;&gt;'Liquidación del turno'!$C$5),"",COUNTIFS($G$2:$G368,$G368,$C$2:$C368,"&lt;&gt;"))</f>
        <v/>
      </c>
    </row>
    <row r="369">
      <c r="A369" s="16" t="n"/>
      <c r="B369" s="11" t="n"/>
      <c r="C369" s="11" t="n"/>
      <c r="D369" s="12" t="n"/>
      <c r="E369" s="13">
        <f>IF($C369="","",IFERROR(INDEX(Equipo!$B$2:$B$61,MATCH($C369,Equipo!$A$2:$A$61,0)),"No está en Equipo"))</f>
        <v/>
      </c>
      <c r="F369" s="15">
        <f>IF($C369="","",IFERROR(INDEX(Equipo!$C$2:$C$61,MATCH($C369,Equipo!$A$2:$A$61,0)),0))</f>
        <v/>
      </c>
      <c r="G369" s="13">
        <f>IF(OR($A369="",$B369=""),"",IFERROR($A369*10+MATCH($B369,Puestos!$D$2:$D$7,0),""))</f>
        <v/>
      </c>
      <c r="H369" s="13">
        <f>IF($G369="","",IFERROR(INDEX(Turnos!$F$2:$F$201,MATCH($G369,Turnos!$J$2:$J$201,0)),"Falta el turno"))</f>
        <v/>
      </c>
      <c r="I369" s="15">
        <f>IF(OR($C369="",$H369=""),"",IF($H369="Por horas",N($D369),IF($H369="Por puntos",N($F369),IF($H369="Puntos × horas",N($F369)*N($D369),IF($H369="Partes iguales",1,"")))))</f>
        <v/>
      </c>
      <c r="J369" s="15">
        <f>IF($I369="","",SUMIFS($I$2:$I$1201,$G$2:$G$1201,$G369))</f>
        <v/>
      </c>
      <c r="K369" s="19">
        <f>IF($I369="","",IFERROR($I369/$J369,0))</f>
        <v/>
      </c>
      <c r="L369" s="18">
        <f>IF($K369="","",$K369*N(INDEX(Turnos!$C$2:$C$201,MATCH($G369,Turnos!$J$2:$J$201,0))))</f>
        <v/>
      </c>
      <c r="M369" s="18">
        <f>IF($K369="","",$K369*N(INDEX(Turnos!$D$2:$D$201,MATCH($G369,Turnos!$J$2:$J$201,0))))</f>
        <v/>
      </c>
      <c r="N369" s="18">
        <f>IF($K369="","",$L369+$M369)</f>
        <v/>
      </c>
      <c r="O369" s="13">
        <f>IF(OR($G369="",$C369="",$G369&lt;&gt;'Liquidación del turno'!$C$5),"",COUNTIFS($G$2:$G369,$G369,$C$2:$C369,"&lt;&gt;"))</f>
        <v/>
      </c>
    </row>
    <row r="370">
      <c r="A370" s="16" t="n"/>
      <c r="B370" s="11" t="n"/>
      <c r="C370" s="11" t="n"/>
      <c r="D370" s="12" t="n"/>
      <c r="E370" s="13">
        <f>IF($C370="","",IFERROR(INDEX(Equipo!$B$2:$B$61,MATCH($C370,Equipo!$A$2:$A$61,0)),"No está en Equipo"))</f>
        <v/>
      </c>
      <c r="F370" s="15">
        <f>IF($C370="","",IFERROR(INDEX(Equipo!$C$2:$C$61,MATCH($C370,Equipo!$A$2:$A$61,0)),0))</f>
        <v/>
      </c>
      <c r="G370" s="13">
        <f>IF(OR($A370="",$B370=""),"",IFERROR($A370*10+MATCH($B370,Puestos!$D$2:$D$7,0),""))</f>
        <v/>
      </c>
      <c r="H370" s="13">
        <f>IF($G370="","",IFERROR(INDEX(Turnos!$F$2:$F$201,MATCH($G370,Turnos!$J$2:$J$201,0)),"Falta el turno"))</f>
        <v/>
      </c>
      <c r="I370" s="15">
        <f>IF(OR($C370="",$H370=""),"",IF($H370="Por horas",N($D370),IF($H370="Por puntos",N($F370),IF($H370="Puntos × horas",N($F370)*N($D370),IF($H370="Partes iguales",1,"")))))</f>
        <v/>
      </c>
      <c r="J370" s="15">
        <f>IF($I370="","",SUMIFS($I$2:$I$1201,$G$2:$G$1201,$G370))</f>
        <v/>
      </c>
      <c r="K370" s="19">
        <f>IF($I370="","",IFERROR($I370/$J370,0))</f>
        <v/>
      </c>
      <c r="L370" s="18">
        <f>IF($K370="","",$K370*N(INDEX(Turnos!$C$2:$C$201,MATCH($G370,Turnos!$J$2:$J$201,0))))</f>
        <v/>
      </c>
      <c r="M370" s="18">
        <f>IF($K370="","",$K370*N(INDEX(Turnos!$D$2:$D$201,MATCH($G370,Turnos!$J$2:$J$201,0))))</f>
        <v/>
      </c>
      <c r="N370" s="18">
        <f>IF($K370="","",$L370+$M370)</f>
        <v/>
      </c>
      <c r="O370" s="13">
        <f>IF(OR($G370="",$C370="",$G370&lt;&gt;'Liquidación del turno'!$C$5),"",COUNTIFS($G$2:$G370,$G370,$C$2:$C370,"&lt;&gt;"))</f>
        <v/>
      </c>
    </row>
    <row r="371">
      <c r="A371" s="16" t="n"/>
      <c r="B371" s="11" t="n"/>
      <c r="C371" s="11" t="n"/>
      <c r="D371" s="12" t="n"/>
      <c r="E371" s="13">
        <f>IF($C371="","",IFERROR(INDEX(Equipo!$B$2:$B$61,MATCH($C371,Equipo!$A$2:$A$61,0)),"No está en Equipo"))</f>
        <v/>
      </c>
      <c r="F371" s="15">
        <f>IF($C371="","",IFERROR(INDEX(Equipo!$C$2:$C$61,MATCH($C371,Equipo!$A$2:$A$61,0)),0))</f>
        <v/>
      </c>
      <c r="G371" s="13">
        <f>IF(OR($A371="",$B371=""),"",IFERROR($A371*10+MATCH($B371,Puestos!$D$2:$D$7,0),""))</f>
        <v/>
      </c>
      <c r="H371" s="13">
        <f>IF($G371="","",IFERROR(INDEX(Turnos!$F$2:$F$201,MATCH($G371,Turnos!$J$2:$J$201,0)),"Falta el turno"))</f>
        <v/>
      </c>
      <c r="I371" s="15">
        <f>IF(OR($C371="",$H371=""),"",IF($H371="Por horas",N($D371),IF($H371="Por puntos",N($F371),IF($H371="Puntos × horas",N($F371)*N($D371),IF($H371="Partes iguales",1,"")))))</f>
        <v/>
      </c>
      <c r="J371" s="15">
        <f>IF($I371="","",SUMIFS($I$2:$I$1201,$G$2:$G$1201,$G371))</f>
        <v/>
      </c>
      <c r="K371" s="19">
        <f>IF($I371="","",IFERROR($I371/$J371,0))</f>
        <v/>
      </c>
      <c r="L371" s="18">
        <f>IF($K371="","",$K371*N(INDEX(Turnos!$C$2:$C$201,MATCH($G371,Turnos!$J$2:$J$201,0))))</f>
        <v/>
      </c>
      <c r="M371" s="18">
        <f>IF($K371="","",$K371*N(INDEX(Turnos!$D$2:$D$201,MATCH($G371,Turnos!$J$2:$J$201,0))))</f>
        <v/>
      </c>
      <c r="N371" s="18">
        <f>IF($K371="","",$L371+$M371)</f>
        <v/>
      </c>
      <c r="O371" s="13">
        <f>IF(OR($G371="",$C371="",$G371&lt;&gt;'Liquidación del turno'!$C$5),"",COUNTIFS($G$2:$G371,$G371,$C$2:$C371,"&lt;&gt;"))</f>
        <v/>
      </c>
    </row>
    <row r="372">
      <c r="A372" s="16" t="n"/>
      <c r="B372" s="11" t="n"/>
      <c r="C372" s="11" t="n"/>
      <c r="D372" s="12" t="n"/>
      <c r="E372" s="13">
        <f>IF($C372="","",IFERROR(INDEX(Equipo!$B$2:$B$61,MATCH($C372,Equipo!$A$2:$A$61,0)),"No está en Equipo"))</f>
        <v/>
      </c>
      <c r="F372" s="15">
        <f>IF($C372="","",IFERROR(INDEX(Equipo!$C$2:$C$61,MATCH($C372,Equipo!$A$2:$A$61,0)),0))</f>
        <v/>
      </c>
      <c r="G372" s="13">
        <f>IF(OR($A372="",$B372=""),"",IFERROR($A372*10+MATCH($B372,Puestos!$D$2:$D$7,0),""))</f>
        <v/>
      </c>
      <c r="H372" s="13">
        <f>IF($G372="","",IFERROR(INDEX(Turnos!$F$2:$F$201,MATCH($G372,Turnos!$J$2:$J$201,0)),"Falta el turno"))</f>
        <v/>
      </c>
      <c r="I372" s="15">
        <f>IF(OR($C372="",$H372=""),"",IF($H372="Por horas",N($D372),IF($H372="Por puntos",N($F372),IF($H372="Puntos × horas",N($F372)*N($D372),IF($H372="Partes iguales",1,"")))))</f>
        <v/>
      </c>
      <c r="J372" s="15">
        <f>IF($I372="","",SUMIFS($I$2:$I$1201,$G$2:$G$1201,$G372))</f>
        <v/>
      </c>
      <c r="K372" s="19">
        <f>IF($I372="","",IFERROR($I372/$J372,0))</f>
        <v/>
      </c>
      <c r="L372" s="18">
        <f>IF($K372="","",$K372*N(INDEX(Turnos!$C$2:$C$201,MATCH($G372,Turnos!$J$2:$J$201,0))))</f>
        <v/>
      </c>
      <c r="M372" s="18">
        <f>IF($K372="","",$K372*N(INDEX(Turnos!$D$2:$D$201,MATCH($G372,Turnos!$J$2:$J$201,0))))</f>
        <v/>
      </c>
      <c r="N372" s="18">
        <f>IF($K372="","",$L372+$M372)</f>
        <v/>
      </c>
      <c r="O372" s="13">
        <f>IF(OR($G372="",$C372="",$G372&lt;&gt;'Liquidación del turno'!$C$5),"",COUNTIFS($G$2:$G372,$G372,$C$2:$C372,"&lt;&gt;"))</f>
        <v/>
      </c>
    </row>
    <row r="373">
      <c r="A373" s="16" t="n"/>
      <c r="B373" s="11" t="n"/>
      <c r="C373" s="11" t="n"/>
      <c r="D373" s="12" t="n"/>
      <c r="E373" s="13">
        <f>IF($C373="","",IFERROR(INDEX(Equipo!$B$2:$B$61,MATCH($C373,Equipo!$A$2:$A$61,0)),"No está en Equipo"))</f>
        <v/>
      </c>
      <c r="F373" s="15">
        <f>IF($C373="","",IFERROR(INDEX(Equipo!$C$2:$C$61,MATCH($C373,Equipo!$A$2:$A$61,0)),0))</f>
        <v/>
      </c>
      <c r="G373" s="13">
        <f>IF(OR($A373="",$B373=""),"",IFERROR($A373*10+MATCH($B373,Puestos!$D$2:$D$7,0),""))</f>
        <v/>
      </c>
      <c r="H373" s="13">
        <f>IF($G373="","",IFERROR(INDEX(Turnos!$F$2:$F$201,MATCH($G373,Turnos!$J$2:$J$201,0)),"Falta el turno"))</f>
        <v/>
      </c>
      <c r="I373" s="15">
        <f>IF(OR($C373="",$H373=""),"",IF($H373="Por horas",N($D373),IF($H373="Por puntos",N($F373),IF($H373="Puntos × horas",N($F373)*N($D373),IF($H373="Partes iguales",1,"")))))</f>
        <v/>
      </c>
      <c r="J373" s="15">
        <f>IF($I373="","",SUMIFS($I$2:$I$1201,$G$2:$G$1201,$G373))</f>
        <v/>
      </c>
      <c r="K373" s="19">
        <f>IF($I373="","",IFERROR($I373/$J373,0))</f>
        <v/>
      </c>
      <c r="L373" s="18">
        <f>IF($K373="","",$K373*N(INDEX(Turnos!$C$2:$C$201,MATCH($G373,Turnos!$J$2:$J$201,0))))</f>
        <v/>
      </c>
      <c r="M373" s="18">
        <f>IF($K373="","",$K373*N(INDEX(Turnos!$D$2:$D$201,MATCH($G373,Turnos!$J$2:$J$201,0))))</f>
        <v/>
      </c>
      <c r="N373" s="18">
        <f>IF($K373="","",$L373+$M373)</f>
        <v/>
      </c>
      <c r="O373" s="13">
        <f>IF(OR($G373="",$C373="",$G373&lt;&gt;'Liquidación del turno'!$C$5),"",COUNTIFS($G$2:$G373,$G373,$C$2:$C373,"&lt;&gt;"))</f>
        <v/>
      </c>
    </row>
    <row r="374">
      <c r="A374" s="16" t="n"/>
      <c r="B374" s="11" t="n"/>
      <c r="C374" s="11" t="n"/>
      <c r="D374" s="12" t="n"/>
      <c r="E374" s="13">
        <f>IF($C374="","",IFERROR(INDEX(Equipo!$B$2:$B$61,MATCH($C374,Equipo!$A$2:$A$61,0)),"No está en Equipo"))</f>
        <v/>
      </c>
      <c r="F374" s="15">
        <f>IF($C374="","",IFERROR(INDEX(Equipo!$C$2:$C$61,MATCH($C374,Equipo!$A$2:$A$61,0)),0))</f>
        <v/>
      </c>
      <c r="G374" s="13">
        <f>IF(OR($A374="",$B374=""),"",IFERROR($A374*10+MATCH($B374,Puestos!$D$2:$D$7,0),""))</f>
        <v/>
      </c>
      <c r="H374" s="13">
        <f>IF($G374="","",IFERROR(INDEX(Turnos!$F$2:$F$201,MATCH($G374,Turnos!$J$2:$J$201,0)),"Falta el turno"))</f>
        <v/>
      </c>
      <c r="I374" s="15">
        <f>IF(OR($C374="",$H374=""),"",IF($H374="Por horas",N($D374),IF($H374="Por puntos",N($F374),IF($H374="Puntos × horas",N($F374)*N($D374),IF($H374="Partes iguales",1,"")))))</f>
        <v/>
      </c>
      <c r="J374" s="15">
        <f>IF($I374="","",SUMIFS($I$2:$I$1201,$G$2:$G$1201,$G374))</f>
        <v/>
      </c>
      <c r="K374" s="19">
        <f>IF($I374="","",IFERROR($I374/$J374,0))</f>
        <v/>
      </c>
      <c r="L374" s="18">
        <f>IF($K374="","",$K374*N(INDEX(Turnos!$C$2:$C$201,MATCH($G374,Turnos!$J$2:$J$201,0))))</f>
        <v/>
      </c>
      <c r="M374" s="18">
        <f>IF($K374="","",$K374*N(INDEX(Turnos!$D$2:$D$201,MATCH($G374,Turnos!$J$2:$J$201,0))))</f>
        <v/>
      </c>
      <c r="N374" s="18">
        <f>IF($K374="","",$L374+$M374)</f>
        <v/>
      </c>
      <c r="O374" s="13">
        <f>IF(OR($G374="",$C374="",$G374&lt;&gt;'Liquidación del turno'!$C$5),"",COUNTIFS($G$2:$G374,$G374,$C$2:$C374,"&lt;&gt;"))</f>
        <v/>
      </c>
    </row>
    <row r="375">
      <c r="A375" s="16" t="n"/>
      <c r="B375" s="11" t="n"/>
      <c r="C375" s="11" t="n"/>
      <c r="D375" s="12" t="n"/>
      <c r="E375" s="13">
        <f>IF($C375="","",IFERROR(INDEX(Equipo!$B$2:$B$61,MATCH($C375,Equipo!$A$2:$A$61,0)),"No está en Equipo"))</f>
        <v/>
      </c>
      <c r="F375" s="15">
        <f>IF($C375="","",IFERROR(INDEX(Equipo!$C$2:$C$61,MATCH($C375,Equipo!$A$2:$A$61,0)),0))</f>
        <v/>
      </c>
      <c r="G375" s="13">
        <f>IF(OR($A375="",$B375=""),"",IFERROR($A375*10+MATCH($B375,Puestos!$D$2:$D$7,0),""))</f>
        <v/>
      </c>
      <c r="H375" s="13">
        <f>IF($G375="","",IFERROR(INDEX(Turnos!$F$2:$F$201,MATCH($G375,Turnos!$J$2:$J$201,0)),"Falta el turno"))</f>
        <v/>
      </c>
      <c r="I375" s="15">
        <f>IF(OR($C375="",$H375=""),"",IF($H375="Por horas",N($D375),IF($H375="Por puntos",N($F375),IF($H375="Puntos × horas",N($F375)*N($D375),IF($H375="Partes iguales",1,"")))))</f>
        <v/>
      </c>
      <c r="J375" s="15">
        <f>IF($I375="","",SUMIFS($I$2:$I$1201,$G$2:$G$1201,$G375))</f>
        <v/>
      </c>
      <c r="K375" s="19">
        <f>IF($I375="","",IFERROR($I375/$J375,0))</f>
        <v/>
      </c>
      <c r="L375" s="18">
        <f>IF($K375="","",$K375*N(INDEX(Turnos!$C$2:$C$201,MATCH($G375,Turnos!$J$2:$J$201,0))))</f>
        <v/>
      </c>
      <c r="M375" s="18">
        <f>IF($K375="","",$K375*N(INDEX(Turnos!$D$2:$D$201,MATCH($G375,Turnos!$J$2:$J$201,0))))</f>
        <v/>
      </c>
      <c r="N375" s="18">
        <f>IF($K375="","",$L375+$M375)</f>
        <v/>
      </c>
      <c r="O375" s="13">
        <f>IF(OR($G375="",$C375="",$G375&lt;&gt;'Liquidación del turno'!$C$5),"",COUNTIFS($G$2:$G375,$G375,$C$2:$C375,"&lt;&gt;"))</f>
        <v/>
      </c>
    </row>
    <row r="376">
      <c r="A376" s="16" t="n"/>
      <c r="B376" s="11" t="n"/>
      <c r="C376" s="11" t="n"/>
      <c r="D376" s="12" t="n"/>
      <c r="E376" s="13">
        <f>IF($C376="","",IFERROR(INDEX(Equipo!$B$2:$B$61,MATCH($C376,Equipo!$A$2:$A$61,0)),"No está en Equipo"))</f>
        <v/>
      </c>
      <c r="F376" s="15">
        <f>IF($C376="","",IFERROR(INDEX(Equipo!$C$2:$C$61,MATCH($C376,Equipo!$A$2:$A$61,0)),0))</f>
        <v/>
      </c>
      <c r="G376" s="13">
        <f>IF(OR($A376="",$B376=""),"",IFERROR($A376*10+MATCH($B376,Puestos!$D$2:$D$7,0),""))</f>
        <v/>
      </c>
      <c r="H376" s="13">
        <f>IF($G376="","",IFERROR(INDEX(Turnos!$F$2:$F$201,MATCH($G376,Turnos!$J$2:$J$201,0)),"Falta el turno"))</f>
        <v/>
      </c>
      <c r="I376" s="15">
        <f>IF(OR($C376="",$H376=""),"",IF($H376="Por horas",N($D376),IF($H376="Por puntos",N($F376),IF($H376="Puntos × horas",N($F376)*N($D376),IF($H376="Partes iguales",1,"")))))</f>
        <v/>
      </c>
      <c r="J376" s="15">
        <f>IF($I376="","",SUMIFS($I$2:$I$1201,$G$2:$G$1201,$G376))</f>
        <v/>
      </c>
      <c r="K376" s="19">
        <f>IF($I376="","",IFERROR($I376/$J376,0))</f>
        <v/>
      </c>
      <c r="L376" s="18">
        <f>IF($K376="","",$K376*N(INDEX(Turnos!$C$2:$C$201,MATCH($G376,Turnos!$J$2:$J$201,0))))</f>
        <v/>
      </c>
      <c r="M376" s="18">
        <f>IF($K376="","",$K376*N(INDEX(Turnos!$D$2:$D$201,MATCH($G376,Turnos!$J$2:$J$201,0))))</f>
        <v/>
      </c>
      <c r="N376" s="18">
        <f>IF($K376="","",$L376+$M376)</f>
        <v/>
      </c>
      <c r="O376" s="13">
        <f>IF(OR($G376="",$C376="",$G376&lt;&gt;'Liquidación del turno'!$C$5),"",COUNTIFS($G$2:$G376,$G376,$C$2:$C376,"&lt;&gt;"))</f>
        <v/>
      </c>
    </row>
    <row r="377">
      <c r="A377" s="16" t="n"/>
      <c r="B377" s="11" t="n"/>
      <c r="C377" s="11" t="n"/>
      <c r="D377" s="12" t="n"/>
      <c r="E377" s="13">
        <f>IF($C377="","",IFERROR(INDEX(Equipo!$B$2:$B$61,MATCH($C377,Equipo!$A$2:$A$61,0)),"No está en Equipo"))</f>
        <v/>
      </c>
      <c r="F377" s="15">
        <f>IF($C377="","",IFERROR(INDEX(Equipo!$C$2:$C$61,MATCH($C377,Equipo!$A$2:$A$61,0)),0))</f>
        <v/>
      </c>
      <c r="G377" s="13">
        <f>IF(OR($A377="",$B377=""),"",IFERROR($A377*10+MATCH($B377,Puestos!$D$2:$D$7,0),""))</f>
        <v/>
      </c>
      <c r="H377" s="13">
        <f>IF($G377="","",IFERROR(INDEX(Turnos!$F$2:$F$201,MATCH($G377,Turnos!$J$2:$J$201,0)),"Falta el turno"))</f>
        <v/>
      </c>
      <c r="I377" s="15">
        <f>IF(OR($C377="",$H377=""),"",IF($H377="Por horas",N($D377),IF($H377="Por puntos",N($F377),IF($H377="Puntos × horas",N($F377)*N($D377),IF($H377="Partes iguales",1,"")))))</f>
        <v/>
      </c>
      <c r="J377" s="15">
        <f>IF($I377="","",SUMIFS($I$2:$I$1201,$G$2:$G$1201,$G377))</f>
        <v/>
      </c>
      <c r="K377" s="19">
        <f>IF($I377="","",IFERROR($I377/$J377,0))</f>
        <v/>
      </c>
      <c r="L377" s="18">
        <f>IF($K377="","",$K377*N(INDEX(Turnos!$C$2:$C$201,MATCH($G377,Turnos!$J$2:$J$201,0))))</f>
        <v/>
      </c>
      <c r="M377" s="18">
        <f>IF($K377="","",$K377*N(INDEX(Turnos!$D$2:$D$201,MATCH($G377,Turnos!$J$2:$J$201,0))))</f>
        <v/>
      </c>
      <c r="N377" s="18">
        <f>IF($K377="","",$L377+$M377)</f>
        <v/>
      </c>
      <c r="O377" s="13">
        <f>IF(OR($G377="",$C377="",$G377&lt;&gt;'Liquidación del turno'!$C$5),"",COUNTIFS($G$2:$G377,$G377,$C$2:$C377,"&lt;&gt;"))</f>
        <v/>
      </c>
    </row>
    <row r="378">
      <c r="A378" s="16" t="n"/>
      <c r="B378" s="11" t="n"/>
      <c r="C378" s="11" t="n"/>
      <c r="D378" s="12" t="n"/>
      <c r="E378" s="13">
        <f>IF($C378="","",IFERROR(INDEX(Equipo!$B$2:$B$61,MATCH($C378,Equipo!$A$2:$A$61,0)),"No está en Equipo"))</f>
        <v/>
      </c>
      <c r="F378" s="15">
        <f>IF($C378="","",IFERROR(INDEX(Equipo!$C$2:$C$61,MATCH($C378,Equipo!$A$2:$A$61,0)),0))</f>
        <v/>
      </c>
      <c r="G378" s="13">
        <f>IF(OR($A378="",$B378=""),"",IFERROR($A378*10+MATCH($B378,Puestos!$D$2:$D$7,0),""))</f>
        <v/>
      </c>
      <c r="H378" s="13">
        <f>IF($G378="","",IFERROR(INDEX(Turnos!$F$2:$F$201,MATCH($G378,Turnos!$J$2:$J$201,0)),"Falta el turno"))</f>
        <v/>
      </c>
      <c r="I378" s="15">
        <f>IF(OR($C378="",$H378=""),"",IF($H378="Por horas",N($D378),IF($H378="Por puntos",N($F378),IF($H378="Puntos × horas",N($F378)*N($D378),IF($H378="Partes iguales",1,"")))))</f>
        <v/>
      </c>
      <c r="J378" s="15">
        <f>IF($I378="","",SUMIFS($I$2:$I$1201,$G$2:$G$1201,$G378))</f>
        <v/>
      </c>
      <c r="K378" s="19">
        <f>IF($I378="","",IFERROR($I378/$J378,0))</f>
        <v/>
      </c>
      <c r="L378" s="18">
        <f>IF($K378="","",$K378*N(INDEX(Turnos!$C$2:$C$201,MATCH($G378,Turnos!$J$2:$J$201,0))))</f>
        <v/>
      </c>
      <c r="M378" s="18">
        <f>IF($K378="","",$K378*N(INDEX(Turnos!$D$2:$D$201,MATCH($G378,Turnos!$J$2:$J$201,0))))</f>
        <v/>
      </c>
      <c r="N378" s="18">
        <f>IF($K378="","",$L378+$M378)</f>
        <v/>
      </c>
      <c r="O378" s="13">
        <f>IF(OR($G378="",$C378="",$G378&lt;&gt;'Liquidación del turno'!$C$5),"",COUNTIFS($G$2:$G378,$G378,$C$2:$C378,"&lt;&gt;"))</f>
        <v/>
      </c>
    </row>
    <row r="379">
      <c r="A379" s="16" t="n"/>
      <c r="B379" s="11" t="n"/>
      <c r="C379" s="11" t="n"/>
      <c r="D379" s="12" t="n"/>
      <c r="E379" s="13">
        <f>IF($C379="","",IFERROR(INDEX(Equipo!$B$2:$B$61,MATCH($C379,Equipo!$A$2:$A$61,0)),"No está en Equipo"))</f>
        <v/>
      </c>
      <c r="F379" s="15">
        <f>IF($C379="","",IFERROR(INDEX(Equipo!$C$2:$C$61,MATCH($C379,Equipo!$A$2:$A$61,0)),0))</f>
        <v/>
      </c>
      <c r="G379" s="13">
        <f>IF(OR($A379="",$B379=""),"",IFERROR($A379*10+MATCH($B379,Puestos!$D$2:$D$7,0),""))</f>
        <v/>
      </c>
      <c r="H379" s="13">
        <f>IF($G379="","",IFERROR(INDEX(Turnos!$F$2:$F$201,MATCH($G379,Turnos!$J$2:$J$201,0)),"Falta el turno"))</f>
        <v/>
      </c>
      <c r="I379" s="15">
        <f>IF(OR($C379="",$H379=""),"",IF($H379="Por horas",N($D379),IF($H379="Por puntos",N($F379),IF($H379="Puntos × horas",N($F379)*N($D379),IF($H379="Partes iguales",1,"")))))</f>
        <v/>
      </c>
      <c r="J379" s="15">
        <f>IF($I379="","",SUMIFS($I$2:$I$1201,$G$2:$G$1201,$G379))</f>
        <v/>
      </c>
      <c r="K379" s="19">
        <f>IF($I379="","",IFERROR($I379/$J379,0))</f>
        <v/>
      </c>
      <c r="L379" s="18">
        <f>IF($K379="","",$K379*N(INDEX(Turnos!$C$2:$C$201,MATCH($G379,Turnos!$J$2:$J$201,0))))</f>
        <v/>
      </c>
      <c r="M379" s="18">
        <f>IF($K379="","",$K379*N(INDEX(Turnos!$D$2:$D$201,MATCH($G379,Turnos!$J$2:$J$201,0))))</f>
        <v/>
      </c>
      <c r="N379" s="18">
        <f>IF($K379="","",$L379+$M379)</f>
        <v/>
      </c>
      <c r="O379" s="13">
        <f>IF(OR($G379="",$C379="",$G379&lt;&gt;'Liquidación del turno'!$C$5),"",COUNTIFS($G$2:$G379,$G379,$C$2:$C379,"&lt;&gt;"))</f>
        <v/>
      </c>
    </row>
    <row r="380">
      <c r="A380" s="16" t="n"/>
      <c r="B380" s="11" t="n"/>
      <c r="C380" s="11" t="n"/>
      <c r="D380" s="12" t="n"/>
      <c r="E380" s="13">
        <f>IF($C380="","",IFERROR(INDEX(Equipo!$B$2:$B$61,MATCH($C380,Equipo!$A$2:$A$61,0)),"No está en Equipo"))</f>
        <v/>
      </c>
      <c r="F380" s="15">
        <f>IF($C380="","",IFERROR(INDEX(Equipo!$C$2:$C$61,MATCH($C380,Equipo!$A$2:$A$61,0)),0))</f>
        <v/>
      </c>
      <c r="G380" s="13">
        <f>IF(OR($A380="",$B380=""),"",IFERROR($A380*10+MATCH($B380,Puestos!$D$2:$D$7,0),""))</f>
        <v/>
      </c>
      <c r="H380" s="13">
        <f>IF($G380="","",IFERROR(INDEX(Turnos!$F$2:$F$201,MATCH($G380,Turnos!$J$2:$J$201,0)),"Falta el turno"))</f>
        <v/>
      </c>
      <c r="I380" s="15">
        <f>IF(OR($C380="",$H380=""),"",IF($H380="Por horas",N($D380),IF($H380="Por puntos",N($F380),IF($H380="Puntos × horas",N($F380)*N($D380),IF($H380="Partes iguales",1,"")))))</f>
        <v/>
      </c>
      <c r="J380" s="15">
        <f>IF($I380="","",SUMIFS($I$2:$I$1201,$G$2:$G$1201,$G380))</f>
        <v/>
      </c>
      <c r="K380" s="19">
        <f>IF($I380="","",IFERROR($I380/$J380,0))</f>
        <v/>
      </c>
      <c r="L380" s="18">
        <f>IF($K380="","",$K380*N(INDEX(Turnos!$C$2:$C$201,MATCH($G380,Turnos!$J$2:$J$201,0))))</f>
        <v/>
      </c>
      <c r="M380" s="18">
        <f>IF($K380="","",$K380*N(INDEX(Turnos!$D$2:$D$201,MATCH($G380,Turnos!$J$2:$J$201,0))))</f>
        <v/>
      </c>
      <c r="N380" s="18">
        <f>IF($K380="","",$L380+$M380)</f>
        <v/>
      </c>
      <c r="O380" s="13">
        <f>IF(OR($G380="",$C380="",$G380&lt;&gt;'Liquidación del turno'!$C$5),"",COUNTIFS($G$2:$G380,$G380,$C$2:$C380,"&lt;&gt;"))</f>
        <v/>
      </c>
    </row>
    <row r="381">
      <c r="A381" s="16" t="n"/>
      <c r="B381" s="11" t="n"/>
      <c r="C381" s="11" t="n"/>
      <c r="D381" s="12" t="n"/>
      <c r="E381" s="13">
        <f>IF($C381="","",IFERROR(INDEX(Equipo!$B$2:$B$61,MATCH($C381,Equipo!$A$2:$A$61,0)),"No está en Equipo"))</f>
        <v/>
      </c>
      <c r="F381" s="15">
        <f>IF($C381="","",IFERROR(INDEX(Equipo!$C$2:$C$61,MATCH($C381,Equipo!$A$2:$A$61,0)),0))</f>
        <v/>
      </c>
      <c r="G381" s="13">
        <f>IF(OR($A381="",$B381=""),"",IFERROR($A381*10+MATCH($B381,Puestos!$D$2:$D$7,0),""))</f>
        <v/>
      </c>
      <c r="H381" s="13">
        <f>IF($G381="","",IFERROR(INDEX(Turnos!$F$2:$F$201,MATCH($G381,Turnos!$J$2:$J$201,0)),"Falta el turno"))</f>
        <v/>
      </c>
      <c r="I381" s="15">
        <f>IF(OR($C381="",$H381=""),"",IF($H381="Por horas",N($D381),IF($H381="Por puntos",N($F381),IF($H381="Puntos × horas",N($F381)*N($D381),IF($H381="Partes iguales",1,"")))))</f>
        <v/>
      </c>
      <c r="J381" s="15">
        <f>IF($I381="","",SUMIFS($I$2:$I$1201,$G$2:$G$1201,$G381))</f>
        <v/>
      </c>
      <c r="K381" s="19">
        <f>IF($I381="","",IFERROR($I381/$J381,0))</f>
        <v/>
      </c>
      <c r="L381" s="18">
        <f>IF($K381="","",$K381*N(INDEX(Turnos!$C$2:$C$201,MATCH($G381,Turnos!$J$2:$J$201,0))))</f>
        <v/>
      </c>
      <c r="M381" s="18">
        <f>IF($K381="","",$K381*N(INDEX(Turnos!$D$2:$D$201,MATCH($G381,Turnos!$J$2:$J$201,0))))</f>
        <v/>
      </c>
      <c r="N381" s="18">
        <f>IF($K381="","",$L381+$M381)</f>
        <v/>
      </c>
      <c r="O381" s="13">
        <f>IF(OR($G381="",$C381="",$G381&lt;&gt;'Liquidación del turno'!$C$5),"",COUNTIFS($G$2:$G381,$G381,$C$2:$C381,"&lt;&gt;"))</f>
        <v/>
      </c>
    </row>
    <row r="382">
      <c r="A382" s="16" t="n"/>
      <c r="B382" s="11" t="n"/>
      <c r="C382" s="11" t="n"/>
      <c r="D382" s="12" t="n"/>
      <c r="E382" s="13">
        <f>IF($C382="","",IFERROR(INDEX(Equipo!$B$2:$B$61,MATCH($C382,Equipo!$A$2:$A$61,0)),"No está en Equipo"))</f>
        <v/>
      </c>
      <c r="F382" s="15">
        <f>IF($C382="","",IFERROR(INDEX(Equipo!$C$2:$C$61,MATCH($C382,Equipo!$A$2:$A$61,0)),0))</f>
        <v/>
      </c>
      <c r="G382" s="13">
        <f>IF(OR($A382="",$B382=""),"",IFERROR($A382*10+MATCH($B382,Puestos!$D$2:$D$7,0),""))</f>
        <v/>
      </c>
      <c r="H382" s="13">
        <f>IF($G382="","",IFERROR(INDEX(Turnos!$F$2:$F$201,MATCH($G382,Turnos!$J$2:$J$201,0)),"Falta el turno"))</f>
        <v/>
      </c>
      <c r="I382" s="15">
        <f>IF(OR($C382="",$H382=""),"",IF($H382="Por horas",N($D382),IF($H382="Por puntos",N($F382),IF($H382="Puntos × horas",N($F382)*N($D382),IF($H382="Partes iguales",1,"")))))</f>
        <v/>
      </c>
      <c r="J382" s="15">
        <f>IF($I382="","",SUMIFS($I$2:$I$1201,$G$2:$G$1201,$G382))</f>
        <v/>
      </c>
      <c r="K382" s="19">
        <f>IF($I382="","",IFERROR($I382/$J382,0))</f>
        <v/>
      </c>
      <c r="L382" s="18">
        <f>IF($K382="","",$K382*N(INDEX(Turnos!$C$2:$C$201,MATCH($G382,Turnos!$J$2:$J$201,0))))</f>
        <v/>
      </c>
      <c r="M382" s="18">
        <f>IF($K382="","",$K382*N(INDEX(Turnos!$D$2:$D$201,MATCH($G382,Turnos!$J$2:$J$201,0))))</f>
        <v/>
      </c>
      <c r="N382" s="18">
        <f>IF($K382="","",$L382+$M382)</f>
        <v/>
      </c>
      <c r="O382" s="13">
        <f>IF(OR($G382="",$C382="",$G382&lt;&gt;'Liquidación del turno'!$C$5),"",COUNTIFS($G$2:$G382,$G382,$C$2:$C382,"&lt;&gt;"))</f>
        <v/>
      </c>
    </row>
    <row r="383">
      <c r="A383" s="16" t="n"/>
      <c r="B383" s="11" t="n"/>
      <c r="C383" s="11" t="n"/>
      <c r="D383" s="12" t="n"/>
      <c r="E383" s="13">
        <f>IF($C383="","",IFERROR(INDEX(Equipo!$B$2:$B$61,MATCH($C383,Equipo!$A$2:$A$61,0)),"No está en Equipo"))</f>
        <v/>
      </c>
      <c r="F383" s="15">
        <f>IF($C383="","",IFERROR(INDEX(Equipo!$C$2:$C$61,MATCH($C383,Equipo!$A$2:$A$61,0)),0))</f>
        <v/>
      </c>
      <c r="G383" s="13">
        <f>IF(OR($A383="",$B383=""),"",IFERROR($A383*10+MATCH($B383,Puestos!$D$2:$D$7,0),""))</f>
        <v/>
      </c>
      <c r="H383" s="13">
        <f>IF($G383="","",IFERROR(INDEX(Turnos!$F$2:$F$201,MATCH($G383,Turnos!$J$2:$J$201,0)),"Falta el turno"))</f>
        <v/>
      </c>
      <c r="I383" s="15">
        <f>IF(OR($C383="",$H383=""),"",IF($H383="Por horas",N($D383),IF($H383="Por puntos",N($F383),IF($H383="Puntos × horas",N($F383)*N($D383),IF($H383="Partes iguales",1,"")))))</f>
        <v/>
      </c>
      <c r="J383" s="15">
        <f>IF($I383="","",SUMIFS($I$2:$I$1201,$G$2:$G$1201,$G383))</f>
        <v/>
      </c>
      <c r="K383" s="19">
        <f>IF($I383="","",IFERROR($I383/$J383,0))</f>
        <v/>
      </c>
      <c r="L383" s="18">
        <f>IF($K383="","",$K383*N(INDEX(Turnos!$C$2:$C$201,MATCH($G383,Turnos!$J$2:$J$201,0))))</f>
        <v/>
      </c>
      <c r="M383" s="18">
        <f>IF($K383="","",$K383*N(INDEX(Turnos!$D$2:$D$201,MATCH($G383,Turnos!$J$2:$J$201,0))))</f>
        <v/>
      </c>
      <c r="N383" s="18">
        <f>IF($K383="","",$L383+$M383)</f>
        <v/>
      </c>
      <c r="O383" s="13">
        <f>IF(OR($G383="",$C383="",$G383&lt;&gt;'Liquidación del turno'!$C$5),"",COUNTIFS($G$2:$G383,$G383,$C$2:$C383,"&lt;&gt;"))</f>
        <v/>
      </c>
    </row>
    <row r="384">
      <c r="A384" s="16" t="n"/>
      <c r="B384" s="11" t="n"/>
      <c r="C384" s="11" t="n"/>
      <c r="D384" s="12" t="n"/>
      <c r="E384" s="13">
        <f>IF($C384="","",IFERROR(INDEX(Equipo!$B$2:$B$61,MATCH($C384,Equipo!$A$2:$A$61,0)),"No está en Equipo"))</f>
        <v/>
      </c>
      <c r="F384" s="15">
        <f>IF($C384="","",IFERROR(INDEX(Equipo!$C$2:$C$61,MATCH($C384,Equipo!$A$2:$A$61,0)),0))</f>
        <v/>
      </c>
      <c r="G384" s="13">
        <f>IF(OR($A384="",$B384=""),"",IFERROR($A384*10+MATCH($B384,Puestos!$D$2:$D$7,0),""))</f>
        <v/>
      </c>
      <c r="H384" s="13">
        <f>IF($G384="","",IFERROR(INDEX(Turnos!$F$2:$F$201,MATCH($G384,Turnos!$J$2:$J$201,0)),"Falta el turno"))</f>
        <v/>
      </c>
      <c r="I384" s="15">
        <f>IF(OR($C384="",$H384=""),"",IF($H384="Por horas",N($D384),IF($H384="Por puntos",N($F384),IF($H384="Puntos × horas",N($F384)*N($D384),IF($H384="Partes iguales",1,"")))))</f>
        <v/>
      </c>
      <c r="J384" s="15">
        <f>IF($I384="","",SUMIFS($I$2:$I$1201,$G$2:$G$1201,$G384))</f>
        <v/>
      </c>
      <c r="K384" s="19">
        <f>IF($I384="","",IFERROR($I384/$J384,0))</f>
        <v/>
      </c>
      <c r="L384" s="18">
        <f>IF($K384="","",$K384*N(INDEX(Turnos!$C$2:$C$201,MATCH($G384,Turnos!$J$2:$J$201,0))))</f>
        <v/>
      </c>
      <c r="M384" s="18">
        <f>IF($K384="","",$K384*N(INDEX(Turnos!$D$2:$D$201,MATCH($G384,Turnos!$J$2:$J$201,0))))</f>
        <v/>
      </c>
      <c r="N384" s="18">
        <f>IF($K384="","",$L384+$M384)</f>
        <v/>
      </c>
      <c r="O384" s="13">
        <f>IF(OR($G384="",$C384="",$G384&lt;&gt;'Liquidación del turno'!$C$5),"",COUNTIFS($G$2:$G384,$G384,$C$2:$C384,"&lt;&gt;"))</f>
        <v/>
      </c>
    </row>
    <row r="385">
      <c r="A385" s="16" t="n"/>
      <c r="B385" s="11" t="n"/>
      <c r="C385" s="11" t="n"/>
      <c r="D385" s="12" t="n"/>
      <c r="E385" s="13">
        <f>IF($C385="","",IFERROR(INDEX(Equipo!$B$2:$B$61,MATCH($C385,Equipo!$A$2:$A$61,0)),"No está en Equipo"))</f>
        <v/>
      </c>
      <c r="F385" s="15">
        <f>IF($C385="","",IFERROR(INDEX(Equipo!$C$2:$C$61,MATCH($C385,Equipo!$A$2:$A$61,0)),0))</f>
        <v/>
      </c>
      <c r="G385" s="13">
        <f>IF(OR($A385="",$B385=""),"",IFERROR($A385*10+MATCH($B385,Puestos!$D$2:$D$7,0),""))</f>
        <v/>
      </c>
      <c r="H385" s="13">
        <f>IF($G385="","",IFERROR(INDEX(Turnos!$F$2:$F$201,MATCH($G385,Turnos!$J$2:$J$201,0)),"Falta el turno"))</f>
        <v/>
      </c>
      <c r="I385" s="15">
        <f>IF(OR($C385="",$H385=""),"",IF($H385="Por horas",N($D385),IF($H385="Por puntos",N($F385),IF($H385="Puntos × horas",N($F385)*N($D385),IF($H385="Partes iguales",1,"")))))</f>
        <v/>
      </c>
      <c r="J385" s="15">
        <f>IF($I385="","",SUMIFS($I$2:$I$1201,$G$2:$G$1201,$G385))</f>
        <v/>
      </c>
      <c r="K385" s="19">
        <f>IF($I385="","",IFERROR($I385/$J385,0))</f>
        <v/>
      </c>
      <c r="L385" s="18">
        <f>IF($K385="","",$K385*N(INDEX(Turnos!$C$2:$C$201,MATCH($G385,Turnos!$J$2:$J$201,0))))</f>
        <v/>
      </c>
      <c r="M385" s="18">
        <f>IF($K385="","",$K385*N(INDEX(Turnos!$D$2:$D$201,MATCH($G385,Turnos!$J$2:$J$201,0))))</f>
        <v/>
      </c>
      <c r="N385" s="18">
        <f>IF($K385="","",$L385+$M385)</f>
        <v/>
      </c>
      <c r="O385" s="13">
        <f>IF(OR($G385="",$C385="",$G385&lt;&gt;'Liquidación del turno'!$C$5),"",COUNTIFS($G$2:$G385,$G385,$C$2:$C385,"&lt;&gt;"))</f>
        <v/>
      </c>
    </row>
    <row r="386">
      <c r="A386" s="16" t="n"/>
      <c r="B386" s="11" t="n"/>
      <c r="C386" s="11" t="n"/>
      <c r="D386" s="12" t="n"/>
      <c r="E386" s="13">
        <f>IF($C386="","",IFERROR(INDEX(Equipo!$B$2:$B$61,MATCH($C386,Equipo!$A$2:$A$61,0)),"No está en Equipo"))</f>
        <v/>
      </c>
      <c r="F386" s="15">
        <f>IF($C386="","",IFERROR(INDEX(Equipo!$C$2:$C$61,MATCH($C386,Equipo!$A$2:$A$61,0)),0))</f>
        <v/>
      </c>
      <c r="G386" s="13">
        <f>IF(OR($A386="",$B386=""),"",IFERROR($A386*10+MATCH($B386,Puestos!$D$2:$D$7,0),""))</f>
        <v/>
      </c>
      <c r="H386" s="13">
        <f>IF($G386="","",IFERROR(INDEX(Turnos!$F$2:$F$201,MATCH($G386,Turnos!$J$2:$J$201,0)),"Falta el turno"))</f>
        <v/>
      </c>
      <c r="I386" s="15">
        <f>IF(OR($C386="",$H386=""),"",IF($H386="Por horas",N($D386),IF($H386="Por puntos",N($F386),IF($H386="Puntos × horas",N($F386)*N($D386),IF($H386="Partes iguales",1,"")))))</f>
        <v/>
      </c>
      <c r="J386" s="15">
        <f>IF($I386="","",SUMIFS($I$2:$I$1201,$G$2:$G$1201,$G386))</f>
        <v/>
      </c>
      <c r="K386" s="19">
        <f>IF($I386="","",IFERROR($I386/$J386,0))</f>
        <v/>
      </c>
      <c r="L386" s="18">
        <f>IF($K386="","",$K386*N(INDEX(Turnos!$C$2:$C$201,MATCH($G386,Turnos!$J$2:$J$201,0))))</f>
        <v/>
      </c>
      <c r="M386" s="18">
        <f>IF($K386="","",$K386*N(INDEX(Turnos!$D$2:$D$201,MATCH($G386,Turnos!$J$2:$J$201,0))))</f>
        <v/>
      </c>
      <c r="N386" s="18">
        <f>IF($K386="","",$L386+$M386)</f>
        <v/>
      </c>
      <c r="O386" s="13">
        <f>IF(OR($G386="",$C386="",$G386&lt;&gt;'Liquidación del turno'!$C$5),"",COUNTIFS($G$2:$G386,$G386,$C$2:$C386,"&lt;&gt;"))</f>
        <v/>
      </c>
    </row>
    <row r="387">
      <c r="A387" s="16" t="n"/>
      <c r="B387" s="11" t="n"/>
      <c r="C387" s="11" t="n"/>
      <c r="D387" s="12" t="n"/>
      <c r="E387" s="13">
        <f>IF($C387="","",IFERROR(INDEX(Equipo!$B$2:$B$61,MATCH($C387,Equipo!$A$2:$A$61,0)),"No está en Equipo"))</f>
        <v/>
      </c>
      <c r="F387" s="15">
        <f>IF($C387="","",IFERROR(INDEX(Equipo!$C$2:$C$61,MATCH($C387,Equipo!$A$2:$A$61,0)),0))</f>
        <v/>
      </c>
      <c r="G387" s="13">
        <f>IF(OR($A387="",$B387=""),"",IFERROR($A387*10+MATCH($B387,Puestos!$D$2:$D$7,0),""))</f>
        <v/>
      </c>
      <c r="H387" s="13">
        <f>IF($G387="","",IFERROR(INDEX(Turnos!$F$2:$F$201,MATCH($G387,Turnos!$J$2:$J$201,0)),"Falta el turno"))</f>
        <v/>
      </c>
      <c r="I387" s="15">
        <f>IF(OR($C387="",$H387=""),"",IF($H387="Por horas",N($D387),IF($H387="Por puntos",N($F387),IF($H387="Puntos × horas",N($F387)*N($D387),IF($H387="Partes iguales",1,"")))))</f>
        <v/>
      </c>
      <c r="J387" s="15">
        <f>IF($I387="","",SUMIFS($I$2:$I$1201,$G$2:$G$1201,$G387))</f>
        <v/>
      </c>
      <c r="K387" s="19">
        <f>IF($I387="","",IFERROR($I387/$J387,0))</f>
        <v/>
      </c>
      <c r="L387" s="18">
        <f>IF($K387="","",$K387*N(INDEX(Turnos!$C$2:$C$201,MATCH($G387,Turnos!$J$2:$J$201,0))))</f>
        <v/>
      </c>
      <c r="M387" s="18">
        <f>IF($K387="","",$K387*N(INDEX(Turnos!$D$2:$D$201,MATCH($G387,Turnos!$J$2:$J$201,0))))</f>
        <v/>
      </c>
      <c r="N387" s="18">
        <f>IF($K387="","",$L387+$M387)</f>
        <v/>
      </c>
      <c r="O387" s="13">
        <f>IF(OR($G387="",$C387="",$G387&lt;&gt;'Liquidación del turno'!$C$5),"",COUNTIFS($G$2:$G387,$G387,$C$2:$C387,"&lt;&gt;"))</f>
        <v/>
      </c>
    </row>
    <row r="388">
      <c r="A388" s="16" t="n"/>
      <c r="B388" s="11" t="n"/>
      <c r="C388" s="11" t="n"/>
      <c r="D388" s="12" t="n"/>
      <c r="E388" s="13">
        <f>IF($C388="","",IFERROR(INDEX(Equipo!$B$2:$B$61,MATCH($C388,Equipo!$A$2:$A$61,0)),"No está en Equipo"))</f>
        <v/>
      </c>
      <c r="F388" s="15">
        <f>IF($C388="","",IFERROR(INDEX(Equipo!$C$2:$C$61,MATCH($C388,Equipo!$A$2:$A$61,0)),0))</f>
        <v/>
      </c>
      <c r="G388" s="13">
        <f>IF(OR($A388="",$B388=""),"",IFERROR($A388*10+MATCH($B388,Puestos!$D$2:$D$7,0),""))</f>
        <v/>
      </c>
      <c r="H388" s="13">
        <f>IF($G388="","",IFERROR(INDEX(Turnos!$F$2:$F$201,MATCH($G388,Turnos!$J$2:$J$201,0)),"Falta el turno"))</f>
        <v/>
      </c>
      <c r="I388" s="15">
        <f>IF(OR($C388="",$H388=""),"",IF($H388="Por horas",N($D388),IF($H388="Por puntos",N($F388),IF($H388="Puntos × horas",N($F388)*N($D388),IF($H388="Partes iguales",1,"")))))</f>
        <v/>
      </c>
      <c r="J388" s="15">
        <f>IF($I388="","",SUMIFS($I$2:$I$1201,$G$2:$G$1201,$G388))</f>
        <v/>
      </c>
      <c r="K388" s="19">
        <f>IF($I388="","",IFERROR($I388/$J388,0))</f>
        <v/>
      </c>
      <c r="L388" s="18">
        <f>IF($K388="","",$K388*N(INDEX(Turnos!$C$2:$C$201,MATCH($G388,Turnos!$J$2:$J$201,0))))</f>
        <v/>
      </c>
      <c r="M388" s="18">
        <f>IF($K388="","",$K388*N(INDEX(Turnos!$D$2:$D$201,MATCH($G388,Turnos!$J$2:$J$201,0))))</f>
        <v/>
      </c>
      <c r="N388" s="18">
        <f>IF($K388="","",$L388+$M388)</f>
        <v/>
      </c>
      <c r="O388" s="13">
        <f>IF(OR($G388="",$C388="",$G388&lt;&gt;'Liquidación del turno'!$C$5),"",COUNTIFS($G$2:$G388,$G388,$C$2:$C388,"&lt;&gt;"))</f>
        <v/>
      </c>
    </row>
    <row r="389">
      <c r="A389" s="16" t="n"/>
      <c r="B389" s="11" t="n"/>
      <c r="C389" s="11" t="n"/>
      <c r="D389" s="12" t="n"/>
      <c r="E389" s="13">
        <f>IF($C389="","",IFERROR(INDEX(Equipo!$B$2:$B$61,MATCH($C389,Equipo!$A$2:$A$61,0)),"No está en Equipo"))</f>
        <v/>
      </c>
      <c r="F389" s="15">
        <f>IF($C389="","",IFERROR(INDEX(Equipo!$C$2:$C$61,MATCH($C389,Equipo!$A$2:$A$61,0)),0))</f>
        <v/>
      </c>
      <c r="G389" s="13">
        <f>IF(OR($A389="",$B389=""),"",IFERROR($A389*10+MATCH($B389,Puestos!$D$2:$D$7,0),""))</f>
        <v/>
      </c>
      <c r="H389" s="13">
        <f>IF($G389="","",IFERROR(INDEX(Turnos!$F$2:$F$201,MATCH($G389,Turnos!$J$2:$J$201,0)),"Falta el turno"))</f>
        <v/>
      </c>
      <c r="I389" s="15">
        <f>IF(OR($C389="",$H389=""),"",IF($H389="Por horas",N($D389),IF($H389="Por puntos",N($F389),IF($H389="Puntos × horas",N($F389)*N($D389),IF($H389="Partes iguales",1,"")))))</f>
        <v/>
      </c>
      <c r="J389" s="15">
        <f>IF($I389="","",SUMIFS($I$2:$I$1201,$G$2:$G$1201,$G389))</f>
        <v/>
      </c>
      <c r="K389" s="19">
        <f>IF($I389="","",IFERROR($I389/$J389,0))</f>
        <v/>
      </c>
      <c r="L389" s="18">
        <f>IF($K389="","",$K389*N(INDEX(Turnos!$C$2:$C$201,MATCH($G389,Turnos!$J$2:$J$201,0))))</f>
        <v/>
      </c>
      <c r="M389" s="18">
        <f>IF($K389="","",$K389*N(INDEX(Turnos!$D$2:$D$201,MATCH($G389,Turnos!$J$2:$J$201,0))))</f>
        <v/>
      </c>
      <c r="N389" s="18">
        <f>IF($K389="","",$L389+$M389)</f>
        <v/>
      </c>
      <c r="O389" s="13">
        <f>IF(OR($G389="",$C389="",$G389&lt;&gt;'Liquidación del turno'!$C$5),"",COUNTIFS($G$2:$G389,$G389,$C$2:$C389,"&lt;&gt;"))</f>
        <v/>
      </c>
    </row>
    <row r="390">
      <c r="A390" s="16" t="n"/>
      <c r="B390" s="11" t="n"/>
      <c r="C390" s="11" t="n"/>
      <c r="D390" s="12" t="n"/>
      <c r="E390" s="13">
        <f>IF($C390="","",IFERROR(INDEX(Equipo!$B$2:$B$61,MATCH($C390,Equipo!$A$2:$A$61,0)),"No está en Equipo"))</f>
        <v/>
      </c>
      <c r="F390" s="15">
        <f>IF($C390="","",IFERROR(INDEX(Equipo!$C$2:$C$61,MATCH($C390,Equipo!$A$2:$A$61,0)),0))</f>
        <v/>
      </c>
      <c r="G390" s="13">
        <f>IF(OR($A390="",$B390=""),"",IFERROR($A390*10+MATCH($B390,Puestos!$D$2:$D$7,0),""))</f>
        <v/>
      </c>
      <c r="H390" s="13">
        <f>IF($G390="","",IFERROR(INDEX(Turnos!$F$2:$F$201,MATCH($G390,Turnos!$J$2:$J$201,0)),"Falta el turno"))</f>
        <v/>
      </c>
      <c r="I390" s="15">
        <f>IF(OR($C390="",$H390=""),"",IF($H390="Por horas",N($D390),IF($H390="Por puntos",N($F390),IF($H390="Puntos × horas",N($F390)*N($D390),IF($H390="Partes iguales",1,"")))))</f>
        <v/>
      </c>
      <c r="J390" s="15">
        <f>IF($I390="","",SUMIFS($I$2:$I$1201,$G$2:$G$1201,$G390))</f>
        <v/>
      </c>
      <c r="K390" s="19">
        <f>IF($I390="","",IFERROR($I390/$J390,0))</f>
        <v/>
      </c>
      <c r="L390" s="18">
        <f>IF($K390="","",$K390*N(INDEX(Turnos!$C$2:$C$201,MATCH($G390,Turnos!$J$2:$J$201,0))))</f>
        <v/>
      </c>
      <c r="M390" s="18">
        <f>IF($K390="","",$K390*N(INDEX(Turnos!$D$2:$D$201,MATCH($G390,Turnos!$J$2:$J$201,0))))</f>
        <v/>
      </c>
      <c r="N390" s="18">
        <f>IF($K390="","",$L390+$M390)</f>
        <v/>
      </c>
      <c r="O390" s="13">
        <f>IF(OR($G390="",$C390="",$G390&lt;&gt;'Liquidación del turno'!$C$5),"",COUNTIFS($G$2:$G390,$G390,$C$2:$C390,"&lt;&gt;"))</f>
        <v/>
      </c>
    </row>
    <row r="391">
      <c r="A391" s="16" t="n"/>
      <c r="B391" s="11" t="n"/>
      <c r="C391" s="11" t="n"/>
      <c r="D391" s="12" t="n"/>
      <c r="E391" s="13">
        <f>IF($C391="","",IFERROR(INDEX(Equipo!$B$2:$B$61,MATCH($C391,Equipo!$A$2:$A$61,0)),"No está en Equipo"))</f>
        <v/>
      </c>
      <c r="F391" s="15">
        <f>IF($C391="","",IFERROR(INDEX(Equipo!$C$2:$C$61,MATCH($C391,Equipo!$A$2:$A$61,0)),0))</f>
        <v/>
      </c>
      <c r="G391" s="13">
        <f>IF(OR($A391="",$B391=""),"",IFERROR($A391*10+MATCH($B391,Puestos!$D$2:$D$7,0),""))</f>
        <v/>
      </c>
      <c r="H391" s="13">
        <f>IF($G391="","",IFERROR(INDEX(Turnos!$F$2:$F$201,MATCH($G391,Turnos!$J$2:$J$201,0)),"Falta el turno"))</f>
        <v/>
      </c>
      <c r="I391" s="15">
        <f>IF(OR($C391="",$H391=""),"",IF($H391="Por horas",N($D391),IF($H391="Por puntos",N($F391),IF($H391="Puntos × horas",N($F391)*N($D391),IF($H391="Partes iguales",1,"")))))</f>
        <v/>
      </c>
      <c r="J391" s="15">
        <f>IF($I391="","",SUMIFS($I$2:$I$1201,$G$2:$G$1201,$G391))</f>
        <v/>
      </c>
      <c r="K391" s="19">
        <f>IF($I391="","",IFERROR($I391/$J391,0))</f>
        <v/>
      </c>
      <c r="L391" s="18">
        <f>IF($K391="","",$K391*N(INDEX(Turnos!$C$2:$C$201,MATCH($G391,Turnos!$J$2:$J$201,0))))</f>
        <v/>
      </c>
      <c r="M391" s="18">
        <f>IF($K391="","",$K391*N(INDEX(Turnos!$D$2:$D$201,MATCH($G391,Turnos!$J$2:$J$201,0))))</f>
        <v/>
      </c>
      <c r="N391" s="18">
        <f>IF($K391="","",$L391+$M391)</f>
        <v/>
      </c>
      <c r="O391" s="13">
        <f>IF(OR($G391="",$C391="",$G391&lt;&gt;'Liquidación del turno'!$C$5),"",COUNTIFS($G$2:$G391,$G391,$C$2:$C391,"&lt;&gt;"))</f>
        <v/>
      </c>
    </row>
    <row r="392">
      <c r="A392" s="16" t="n"/>
      <c r="B392" s="11" t="n"/>
      <c r="C392" s="11" t="n"/>
      <c r="D392" s="12" t="n"/>
      <c r="E392" s="13">
        <f>IF($C392="","",IFERROR(INDEX(Equipo!$B$2:$B$61,MATCH($C392,Equipo!$A$2:$A$61,0)),"No está en Equipo"))</f>
        <v/>
      </c>
      <c r="F392" s="15">
        <f>IF($C392="","",IFERROR(INDEX(Equipo!$C$2:$C$61,MATCH($C392,Equipo!$A$2:$A$61,0)),0))</f>
        <v/>
      </c>
      <c r="G392" s="13">
        <f>IF(OR($A392="",$B392=""),"",IFERROR($A392*10+MATCH($B392,Puestos!$D$2:$D$7,0),""))</f>
        <v/>
      </c>
      <c r="H392" s="13">
        <f>IF($G392="","",IFERROR(INDEX(Turnos!$F$2:$F$201,MATCH($G392,Turnos!$J$2:$J$201,0)),"Falta el turno"))</f>
        <v/>
      </c>
      <c r="I392" s="15">
        <f>IF(OR($C392="",$H392=""),"",IF($H392="Por horas",N($D392),IF($H392="Por puntos",N($F392),IF($H392="Puntos × horas",N($F392)*N($D392),IF($H392="Partes iguales",1,"")))))</f>
        <v/>
      </c>
      <c r="J392" s="15">
        <f>IF($I392="","",SUMIFS($I$2:$I$1201,$G$2:$G$1201,$G392))</f>
        <v/>
      </c>
      <c r="K392" s="19">
        <f>IF($I392="","",IFERROR($I392/$J392,0))</f>
        <v/>
      </c>
      <c r="L392" s="18">
        <f>IF($K392="","",$K392*N(INDEX(Turnos!$C$2:$C$201,MATCH($G392,Turnos!$J$2:$J$201,0))))</f>
        <v/>
      </c>
      <c r="M392" s="18">
        <f>IF($K392="","",$K392*N(INDEX(Turnos!$D$2:$D$201,MATCH($G392,Turnos!$J$2:$J$201,0))))</f>
        <v/>
      </c>
      <c r="N392" s="18">
        <f>IF($K392="","",$L392+$M392)</f>
        <v/>
      </c>
      <c r="O392" s="13">
        <f>IF(OR($G392="",$C392="",$G392&lt;&gt;'Liquidación del turno'!$C$5),"",COUNTIFS($G$2:$G392,$G392,$C$2:$C392,"&lt;&gt;"))</f>
        <v/>
      </c>
    </row>
    <row r="393">
      <c r="A393" s="16" t="n"/>
      <c r="B393" s="11" t="n"/>
      <c r="C393" s="11" t="n"/>
      <c r="D393" s="12" t="n"/>
      <c r="E393" s="13">
        <f>IF($C393="","",IFERROR(INDEX(Equipo!$B$2:$B$61,MATCH($C393,Equipo!$A$2:$A$61,0)),"No está en Equipo"))</f>
        <v/>
      </c>
      <c r="F393" s="15">
        <f>IF($C393="","",IFERROR(INDEX(Equipo!$C$2:$C$61,MATCH($C393,Equipo!$A$2:$A$61,0)),0))</f>
        <v/>
      </c>
      <c r="G393" s="13">
        <f>IF(OR($A393="",$B393=""),"",IFERROR($A393*10+MATCH($B393,Puestos!$D$2:$D$7,0),""))</f>
        <v/>
      </c>
      <c r="H393" s="13">
        <f>IF($G393="","",IFERROR(INDEX(Turnos!$F$2:$F$201,MATCH($G393,Turnos!$J$2:$J$201,0)),"Falta el turno"))</f>
        <v/>
      </c>
      <c r="I393" s="15">
        <f>IF(OR($C393="",$H393=""),"",IF($H393="Por horas",N($D393),IF($H393="Por puntos",N($F393),IF($H393="Puntos × horas",N($F393)*N($D393),IF($H393="Partes iguales",1,"")))))</f>
        <v/>
      </c>
      <c r="J393" s="15">
        <f>IF($I393="","",SUMIFS($I$2:$I$1201,$G$2:$G$1201,$G393))</f>
        <v/>
      </c>
      <c r="K393" s="19">
        <f>IF($I393="","",IFERROR($I393/$J393,0))</f>
        <v/>
      </c>
      <c r="L393" s="18">
        <f>IF($K393="","",$K393*N(INDEX(Turnos!$C$2:$C$201,MATCH($G393,Turnos!$J$2:$J$201,0))))</f>
        <v/>
      </c>
      <c r="M393" s="18">
        <f>IF($K393="","",$K393*N(INDEX(Turnos!$D$2:$D$201,MATCH($G393,Turnos!$J$2:$J$201,0))))</f>
        <v/>
      </c>
      <c r="N393" s="18">
        <f>IF($K393="","",$L393+$M393)</f>
        <v/>
      </c>
      <c r="O393" s="13">
        <f>IF(OR($G393="",$C393="",$G393&lt;&gt;'Liquidación del turno'!$C$5),"",COUNTIFS($G$2:$G393,$G393,$C$2:$C393,"&lt;&gt;"))</f>
        <v/>
      </c>
    </row>
    <row r="394">
      <c r="A394" s="16" t="n"/>
      <c r="B394" s="11" t="n"/>
      <c r="C394" s="11" t="n"/>
      <c r="D394" s="12" t="n"/>
      <c r="E394" s="13">
        <f>IF($C394="","",IFERROR(INDEX(Equipo!$B$2:$B$61,MATCH($C394,Equipo!$A$2:$A$61,0)),"No está en Equipo"))</f>
        <v/>
      </c>
      <c r="F394" s="15">
        <f>IF($C394="","",IFERROR(INDEX(Equipo!$C$2:$C$61,MATCH($C394,Equipo!$A$2:$A$61,0)),0))</f>
        <v/>
      </c>
      <c r="G394" s="13">
        <f>IF(OR($A394="",$B394=""),"",IFERROR($A394*10+MATCH($B394,Puestos!$D$2:$D$7,0),""))</f>
        <v/>
      </c>
      <c r="H394" s="13">
        <f>IF($G394="","",IFERROR(INDEX(Turnos!$F$2:$F$201,MATCH($G394,Turnos!$J$2:$J$201,0)),"Falta el turno"))</f>
        <v/>
      </c>
      <c r="I394" s="15">
        <f>IF(OR($C394="",$H394=""),"",IF($H394="Por horas",N($D394),IF($H394="Por puntos",N($F394),IF($H394="Puntos × horas",N($F394)*N($D394),IF($H394="Partes iguales",1,"")))))</f>
        <v/>
      </c>
      <c r="J394" s="15">
        <f>IF($I394="","",SUMIFS($I$2:$I$1201,$G$2:$G$1201,$G394))</f>
        <v/>
      </c>
      <c r="K394" s="19">
        <f>IF($I394="","",IFERROR($I394/$J394,0))</f>
        <v/>
      </c>
      <c r="L394" s="18">
        <f>IF($K394="","",$K394*N(INDEX(Turnos!$C$2:$C$201,MATCH($G394,Turnos!$J$2:$J$201,0))))</f>
        <v/>
      </c>
      <c r="M394" s="18">
        <f>IF($K394="","",$K394*N(INDEX(Turnos!$D$2:$D$201,MATCH($G394,Turnos!$J$2:$J$201,0))))</f>
        <v/>
      </c>
      <c r="N394" s="18">
        <f>IF($K394="","",$L394+$M394)</f>
        <v/>
      </c>
      <c r="O394" s="13">
        <f>IF(OR($G394="",$C394="",$G394&lt;&gt;'Liquidación del turno'!$C$5),"",COUNTIFS($G$2:$G394,$G394,$C$2:$C394,"&lt;&gt;"))</f>
        <v/>
      </c>
    </row>
    <row r="395">
      <c r="A395" s="16" t="n"/>
      <c r="B395" s="11" t="n"/>
      <c r="C395" s="11" t="n"/>
      <c r="D395" s="12" t="n"/>
      <c r="E395" s="13">
        <f>IF($C395="","",IFERROR(INDEX(Equipo!$B$2:$B$61,MATCH($C395,Equipo!$A$2:$A$61,0)),"No está en Equipo"))</f>
        <v/>
      </c>
      <c r="F395" s="15">
        <f>IF($C395="","",IFERROR(INDEX(Equipo!$C$2:$C$61,MATCH($C395,Equipo!$A$2:$A$61,0)),0))</f>
        <v/>
      </c>
      <c r="G395" s="13">
        <f>IF(OR($A395="",$B395=""),"",IFERROR($A395*10+MATCH($B395,Puestos!$D$2:$D$7,0),""))</f>
        <v/>
      </c>
      <c r="H395" s="13">
        <f>IF($G395="","",IFERROR(INDEX(Turnos!$F$2:$F$201,MATCH($G395,Turnos!$J$2:$J$201,0)),"Falta el turno"))</f>
        <v/>
      </c>
      <c r="I395" s="15">
        <f>IF(OR($C395="",$H395=""),"",IF($H395="Por horas",N($D395),IF($H395="Por puntos",N($F395),IF($H395="Puntos × horas",N($F395)*N($D395),IF($H395="Partes iguales",1,"")))))</f>
        <v/>
      </c>
      <c r="J395" s="15">
        <f>IF($I395="","",SUMIFS($I$2:$I$1201,$G$2:$G$1201,$G395))</f>
        <v/>
      </c>
      <c r="K395" s="19">
        <f>IF($I395="","",IFERROR($I395/$J395,0))</f>
        <v/>
      </c>
      <c r="L395" s="18">
        <f>IF($K395="","",$K395*N(INDEX(Turnos!$C$2:$C$201,MATCH($G395,Turnos!$J$2:$J$201,0))))</f>
        <v/>
      </c>
      <c r="M395" s="18">
        <f>IF($K395="","",$K395*N(INDEX(Turnos!$D$2:$D$201,MATCH($G395,Turnos!$J$2:$J$201,0))))</f>
        <v/>
      </c>
      <c r="N395" s="18">
        <f>IF($K395="","",$L395+$M395)</f>
        <v/>
      </c>
      <c r="O395" s="13">
        <f>IF(OR($G395="",$C395="",$G395&lt;&gt;'Liquidación del turno'!$C$5),"",COUNTIFS($G$2:$G395,$G395,$C$2:$C395,"&lt;&gt;"))</f>
        <v/>
      </c>
    </row>
    <row r="396">
      <c r="A396" s="16" t="n"/>
      <c r="B396" s="11" t="n"/>
      <c r="C396" s="11" t="n"/>
      <c r="D396" s="12" t="n"/>
      <c r="E396" s="13">
        <f>IF($C396="","",IFERROR(INDEX(Equipo!$B$2:$B$61,MATCH($C396,Equipo!$A$2:$A$61,0)),"No está en Equipo"))</f>
        <v/>
      </c>
      <c r="F396" s="15">
        <f>IF($C396="","",IFERROR(INDEX(Equipo!$C$2:$C$61,MATCH($C396,Equipo!$A$2:$A$61,0)),0))</f>
        <v/>
      </c>
      <c r="G396" s="13">
        <f>IF(OR($A396="",$B396=""),"",IFERROR($A396*10+MATCH($B396,Puestos!$D$2:$D$7,0),""))</f>
        <v/>
      </c>
      <c r="H396" s="13">
        <f>IF($G396="","",IFERROR(INDEX(Turnos!$F$2:$F$201,MATCH($G396,Turnos!$J$2:$J$201,0)),"Falta el turno"))</f>
        <v/>
      </c>
      <c r="I396" s="15">
        <f>IF(OR($C396="",$H396=""),"",IF($H396="Por horas",N($D396),IF($H396="Por puntos",N($F396),IF($H396="Puntos × horas",N($F396)*N($D396),IF($H396="Partes iguales",1,"")))))</f>
        <v/>
      </c>
      <c r="J396" s="15">
        <f>IF($I396="","",SUMIFS($I$2:$I$1201,$G$2:$G$1201,$G396))</f>
        <v/>
      </c>
      <c r="K396" s="19">
        <f>IF($I396="","",IFERROR($I396/$J396,0))</f>
        <v/>
      </c>
      <c r="L396" s="18">
        <f>IF($K396="","",$K396*N(INDEX(Turnos!$C$2:$C$201,MATCH($G396,Turnos!$J$2:$J$201,0))))</f>
        <v/>
      </c>
      <c r="M396" s="18">
        <f>IF($K396="","",$K396*N(INDEX(Turnos!$D$2:$D$201,MATCH($G396,Turnos!$J$2:$J$201,0))))</f>
        <v/>
      </c>
      <c r="N396" s="18">
        <f>IF($K396="","",$L396+$M396)</f>
        <v/>
      </c>
      <c r="O396" s="13">
        <f>IF(OR($G396="",$C396="",$G396&lt;&gt;'Liquidación del turno'!$C$5),"",COUNTIFS($G$2:$G396,$G396,$C$2:$C396,"&lt;&gt;"))</f>
        <v/>
      </c>
    </row>
    <row r="397">
      <c r="A397" s="16" t="n"/>
      <c r="B397" s="11" t="n"/>
      <c r="C397" s="11" t="n"/>
      <c r="D397" s="12" t="n"/>
      <c r="E397" s="13">
        <f>IF($C397="","",IFERROR(INDEX(Equipo!$B$2:$B$61,MATCH($C397,Equipo!$A$2:$A$61,0)),"No está en Equipo"))</f>
        <v/>
      </c>
      <c r="F397" s="15">
        <f>IF($C397="","",IFERROR(INDEX(Equipo!$C$2:$C$61,MATCH($C397,Equipo!$A$2:$A$61,0)),0))</f>
        <v/>
      </c>
      <c r="G397" s="13">
        <f>IF(OR($A397="",$B397=""),"",IFERROR($A397*10+MATCH($B397,Puestos!$D$2:$D$7,0),""))</f>
        <v/>
      </c>
      <c r="H397" s="13">
        <f>IF($G397="","",IFERROR(INDEX(Turnos!$F$2:$F$201,MATCH($G397,Turnos!$J$2:$J$201,0)),"Falta el turno"))</f>
        <v/>
      </c>
      <c r="I397" s="15">
        <f>IF(OR($C397="",$H397=""),"",IF($H397="Por horas",N($D397),IF($H397="Por puntos",N($F397),IF($H397="Puntos × horas",N($F397)*N($D397),IF($H397="Partes iguales",1,"")))))</f>
        <v/>
      </c>
      <c r="J397" s="15">
        <f>IF($I397="","",SUMIFS($I$2:$I$1201,$G$2:$G$1201,$G397))</f>
        <v/>
      </c>
      <c r="K397" s="19">
        <f>IF($I397="","",IFERROR($I397/$J397,0))</f>
        <v/>
      </c>
      <c r="L397" s="18">
        <f>IF($K397="","",$K397*N(INDEX(Turnos!$C$2:$C$201,MATCH($G397,Turnos!$J$2:$J$201,0))))</f>
        <v/>
      </c>
      <c r="M397" s="18">
        <f>IF($K397="","",$K397*N(INDEX(Turnos!$D$2:$D$201,MATCH($G397,Turnos!$J$2:$J$201,0))))</f>
        <v/>
      </c>
      <c r="N397" s="18">
        <f>IF($K397="","",$L397+$M397)</f>
        <v/>
      </c>
      <c r="O397" s="13">
        <f>IF(OR($G397="",$C397="",$G397&lt;&gt;'Liquidación del turno'!$C$5),"",COUNTIFS($G$2:$G397,$G397,$C$2:$C397,"&lt;&gt;"))</f>
        <v/>
      </c>
    </row>
    <row r="398">
      <c r="A398" s="16" t="n"/>
      <c r="B398" s="11" t="n"/>
      <c r="C398" s="11" t="n"/>
      <c r="D398" s="12" t="n"/>
      <c r="E398" s="13">
        <f>IF($C398="","",IFERROR(INDEX(Equipo!$B$2:$B$61,MATCH($C398,Equipo!$A$2:$A$61,0)),"No está en Equipo"))</f>
        <v/>
      </c>
      <c r="F398" s="15">
        <f>IF($C398="","",IFERROR(INDEX(Equipo!$C$2:$C$61,MATCH($C398,Equipo!$A$2:$A$61,0)),0))</f>
        <v/>
      </c>
      <c r="G398" s="13">
        <f>IF(OR($A398="",$B398=""),"",IFERROR($A398*10+MATCH($B398,Puestos!$D$2:$D$7,0),""))</f>
        <v/>
      </c>
      <c r="H398" s="13">
        <f>IF($G398="","",IFERROR(INDEX(Turnos!$F$2:$F$201,MATCH($G398,Turnos!$J$2:$J$201,0)),"Falta el turno"))</f>
        <v/>
      </c>
      <c r="I398" s="15">
        <f>IF(OR($C398="",$H398=""),"",IF($H398="Por horas",N($D398),IF($H398="Por puntos",N($F398),IF($H398="Puntos × horas",N($F398)*N($D398),IF($H398="Partes iguales",1,"")))))</f>
        <v/>
      </c>
      <c r="J398" s="15">
        <f>IF($I398="","",SUMIFS($I$2:$I$1201,$G$2:$G$1201,$G398))</f>
        <v/>
      </c>
      <c r="K398" s="19">
        <f>IF($I398="","",IFERROR($I398/$J398,0))</f>
        <v/>
      </c>
      <c r="L398" s="18">
        <f>IF($K398="","",$K398*N(INDEX(Turnos!$C$2:$C$201,MATCH($G398,Turnos!$J$2:$J$201,0))))</f>
        <v/>
      </c>
      <c r="M398" s="18">
        <f>IF($K398="","",$K398*N(INDEX(Turnos!$D$2:$D$201,MATCH($G398,Turnos!$J$2:$J$201,0))))</f>
        <v/>
      </c>
      <c r="N398" s="18">
        <f>IF($K398="","",$L398+$M398)</f>
        <v/>
      </c>
      <c r="O398" s="13">
        <f>IF(OR($G398="",$C398="",$G398&lt;&gt;'Liquidación del turno'!$C$5),"",COUNTIFS($G$2:$G398,$G398,$C$2:$C398,"&lt;&gt;"))</f>
        <v/>
      </c>
    </row>
    <row r="399">
      <c r="A399" s="16" t="n"/>
      <c r="B399" s="11" t="n"/>
      <c r="C399" s="11" t="n"/>
      <c r="D399" s="12" t="n"/>
      <c r="E399" s="13">
        <f>IF($C399="","",IFERROR(INDEX(Equipo!$B$2:$B$61,MATCH($C399,Equipo!$A$2:$A$61,0)),"No está en Equipo"))</f>
        <v/>
      </c>
      <c r="F399" s="15">
        <f>IF($C399="","",IFERROR(INDEX(Equipo!$C$2:$C$61,MATCH($C399,Equipo!$A$2:$A$61,0)),0))</f>
        <v/>
      </c>
      <c r="G399" s="13">
        <f>IF(OR($A399="",$B399=""),"",IFERROR($A399*10+MATCH($B399,Puestos!$D$2:$D$7,0),""))</f>
        <v/>
      </c>
      <c r="H399" s="13">
        <f>IF($G399="","",IFERROR(INDEX(Turnos!$F$2:$F$201,MATCH($G399,Turnos!$J$2:$J$201,0)),"Falta el turno"))</f>
        <v/>
      </c>
      <c r="I399" s="15">
        <f>IF(OR($C399="",$H399=""),"",IF($H399="Por horas",N($D399),IF($H399="Por puntos",N($F399),IF($H399="Puntos × horas",N($F399)*N($D399),IF($H399="Partes iguales",1,"")))))</f>
        <v/>
      </c>
      <c r="J399" s="15">
        <f>IF($I399="","",SUMIFS($I$2:$I$1201,$G$2:$G$1201,$G399))</f>
        <v/>
      </c>
      <c r="K399" s="19">
        <f>IF($I399="","",IFERROR($I399/$J399,0))</f>
        <v/>
      </c>
      <c r="L399" s="18">
        <f>IF($K399="","",$K399*N(INDEX(Turnos!$C$2:$C$201,MATCH($G399,Turnos!$J$2:$J$201,0))))</f>
        <v/>
      </c>
      <c r="M399" s="18">
        <f>IF($K399="","",$K399*N(INDEX(Turnos!$D$2:$D$201,MATCH($G399,Turnos!$J$2:$J$201,0))))</f>
        <v/>
      </c>
      <c r="N399" s="18">
        <f>IF($K399="","",$L399+$M399)</f>
        <v/>
      </c>
      <c r="O399" s="13">
        <f>IF(OR($G399="",$C399="",$G399&lt;&gt;'Liquidación del turno'!$C$5),"",COUNTIFS($G$2:$G399,$G399,$C$2:$C399,"&lt;&gt;"))</f>
        <v/>
      </c>
    </row>
    <row r="400">
      <c r="A400" s="16" t="n"/>
      <c r="B400" s="11" t="n"/>
      <c r="C400" s="11" t="n"/>
      <c r="D400" s="12" t="n"/>
      <c r="E400" s="13">
        <f>IF($C400="","",IFERROR(INDEX(Equipo!$B$2:$B$61,MATCH($C400,Equipo!$A$2:$A$61,0)),"No está en Equipo"))</f>
        <v/>
      </c>
      <c r="F400" s="15">
        <f>IF($C400="","",IFERROR(INDEX(Equipo!$C$2:$C$61,MATCH($C400,Equipo!$A$2:$A$61,0)),0))</f>
        <v/>
      </c>
      <c r="G400" s="13">
        <f>IF(OR($A400="",$B400=""),"",IFERROR($A400*10+MATCH($B400,Puestos!$D$2:$D$7,0),""))</f>
        <v/>
      </c>
      <c r="H400" s="13">
        <f>IF($G400="","",IFERROR(INDEX(Turnos!$F$2:$F$201,MATCH($G400,Turnos!$J$2:$J$201,0)),"Falta el turno"))</f>
        <v/>
      </c>
      <c r="I400" s="15">
        <f>IF(OR($C400="",$H400=""),"",IF($H400="Por horas",N($D400),IF($H400="Por puntos",N($F400),IF($H400="Puntos × horas",N($F400)*N($D400),IF($H400="Partes iguales",1,"")))))</f>
        <v/>
      </c>
      <c r="J400" s="15">
        <f>IF($I400="","",SUMIFS($I$2:$I$1201,$G$2:$G$1201,$G400))</f>
        <v/>
      </c>
      <c r="K400" s="19">
        <f>IF($I400="","",IFERROR($I400/$J400,0))</f>
        <v/>
      </c>
      <c r="L400" s="18">
        <f>IF($K400="","",$K400*N(INDEX(Turnos!$C$2:$C$201,MATCH($G400,Turnos!$J$2:$J$201,0))))</f>
        <v/>
      </c>
      <c r="M400" s="18">
        <f>IF($K400="","",$K400*N(INDEX(Turnos!$D$2:$D$201,MATCH($G400,Turnos!$J$2:$J$201,0))))</f>
        <v/>
      </c>
      <c r="N400" s="18">
        <f>IF($K400="","",$L400+$M400)</f>
        <v/>
      </c>
      <c r="O400" s="13">
        <f>IF(OR($G400="",$C400="",$G400&lt;&gt;'Liquidación del turno'!$C$5),"",COUNTIFS($G$2:$G400,$G400,$C$2:$C400,"&lt;&gt;"))</f>
        <v/>
      </c>
    </row>
    <row r="401">
      <c r="A401" s="16" t="n"/>
      <c r="B401" s="11" t="n"/>
      <c r="C401" s="11" t="n"/>
      <c r="D401" s="12" t="n"/>
      <c r="E401" s="13">
        <f>IF($C401="","",IFERROR(INDEX(Equipo!$B$2:$B$61,MATCH($C401,Equipo!$A$2:$A$61,0)),"No está en Equipo"))</f>
        <v/>
      </c>
      <c r="F401" s="15">
        <f>IF($C401="","",IFERROR(INDEX(Equipo!$C$2:$C$61,MATCH($C401,Equipo!$A$2:$A$61,0)),0))</f>
        <v/>
      </c>
      <c r="G401" s="13">
        <f>IF(OR($A401="",$B401=""),"",IFERROR($A401*10+MATCH($B401,Puestos!$D$2:$D$7,0),""))</f>
        <v/>
      </c>
      <c r="H401" s="13">
        <f>IF($G401="","",IFERROR(INDEX(Turnos!$F$2:$F$201,MATCH($G401,Turnos!$J$2:$J$201,0)),"Falta el turno"))</f>
        <v/>
      </c>
      <c r="I401" s="15">
        <f>IF(OR($C401="",$H401=""),"",IF($H401="Por horas",N($D401),IF($H401="Por puntos",N($F401),IF($H401="Puntos × horas",N($F401)*N($D401),IF($H401="Partes iguales",1,"")))))</f>
        <v/>
      </c>
      <c r="J401" s="15">
        <f>IF($I401="","",SUMIFS($I$2:$I$1201,$G$2:$G$1201,$G401))</f>
        <v/>
      </c>
      <c r="K401" s="19">
        <f>IF($I401="","",IFERROR($I401/$J401,0))</f>
        <v/>
      </c>
      <c r="L401" s="18">
        <f>IF($K401="","",$K401*N(INDEX(Turnos!$C$2:$C$201,MATCH($G401,Turnos!$J$2:$J$201,0))))</f>
        <v/>
      </c>
      <c r="M401" s="18">
        <f>IF($K401="","",$K401*N(INDEX(Turnos!$D$2:$D$201,MATCH($G401,Turnos!$J$2:$J$201,0))))</f>
        <v/>
      </c>
      <c r="N401" s="18">
        <f>IF($K401="","",$L401+$M401)</f>
        <v/>
      </c>
      <c r="O401" s="13">
        <f>IF(OR($G401="",$C401="",$G401&lt;&gt;'Liquidación del turno'!$C$5),"",COUNTIFS($G$2:$G401,$G401,$C$2:$C401,"&lt;&gt;"))</f>
        <v/>
      </c>
    </row>
    <row r="402">
      <c r="A402" s="16" t="n"/>
      <c r="B402" s="11" t="n"/>
      <c r="C402" s="11" t="n"/>
      <c r="D402" s="12" t="n"/>
      <c r="E402" s="13">
        <f>IF($C402="","",IFERROR(INDEX(Equipo!$B$2:$B$61,MATCH($C402,Equipo!$A$2:$A$61,0)),"No está en Equipo"))</f>
        <v/>
      </c>
      <c r="F402" s="15">
        <f>IF($C402="","",IFERROR(INDEX(Equipo!$C$2:$C$61,MATCH($C402,Equipo!$A$2:$A$61,0)),0))</f>
        <v/>
      </c>
      <c r="G402" s="13">
        <f>IF(OR($A402="",$B402=""),"",IFERROR($A402*10+MATCH($B402,Puestos!$D$2:$D$7,0),""))</f>
        <v/>
      </c>
      <c r="H402" s="13">
        <f>IF($G402="","",IFERROR(INDEX(Turnos!$F$2:$F$201,MATCH($G402,Turnos!$J$2:$J$201,0)),"Falta el turno"))</f>
        <v/>
      </c>
      <c r="I402" s="15">
        <f>IF(OR($C402="",$H402=""),"",IF($H402="Por horas",N($D402),IF($H402="Por puntos",N($F402),IF($H402="Puntos × horas",N($F402)*N($D402),IF($H402="Partes iguales",1,"")))))</f>
        <v/>
      </c>
      <c r="J402" s="15">
        <f>IF($I402="","",SUMIFS($I$2:$I$1201,$G$2:$G$1201,$G402))</f>
        <v/>
      </c>
      <c r="K402" s="19">
        <f>IF($I402="","",IFERROR($I402/$J402,0))</f>
        <v/>
      </c>
      <c r="L402" s="18">
        <f>IF($K402="","",$K402*N(INDEX(Turnos!$C$2:$C$201,MATCH($G402,Turnos!$J$2:$J$201,0))))</f>
        <v/>
      </c>
      <c r="M402" s="18">
        <f>IF($K402="","",$K402*N(INDEX(Turnos!$D$2:$D$201,MATCH($G402,Turnos!$J$2:$J$201,0))))</f>
        <v/>
      </c>
      <c r="N402" s="18">
        <f>IF($K402="","",$L402+$M402)</f>
        <v/>
      </c>
      <c r="O402" s="13">
        <f>IF(OR($G402="",$C402="",$G402&lt;&gt;'Liquidación del turno'!$C$5),"",COUNTIFS($G$2:$G402,$G402,$C$2:$C402,"&lt;&gt;"))</f>
        <v/>
      </c>
    </row>
    <row r="403">
      <c r="A403" s="16" t="n"/>
      <c r="B403" s="11" t="n"/>
      <c r="C403" s="11" t="n"/>
      <c r="D403" s="12" t="n"/>
      <c r="E403" s="13">
        <f>IF($C403="","",IFERROR(INDEX(Equipo!$B$2:$B$61,MATCH($C403,Equipo!$A$2:$A$61,0)),"No está en Equipo"))</f>
        <v/>
      </c>
      <c r="F403" s="15">
        <f>IF($C403="","",IFERROR(INDEX(Equipo!$C$2:$C$61,MATCH($C403,Equipo!$A$2:$A$61,0)),0))</f>
        <v/>
      </c>
      <c r="G403" s="13">
        <f>IF(OR($A403="",$B403=""),"",IFERROR($A403*10+MATCH($B403,Puestos!$D$2:$D$7,0),""))</f>
        <v/>
      </c>
      <c r="H403" s="13">
        <f>IF($G403="","",IFERROR(INDEX(Turnos!$F$2:$F$201,MATCH($G403,Turnos!$J$2:$J$201,0)),"Falta el turno"))</f>
        <v/>
      </c>
      <c r="I403" s="15">
        <f>IF(OR($C403="",$H403=""),"",IF($H403="Por horas",N($D403),IF($H403="Por puntos",N($F403),IF($H403="Puntos × horas",N($F403)*N($D403),IF($H403="Partes iguales",1,"")))))</f>
        <v/>
      </c>
      <c r="J403" s="15">
        <f>IF($I403="","",SUMIFS($I$2:$I$1201,$G$2:$G$1201,$G403))</f>
        <v/>
      </c>
      <c r="K403" s="19">
        <f>IF($I403="","",IFERROR($I403/$J403,0))</f>
        <v/>
      </c>
      <c r="L403" s="18">
        <f>IF($K403="","",$K403*N(INDEX(Turnos!$C$2:$C$201,MATCH($G403,Turnos!$J$2:$J$201,0))))</f>
        <v/>
      </c>
      <c r="M403" s="18">
        <f>IF($K403="","",$K403*N(INDEX(Turnos!$D$2:$D$201,MATCH($G403,Turnos!$J$2:$J$201,0))))</f>
        <v/>
      </c>
      <c r="N403" s="18">
        <f>IF($K403="","",$L403+$M403)</f>
        <v/>
      </c>
      <c r="O403" s="13">
        <f>IF(OR($G403="",$C403="",$G403&lt;&gt;'Liquidación del turno'!$C$5),"",COUNTIFS($G$2:$G403,$G403,$C$2:$C403,"&lt;&gt;"))</f>
        <v/>
      </c>
    </row>
    <row r="404">
      <c r="A404" s="16" t="n"/>
      <c r="B404" s="11" t="n"/>
      <c r="C404" s="11" t="n"/>
      <c r="D404" s="12" t="n"/>
      <c r="E404" s="13">
        <f>IF($C404="","",IFERROR(INDEX(Equipo!$B$2:$B$61,MATCH($C404,Equipo!$A$2:$A$61,0)),"No está en Equipo"))</f>
        <v/>
      </c>
      <c r="F404" s="15">
        <f>IF($C404="","",IFERROR(INDEX(Equipo!$C$2:$C$61,MATCH($C404,Equipo!$A$2:$A$61,0)),0))</f>
        <v/>
      </c>
      <c r="G404" s="13">
        <f>IF(OR($A404="",$B404=""),"",IFERROR($A404*10+MATCH($B404,Puestos!$D$2:$D$7,0),""))</f>
        <v/>
      </c>
      <c r="H404" s="13">
        <f>IF($G404="","",IFERROR(INDEX(Turnos!$F$2:$F$201,MATCH($G404,Turnos!$J$2:$J$201,0)),"Falta el turno"))</f>
        <v/>
      </c>
      <c r="I404" s="15">
        <f>IF(OR($C404="",$H404=""),"",IF($H404="Por horas",N($D404),IF($H404="Por puntos",N($F404),IF($H404="Puntos × horas",N($F404)*N($D404),IF($H404="Partes iguales",1,"")))))</f>
        <v/>
      </c>
      <c r="J404" s="15">
        <f>IF($I404="","",SUMIFS($I$2:$I$1201,$G$2:$G$1201,$G404))</f>
        <v/>
      </c>
      <c r="K404" s="19">
        <f>IF($I404="","",IFERROR($I404/$J404,0))</f>
        <v/>
      </c>
      <c r="L404" s="18">
        <f>IF($K404="","",$K404*N(INDEX(Turnos!$C$2:$C$201,MATCH($G404,Turnos!$J$2:$J$201,0))))</f>
        <v/>
      </c>
      <c r="M404" s="18">
        <f>IF($K404="","",$K404*N(INDEX(Turnos!$D$2:$D$201,MATCH($G404,Turnos!$J$2:$J$201,0))))</f>
        <v/>
      </c>
      <c r="N404" s="18">
        <f>IF($K404="","",$L404+$M404)</f>
        <v/>
      </c>
      <c r="O404" s="13">
        <f>IF(OR($G404="",$C404="",$G404&lt;&gt;'Liquidación del turno'!$C$5),"",COUNTIFS($G$2:$G404,$G404,$C$2:$C404,"&lt;&gt;"))</f>
        <v/>
      </c>
    </row>
    <row r="405">
      <c r="A405" s="16" t="n"/>
      <c r="B405" s="11" t="n"/>
      <c r="C405" s="11" t="n"/>
      <c r="D405" s="12" t="n"/>
      <c r="E405" s="13">
        <f>IF($C405="","",IFERROR(INDEX(Equipo!$B$2:$B$61,MATCH($C405,Equipo!$A$2:$A$61,0)),"No está en Equipo"))</f>
        <v/>
      </c>
      <c r="F405" s="15">
        <f>IF($C405="","",IFERROR(INDEX(Equipo!$C$2:$C$61,MATCH($C405,Equipo!$A$2:$A$61,0)),0))</f>
        <v/>
      </c>
      <c r="G405" s="13">
        <f>IF(OR($A405="",$B405=""),"",IFERROR($A405*10+MATCH($B405,Puestos!$D$2:$D$7,0),""))</f>
        <v/>
      </c>
      <c r="H405" s="13">
        <f>IF($G405="","",IFERROR(INDEX(Turnos!$F$2:$F$201,MATCH($G405,Turnos!$J$2:$J$201,0)),"Falta el turno"))</f>
        <v/>
      </c>
      <c r="I405" s="15">
        <f>IF(OR($C405="",$H405=""),"",IF($H405="Por horas",N($D405),IF($H405="Por puntos",N($F405),IF($H405="Puntos × horas",N($F405)*N($D405),IF($H405="Partes iguales",1,"")))))</f>
        <v/>
      </c>
      <c r="J405" s="15">
        <f>IF($I405="","",SUMIFS($I$2:$I$1201,$G$2:$G$1201,$G405))</f>
        <v/>
      </c>
      <c r="K405" s="19">
        <f>IF($I405="","",IFERROR($I405/$J405,0))</f>
        <v/>
      </c>
      <c r="L405" s="18">
        <f>IF($K405="","",$K405*N(INDEX(Turnos!$C$2:$C$201,MATCH($G405,Turnos!$J$2:$J$201,0))))</f>
        <v/>
      </c>
      <c r="M405" s="18">
        <f>IF($K405="","",$K405*N(INDEX(Turnos!$D$2:$D$201,MATCH($G405,Turnos!$J$2:$J$201,0))))</f>
        <v/>
      </c>
      <c r="N405" s="18">
        <f>IF($K405="","",$L405+$M405)</f>
        <v/>
      </c>
      <c r="O405" s="13">
        <f>IF(OR($G405="",$C405="",$G405&lt;&gt;'Liquidación del turno'!$C$5),"",COUNTIFS($G$2:$G405,$G405,$C$2:$C405,"&lt;&gt;"))</f>
        <v/>
      </c>
    </row>
    <row r="406">
      <c r="A406" s="16" t="n"/>
      <c r="B406" s="11" t="n"/>
      <c r="C406" s="11" t="n"/>
      <c r="D406" s="12" t="n"/>
      <c r="E406" s="13">
        <f>IF($C406="","",IFERROR(INDEX(Equipo!$B$2:$B$61,MATCH($C406,Equipo!$A$2:$A$61,0)),"No está en Equipo"))</f>
        <v/>
      </c>
      <c r="F406" s="15">
        <f>IF($C406="","",IFERROR(INDEX(Equipo!$C$2:$C$61,MATCH($C406,Equipo!$A$2:$A$61,0)),0))</f>
        <v/>
      </c>
      <c r="G406" s="13">
        <f>IF(OR($A406="",$B406=""),"",IFERROR($A406*10+MATCH($B406,Puestos!$D$2:$D$7,0),""))</f>
        <v/>
      </c>
      <c r="H406" s="13">
        <f>IF($G406="","",IFERROR(INDEX(Turnos!$F$2:$F$201,MATCH($G406,Turnos!$J$2:$J$201,0)),"Falta el turno"))</f>
        <v/>
      </c>
      <c r="I406" s="15">
        <f>IF(OR($C406="",$H406=""),"",IF($H406="Por horas",N($D406),IF($H406="Por puntos",N($F406),IF($H406="Puntos × horas",N($F406)*N($D406),IF($H406="Partes iguales",1,"")))))</f>
        <v/>
      </c>
      <c r="J406" s="15">
        <f>IF($I406="","",SUMIFS($I$2:$I$1201,$G$2:$G$1201,$G406))</f>
        <v/>
      </c>
      <c r="K406" s="19">
        <f>IF($I406="","",IFERROR($I406/$J406,0))</f>
        <v/>
      </c>
      <c r="L406" s="18">
        <f>IF($K406="","",$K406*N(INDEX(Turnos!$C$2:$C$201,MATCH($G406,Turnos!$J$2:$J$201,0))))</f>
        <v/>
      </c>
      <c r="M406" s="18">
        <f>IF($K406="","",$K406*N(INDEX(Turnos!$D$2:$D$201,MATCH($G406,Turnos!$J$2:$J$201,0))))</f>
        <v/>
      </c>
      <c r="N406" s="18">
        <f>IF($K406="","",$L406+$M406)</f>
        <v/>
      </c>
      <c r="O406" s="13">
        <f>IF(OR($G406="",$C406="",$G406&lt;&gt;'Liquidación del turno'!$C$5),"",COUNTIFS($G$2:$G406,$G406,$C$2:$C406,"&lt;&gt;"))</f>
        <v/>
      </c>
    </row>
    <row r="407">
      <c r="A407" s="16" t="n"/>
      <c r="B407" s="11" t="n"/>
      <c r="C407" s="11" t="n"/>
      <c r="D407" s="12" t="n"/>
      <c r="E407" s="13">
        <f>IF($C407="","",IFERROR(INDEX(Equipo!$B$2:$B$61,MATCH($C407,Equipo!$A$2:$A$61,0)),"No está en Equipo"))</f>
        <v/>
      </c>
      <c r="F407" s="15">
        <f>IF($C407="","",IFERROR(INDEX(Equipo!$C$2:$C$61,MATCH($C407,Equipo!$A$2:$A$61,0)),0))</f>
        <v/>
      </c>
      <c r="G407" s="13">
        <f>IF(OR($A407="",$B407=""),"",IFERROR($A407*10+MATCH($B407,Puestos!$D$2:$D$7,0),""))</f>
        <v/>
      </c>
      <c r="H407" s="13">
        <f>IF($G407="","",IFERROR(INDEX(Turnos!$F$2:$F$201,MATCH($G407,Turnos!$J$2:$J$201,0)),"Falta el turno"))</f>
        <v/>
      </c>
      <c r="I407" s="15">
        <f>IF(OR($C407="",$H407=""),"",IF($H407="Por horas",N($D407),IF($H407="Por puntos",N($F407),IF($H407="Puntos × horas",N($F407)*N($D407),IF($H407="Partes iguales",1,"")))))</f>
        <v/>
      </c>
      <c r="J407" s="15">
        <f>IF($I407="","",SUMIFS($I$2:$I$1201,$G$2:$G$1201,$G407))</f>
        <v/>
      </c>
      <c r="K407" s="19">
        <f>IF($I407="","",IFERROR($I407/$J407,0))</f>
        <v/>
      </c>
      <c r="L407" s="18">
        <f>IF($K407="","",$K407*N(INDEX(Turnos!$C$2:$C$201,MATCH($G407,Turnos!$J$2:$J$201,0))))</f>
        <v/>
      </c>
      <c r="M407" s="18">
        <f>IF($K407="","",$K407*N(INDEX(Turnos!$D$2:$D$201,MATCH($G407,Turnos!$J$2:$J$201,0))))</f>
        <v/>
      </c>
      <c r="N407" s="18">
        <f>IF($K407="","",$L407+$M407)</f>
        <v/>
      </c>
      <c r="O407" s="13">
        <f>IF(OR($G407="",$C407="",$G407&lt;&gt;'Liquidación del turno'!$C$5),"",COUNTIFS($G$2:$G407,$G407,$C$2:$C407,"&lt;&gt;"))</f>
        <v/>
      </c>
    </row>
    <row r="408">
      <c r="A408" s="16" t="n"/>
      <c r="B408" s="11" t="n"/>
      <c r="C408" s="11" t="n"/>
      <c r="D408" s="12" t="n"/>
      <c r="E408" s="13">
        <f>IF($C408="","",IFERROR(INDEX(Equipo!$B$2:$B$61,MATCH($C408,Equipo!$A$2:$A$61,0)),"No está en Equipo"))</f>
        <v/>
      </c>
      <c r="F408" s="15">
        <f>IF($C408="","",IFERROR(INDEX(Equipo!$C$2:$C$61,MATCH($C408,Equipo!$A$2:$A$61,0)),0))</f>
        <v/>
      </c>
      <c r="G408" s="13">
        <f>IF(OR($A408="",$B408=""),"",IFERROR($A408*10+MATCH($B408,Puestos!$D$2:$D$7,0),""))</f>
        <v/>
      </c>
      <c r="H408" s="13">
        <f>IF($G408="","",IFERROR(INDEX(Turnos!$F$2:$F$201,MATCH($G408,Turnos!$J$2:$J$201,0)),"Falta el turno"))</f>
        <v/>
      </c>
      <c r="I408" s="15">
        <f>IF(OR($C408="",$H408=""),"",IF($H408="Por horas",N($D408),IF($H408="Por puntos",N($F408),IF($H408="Puntos × horas",N($F408)*N($D408),IF($H408="Partes iguales",1,"")))))</f>
        <v/>
      </c>
      <c r="J408" s="15">
        <f>IF($I408="","",SUMIFS($I$2:$I$1201,$G$2:$G$1201,$G408))</f>
        <v/>
      </c>
      <c r="K408" s="19">
        <f>IF($I408="","",IFERROR($I408/$J408,0))</f>
        <v/>
      </c>
      <c r="L408" s="18">
        <f>IF($K408="","",$K408*N(INDEX(Turnos!$C$2:$C$201,MATCH($G408,Turnos!$J$2:$J$201,0))))</f>
        <v/>
      </c>
      <c r="M408" s="18">
        <f>IF($K408="","",$K408*N(INDEX(Turnos!$D$2:$D$201,MATCH($G408,Turnos!$J$2:$J$201,0))))</f>
        <v/>
      </c>
      <c r="N408" s="18">
        <f>IF($K408="","",$L408+$M408)</f>
        <v/>
      </c>
      <c r="O408" s="13">
        <f>IF(OR($G408="",$C408="",$G408&lt;&gt;'Liquidación del turno'!$C$5),"",COUNTIFS($G$2:$G408,$G408,$C$2:$C408,"&lt;&gt;"))</f>
        <v/>
      </c>
    </row>
    <row r="409">
      <c r="A409" s="16" t="n"/>
      <c r="B409" s="11" t="n"/>
      <c r="C409" s="11" t="n"/>
      <c r="D409" s="12" t="n"/>
      <c r="E409" s="13">
        <f>IF($C409="","",IFERROR(INDEX(Equipo!$B$2:$B$61,MATCH($C409,Equipo!$A$2:$A$61,0)),"No está en Equipo"))</f>
        <v/>
      </c>
      <c r="F409" s="15">
        <f>IF($C409="","",IFERROR(INDEX(Equipo!$C$2:$C$61,MATCH($C409,Equipo!$A$2:$A$61,0)),0))</f>
        <v/>
      </c>
      <c r="G409" s="13">
        <f>IF(OR($A409="",$B409=""),"",IFERROR($A409*10+MATCH($B409,Puestos!$D$2:$D$7,0),""))</f>
        <v/>
      </c>
      <c r="H409" s="13">
        <f>IF($G409="","",IFERROR(INDEX(Turnos!$F$2:$F$201,MATCH($G409,Turnos!$J$2:$J$201,0)),"Falta el turno"))</f>
        <v/>
      </c>
      <c r="I409" s="15">
        <f>IF(OR($C409="",$H409=""),"",IF($H409="Por horas",N($D409),IF($H409="Por puntos",N($F409),IF($H409="Puntos × horas",N($F409)*N($D409),IF($H409="Partes iguales",1,"")))))</f>
        <v/>
      </c>
      <c r="J409" s="15">
        <f>IF($I409="","",SUMIFS($I$2:$I$1201,$G$2:$G$1201,$G409))</f>
        <v/>
      </c>
      <c r="K409" s="19">
        <f>IF($I409="","",IFERROR($I409/$J409,0))</f>
        <v/>
      </c>
      <c r="L409" s="18">
        <f>IF($K409="","",$K409*N(INDEX(Turnos!$C$2:$C$201,MATCH($G409,Turnos!$J$2:$J$201,0))))</f>
        <v/>
      </c>
      <c r="M409" s="18">
        <f>IF($K409="","",$K409*N(INDEX(Turnos!$D$2:$D$201,MATCH($G409,Turnos!$J$2:$J$201,0))))</f>
        <v/>
      </c>
      <c r="N409" s="18">
        <f>IF($K409="","",$L409+$M409)</f>
        <v/>
      </c>
      <c r="O409" s="13">
        <f>IF(OR($G409="",$C409="",$G409&lt;&gt;'Liquidación del turno'!$C$5),"",COUNTIFS($G$2:$G409,$G409,$C$2:$C409,"&lt;&gt;"))</f>
        <v/>
      </c>
    </row>
    <row r="410">
      <c r="A410" s="16" t="n"/>
      <c r="B410" s="11" t="n"/>
      <c r="C410" s="11" t="n"/>
      <c r="D410" s="12" t="n"/>
      <c r="E410" s="13">
        <f>IF($C410="","",IFERROR(INDEX(Equipo!$B$2:$B$61,MATCH($C410,Equipo!$A$2:$A$61,0)),"No está en Equipo"))</f>
        <v/>
      </c>
      <c r="F410" s="15">
        <f>IF($C410="","",IFERROR(INDEX(Equipo!$C$2:$C$61,MATCH($C410,Equipo!$A$2:$A$61,0)),0))</f>
        <v/>
      </c>
      <c r="G410" s="13">
        <f>IF(OR($A410="",$B410=""),"",IFERROR($A410*10+MATCH($B410,Puestos!$D$2:$D$7,0),""))</f>
        <v/>
      </c>
      <c r="H410" s="13">
        <f>IF($G410="","",IFERROR(INDEX(Turnos!$F$2:$F$201,MATCH($G410,Turnos!$J$2:$J$201,0)),"Falta el turno"))</f>
        <v/>
      </c>
      <c r="I410" s="15">
        <f>IF(OR($C410="",$H410=""),"",IF($H410="Por horas",N($D410),IF($H410="Por puntos",N($F410),IF($H410="Puntos × horas",N($F410)*N($D410),IF($H410="Partes iguales",1,"")))))</f>
        <v/>
      </c>
      <c r="J410" s="15">
        <f>IF($I410="","",SUMIFS($I$2:$I$1201,$G$2:$G$1201,$G410))</f>
        <v/>
      </c>
      <c r="K410" s="19">
        <f>IF($I410="","",IFERROR($I410/$J410,0))</f>
        <v/>
      </c>
      <c r="L410" s="18">
        <f>IF($K410="","",$K410*N(INDEX(Turnos!$C$2:$C$201,MATCH($G410,Turnos!$J$2:$J$201,0))))</f>
        <v/>
      </c>
      <c r="M410" s="18">
        <f>IF($K410="","",$K410*N(INDEX(Turnos!$D$2:$D$201,MATCH($G410,Turnos!$J$2:$J$201,0))))</f>
        <v/>
      </c>
      <c r="N410" s="18">
        <f>IF($K410="","",$L410+$M410)</f>
        <v/>
      </c>
      <c r="O410" s="13">
        <f>IF(OR($G410="",$C410="",$G410&lt;&gt;'Liquidación del turno'!$C$5),"",COUNTIFS($G$2:$G410,$G410,$C$2:$C410,"&lt;&gt;"))</f>
        <v/>
      </c>
    </row>
    <row r="411">
      <c r="A411" s="16" t="n"/>
      <c r="B411" s="11" t="n"/>
      <c r="C411" s="11" t="n"/>
      <c r="D411" s="12" t="n"/>
      <c r="E411" s="13">
        <f>IF($C411="","",IFERROR(INDEX(Equipo!$B$2:$B$61,MATCH($C411,Equipo!$A$2:$A$61,0)),"No está en Equipo"))</f>
        <v/>
      </c>
      <c r="F411" s="15">
        <f>IF($C411="","",IFERROR(INDEX(Equipo!$C$2:$C$61,MATCH($C411,Equipo!$A$2:$A$61,0)),0))</f>
        <v/>
      </c>
      <c r="G411" s="13">
        <f>IF(OR($A411="",$B411=""),"",IFERROR($A411*10+MATCH($B411,Puestos!$D$2:$D$7,0),""))</f>
        <v/>
      </c>
      <c r="H411" s="13">
        <f>IF($G411="","",IFERROR(INDEX(Turnos!$F$2:$F$201,MATCH($G411,Turnos!$J$2:$J$201,0)),"Falta el turno"))</f>
        <v/>
      </c>
      <c r="I411" s="15">
        <f>IF(OR($C411="",$H411=""),"",IF($H411="Por horas",N($D411),IF($H411="Por puntos",N($F411),IF($H411="Puntos × horas",N($F411)*N($D411),IF($H411="Partes iguales",1,"")))))</f>
        <v/>
      </c>
      <c r="J411" s="15">
        <f>IF($I411="","",SUMIFS($I$2:$I$1201,$G$2:$G$1201,$G411))</f>
        <v/>
      </c>
      <c r="K411" s="19">
        <f>IF($I411="","",IFERROR($I411/$J411,0))</f>
        <v/>
      </c>
      <c r="L411" s="18">
        <f>IF($K411="","",$K411*N(INDEX(Turnos!$C$2:$C$201,MATCH($G411,Turnos!$J$2:$J$201,0))))</f>
        <v/>
      </c>
      <c r="M411" s="18">
        <f>IF($K411="","",$K411*N(INDEX(Turnos!$D$2:$D$201,MATCH($G411,Turnos!$J$2:$J$201,0))))</f>
        <v/>
      </c>
      <c r="N411" s="18">
        <f>IF($K411="","",$L411+$M411)</f>
        <v/>
      </c>
      <c r="O411" s="13">
        <f>IF(OR($G411="",$C411="",$G411&lt;&gt;'Liquidación del turno'!$C$5),"",COUNTIFS($G$2:$G411,$G411,$C$2:$C411,"&lt;&gt;"))</f>
        <v/>
      </c>
    </row>
    <row r="412">
      <c r="A412" s="16" t="n"/>
      <c r="B412" s="11" t="n"/>
      <c r="C412" s="11" t="n"/>
      <c r="D412" s="12" t="n"/>
      <c r="E412" s="13">
        <f>IF($C412="","",IFERROR(INDEX(Equipo!$B$2:$B$61,MATCH($C412,Equipo!$A$2:$A$61,0)),"No está en Equipo"))</f>
        <v/>
      </c>
      <c r="F412" s="15">
        <f>IF($C412="","",IFERROR(INDEX(Equipo!$C$2:$C$61,MATCH($C412,Equipo!$A$2:$A$61,0)),0))</f>
        <v/>
      </c>
      <c r="G412" s="13">
        <f>IF(OR($A412="",$B412=""),"",IFERROR($A412*10+MATCH($B412,Puestos!$D$2:$D$7,0),""))</f>
        <v/>
      </c>
      <c r="H412" s="13">
        <f>IF($G412="","",IFERROR(INDEX(Turnos!$F$2:$F$201,MATCH($G412,Turnos!$J$2:$J$201,0)),"Falta el turno"))</f>
        <v/>
      </c>
      <c r="I412" s="15">
        <f>IF(OR($C412="",$H412=""),"",IF($H412="Por horas",N($D412),IF($H412="Por puntos",N($F412),IF($H412="Puntos × horas",N($F412)*N($D412),IF($H412="Partes iguales",1,"")))))</f>
        <v/>
      </c>
      <c r="J412" s="15">
        <f>IF($I412="","",SUMIFS($I$2:$I$1201,$G$2:$G$1201,$G412))</f>
        <v/>
      </c>
      <c r="K412" s="19">
        <f>IF($I412="","",IFERROR($I412/$J412,0))</f>
        <v/>
      </c>
      <c r="L412" s="18">
        <f>IF($K412="","",$K412*N(INDEX(Turnos!$C$2:$C$201,MATCH($G412,Turnos!$J$2:$J$201,0))))</f>
        <v/>
      </c>
      <c r="M412" s="18">
        <f>IF($K412="","",$K412*N(INDEX(Turnos!$D$2:$D$201,MATCH($G412,Turnos!$J$2:$J$201,0))))</f>
        <v/>
      </c>
      <c r="N412" s="18">
        <f>IF($K412="","",$L412+$M412)</f>
        <v/>
      </c>
      <c r="O412" s="13">
        <f>IF(OR($G412="",$C412="",$G412&lt;&gt;'Liquidación del turno'!$C$5),"",COUNTIFS($G$2:$G412,$G412,$C$2:$C412,"&lt;&gt;"))</f>
        <v/>
      </c>
    </row>
    <row r="413">
      <c r="A413" s="16" t="n"/>
      <c r="B413" s="11" t="n"/>
      <c r="C413" s="11" t="n"/>
      <c r="D413" s="12" t="n"/>
      <c r="E413" s="13">
        <f>IF($C413="","",IFERROR(INDEX(Equipo!$B$2:$B$61,MATCH($C413,Equipo!$A$2:$A$61,0)),"No está en Equipo"))</f>
        <v/>
      </c>
      <c r="F413" s="15">
        <f>IF($C413="","",IFERROR(INDEX(Equipo!$C$2:$C$61,MATCH($C413,Equipo!$A$2:$A$61,0)),0))</f>
        <v/>
      </c>
      <c r="G413" s="13">
        <f>IF(OR($A413="",$B413=""),"",IFERROR($A413*10+MATCH($B413,Puestos!$D$2:$D$7,0),""))</f>
        <v/>
      </c>
      <c r="H413" s="13">
        <f>IF($G413="","",IFERROR(INDEX(Turnos!$F$2:$F$201,MATCH($G413,Turnos!$J$2:$J$201,0)),"Falta el turno"))</f>
        <v/>
      </c>
      <c r="I413" s="15">
        <f>IF(OR($C413="",$H413=""),"",IF($H413="Por horas",N($D413),IF($H413="Por puntos",N($F413),IF($H413="Puntos × horas",N($F413)*N($D413),IF($H413="Partes iguales",1,"")))))</f>
        <v/>
      </c>
      <c r="J413" s="15">
        <f>IF($I413="","",SUMIFS($I$2:$I$1201,$G$2:$G$1201,$G413))</f>
        <v/>
      </c>
      <c r="K413" s="19">
        <f>IF($I413="","",IFERROR($I413/$J413,0))</f>
        <v/>
      </c>
      <c r="L413" s="18">
        <f>IF($K413="","",$K413*N(INDEX(Turnos!$C$2:$C$201,MATCH($G413,Turnos!$J$2:$J$201,0))))</f>
        <v/>
      </c>
      <c r="M413" s="18">
        <f>IF($K413="","",$K413*N(INDEX(Turnos!$D$2:$D$201,MATCH($G413,Turnos!$J$2:$J$201,0))))</f>
        <v/>
      </c>
      <c r="N413" s="18">
        <f>IF($K413="","",$L413+$M413)</f>
        <v/>
      </c>
      <c r="O413" s="13">
        <f>IF(OR($G413="",$C413="",$G413&lt;&gt;'Liquidación del turno'!$C$5),"",COUNTIFS($G$2:$G413,$G413,$C$2:$C413,"&lt;&gt;"))</f>
        <v/>
      </c>
    </row>
    <row r="414">
      <c r="A414" s="16" t="n"/>
      <c r="B414" s="11" t="n"/>
      <c r="C414" s="11" t="n"/>
      <c r="D414" s="12" t="n"/>
      <c r="E414" s="13">
        <f>IF($C414="","",IFERROR(INDEX(Equipo!$B$2:$B$61,MATCH($C414,Equipo!$A$2:$A$61,0)),"No está en Equipo"))</f>
        <v/>
      </c>
      <c r="F414" s="15">
        <f>IF($C414="","",IFERROR(INDEX(Equipo!$C$2:$C$61,MATCH($C414,Equipo!$A$2:$A$61,0)),0))</f>
        <v/>
      </c>
      <c r="G414" s="13">
        <f>IF(OR($A414="",$B414=""),"",IFERROR($A414*10+MATCH($B414,Puestos!$D$2:$D$7,0),""))</f>
        <v/>
      </c>
      <c r="H414" s="13">
        <f>IF($G414="","",IFERROR(INDEX(Turnos!$F$2:$F$201,MATCH($G414,Turnos!$J$2:$J$201,0)),"Falta el turno"))</f>
        <v/>
      </c>
      <c r="I414" s="15">
        <f>IF(OR($C414="",$H414=""),"",IF($H414="Por horas",N($D414),IF($H414="Por puntos",N($F414),IF($H414="Puntos × horas",N($F414)*N($D414),IF($H414="Partes iguales",1,"")))))</f>
        <v/>
      </c>
      <c r="J414" s="15">
        <f>IF($I414="","",SUMIFS($I$2:$I$1201,$G$2:$G$1201,$G414))</f>
        <v/>
      </c>
      <c r="K414" s="19">
        <f>IF($I414="","",IFERROR($I414/$J414,0))</f>
        <v/>
      </c>
      <c r="L414" s="18">
        <f>IF($K414="","",$K414*N(INDEX(Turnos!$C$2:$C$201,MATCH($G414,Turnos!$J$2:$J$201,0))))</f>
        <v/>
      </c>
      <c r="M414" s="18">
        <f>IF($K414="","",$K414*N(INDEX(Turnos!$D$2:$D$201,MATCH($G414,Turnos!$J$2:$J$201,0))))</f>
        <v/>
      </c>
      <c r="N414" s="18">
        <f>IF($K414="","",$L414+$M414)</f>
        <v/>
      </c>
      <c r="O414" s="13">
        <f>IF(OR($G414="",$C414="",$G414&lt;&gt;'Liquidación del turno'!$C$5),"",COUNTIFS($G$2:$G414,$G414,$C$2:$C414,"&lt;&gt;"))</f>
        <v/>
      </c>
    </row>
    <row r="415">
      <c r="A415" s="16" t="n"/>
      <c r="B415" s="11" t="n"/>
      <c r="C415" s="11" t="n"/>
      <c r="D415" s="12" t="n"/>
      <c r="E415" s="13">
        <f>IF($C415="","",IFERROR(INDEX(Equipo!$B$2:$B$61,MATCH($C415,Equipo!$A$2:$A$61,0)),"No está en Equipo"))</f>
        <v/>
      </c>
      <c r="F415" s="15">
        <f>IF($C415="","",IFERROR(INDEX(Equipo!$C$2:$C$61,MATCH($C415,Equipo!$A$2:$A$61,0)),0))</f>
        <v/>
      </c>
      <c r="G415" s="13">
        <f>IF(OR($A415="",$B415=""),"",IFERROR($A415*10+MATCH($B415,Puestos!$D$2:$D$7,0),""))</f>
        <v/>
      </c>
      <c r="H415" s="13">
        <f>IF($G415="","",IFERROR(INDEX(Turnos!$F$2:$F$201,MATCH($G415,Turnos!$J$2:$J$201,0)),"Falta el turno"))</f>
        <v/>
      </c>
      <c r="I415" s="15">
        <f>IF(OR($C415="",$H415=""),"",IF($H415="Por horas",N($D415),IF($H415="Por puntos",N($F415),IF($H415="Puntos × horas",N($F415)*N($D415),IF($H415="Partes iguales",1,"")))))</f>
        <v/>
      </c>
      <c r="J415" s="15">
        <f>IF($I415="","",SUMIFS($I$2:$I$1201,$G$2:$G$1201,$G415))</f>
        <v/>
      </c>
      <c r="K415" s="19">
        <f>IF($I415="","",IFERROR($I415/$J415,0))</f>
        <v/>
      </c>
      <c r="L415" s="18">
        <f>IF($K415="","",$K415*N(INDEX(Turnos!$C$2:$C$201,MATCH($G415,Turnos!$J$2:$J$201,0))))</f>
        <v/>
      </c>
      <c r="M415" s="18">
        <f>IF($K415="","",$K415*N(INDEX(Turnos!$D$2:$D$201,MATCH($G415,Turnos!$J$2:$J$201,0))))</f>
        <v/>
      </c>
      <c r="N415" s="18">
        <f>IF($K415="","",$L415+$M415)</f>
        <v/>
      </c>
      <c r="O415" s="13">
        <f>IF(OR($G415="",$C415="",$G415&lt;&gt;'Liquidación del turno'!$C$5),"",COUNTIFS($G$2:$G415,$G415,$C$2:$C415,"&lt;&gt;"))</f>
        <v/>
      </c>
    </row>
    <row r="416">
      <c r="A416" s="16" t="n"/>
      <c r="B416" s="11" t="n"/>
      <c r="C416" s="11" t="n"/>
      <c r="D416" s="12" t="n"/>
      <c r="E416" s="13">
        <f>IF($C416="","",IFERROR(INDEX(Equipo!$B$2:$B$61,MATCH($C416,Equipo!$A$2:$A$61,0)),"No está en Equipo"))</f>
        <v/>
      </c>
      <c r="F416" s="15">
        <f>IF($C416="","",IFERROR(INDEX(Equipo!$C$2:$C$61,MATCH($C416,Equipo!$A$2:$A$61,0)),0))</f>
        <v/>
      </c>
      <c r="G416" s="13">
        <f>IF(OR($A416="",$B416=""),"",IFERROR($A416*10+MATCH($B416,Puestos!$D$2:$D$7,0),""))</f>
        <v/>
      </c>
      <c r="H416" s="13">
        <f>IF($G416="","",IFERROR(INDEX(Turnos!$F$2:$F$201,MATCH($G416,Turnos!$J$2:$J$201,0)),"Falta el turno"))</f>
        <v/>
      </c>
      <c r="I416" s="15">
        <f>IF(OR($C416="",$H416=""),"",IF($H416="Por horas",N($D416),IF($H416="Por puntos",N($F416),IF($H416="Puntos × horas",N($F416)*N($D416),IF($H416="Partes iguales",1,"")))))</f>
        <v/>
      </c>
      <c r="J416" s="15">
        <f>IF($I416="","",SUMIFS($I$2:$I$1201,$G$2:$G$1201,$G416))</f>
        <v/>
      </c>
      <c r="K416" s="19">
        <f>IF($I416="","",IFERROR($I416/$J416,0))</f>
        <v/>
      </c>
      <c r="L416" s="18">
        <f>IF($K416="","",$K416*N(INDEX(Turnos!$C$2:$C$201,MATCH($G416,Turnos!$J$2:$J$201,0))))</f>
        <v/>
      </c>
      <c r="M416" s="18">
        <f>IF($K416="","",$K416*N(INDEX(Turnos!$D$2:$D$201,MATCH($G416,Turnos!$J$2:$J$201,0))))</f>
        <v/>
      </c>
      <c r="N416" s="18">
        <f>IF($K416="","",$L416+$M416)</f>
        <v/>
      </c>
      <c r="O416" s="13">
        <f>IF(OR($G416="",$C416="",$G416&lt;&gt;'Liquidación del turno'!$C$5),"",COUNTIFS($G$2:$G416,$G416,$C$2:$C416,"&lt;&gt;"))</f>
        <v/>
      </c>
    </row>
    <row r="417">
      <c r="A417" s="16" t="n"/>
      <c r="B417" s="11" t="n"/>
      <c r="C417" s="11" t="n"/>
      <c r="D417" s="12" t="n"/>
      <c r="E417" s="13">
        <f>IF($C417="","",IFERROR(INDEX(Equipo!$B$2:$B$61,MATCH($C417,Equipo!$A$2:$A$61,0)),"No está en Equipo"))</f>
        <v/>
      </c>
      <c r="F417" s="15">
        <f>IF($C417="","",IFERROR(INDEX(Equipo!$C$2:$C$61,MATCH($C417,Equipo!$A$2:$A$61,0)),0))</f>
        <v/>
      </c>
      <c r="G417" s="13">
        <f>IF(OR($A417="",$B417=""),"",IFERROR($A417*10+MATCH($B417,Puestos!$D$2:$D$7,0),""))</f>
        <v/>
      </c>
      <c r="H417" s="13">
        <f>IF($G417="","",IFERROR(INDEX(Turnos!$F$2:$F$201,MATCH($G417,Turnos!$J$2:$J$201,0)),"Falta el turno"))</f>
        <v/>
      </c>
      <c r="I417" s="15">
        <f>IF(OR($C417="",$H417=""),"",IF($H417="Por horas",N($D417),IF($H417="Por puntos",N($F417),IF($H417="Puntos × horas",N($F417)*N($D417),IF($H417="Partes iguales",1,"")))))</f>
        <v/>
      </c>
      <c r="J417" s="15">
        <f>IF($I417="","",SUMIFS($I$2:$I$1201,$G$2:$G$1201,$G417))</f>
        <v/>
      </c>
      <c r="K417" s="19">
        <f>IF($I417="","",IFERROR($I417/$J417,0))</f>
        <v/>
      </c>
      <c r="L417" s="18">
        <f>IF($K417="","",$K417*N(INDEX(Turnos!$C$2:$C$201,MATCH($G417,Turnos!$J$2:$J$201,0))))</f>
        <v/>
      </c>
      <c r="M417" s="18">
        <f>IF($K417="","",$K417*N(INDEX(Turnos!$D$2:$D$201,MATCH($G417,Turnos!$J$2:$J$201,0))))</f>
        <v/>
      </c>
      <c r="N417" s="18">
        <f>IF($K417="","",$L417+$M417)</f>
        <v/>
      </c>
      <c r="O417" s="13">
        <f>IF(OR($G417="",$C417="",$G417&lt;&gt;'Liquidación del turno'!$C$5),"",COUNTIFS($G$2:$G417,$G417,$C$2:$C417,"&lt;&gt;"))</f>
        <v/>
      </c>
    </row>
    <row r="418">
      <c r="A418" s="16" t="n"/>
      <c r="B418" s="11" t="n"/>
      <c r="C418" s="11" t="n"/>
      <c r="D418" s="12" t="n"/>
      <c r="E418" s="13">
        <f>IF($C418="","",IFERROR(INDEX(Equipo!$B$2:$B$61,MATCH($C418,Equipo!$A$2:$A$61,0)),"No está en Equipo"))</f>
        <v/>
      </c>
      <c r="F418" s="15">
        <f>IF($C418="","",IFERROR(INDEX(Equipo!$C$2:$C$61,MATCH($C418,Equipo!$A$2:$A$61,0)),0))</f>
        <v/>
      </c>
      <c r="G418" s="13">
        <f>IF(OR($A418="",$B418=""),"",IFERROR($A418*10+MATCH($B418,Puestos!$D$2:$D$7,0),""))</f>
        <v/>
      </c>
      <c r="H418" s="13">
        <f>IF($G418="","",IFERROR(INDEX(Turnos!$F$2:$F$201,MATCH($G418,Turnos!$J$2:$J$201,0)),"Falta el turno"))</f>
        <v/>
      </c>
      <c r="I418" s="15">
        <f>IF(OR($C418="",$H418=""),"",IF($H418="Por horas",N($D418),IF($H418="Por puntos",N($F418),IF($H418="Puntos × horas",N($F418)*N($D418),IF($H418="Partes iguales",1,"")))))</f>
        <v/>
      </c>
      <c r="J418" s="15">
        <f>IF($I418="","",SUMIFS($I$2:$I$1201,$G$2:$G$1201,$G418))</f>
        <v/>
      </c>
      <c r="K418" s="19">
        <f>IF($I418="","",IFERROR($I418/$J418,0))</f>
        <v/>
      </c>
      <c r="L418" s="18">
        <f>IF($K418="","",$K418*N(INDEX(Turnos!$C$2:$C$201,MATCH($G418,Turnos!$J$2:$J$201,0))))</f>
        <v/>
      </c>
      <c r="M418" s="18">
        <f>IF($K418="","",$K418*N(INDEX(Turnos!$D$2:$D$201,MATCH($G418,Turnos!$J$2:$J$201,0))))</f>
        <v/>
      </c>
      <c r="N418" s="18">
        <f>IF($K418="","",$L418+$M418)</f>
        <v/>
      </c>
      <c r="O418" s="13">
        <f>IF(OR($G418="",$C418="",$G418&lt;&gt;'Liquidación del turno'!$C$5),"",COUNTIFS($G$2:$G418,$G418,$C$2:$C418,"&lt;&gt;"))</f>
        <v/>
      </c>
    </row>
    <row r="419">
      <c r="A419" s="16" t="n"/>
      <c r="B419" s="11" t="n"/>
      <c r="C419" s="11" t="n"/>
      <c r="D419" s="12" t="n"/>
      <c r="E419" s="13">
        <f>IF($C419="","",IFERROR(INDEX(Equipo!$B$2:$B$61,MATCH($C419,Equipo!$A$2:$A$61,0)),"No está en Equipo"))</f>
        <v/>
      </c>
      <c r="F419" s="15">
        <f>IF($C419="","",IFERROR(INDEX(Equipo!$C$2:$C$61,MATCH($C419,Equipo!$A$2:$A$61,0)),0))</f>
        <v/>
      </c>
      <c r="G419" s="13">
        <f>IF(OR($A419="",$B419=""),"",IFERROR($A419*10+MATCH($B419,Puestos!$D$2:$D$7,0),""))</f>
        <v/>
      </c>
      <c r="H419" s="13">
        <f>IF($G419="","",IFERROR(INDEX(Turnos!$F$2:$F$201,MATCH($G419,Turnos!$J$2:$J$201,0)),"Falta el turno"))</f>
        <v/>
      </c>
      <c r="I419" s="15">
        <f>IF(OR($C419="",$H419=""),"",IF($H419="Por horas",N($D419),IF($H419="Por puntos",N($F419),IF($H419="Puntos × horas",N($F419)*N($D419),IF($H419="Partes iguales",1,"")))))</f>
        <v/>
      </c>
      <c r="J419" s="15">
        <f>IF($I419="","",SUMIFS($I$2:$I$1201,$G$2:$G$1201,$G419))</f>
        <v/>
      </c>
      <c r="K419" s="19">
        <f>IF($I419="","",IFERROR($I419/$J419,0))</f>
        <v/>
      </c>
      <c r="L419" s="18">
        <f>IF($K419="","",$K419*N(INDEX(Turnos!$C$2:$C$201,MATCH($G419,Turnos!$J$2:$J$201,0))))</f>
        <v/>
      </c>
      <c r="M419" s="18">
        <f>IF($K419="","",$K419*N(INDEX(Turnos!$D$2:$D$201,MATCH($G419,Turnos!$J$2:$J$201,0))))</f>
        <v/>
      </c>
      <c r="N419" s="18">
        <f>IF($K419="","",$L419+$M419)</f>
        <v/>
      </c>
      <c r="O419" s="13">
        <f>IF(OR($G419="",$C419="",$G419&lt;&gt;'Liquidación del turno'!$C$5),"",COUNTIFS($G$2:$G419,$G419,$C$2:$C419,"&lt;&gt;"))</f>
        <v/>
      </c>
    </row>
    <row r="420">
      <c r="A420" s="16" t="n"/>
      <c r="B420" s="11" t="n"/>
      <c r="C420" s="11" t="n"/>
      <c r="D420" s="12" t="n"/>
      <c r="E420" s="13">
        <f>IF($C420="","",IFERROR(INDEX(Equipo!$B$2:$B$61,MATCH($C420,Equipo!$A$2:$A$61,0)),"No está en Equipo"))</f>
        <v/>
      </c>
      <c r="F420" s="15">
        <f>IF($C420="","",IFERROR(INDEX(Equipo!$C$2:$C$61,MATCH($C420,Equipo!$A$2:$A$61,0)),0))</f>
        <v/>
      </c>
      <c r="G420" s="13">
        <f>IF(OR($A420="",$B420=""),"",IFERROR($A420*10+MATCH($B420,Puestos!$D$2:$D$7,0),""))</f>
        <v/>
      </c>
      <c r="H420" s="13">
        <f>IF($G420="","",IFERROR(INDEX(Turnos!$F$2:$F$201,MATCH($G420,Turnos!$J$2:$J$201,0)),"Falta el turno"))</f>
        <v/>
      </c>
      <c r="I420" s="15">
        <f>IF(OR($C420="",$H420=""),"",IF($H420="Por horas",N($D420),IF($H420="Por puntos",N($F420),IF($H420="Puntos × horas",N($F420)*N($D420),IF($H420="Partes iguales",1,"")))))</f>
        <v/>
      </c>
      <c r="J420" s="15">
        <f>IF($I420="","",SUMIFS($I$2:$I$1201,$G$2:$G$1201,$G420))</f>
        <v/>
      </c>
      <c r="K420" s="19">
        <f>IF($I420="","",IFERROR($I420/$J420,0))</f>
        <v/>
      </c>
      <c r="L420" s="18">
        <f>IF($K420="","",$K420*N(INDEX(Turnos!$C$2:$C$201,MATCH($G420,Turnos!$J$2:$J$201,0))))</f>
        <v/>
      </c>
      <c r="M420" s="18">
        <f>IF($K420="","",$K420*N(INDEX(Turnos!$D$2:$D$201,MATCH($G420,Turnos!$J$2:$J$201,0))))</f>
        <v/>
      </c>
      <c r="N420" s="18">
        <f>IF($K420="","",$L420+$M420)</f>
        <v/>
      </c>
      <c r="O420" s="13">
        <f>IF(OR($G420="",$C420="",$G420&lt;&gt;'Liquidación del turno'!$C$5),"",COUNTIFS($G$2:$G420,$G420,$C$2:$C420,"&lt;&gt;"))</f>
        <v/>
      </c>
    </row>
    <row r="421">
      <c r="A421" s="16" t="n"/>
      <c r="B421" s="11" t="n"/>
      <c r="C421" s="11" t="n"/>
      <c r="D421" s="12" t="n"/>
      <c r="E421" s="13">
        <f>IF($C421="","",IFERROR(INDEX(Equipo!$B$2:$B$61,MATCH($C421,Equipo!$A$2:$A$61,0)),"No está en Equipo"))</f>
        <v/>
      </c>
      <c r="F421" s="15">
        <f>IF($C421="","",IFERROR(INDEX(Equipo!$C$2:$C$61,MATCH($C421,Equipo!$A$2:$A$61,0)),0))</f>
        <v/>
      </c>
      <c r="G421" s="13">
        <f>IF(OR($A421="",$B421=""),"",IFERROR($A421*10+MATCH($B421,Puestos!$D$2:$D$7,0),""))</f>
        <v/>
      </c>
      <c r="H421" s="13">
        <f>IF($G421="","",IFERROR(INDEX(Turnos!$F$2:$F$201,MATCH($G421,Turnos!$J$2:$J$201,0)),"Falta el turno"))</f>
        <v/>
      </c>
      <c r="I421" s="15">
        <f>IF(OR($C421="",$H421=""),"",IF($H421="Por horas",N($D421),IF($H421="Por puntos",N($F421),IF($H421="Puntos × horas",N($F421)*N($D421),IF($H421="Partes iguales",1,"")))))</f>
        <v/>
      </c>
      <c r="J421" s="15">
        <f>IF($I421="","",SUMIFS($I$2:$I$1201,$G$2:$G$1201,$G421))</f>
        <v/>
      </c>
      <c r="K421" s="19">
        <f>IF($I421="","",IFERROR($I421/$J421,0))</f>
        <v/>
      </c>
      <c r="L421" s="18">
        <f>IF($K421="","",$K421*N(INDEX(Turnos!$C$2:$C$201,MATCH($G421,Turnos!$J$2:$J$201,0))))</f>
        <v/>
      </c>
      <c r="M421" s="18">
        <f>IF($K421="","",$K421*N(INDEX(Turnos!$D$2:$D$201,MATCH($G421,Turnos!$J$2:$J$201,0))))</f>
        <v/>
      </c>
      <c r="N421" s="18">
        <f>IF($K421="","",$L421+$M421)</f>
        <v/>
      </c>
      <c r="O421" s="13">
        <f>IF(OR($G421="",$C421="",$G421&lt;&gt;'Liquidación del turno'!$C$5),"",COUNTIFS($G$2:$G421,$G421,$C$2:$C421,"&lt;&gt;"))</f>
        <v/>
      </c>
    </row>
    <row r="422">
      <c r="A422" s="16" t="n"/>
      <c r="B422" s="11" t="n"/>
      <c r="C422" s="11" t="n"/>
      <c r="D422" s="12" t="n"/>
      <c r="E422" s="13">
        <f>IF($C422="","",IFERROR(INDEX(Equipo!$B$2:$B$61,MATCH($C422,Equipo!$A$2:$A$61,0)),"No está en Equipo"))</f>
        <v/>
      </c>
      <c r="F422" s="15">
        <f>IF($C422="","",IFERROR(INDEX(Equipo!$C$2:$C$61,MATCH($C422,Equipo!$A$2:$A$61,0)),0))</f>
        <v/>
      </c>
      <c r="G422" s="13">
        <f>IF(OR($A422="",$B422=""),"",IFERROR($A422*10+MATCH($B422,Puestos!$D$2:$D$7,0),""))</f>
        <v/>
      </c>
      <c r="H422" s="13">
        <f>IF($G422="","",IFERROR(INDEX(Turnos!$F$2:$F$201,MATCH($G422,Turnos!$J$2:$J$201,0)),"Falta el turno"))</f>
        <v/>
      </c>
      <c r="I422" s="15">
        <f>IF(OR($C422="",$H422=""),"",IF($H422="Por horas",N($D422),IF($H422="Por puntos",N($F422),IF($H422="Puntos × horas",N($F422)*N($D422),IF($H422="Partes iguales",1,"")))))</f>
        <v/>
      </c>
      <c r="J422" s="15">
        <f>IF($I422="","",SUMIFS($I$2:$I$1201,$G$2:$G$1201,$G422))</f>
        <v/>
      </c>
      <c r="K422" s="19">
        <f>IF($I422="","",IFERROR($I422/$J422,0))</f>
        <v/>
      </c>
      <c r="L422" s="18">
        <f>IF($K422="","",$K422*N(INDEX(Turnos!$C$2:$C$201,MATCH($G422,Turnos!$J$2:$J$201,0))))</f>
        <v/>
      </c>
      <c r="M422" s="18">
        <f>IF($K422="","",$K422*N(INDEX(Turnos!$D$2:$D$201,MATCH($G422,Turnos!$J$2:$J$201,0))))</f>
        <v/>
      </c>
      <c r="N422" s="18">
        <f>IF($K422="","",$L422+$M422)</f>
        <v/>
      </c>
      <c r="O422" s="13">
        <f>IF(OR($G422="",$C422="",$G422&lt;&gt;'Liquidación del turno'!$C$5),"",COUNTIFS($G$2:$G422,$G422,$C$2:$C422,"&lt;&gt;"))</f>
        <v/>
      </c>
    </row>
    <row r="423">
      <c r="A423" s="16" t="n"/>
      <c r="B423" s="11" t="n"/>
      <c r="C423" s="11" t="n"/>
      <c r="D423" s="12" t="n"/>
      <c r="E423" s="13">
        <f>IF($C423="","",IFERROR(INDEX(Equipo!$B$2:$B$61,MATCH($C423,Equipo!$A$2:$A$61,0)),"No está en Equipo"))</f>
        <v/>
      </c>
      <c r="F423" s="15">
        <f>IF($C423="","",IFERROR(INDEX(Equipo!$C$2:$C$61,MATCH($C423,Equipo!$A$2:$A$61,0)),0))</f>
        <v/>
      </c>
      <c r="G423" s="13">
        <f>IF(OR($A423="",$B423=""),"",IFERROR($A423*10+MATCH($B423,Puestos!$D$2:$D$7,0),""))</f>
        <v/>
      </c>
      <c r="H423" s="13">
        <f>IF($G423="","",IFERROR(INDEX(Turnos!$F$2:$F$201,MATCH($G423,Turnos!$J$2:$J$201,0)),"Falta el turno"))</f>
        <v/>
      </c>
      <c r="I423" s="15">
        <f>IF(OR($C423="",$H423=""),"",IF($H423="Por horas",N($D423),IF($H423="Por puntos",N($F423),IF($H423="Puntos × horas",N($F423)*N($D423),IF($H423="Partes iguales",1,"")))))</f>
        <v/>
      </c>
      <c r="J423" s="15">
        <f>IF($I423="","",SUMIFS($I$2:$I$1201,$G$2:$G$1201,$G423))</f>
        <v/>
      </c>
      <c r="K423" s="19">
        <f>IF($I423="","",IFERROR($I423/$J423,0))</f>
        <v/>
      </c>
      <c r="L423" s="18">
        <f>IF($K423="","",$K423*N(INDEX(Turnos!$C$2:$C$201,MATCH($G423,Turnos!$J$2:$J$201,0))))</f>
        <v/>
      </c>
      <c r="M423" s="18">
        <f>IF($K423="","",$K423*N(INDEX(Turnos!$D$2:$D$201,MATCH($G423,Turnos!$J$2:$J$201,0))))</f>
        <v/>
      </c>
      <c r="N423" s="18">
        <f>IF($K423="","",$L423+$M423)</f>
        <v/>
      </c>
      <c r="O423" s="13">
        <f>IF(OR($G423="",$C423="",$G423&lt;&gt;'Liquidación del turno'!$C$5),"",COUNTIFS($G$2:$G423,$G423,$C$2:$C423,"&lt;&gt;"))</f>
        <v/>
      </c>
    </row>
    <row r="424">
      <c r="A424" s="16" t="n"/>
      <c r="B424" s="11" t="n"/>
      <c r="C424" s="11" t="n"/>
      <c r="D424" s="12" t="n"/>
      <c r="E424" s="13">
        <f>IF($C424="","",IFERROR(INDEX(Equipo!$B$2:$B$61,MATCH($C424,Equipo!$A$2:$A$61,0)),"No está en Equipo"))</f>
        <v/>
      </c>
      <c r="F424" s="15">
        <f>IF($C424="","",IFERROR(INDEX(Equipo!$C$2:$C$61,MATCH($C424,Equipo!$A$2:$A$61,0)),0))</f>
        <v/>
      </c>
      <c r="G424" s="13">
        <f>IF(OR($A424="",$B424=""),"",IFERROR($A424*10+MATCH($B424,Puestos!$D$2:$D$7,0),""))</f>
        <v/>
      </c>
      <c r="H424" s="13">
        <f>IF($G424="","",IFERROR(INDEX(Turnos!$F$2:$F$201,MATCH($G424,Turnos!$J$2:$J$201,0)),"Falta el turno"))</f>
        <v/>
      </c>
      <c r="I424" s="15">
        <f>IF(OR($C424="",$H424=""),"",IF($H424="Por horas",N($D424),IF($H424="Por puntos",N($F424),IF($H424="Puntos × horas",N($F424)*N($D424),IF($H424="Partes iguales",1,"")))))</f>
        <v/>
      </c>
      <c r="J424" s="15">
        <f>IF($I424="","",SUMIFS($I$2:$I$1201,$G$2:$G$1201,$G424))</f>
        <v/>
      </c>
      <c r="K424" s="19">
        <f>IF($I424="","",IFERROR($I424/$J424,0))</f>
        <v/>
      </c>
      <c r="L424" s="18">
        <f>IF($K424="","",$K424*N(INDEX(Turnos!$C$2:$C$201,MATCH($G424,Turnos!$J$2:$J$201,0))))</f>
        <v/>
      </c>
      <c r="M424" s="18">
        <f>IF($K424="","",$K424*N(INDEX(Turnos!$D$2:$D$201,MATCH($G424,Turnos!$J$2:$J$201,0))))</f>
        <v/>
      </c>
      <c r="N424" s="18">
        <f>IF($K424="","",$L424+$M424)</f>
        <v/>
      </c>
      <c r="O424" s="13">
        <f>IF(OR($G424="",$C424="",$G424&lt;&gt;'Liquidación del turno'!$C$5),"",COUNTIFS($G$2:$G424,$G424,$C$2:$C424,"&lt;&gt;"))</f>
        <v/>
      </c>
    </row>
    <row r="425">
      <c r="A425" s="16" t="n"/>
      <c r="B425" s="11" t="n"/>
      <c r="C425" s="11" t="n"/>
      <c r="D425" s="12" t="n"/>
      <c r="E425" s="13">
        <f>IF($C425="","",IFERROR(INDEX(Equipo!$B$2:$B$61,MATCH($C425,Equipo!$A$2:$A$61,0)),"No está en Equipo"))</f>
        <v/>
      </c>
      <c r="F425" s="15">
        <f>IF($C425="","",IFERROR(INDEX(Equipo!$C$2:$C$61,MATCH($C425,Equipo!$A$2:$A$61,0)),0))</f>
        <v/>
      </c>
      <c r="G425" s="13">
        <f>IF(OR($A425="",$B425=""),"",IFERROR($A425*10+MATCH($B425,Puestos!$D$2:$D$7,0),""))</f>
        <v/>
      </c>
      <c r="H425" s="13">
        <f>IF($G425="","",IFERROR(INDEX(Turnos!$F$2:$F$201,MATCH($G425,Turnos!$J$2:$J$201,0)),"Falta el turno"))</f>
        <v/>
      </c>
      <c r="I425" s="15">
        <f>IF(OR($C425="",$H425=""),"",IF($H425="Por horas",N($D425),IF($H425="Por puntos",N($F425),IF($H425="Puntos × horas",N($F425)*N($D425),IF($H425="Partes iguales",1,"")))))</f>
        <v/>
      </c>
      <c r="J425" s="15">
        <f>IF($I425="","",SUMIFS($I$2:$I$1201,$G$2:$G$1201,$G425))</f>
        <v/>
      </c>
      <c r="K425" s="19">
        <f>IF($I425="","",IFERROR($I425/$J425,0))</f>
        <v/>
      </c>
      <c r="L425" s="18">
        <f>IF($K425="","",$K425*N(INDEX(Turnos!$C$2:$C$201,MATCH($G425,Turnos!$J$2:$J$201,0))))</f>
        <v/>
      </c>
      <c r="M425" s="18">
        <f>IF($K425="","",$K425*N(INDEX(Turnos!$D$2:$D$201,MATCH($G425,Turnos!$J$2:$J$201,0))))</f>
        <v/>
      </c>
      <c r="N425" s="18">
        <f>IF($K425="","",$L425+$M425)</f>
        <v/>
      </c>
      <c r="O425" s="13">
        <f>IF(OR($G425="",$C425="",$G425&lt;&gt;'Liquidación del turno'!$C$5),"",COUNTIFS($G$2:$G425,$G425,$C$2:$C425,"&lt;&gt;"))</f>
        <v/>
      </c>
    </row>
    <row r="426">
      <c r="A426" s="16" t="n"/>
      <c r="B426" s="11" t="n"/>
      <c r="C426" s="11" t="n"/>
      <c r="D426" s="12" t="n"/>
      <c r="E426" s="13">
        <f>IF($C426="","",IFERROR(INDEX(Equipo!$B$2:$B$61,MATCH($C426,Equipo!$A$2:$A$61,0)),"No está en Equipo"))</f>
        <v/>
      </c>
      <c r="F426" s="15">
        <f>IF($C426="","",IFERROR(INDEX(Equipo!$C$2:$C$61,MATCH($C426,Equipo!$A$2:$A$61,0)),0))</f>
        <v/>
      </c>
      <c r="G426" s="13">
        <f>IF(OR($A426="",$B426=""),"",IFERROR($A426*10+MATCH($B426,Puestos!$D$2:$D$7,0),""))</f>
        <v/>
      </c>
      <c r="H426" s="13">
        <f>IF($G426="","",IFERROR(INDEX(Turnos!$F$2:$F$201,MATCH($G426,Turnos!$J$2:$J$201,0)),"Falta el turno"))</f>
        <v/>
      </c>
      <c r="I426" s="15">
        <f>IF(OR($C426="",$H426=""),"",IF($H426="Por horas",N($D426),IF($H426="Por puntos",N($F426),IF($H426="Puntos × horas",N($F426)*N($D426),IF($H426="Partes iguales",1,"")))))</f>
        <v/>
      </c>
      <c r="J426" s="15">
        <f>IF($I426="","",SUMIFS($I$2:$I$1201,$G$2:$G$1201,$G426))</f>
        <v/>
      </c>
      <c r="K426" s="19">
        <f>IF($I426="","",IFERROR($I426/$J426,0))</f>
        <v/>
      </c>
      <c r="L426" s="18">
        <f>IF($K426="","",$K426*N(INDEX(Turnos!$C$2:$C$201,MATCH($G426,Turnos!$J$2:$J$201,0))))</f>
        <v/>
      </c>
      <c r="M426" s="18">
        <f>IF($K426="","",$K426*N(INDEX(Turnos!$D$2:$D$201,MATCH($G426,Turnos!$J$2:$J$201,0))))</f>
        <v/>
      </c>
      <c r="N426" s="18">
        <f>IF($K426="","",$L426+$M426)</f>
        <v/>
      </c>
      <c r="O426" s="13">
        <f>IF(OR($G426="",$C426="",$G426&lt;&gt;'Liquidación del turno'!$C$5),"",COUNTIFS($G$2:$G426,$G426,$C$2:$C426,"&lt;&gt;"))</f>
        <v/>
      </c>
    </row>
    <row r="427">
      <c r="A427" s="16" t="n"/>
      <c r="B427" s="11" t="n"/>
      <c r="C427" s="11" t="n"/>
      <c r="D427" s="12" t="n"/>
      <c r="E427" s="13">
        <f>IF($C427="","",IFERROR(INDEX(Equipo!$B$2:$B$61,MATCH($C427,Equipo!$A$2:$A$61,0)),"No está en Equipo"))</f>
        <v/>
      </c>
      <c r="F427" s="15">
        <f>IF($C427="","",IFERROR(INDEX(Equipo!$C$2:$C$61,MATCH($C427,Equipo!$A$2:$A$61,0)),0))</f>
        <v/>
      </c>
      <c r="G427" s="13">
        <f>IF(OR($A427="",$B427=""),"",IFERROR($A427*10+MATCH($B427,Puestos!$D$2:$D$7,0),""))</f>
        <v/>
      </c>
      <c r="H427" s="13">
        <f>IF($G427="","",IFERROR(INDEX(Turnos!$F$2:$F$201,MATCH($G427,Turnos!$J$2:$J$201,0)),"Falta el turno"))</f>
        <v/>
      </c>
      <c r="I427" s="15">
        <f>IF(OR($C427="",$H427=""),"",IF($H427="Por horas",N($D427),IF($H427="Por puntos",N($F427),IF($H427="Puntos × horas",N($F427)*N($D427),IF($H427="Partes iguales",1,"")))))</f>
        <v/>
      </c>
      <c r="J427" s="15">
        <f>IF($I427="","",SUMIFS($I$2:$I$1201,$G$2:$G$1201,$G427))</f>
        <v/>
      </c>
      <c r="K427" s="19">
        <f>IF($I427="","",IFERROR($I427/$J427,0))</f>
        <v/>
      </c>
      <c r="L427" s="18">
        <f>IF($K427="","",$K427*N(INDEX(Turnos!$C$2:$C$201,MATCH($G427,Turnos!$J$2:$J$201,0))))</f>
        <v/>
      </c>
      <c r="M427" s="18">
        <f>IF($K427="","",$K427*N(INDEX(Turnos!$D$2:$D$201,MATCH($G427,Turnos!$J$2:$J$201,0))))</f>
        <v/>
      </c>
      <c r="N427" s="18">
        <f>IF($K427="","",$L427+$M427)</f>
        <v/>
      </c>
      <c r="O427" s="13">
        <f>IF(OR($G427="",$C427="",$G427&lt;&gt;'Liquidación del turno'!$C$5),"",COUNTIFS($G$2:$G427,$G427,$C$2:$C427,"&lt;&gt;"))</f>
        <v/>
      </c>
    </row>
    <row r="428">
      <c r="A428" s="16" t="n"/>
      <c r="B428" s="11" t="n"/>
      <c r="C428" s="11" t="n"/>
      <c r="D428" s="12" t="n"/>
      <c r="E428" s="13">
        <f>IF($C428="","",IFERROR(INDEX(Equipo!$B$2:$B$61,MATCH($C428,Equipo!$A$2:$A$61,0)),"No está en Equipo"))</f>
        <v/>
      </c>
      <c r="F428" s="15">
        <f>IF($C428="","",IFERROR(INDEX(Equipo!$C$2:$C$61,MATCH($C428,Equipo!$A$2:$A$61,0)),0))</f>
        <v/>
      </c>
      <c r="G428" s="13">
        <f>IF(OR($A428="",$B428=""),"",IFERROR($A428*10+MATCH($B428,Puestos!$D$2:$D$7,0),""))</f>
        <v/>
      </c>
      <c r="H428" s="13">
        <f>IF($G428="","",IFERROR(INDEX(Turnos!$F$2:$F$201,MATCH($G428,Turnos!$J$2:$J$201,0)),"Falta el turno"))</f>
        <v/>
      </c>
      <c r="I428" s="15">
        <f>IF(OR($C428="",$H428=""),"",IF($H428="Por horas",N($D428),IF($H428="Por puntos",N($F428),IF($H428="Puntos × horas",N($F428)*N($D428),IF($H428="Partes iguales",1,"")))))</f>
        <v/>
      </c>
      <c r="J428" s="15">
        <f>IF($I428="","",SUMIFS($I$2:$I$1201,$G$2:$G$1201,$G428))</f>
        <v/>
      </c>
      <c r="K428" s="19">
        <f>IF($I428="","",IFERROR($I428/$J428,0))</f>
        <v/>
      </c>
      <c r="L428" s="18">
        <f>IF($K428="","",$K428*N(INDEX(Turnos!$C$2:$C$201,MATCH($G428,Turnos!$J$2:$J$201,0))))</f>
        <v/>
      </c>
      <c r="M428" s="18">
        <f>IF($K428="","",$K428*N(INDEX(Turnos!$D$2:$D$201,MATCH($G428,Turnos!$J$2:$J$201,0))))</f>
        <v/>
      </c>
      <c r="N428" s="18">
        <f>IF($K428="","",$L428+$M428)</f>
        <v/>
      </c>
      <c r="O428" s="13">
        <f>IF(OR($G428="",$C428="",$G428&lt;&gt;'Liquidación del turno'!$C$5),"",COUNTIFS($G$2:$G428,$G428,$C$2:$C428,"&lt;&gt;"))</f>
        <v/>
      </c>
    </row>
    <row r="429">
      <c r="A429" s="16" t="n"/>
      <c r="B429" s="11" t="n"/>
      <c r="C429" s="11" t="n"/>
      <c r="D429" s="12" t="n"/>
      <c r="E429" s="13">
        <f>IF($C429="","",IFERROR(INDEX(Equipo!$B$2:$B$61,MATCH($C429,Equipo!$A$2:$A$61,0)),"No está en Equipo"))</f>
        <v/>
      </c>
      <c r="F429" s="15">
        <f>IF($C429="","",IFERROR(INDEX(Equipo!$C$2:$C$61,MATCH($C429,Equipo!$A$2:$A$61,0)),0))</f>
        <v/>
      </c>
      <c r="G429" s="13">
        <f>IF(OR($A429="",$B429=""),"",IFERROR($A429*10+MATCH($B429,Puestos!$D$2:$D$7,0),""))</f>
        <v/>
      </c>
      <c r="H429" s="13">
        <f>IF($G429="","",IFERROR(INDEX(Turnos!$F$2:$F$201,MATCH($G429,Turnos!$J$2:$J$201,0)),"Falta el turno"))</f>
        <v/>
      </c>
      <c r="I429" s="15">
        <f>IF(OR($C429="",$H429=""),"",IF($H429="Por horas",N($D429),IF($H429="Por puntos",N($F429),IF($H429="Puntos × horas",N($F429)*N($D429),IF($H429="Partes iguales",1,"")))))</f>
        <v/>
      </c>
      <c r="J429" s="15">
        <f>IF($I429="","",SUMIFS($I$2:$I$1201,$G$2:$G$1201,$G429))</f>
        <v/>
      </c>
      <c r="K429" s="19">
        <f>IF($I429="","",IFERROR($I429/$J429,0))</f>
        <v/>
      </c>
      <c r="L429" s="18">
        <f>IF($K429="","",$K429*N(INDEX(Turnos!$C$2:$C$201,MATCH($G429,Turnos!$J$2:$J$201,0))))</f>
        <v/>
      </c>
      <c r="M429" s="18">
        <f>IF($K429="","",$K429*N(INDEX(Turnos!$D$2:$D$201,MATCH($G429,Turnos!$J$2:$J$201,0))))</f>
        <v/>
      </c>
      <c r="N429" s="18">
        <f>IF($K429="","",$L429+$M429)</f>
        <v/>
      </c>
      <c r="O429" s="13">
        <f>IF(OR($G429="",$C429="",$G429&lt;&gt;'Liquidación del turno'!$C$5),"",COUNTIFS($G$2:$G429,$G429,$C$2:$C429,"&lt;&gt;"))</f>
        <v/>
      </c>
    </row>
    <row r="430">
      <c r="A430" s="16" t="n"/>
      <c r="B430" s="11" t="n"/>
      <c r="C430" s="11" t="n"/>
      <c r="D430" s="12" t="n"/>
      <c r="E430" s="13">
        <f>IF($C430="","",IFERROR(INDEX(Equipo!$B$2:$B$61,MATCH($C430,Equipo!$A$2:$A$61,0)),"No está en Equipo"))</f>
        <v/>
      </c>
      <c r="F430" s="15">
        <f>IF($C430="","",IFERROR(INDEX(Equipo!$C$2:$C$61,MATCH($C430,Equipo!$A$2:$A$61,0)),0))</f>
        <v/>
      </c>
      <c r="G430" s="13">
        <f>IF(OR($A430="",$B430=""),"",IFERROR($A430*10+MATCH($B430,Puestos!$D$2:$D$7,0),""))</f>
        <v/>
      </c>
      <c r="H430" s="13">
        <f>IF($G430="","",IFERROR(INDEX(Turnos!$F$2:$F$201,MATCH($G430,Turnos!$J$2:$J$201,0)),"Falta el turno"))</f>
        <v/>
      </c>
      <c r="I430" s="15">
        <f>IF(OR($C430="",$H430=""),"",IF($H430="Por horas",N($D430),IF($H430="Por puntos",N($F430),IF($H430="Puntos × horas",N($F430)*N($D430),IF($H430="Partes iguales",1,"")))))</f>
        <v/>
      </c>
      <c r="J430" s="15">
        <f>IF($I430="","",SUMIFS($I$2:$I$1201,$G$2:$G$1201,$G430))</f>
        <v/>
      </c>
      <c r="K430" s="19">
        <f>IF($I430="","",IFERROR($I430/$J430,0))</f>
        <v/>
      </c>
      <c r="L430" s="18">
        <f>IF($K430="","",$K430*N(INDEX(Turnos!$C$2:$C$201,MATCH($G430,Turnos!$J$2:$J$201,0))))</f>
        <v/>
      </c>
      <c r="M430" s="18">
        <f>IF($K430="","",$K430*N(INDEX(Turnos!$D$2:$D$201,MATCH($G430,Turnos!$J$2:$J$201,0))))</f>
        <v/>
      </c>
      <c r="N430" s="18">
        <f>IF($K430="","",$L430+$M430)</f>
        <v/>
      </c>
      <c r="O430" s="13">
        <f>IF(OR($G430="",$C430="",$G430&lt;&gt;'Liquidación del turno'!$C$5),"",COUNTIFS($G$2:$G430,$G430,$C$2:$C430,"&lt;&gt;"))</f>
        <v/>
      </c>
    </row>
    <row r="431">
      <c r="A431" s="16" t="n"/>
      <c r="B431" s="11" t="n"/>
      <c r="C431" s="11" t="n"/>
      <c r="D431" s="12" t="n"/>
      <c r="E431" s="13">
        <f>IF($C431="","",IFERROR(INDEX(Equipo!$B$2:$B$61,MATCH($C431,Equipo!$A$2:$A$61,0)),"No está en Equipo"))</f>
        <v/>
      </c>
      <c r="F431" s="15">
        <f>IF($C431="","",IFERROR(INDEX(Equipo!$C$2:$C$61,MATCH($C431,Equipo!$A$2:$A$61,0)),0))</f>
        <v/>
      </c>
      <c r="G431" s="13">
        <f>IF(OR($A431="",$B431=""),"",IFERROR($A431*10+MATCH($B431,Puestos!$D$2:$D$7,0),""))</f>
        <v/>
      </c>
      <c r="H431" s="13">
        <f>IF($G431="","",IFERROR(INDEX(Turnos!$F$2:$F$201,MATCH($G431,Turnos!$J$2:$J$201,0)),"Falta el turno"))</f>
        <v/>
      </c>
      <c r="I431" s="15">
        <f>IF(OR($C431="",$H431=""),"",IF($H431="Por horas",N($D431),IF($H431="Por puntos",N($F431),IF($H431="Puntos × horas",N($F431)*N($D431),IF($H431="Partes iguales",1,"")))))</f>
        <v/>
      </c>
      <c r="J431" s="15">
        <f>IF($I431="","",SUMIFS($I$2:$I$1201,$G$2:$G$1201,$G431))</f>
        <v/>
      </c>
      <c r="K431" s="19">
        <f>IF($I431="","",IFERROR($I431/$J431,0))</f>
        <v/>
      </c>
      <c r="L431" s="18">
        <f>IF($K431="","",$K431*N(INDEX(Turnos!$C$2:$C$201,MATCH($G431,Turnos!$J$2:$J$201,0))))</f>
        <v/>
      </c>
      <c r="M431" s="18">
        <f>IF($K431="","",$K431*N(INDEX(Turnos!$D$2:$D$201,MATCH($G431,Turnos!$J$2:$J$201,0))))</f>
        <v/>
      </c>
      <c r="N431" s="18">
        <f>IF($K431="","",$L431+$M431)</f>
        <v/>
      </c>
      <c r="O431" s="13">
        <f>IF(OR($G431="",$C431="",$G431&lt;&gt;'Liquidación del turno'!$C$5),"",COUNTIFS($G$2:$G431,$G431,$C$2:$C431,"&lt;&gt;"))</f>
        <v/>
      </c>
    </row>
    <row r="432">
      <c r="A432" s="16" t="n"/>
      <c r="B432" s="11" t="n"/>
      <c r="C432" s="11" t="n"/>
      <c r="D432" s="12" t="n"/>
      <c r="E432" s="13">
        <f>IF($C432="","",IFERROR(INDEX(Equipo!$B$2:$B$61,MATCH($C432,Equipo!$A$2:$A$61,0)),"No está en Equipo"))</f>
        <v/>
      </c>
      <c r="F432" s="15">
        <f>IF($C432="","",IFERROR(INDEX(Equipo!$C$2:$C$61,MATCH($C432,Equipo!$A$2:$A$61,0)),0))</f>
        <v/>
      </c>
      <c r="G432" s="13">
        <f>IF(OR($A432="",$B432=""),"",IFERROR($A432*10+MATCH($B432,Puestos!$D$2:$D$7,0),""))</f>
        <v/>
      </c>
      <c r="H432" s="13">
        <f>IF($G432="","",IFERROR(INDEX(Turnos!$F$2:$F$201,MATCH($G432,Turnos!$J$2:$J$201,0)),"Falta el turno"))</f>
        <v/>
      </c>
      <c r="I432" s="15">
        <f>IF(OR($C432="",$H432=""),"",IF($H432="Por horas",N($D432),IF($H432="Por puntos",N($F432),IF($H432="Puntos × horas",N($F432)*N($D432),IF($H432="Partes iguales",1,"")))))</f>
        <v/>
      </c>
      <c r="J432" s="15">
        <f>IF($I432="","",SUMIFS($I$2:$I$1201,$G$2:$G$1201,$G432))</f>
        <v/>
      </c>
      <c r="K432" s="19">
        <f>IF($I432="","",IFERROR($I432/$J432,0))</f>
        <v/>
      </c>
      <c r="L432" s="18">
        <f>IF($K432="","",$K432*N(INDEX(Turnos!$C$2:$C$201,MATCH($G432,Turnos!$J$2:$J$201,0))))</f>
        <v/>
      </c>
      <c r="M432" s="18">
        <f>IF($K432="","",$K432*N(INDEX(Turnos!$D$2:$D$201,MATCH($G432,Turnos!$J$2:$J$201,0))))</f>
        <v/>
      </c>
      <c r="N432" s="18">
        <f>IF($K432="","",$L432+$M432)</f>
        <v/>
      </c>
      <c r="O432" s="13">
        <f>IF(OR($G432="",$C432="",$G432&lt;&gt;'Liquidación del turno'!$C$5),"",COUNTIFS($G$2:$G432,$G432,$C$2:$C432,"&lt;&gt;"))</f>
        <v/>
      </c>
    </row>
    <row r="433">
      <c r="A433" s="16" t="n"/>
      <c r="B433" s="11" t="n"/>
      <c r="C433" s="11" t="n"/>
      <c r="D433" s="12" t="n"/>
      <c r="E433" s="13">
        <f>IF($C433="","",IFERROR(INDEX(Equipo!$B$2:$B$61,MATCH($C433,Equipo!$A$2:$A$61,0)),"No está en Equipo"))</f>
        <v/>
      </c>
      <c r="F433" s="15">
        <f>IF($C433="","",IFERROR(INDEX(Equipo!$C$2:$C$61,MATCH($C433,Equipo!$A$2:$A$61,0)),0))</f>
        <v/>
      </c>
      <c r="G433" s="13">
        <f>IF(OR($A433="",$B433=""),"",IFERROR($A433*10+MATCH($B433,Puestos!$D$2:$D$7,0),""))</f>
        <v/>
      </c>
      <c r="H433" s="13">
        <f>IF($G433="","",IFERROR(INDEX(Turnos!$F$2:$F$201,MATCH($G433,Turnos!$J$2:$J$201,0)),"Falta el turno"))</f>
        <v/>
      </c>
      <c r="I433" s="15">
        <f>IF(OR($C433="",$H433=""),"",IF($H433="Por horas",N($D433),IF($H433="Por puntos",N($F433),IF($H433="Puntos × horas",N($F433)*N($D433),IF($H433="Partes iguales",1,"")))))</f>
        <v/>
      </c>
      <c r="J433" s="15">
        <f>IF($I433="","",SUMIFS($I$2:$I$1201,$G$2:$G$1201,$G433))</f>
        <v/>
      </c>
      <c r="K433" s="19">
        <f>IF($I433="","",IFERROR($I433/$J433,0))</f>
        <v/>
      </c>
      <c r="L433" s="18">
        <f>IF($K433="","",$K433*N(INDEX(Turnos!$C$2:$C$201,MATCH($G433,Turnos!$J$2:$J$201,0))))</f>
        <v/>
      </c>
      <c r="M433" s="18">
        <f>IF($K433="","",$K433*N(INDEX(Turnos!$D$2:$D$201,MATCH($G433,Turnos!$J$2:$J$201,0))))</f>
        <v/>
      </c>
      <c r="N433" s="18">
        <f>IF($K433="","",$L433+$M433)</f>
        <v/>
      </c>
      <c r="O433" s="13">
        <f>IF(OR($G433="",$C433="",$G433&lt;&gt;'Liquidación del turno'!$C$5),"",COUNTIFS($G$2:$G433,$G433,$C$2:$C433,"&lt;&gt;"))</f>
        <v/>
      </c>
    </row>
    <row r="434">
      <c r="A434" s="16" t="n"/>
      <c r="B434" s="11" t="n"/>
      <c r="C434" s="11" t="n"/>
      <c r="D434" s="12" t="n"/>
      <c r="E434" s="13">
        <f>IF($C434="","",IFERROR(INDEX(Equipo!$B$2:$B$61,MATCH($C434,Equipo!$A$2:$A$61,0)),"No está en Equipo"))</f>
        <v/>
      </c>
      <c r="F434" s="15">
        <f>IF($C434="","",IFERROR(INDEX(Equipo!$C$2:$C$61,MATCH($C434,Equipo!$A$2:$A$61,0)),0))</f>
        <v/>
      </c>
      <c r="G434" s="13">
        <f>IF(OR($A434="",$B434=""),"",IFERROR($A434*10+MATCH($B434,Puestos!$D$2:$D$7,0),""))</f>
        <v/>
      </c>
      <c r="H434" s="13">
        <f>IF($G434="","",IFERROR(INDEX(Turnos!$F$2:$F$201,MATCH($G434,Turnos!$J$2:$J$201,0)),"Falta el turno"))</f>
        <v/>
      </c>
      <c r="I434" s="15">
        <f>IF(OR($C434="",$H434=""),"",IF($H434="Por horas",N($D434),IF($H434="Por puntos",N($F434),IF($H434="Puntos × horas",N($F434)*N($D434),IF($H434="Partes iguales",1,"")))))</f>
        <v/>
      </c>
      <c r="J434" s="15">
        <f>IF($I434="","",SUMIFS($I$2:$I$1201,$G$2:$G$1201,$G434))</f>
        <v/>
      </c>
      <c r="K434" s="19">
        <f>IF($I434="","",IFERROR($I434/$J434,0))</f>
        <v/>
      </c>
      <c r="L434" s="18">
        <f>IF($K434="","",$K434*N(INDEX(Turnos!$C$2:$C$201,MATCH($G434,Turnos!$J$2:$J$201,0))))</f>
        <v/>
      </c>
      <c r="M434" s="18">
        <f>IF($K434="","",$K434*N(INDEX(Turnos!$D$2:$D$201,MATCH($G434,Turnos!$J$2:$J$201,0))))</f>
        <v/>
      </c>
      <c r="N434" s="18">
        <f>IF($K434="","",$L434+$M434)</f>
        <v/>
      </c>
      <c r="O434" s="13">
        <f>IF(OR($G434="",$C434="",$G434&lt;&gt;'Liquidación del turno'!$C$5),"",COUNTIFS($G$2:$G434,$G434,$C$2:$C434,"&lt;&gt;"))</f>
        <v/>
      </c>
    </row>
    <row r="435">
      <c r="A435" s="16" t="n"/>
      <c r="B435" s="11" t="n"/>
      <c r="C435" s="11" t="n"/>
      <c r="D435" s="12" t="n"/>
      <c r="E435" s="13">
        <f>IF($C435="","",IFERROR(INDEX(Equipo!$B$2:$B$61,MATCH($C435,Equipo!$A$2:$A$61,0)),"No está en Equipo"))</f>
        <v/>
      </c>
      <c r="F435" s="15">
        <f>IF($C435="","",IFERROR(INDEX(Equipo!$C$2:$C$61,MATCH($C435,Equipo!$A$2:$A$61,0)),0))</f>
        <v/>
      </c>
      <c r="G435" s="13">
        <f>IF(OR($A435="",$B435=""),"",IFERROR($A435*10+MATCH($B435,Puestos!$D$2:$D$7,0),""))</f>
        <v/>
      </c>
      <c r="H435" s="13">
        <f>IF($G435="","",IFERROR(INDEX(Turnos!$F$2:$F$201,MATCH($G435,Turnos!$J$2:$J$201,0)),"Falta el turno"))</f>
        <v/>
      </c>
      <c r="I435" s="15">
        <f>IF(OR($C435="",$H435=""),"",IF($H435="Por horas",N($D435),IF($H435="Por puntos",N($F435),IF($H435="Puntos × horas",N($F435)*N($D435),IF($H435="Partes iguales",1,"")))))</f>
        <v/>
      </c>
      <c r="J435" s="15">
        <f>IF($I435="","",SUMIFS($I$2:$I$1201,$G$2:$G$1201,$G435))</f>
        <v/>
      </c>
      <c r="K435" s="19">
        <f>IF($I435="","",IFERROR($I435/$J435,0))</f>
        <v/>
      </c>
      <c r="L435" s="18">
        <f>IF($K435="","",$K435*N(INDEX(Turnos!$C$2:$C$201,MATCH($G435,Turnos!$J$2:$J$201,0))))</f>
        <v/>
      </c>
      <c r="M435" s="18">
        <f>IF($K435="","",$K435*N(INDEX(Turnos!$D$2:$D$201,MATCH($G435,Turnos!$J$2:$J$201,0))))</f>
        <v/>
      </c>
      <c r="N435" s="18">
        <f>IF($K435="","",$L435+$M435)</f>
        <v/>
      </c>
      <c r="O435" s="13">
        <f>IF(OR($G435="",$C435="",$G435&lt;&gt;'Liquidación del turno'!$C$5),"",COUNTIFS($G$2:$G435,$G435,$C$2:$C435,"&lt;&gt;"))</f>
        <v/>
      </c>
    </row>
    <row r="436">
      <c r="A436" s="16" t="n"/>
      <c r="B436" s="11" t="n"/>
      <c r="C436" s="11" t="n"/>
      <c r="D436" s="12" t="n"/>
      <c r="E436" s="13">
        <f>IF($C436="","",IFERROR(INDEX(Equipo!$B$2:$B$61,MATCH($C436,Equipo!$A$2:$A$61,0)),"No está en Equipo"))</f>
        <v/>
      </c>
      <c r="F436" s="15">
        <f>IF($C436="","",IFERROR(INDEX(Equipo!$C$2:$C$61,MATCH($C436,Equipo!$A$2:$A$61,0)),0))</f>
        <v/>
      </c>
      <c r="G436" s="13">
        <f>IF(OR($A436="",$B436=""),"",IFERROR($A436*10+MATCH($B436,Puestos!$D$2:$D$7,0),""))</f>
        <v/>
      </c>
      <c r="H436" s="13">
        <f>IF($G436="","",IFERROR(INDEX(Turnos!$F$2:$F$201,MATCH($G436,Turnos!$J$2:$J$201,0)),"Falta el turno"))</f>
        <v/>
      </c>
      <c r="I436" s="15">
        <f>IF(OR($C436="",$H436=""),"",IF($H436="Por horas",N($D436),IF($H436="Por puntos",N($F436),IF($H436="Puntos × horas",N($F436)*N($D436),IF($H436="Partes iguales",1,"")))))</f>
        <v/>
      </c>
      <c r="J436" s="15">
        <f>IF($I436="","",SUMIFS($I$2:$I$1201,$G$2:$G$1201,$G436))</f>
        <v/>
      </c>
      <c r="K436" s="19">
        <f>IF($I436="","",IFERROR($I436/$J436,0))</f>
        <v/>
      </c>
      <c r="L436" s="18">
        <f>IF($K436="","",$K436*N(INDEX(Turnos!$C$2:$C$201,MATCH($G436,Turnos!$J$2:$J$201,0))))</f>
        <v/>
      </c>
      <c r="M436" s="18">
        <f>IF($K436="","",$K436*N(INDEX(Turnos!$D$2:$D$201,MATCH($G436,Turnos!$J$2:$J$201,0))))</f>
        <v/>
      </c>
      <c r="N436" s="18">
        <f>IF($K436="","",$L436+$M436)</f>
        <v/>
      </c>
      <c r="O436" s="13">
        <f>IF(OR($G436="",$C436="",$G436&lt;&gt;'Liquidación del turno'!$C$5),"",COUNTIFS($G$2:$G436,$G436,$C$2:$C436,"&lt;&gt;"))</f>
        <v/>
      </c>
    </row>
    <row r="437">
      <c r="A437" s="16" t="n"/>
      <c r="B437" s="11" t="n"/>
      <c r="C437" s="11" t="n"/>
      <c r="D437" s="12" t="n"/>
      <c r="E437" s="13">
        <f>IF($C437="","",IFERROR(INDEX(Equipo!$B$2:$B$61,MATCH($C437,Equipo!$A$2:$A$61,0)),"No está en Equipo"))</f>
        <v/>
      </c>
      <c r="F437" s="15">
        <f>IF($C437="","",IFERROR(INDEX(Equipo!$C$2:$C$61,MATCH($C437,Equipo!$A$2:$A$61,0)),0))</f>
        <v/>
      </c>
      <c r="G437" s="13">
        <f>IF(OR($A437="",$B437=""),"",IFERROR($A437*10+MATCH($B437,Puestos!$D$2:$D$7,0),""))</f>
        <v/>
      </c>
      <c r="H437" s="13">
        <f>IF($G437="","",IFERROR(INDEX(Turnos!$F$2:$F$201,MATCH($G437,Turnos!$J$2:$J$201,0)),"Falta el turno"))</f>
        <v/>
      </c>
      <c r="I437" s="15">
        <f>IF(OR($C437="",$H437=""),"",IF($H437="Por horas",N($D437),IF($H437="Por puntos",N($F437),IF($H437="Puntos × horas",N($F437)*N($D437),IF($H437="Partes iguales",1,"")))))</f>
        <v/>
      </c>
      <c r="J437" s="15">
        <f>IF($I437="","",SUMIFS($I$2:$I$1201,$G$2:$G$1201,$G437))</f>
        <v/>
      </c>
      <c r="K437" s="19">
        <f>IF($I437="","",IFERROR($I437/$J437,0))</f>
        <v/>
      </c>
      <c r="L437" s="18">
        <f>IF($K437="","",$K437*N(INDEX(Turnos!$C$2:$C$201,MATCH($G437,Turnos!$J$2:$J$201,0))))</f>
        <v/>
      </c>
      <c r="M437" s="18">
        <f>IF($K437="","",$K437*N(INDEX(Turnos!$D$2:$D$201,MATCH($G437,Turnos!$J$2:$J$201,0))))</f>
        <v/>
      </c>
      <c r="N437" s="18">
        <f>IF($K437="","",$L437+$M437)</f>
        <v/>
      </c>
      <c r="O437" s="13">
        <f>IF(OR($G437="",$C437="",$G437&lt;&gt;'Liquidación del turno'!$C$5),"",COUNTIFS($G$2:$G437,$G437,$C$2:$C437,"&lt;&gt;"))</f>
        <v/>
      </c>
    </row>
    <row r="438">
      <c r="A438" s="16" t="n"/>
      <c r="B438" s="11" t="n"/>
      <c r="C438" s="11" t="n"/>
      <c r="D438" s="12" t="n"/>
      <c r="E438" s="13">
        <f>IF($C438="","",IFERROR(INDEX(Equipo!$B$2:$B$61,MATCH($C438,Equipo!$A$2:$A$61,0)),"No está en Equipo"))</f>
        <v/>
      </c>
      <c r="F438" s="15">
        <f>IF($C438="","",IFERROR(INDEX(Equipo!$C$2:$C$61,MATCH($C438,Equipo!$A$2:$A$61,0)),0))</f>
        <v/>
      </c>
      <c r="G438" s="13">
        <f>IF(OR($A438="",$B438=""),"",IFERROR($A438*10+MATCH($B438,Puestos!$D$2:$D$7,0),""))</f>
        <v/>
      </c>
      <c r="H438" s="13">
        <f>IF($G438="","",IFERROR(INDEX(Turnos!$F$2:$F$201,MATCH($G438,Turnos!$J$2:$J$201,0)),"Falta el turno"))</f>
        <v/>
      </c>
      <c r="I438" s="15">
        <f>IF(OR($C438="",$H438=""),"",IF($H438="Por horas",N($D438),IF($H438="Por puntos",N($F438),IF($H438="Puntos × horas",N($F438)*N($D438),IF($H438="Partes iguales",1,"")))))</f>
        <v/>
      </c>
      <c r="J438" s="15">
        <f>IF($I438="","",SUMIFS($I$2:$I$1201,$G$2:$G$1201,$G438))</f>
        <v/>
      </c>
      <c r="K438" s="19">
        <f>IF($I438="","",IFERROR($I438/$J438,0))</f>
        <v/>
      </c>
      <c r="L438" s="18">
        <f>IF($K438="","",$K438*N(INDEX(Turnos!$C$2:$C$201,MATCH($G438,Turnos!$J$2:$J$201,0))))</f>
        <v/>
      </c>
      <c r="M438" s="18">
        <f>IF($K438="","",$K438*N(INDEX(Turnos!$D$2:$D$201,MATCH($G438,Turnos!$J$2:$J$201,0))))</f>
        <v/>
      </c>
      <c r="N438" s="18">
        <f>IF($K438="","",$L438+$M438)</f>
        <v/>
      </c>
      <c r="O438" s="13">
        <f>IF(OR($G438="",$C438="",$G438&lt;&gt;'Liquidación del turno'!$C$5),"",COUNTIFS($G$2:$G438,$G438,$C$2:$C438,"&lt;&gt;"))</f>
        <v/>
      </c>
    </row>
    <row r="439">
      <c r="A439" s="16" t="n"/>
      <c r="B439" s="11" t="n"/>
      <c r="C439" s="11" t="n"/>
      <c r="D439" s="12" t="n"/>
      <c r="E439" s="13">
        <f>IF($C439="","",IFERROR(INDEX(Equipo!$B$2:$B$61,MATCH($C439,Equipo!$A$2:$A$61,0)),"No está en Equipo"))</f>
        <v/>
      </c>
      <c r="F439" s="15">
        <f>IF($C439="","",IFERROR(INDEX(Equipo!$C$2:$C$61,MATCH($C439,Equipo!$A$2:$A$61,0)),0))</f>
        <v/>
      </c>
      <c r="G439" s="13">
        <f>IF(OR($A439="",$B439=""),"",IFERROR($A439*10+MATCH($B439,Puestos!$D$2:$D$7,0),""))</f>
        <v/>
      </c>
      <c r="H439" s="13">
        <f>IF($G439="","",IFERROR(INDEX(Turnos!$F$2:$F$201,MATCH($G439,Turnos!$J$2:$J$201,0)),"Falta el turno"))</f>
        <v/>
      </c>
      <c r="I439" s="15">
        <f>IF(OR($C439="",$H439=""),"",IF($H439="Por horas",N($D439),IF($H439="Por puntos",N($F439),IF($H439="Puntos × horas",N($F439)*N($D439),IF($H439="Partes iguales",1,"")))))</f>
        <v/>
      </c>
      <c r="J439" s="15">
        <f>IF($I439="","",SUMIFS($I$2:$I$1201,$G$2:$G$1201,$G439))</f>
        <v/>
      </c>
      <c r="K439" s="19">
        <f>IF($I439="","",IFERROR($I439/$J439,0))</f>
        <v/>
      </c>
      <c r="L439" s="18">
        <f>IF($K439="","",$K439*N(INDEX(Turnos!$C$2:$C$201,MATCH($G439,Turnos!$J$2:$J$201,0))))</f>
        <v/>
      </c>
      <c r="M439" s="18">
        <f>IF($K439="","",$K439*N(INDEX(Turnos!$D$2:$D$201,MATCH($G439,Turnos!$J$2:$J$201,0))))</f>
        <v/>
      </c>
      <c r="N439" s="18">
        <f>IF($K439="","",$L439+$M439)</f>
        <v/>
      </c>
      <c r="O439" s="13">
        <f>IF(OR($G439="",$C439="",$G439&lt;&gt;'Liquidación del turno'!$C$5),"",COUNTIFS($G$2:$G439,$G439,$C$2:$C439,"&lt;&gt;"))</f>
        <v/>
      </c>
    </row>
    <row r="440">
      <c r="A440" s="16" t="n"/>
      <c r="B440" s="11" t="n"/>
      <c r="C440" s="11" t="n"/>
      <c r="D440" s="12" t="n"/>
      <c r="E440" s="13">
        <f>IF($C440="","",IFERROR(INDEX(Equipo!$B$2:$B$61,MATCH($C440,Equipo!$A$2:$A$61,0)),"No está en Equipo"))</f>
        <v/>
      </c>
      <c r="F440" s="15">
        <f>IF($C440="","",IFERROR(INDEX(Equipo!$C$2:$C$61,MATCH($C440,Equipo!$A$2:$A$61,0)),0))</f>
        <v/>
      </c>
      <c r="G440" s="13">
        <f>IF(OR($A440="",$B440=""),"",IFERROR($A440*10+MATCH($B440,Puestos!$D$2:$D$7,0),""))</f>
        <v/>
      </c>
      <c r="H440" s="13">
        <f>IF($G440="","",IFERROR(INDEX(Turnos!$F$2:$F$201,MATCH($G440,Turnos!$J$2:$J$201,0)),"Falta el turno"))</f>
        <v/>
      </c>
      <c r="I440" s="15">
        <f>IF(OR($C440="",$H440=""),"",IF($H440="Por horas",N($D440),IF($H440="Por puntos",N($F440),IF($H440="Puntos × horas",N($F440)*N($D440),IF($H440="Partes iguales",1,"")))))</f>
        <v/>
      </c>
      <c r="J440" s="15">
        <f>IF($I440="","",SUMIFS($I$2:$I$1201,$G$2:$G$1201,$G440))</f>
        <v/>
      </c>
      <c r="K440" s="19">
        <f>IF($I440="","",IFERROR($I440/$J440,0))</f>
        <v/>
      </c>
      <c r="L440" s="18">
        <f>IF($K440="","",$K440*N(INDEX(Turnos!$C$2:$C$201,MATCH($G440,Turnos!$J$2:$J$201,0))))</f>
        <v/>
      </c>
      <c r="M440" s="18">
        <f>IF($K440="","",$K440*N(INDEX(Turnos!$D$2:$D$201,MATCH($G440,Turnos!$J$2:$J$201,0))))</f>
        <v/>
      </c>
      <c r="N440" s="18">
        <f>IF($K440="","",$L440+$M440)</f>
        <v/>
      </c>
      <c r="O440" s="13">
        <f>IF(OR($G440="",$C440="",$G440&lt;&gt;'Liquidación del turno'!$C$5),"",COUNTIFS($G$2:$G440,$G440,$C$2:$C440,"&lt;&gt;"))</f>
        <v/>
      </c>
    </row>
    <row r="441">
      <c r="A441" s="16" t="n"/>
      <c r="B441" s="11" t="n"/>
      <c r="C441" s="11" t="n"/>
      <c r="D441" s="12" t="n"/>
      <c r="E441" s="13">
        <f>IF($C441="","",IFERROR(INDEX(Equipo!$B$2:$B$61,MATCH($C441,Equipo!$A$2:$A$61,0)),"No está en Equipo"))</f>
        <v/>
      </c>
      <c r="F441" s="15">
        <f>IF($C441="","",IFERROR(INDEX(Equipo!$C$2:$C$61,MATCH($C441,Equipo!$A$2:$A$61,0)),0))</f>
        <v/>
      </c>
      <c r="G441" s="13">
        <f>IF(OR($A441="",$B441=""),"",IFERROR($A441*10+MATCH($B441,Puestos!$D$2:$D$7,0),""))</f>
        <v/>
      </c>
      <c r="H441" s="13">
        <f>IF($G441="","",IFERROR(INDEX(Turnos!$F$2:$F$201,MATCH($G441,Turnos!$J$2:$J$201,0)),"Falta el turno"))</f>
        <v/>
      </c>
      <c r="I441" s="15">
        <f>IF(OR($C441="",$H441=""),"",IF($H441="Por horas",N($D441),IF($H441="Por puntos",N($F441),IF($H441="Puntos × horas",N($F441)*N($D441),IF($H441="Partes iguales",1,"")))))</f>
        <v/>
      </c>
      <c r="J441" s="15">
        <f>IF($I441="","",SUMIFS($I$2:$I$1201,$G$2:$G$1201,$G441))</f>
        <v/>
      </c>
      <c r="K441" s="19">
        <f>IF($I441="","",IFERROR($I441/$J441,0))</f>
        <v/>
      </c>
      <c r="L441" s="18">
        <f>IF($K441="","",$K441*N(INDEX(Turnos!$C$2:$C$201,MATCH($G441,Turnos!$J$2:$J$201,0))))</f>
        <v/>
      </c>
      <c r="M441" s="18">
        <f>IF($K441="","",$K441*N(INDEX(Turnos!$D$2:$D$201,MATCH($G441,Turnos!$J$2:$J$201,0))))</f>
        <v/>
      </c>
      <c r="N441" s="18">
        <f>IF($K441="","",$L441+$M441)</f>
        <v/>
      </c>
      <c r="O441" s="13">
        <f>IF(OR($G441="",$C441="",$G441&lt;&gt;'Liquidación del turno'!$C$5),"",COUNTIFS($G$2:$G441,$G441,$C$2:$C441,"&lt;&gt;"))</f>
        <v/>
      </c>
    </row>
    <row r="442">
      <c r="A442" s="16" t="n"/>
      <c r="B442" s="11" t="n"/>
      <c r="C442" s="11" t="n"/>
      <c r="D442" s="12" t="n"/>
      <c r="E442" s="13">
        <f>IF($C442="","",IFERROR(INDEX(Equipo!$B$2:$B$61,MATCH($C442,Equipo!$A$2:$A$61,0)),"No está en Equipo"))</f>
        <v/>
      </c>
      <c r="F442" s="15">
        <f>IF($C442="","",IFERROR(INDEX(Equipo!$C$2:$C$61,MATCH($C442,Equipo!$A$2:$A$61,0)),0))</f>
        <v/>
      </c>
      <c r="G442" s="13">
        <f>IF(OR($A442="",$B442=""),"",IFERROR($A442*10+MATCH($B442,Puestos!$D$2:$D$7,0),""))</f>
        <v/>
      </c>
      <c r="H442" s="13">
        <f>IF($G442="","",IFERROR(INDEX(Turnos!$F$2:$F$201,MATCH($G442,Turnos!$J$2:$J$201,0)),"Falta el turno"))</f>
        <v/>
      </c>
      <c r="I442" s="15">
        <f>IF(OR($C442="",$H442=""),"",IF($H442="Por horas",N($D442),IF($H442="Por puntos",N($F442),IF($H442="Puntos × horas",N($F442)*N($D442),IF($H442="Partes iguales",1,"")))))</f>
        <v/>
      </c>
      <c r="J442" s="15">
        <f>IF($I442="","",SUMIFS($I$2:$I$1201,$G$2:$G$1201,$G442))</f>
        <v/>
      </c>
      <c r="K442" s="19">
        <f>IF($I442="","",IFERROR($I442/$J442,0))</f>
        <v/>
      </c>
      <c r="L442" s="18">
        <f>IF($K442="","",$K442*N(INDEX(Turnos!$C$2:$C$201,MATCH($G442,Turnos!$J$2:$J$201,0))))</f>
        <v/>
      </c>
      <c r="M442" s="18">
        <f>IF($K442="","",$K442*N(INDEX(Turnos!$D$2:$D$201,MATCH($G442,Turnos!$J$2:$J$201,0))))</f>
        <v/>
      </c>
      <c r="N442" s="18">
        <f>IF($K442="","",$L442+$M442)</f>
        <v/>
      </c>
      <c r="O442" s="13">
        <f>IF(OR($G442="",$C442="",$G442&lt;&gt;'Liquidación del turno'!$C$5),"",COUNTIFS($G$2:$G442,$G442,$C$2:$C442,"&lt;&gt;"))</f>
        <v/>
      </c>
    </row>
    <row r="443">
      <c r="A443" s="16" t="n"/>
      <c r="B443" s="11" t="n"/>
      <c r="C443" s="11" t="n"/>
      <c r="D443" s="12" t="n"/>
      <c r="E443" s="13">
        <f>IF($C443="","",IFERROR(INDEX(Equipo!$B$2:$B$61,MATCH($C443,Equipo!$A$2:$A$61,0)),"No está en Equipo"))</f>
        <v/>
      </c>
      <c r="F443" s="15">
        <f>IF($C443="","",IFERROR(INDEX(Equipo!$C$2:$C$61,MATCH($C443,Equipo!$A$2:$A$61,0)),0))</f>
        <v/>
      </c>
      <c r="G443" s="13">
        <f>IF(OR($A443="",$B443=""),"",IFERROR($A443*10+MATCH($B443,Puestos!$D$2:$D$7,0),""))</f>
        <v/>
      </c>
      <c r="H443" s="13">
        <f>IF($G443="","",IFERROR(INDEX(Turnos!$F$2:$F$201,MATCH($G443,Turnos!$J$2:$J$201,0)),"Falta el turno"))</f>
        <v/>
      </c>
      <c r="I443" s="15">
        <f>IF(OR($C443="",$H443=""),"",IF($H443="Por horas",N($D443),IF($H443="Por puntos",N($F443),IF($H443="Puntos × horas",N($F443)*N($D443),IF($H443="Partes iguales",1,"")))))</f>
        <v/>
      </c>
      <c r="J443" s="15">
        <f>IF($I443="","",SUMIFS($I$2:$I$1201,$G$2:$G$1201,$G443))</f>
        <v/>
      </c>
      <c r="K443" s="19">
        <f>IF($I443="","",IFERROR($I443/$J443,0))</f>
        <v/>
      </c>
      <c r="L443" s="18">
        <f>IF($K443="","",$K443*N(INDEX(Turnos!$C$2:$C$201,MATCH($G443,Turnos!$J$2:$J$201,0))))</f>
        <v/>
      </c>
      <c r="M443" s="18">
        <f>IF($K443="","",$K443*N(INDEX(Turnos!$D$2:$D$201,MATCH($G443,Turnos!$J$2:$J$201,0))))</f>
        <v/>
      </c>
      <c r="N443" s="18">
        <f>IF($K443="","",$L443+$M443)</f>
        <v/>
      </c>
      <c r="O443" s="13">
        <f>IF(OR($G443="",$C443="",$G443&lt;&gt;'Liquidación del turno'!$C$5),"",COUNTIFS($G$2:$G443,$G443,$C$2:$C443,"&lt;&gt;"))</f>
        <v/>
      </c>
    </row>
    <row r="444">
      <c r="A444" s="16" t="n"/>
      <c r="B444" s="11" t="n"/>
      <c r="C444" s="11" t="n"/>
      <c r="D444" s="12" t="n"/>
      <c r="E444" s="13">
        <f>IF($C444="","",IFERROR(INDEX(Equipo!$B$2:$B$61,MATCH($C444,Equipo!$A$2:$A$61,0)),"No está en Equipo"))</f>
        <v/>
      </c>
      <c r="F444" s="15">
        <f>IF($C444="","",IFERROR(INDEX(Equipo!$C$2:$C$61,MATCH($C444,Equipo!$A$2:$A$61,0)),0))</f>
        <v/>
      </c>
      <c r="G444" s="13">
        <f>IF(OR($A444="",$B444=""),"",IFERROR($A444*10+MATCH($B444,Puestos!$D$2:$D$7,0),""))</f>
        <v/>
      </c>
      <c r="H444" s="13">
        <f>IF($G444="","",IFERROR(INDEX(Turnos!$F$2:$F$201,MATCH($G444,Turnos!$J$2:$J$201,0)),"Falta el turno"))</f>
        <v/>
      </c>
      <c r="I444" s="15">
        <f>IF(OR($C444="",$H444=""),"",IF($H444="Por horas",N($D444),IF($H444="Por puntos",N($F444),IF($H444="Puntos × horas",N($F444)*N($D444),IF($H444="Partes iguales",1,"")))))</f>
        <v/>
      </c>
      <c r="J444" s="15">
        <f>IF($I444="","",SUMIFS($I$2:$I$1201,$G$2:$G$1201,$G444))</f>
        <v/>
      </c>
      <c r="K444" s="19">
        <f>IF($I444="","",IFERROR($I444/$J444,0))</f>
        <v/>
      </c>
      <c r="L444" s="18">
        <f>IF($K444="","",$K444*N(INDEX(Turnos!$C$2:$C$201,MATCH($G444,Turnos!$J$2:$J$201,0))))</f>
        <v/>
      </c>
      <c r="M444" s="18">
        <f>IF($K444="","",$K444*N(INDEX(Turnos!$D$2:$D$201,MATCH($G444,Turnos!$J$2:$J$201,0))))</f>
        <v/>
      </c>
      <c r="N444" s="18">
        <f>IF($K444="","",$L444+$M444)</f>
        <v/>
      </c>
      <c r="O444" s="13">
        <f>IF(OR($G444="",$C444="",$G444&lt;&gt;'Liquidación del turno'!$C$5),"",COUNTIFS($G$2:$G444,$G444,$C$2:$C444,"&lt;&gt;"))</f>
        <v/>
      </c>
    </row>
    <row r="445">
      <c r="A445" s="16" t="n"/>
      <c r="B445" s="11" t="n"/>
      <c r="C445" s="11" t="n"/>
      <c r="D445" s="12" t="n"/>
      <c r="E445" s="13">
        <f>IF($C445="","",IFERROR(INDEX(Equipo!$B$2:$B$61,MATCH($C445,Equipo!$A$2:$A$61,0)),"No está en Equipo"))</f>
        <v/>
      </c>
      <c r="F445" s="15">
        <f>IF($C445="","",IFERROR(INDEX(Equipo!$C$2:$C$61,MATCH($C445,Equipo!$A$2:$A$61,0)),0))</f>
        <v/>
      </c>
      <c r="G445" s="13">
        <f>IF(OR($A445="",$B445=""),"",IFERROR($A445*10+MATCH($B445,Puestos!$D$2:$D$7,0),""))</f>
        <v/>
      </c>
      <c r="H445" s="13">
        <f>IF($G445="","",IFERROR(INDEX(Turnos!$F$2:$F$201,MATCH($G445,Turnos!$J$2:$J$201,0)),"Falta el turno"))</f>
        <v/>
      </c>
      <c r="I445" s="15">
        <f>IF(OR($C445="",$H445=""),"",IF($H445="Por horas",N($D445),IF($H445="Por puntos",N($F445),IF($H445="Puntos × horas",N($F445)*N($D445),IF($H445="Partes iguales",1,"")))))</f>
        <v/>
      </c>
      <c r="J445" s="15">
        <f>IF($I445="","",SUMIFS($I$2:$I$1201,$G$2:$G$1201,$G445))</f>
        <v/>
      </c>
      <c r="K445" s="19">
        <f>IF($I445="","",IFERROR($I445/$J445,0))</f>
        <v/>
      </c>
      <c r="L445" s="18">
        <f>IF($K445="","",$K445*N(INDEX(Turnos!$C$2:$C$201,MATCH($G445,Turnos!$J$2:$J$201,0))))</f>
        <v/>
      </c>
      <c r="M445" s="18">
        <f>IF($K445="","",$K445*N(INDEX(Turnos!$D$2:$D$201,MATCH($G445,Turnos!$J$2:$J$201,0))))</f>
        <v/>
      </c>
      <c r="N445" s="18">
        <f>IF($K445="","",$L445+$M445)</f>
        <v/>
      </c>
      <c r="O445" s="13">
        <f>IF(OR($G445="",$C445="",$G445&lt;&gt;'Liquidación del turno'!$C$5),"",COUNTIFS($G$2:$G445,$G445,$C$2:$C445,"&lt;&gt;"))</f>
        <v/>
      </c>
    </row>
    <row r="446">
      <c r="A446" s="16" t="n"/>
      <c r="B446" s="11" t="n"/>
      <c r="C446" s="11" t="n"/>
      <c r="D446" s="12" t="n"/>
      <c r="E446" s="13">
        <f>IF($C446="","",IFERROR(INDEX(Equipo!$B$2:$B$61,MATCH($C446,Equipo!$A$2:$A$61,0)),"No está en Equipo"))</f>
        <v/>
      </c>
      <c r="F446" s="15">
        <f>IF($C446="","",IFERROR(INDEX(Equipo!$C$2:$C$61,MATCH($C446,Equipo!$A$2:$A$61,0)),0))</f>
        <v/>
      </c>
      <c r="G446" s="13">
        <f>IF(OR($A446="",$B446=""),"",IFERROR($A446*10+MATCH($B446,Puestos!$D$2:$D$7,0),""))</f>
        <v/>
      </c>
      <c r="H446" s="13">
        <f>IF($G446="","",IFERROR(INDEX(Turnos!$F$2:$F$201,MATCH($G446,Turnos!$J$2:$J$201,0)),"Falta el turno"))</f>
        <v/>
      </c>
      <c r="I446" s="15">
        <f>IF(OR($C446="",$H446=""),"",IF($H446="Por horas",N($D446),IF($H446="Por puntos",N($F446),IF($H446="Puntos × horas",N($F446)*N($D446),IF($H446="Partes iguales",1,"")))))</f>
        <v/>
      </c>
      <c r="J446" s="15">
        <f>IF($I446="","",SUMIFS($I$2:$I$1201,$G$2:$G$1201,$G446))</f>
        <v/>
      </c>
      <c r="K446" s="19">
        <f>IF($I446="","",IFERROR($I446/$J446,0))</f>
        <v/>
      </c>
      <c r="L446" s="18">
        <f>IF($K446="","",$K446*N(INDEX(Turnos!$C$2:$C$201,MATCH($G446,Turnos!$J$2:$J$201,0))))</f>
        <v/>
      </c>
      <c r="M446" s="18">
        <f>IF($K446="","",$K446*N(INDEX(Turnos!$D$2:$D$201,MATCH($G446,Turnos!$J$2:$J$201,0))))</f>
        <v/>
      </c>
      <c r="N446" s="18">
        <f>IF($K446="","",$L446+$M446)</f>
        <v/>
      </c>
      <c r="O446" s="13">
        <f>IF(OR($G446="",$C446="",$G446&lt;&gt;'Liquidación del turno'!$C$5),"",COUNTIFS($G$2:$G446,$G446,$C$2:$C446,"&lt;&gt;"))</f>
        <v/>
      </c>
    </row>
    <row r="447">
      <c r="A447" s="16" t="n"/>
      <c r="B447" s="11" t="n"/>
      <c r="C447" s="11" t="n"/>
      <c r="D447" s="12" t="n"/>
      <c r="E447" s="13">
        <f>IF($C447="","",IFERROR(INDEX(Equipo!$B$2:$B$61,MATCH($C447,Equipo!$A$2:$A$61,0)),"No está en Equipo"))</f>
        <v/>
      </c>
      <c r="F447" s="15">
        <f>IF($C447="","",IFERROR(INDEX(Equipo!$C$2:$C$61,MATCH($C447,Equipo!$A$2:$A$61,0)),0))</f>
        <v/>
      </c>
      <c r="G447" s="13">
        <f>IF(OR($A447="",$B447=""),"",IFERROR($A447*10+MATCH($B447,Puestos!$D$2:$D$7,0),""))</f>
        <v/>
      </c>
      <c r="H447" s="13">
        <f>IF($G447="","",IFERROR(INDEX(Turnos!$F$2:$F$201,MATCH($G447,Turnos!$J$2:$J$201,0)),"Falta el turno"))</f>
        <v/>
      </c>
      <c r="I447" s="15">
        <f>IF(OR($C447="",$H447=""),"",IF($H447="Por horas",N($D447),IF($H447="Por puntos",N($F447),IF($H447="Puntos × horas",N($F447)*N($D447),IF($H447="Partes iguales",1,"")))))</f>
        <v/>
      </c>
      <c r="J447" s="15">
        <f>IF($I447="","",SUMIFS($I$2:$I$1201,$G$2:$G$1201,$G447))</f>
        <v/>
      </c>
      <c r="K447" s="19">
        <f>IF($I447="","",IFERROR($I447/$J447,0))</f>
        <v/>
      </c>
      <c r="L447" s="18">
        <f>IF($K447="","",$K447*N(INDEX(Turnos!$C$2:$C$201,MATCH($G447,Turnos!$J$2:$J$201,0))))</f>
        <v/>
      </c>
      <c r="M447" s="18">
        <f>IF($K447="","",$K447*N(INDEX(Turnos!$D$2:$D$201,MATCH($G447,Turnos!$J$2:$J$201,0))))</f>
        <v/>
      </c>
      <c r="N447" s="18">
        <f>IF($K447="","",$L447+$M447)</f>
        <v/>
      </c>
      <c r="O447" s="13">
        <f>IF(OR($G447="",$C447="",$G447&lt;&gt;'Liquidación del turno'!$C$5),"",COUNTIFS($G$2:$G447,$G447,$C$2:$C447,"&lt;&gt;"))</f>
        <v/>
      </c>
    </row>
    <row r="448">
      <c r="A448" s="16" t="n"/>
      <c r="B448" s="11" t="n"/>
      <c r="C448" s="11" t="n"/>
      <c r="D448" s="12" t="n"/>
      <c r="E448" s="13">
        <f>IF($C448="","",IFERROR(INDEX(Equipo!$B$2:$B$61,MATCH($C448,Equipo!$A$2:$A$61,0)),"No está en Equipo"))</f>
        <v/>
      </c>
      <c r="F448" s="15">
        <f>IF($C448="","",IFERROR(INDEX(Equipo!$C$2:$C$61,MATCH($C448,Equipo!$A$2:$A$61,0)),0))</f>
        <v/>
      </c>
      <c r="G448" s="13">
        <f>IF(OR($A448="",$B448=""),"",IFERROR($A448*10+MATCH($B448,Puestos!$D$2:$D$7,0),""))</f>
        <v/>
      </c>
      <c r="H448" s="13">
        <f>IF($G448="","",IFERROR(INDEX(Turnos!$F$2:$F$201,MATCH($G448,Turnos!$J$2:$J$201,0)),"Falta el turno"))</f>
        <v/>
      </c>
      <c r="I448" s="15">
        <f>IF(OR($C448="",$H448=""),"",IF($H448="Por horas",N($D448),IF($H448="Por puntos",N($F448),IF($H448="Puntos × horas",N($F448)*N($D448),IF($H448="Partes iguales",1,"")))))</f>
        <v/>
      </c>
      <c r="J448" s="15">
        <f>IF($I448="","",SUMIFS($I$2:$I$1201,$G$2:$G$1201,$G448))</f>
        <v/>
      </c>
      <c r="K448" s="19">
        <f>IF($I448="","",IFERROR($I448/$J448,0))</f>
        <v/>
      </c>
      <c r="L448" s="18">
        <f>IF($K448="","",$K448*N(INDEX(Turnos!$C$2:$C$201,MATCH($G448,Turnos!$J$2:$J$201,0))))</f>
        <v/>
      </c>
      <c r="M448" s="18">
        <f>IF($K448="","",$K448*N(INDEX(Turnos!$D$2:$D$201,MATCH($G448,Turnos!$J$2:$J$201,0))))</f>
        <v/>
      </c>
      <c r="N448" s="18">
        <f>IF($K448="","",$L448+$M448)</f>
        <v/>
      </c>
      <c r="O448" s="13">
        <f>IF(OR($G448="",$C448="",$G448&lt;&gt;'Liquidación del turno'!$C$5),"",COUNTIFS($G$2:$G448,$G448,$C$2:$C448,"&lt;&gt;"))</f>
        <v/>
      </c>
    </row>
    <row r="449">
      <c r="A449" s="16" t="n"/>
      <c r="B449" s="11" t="n"/>
      <c r="C449" s="11" t="n"/>
      <c r="D449" s="12" t="n"/>
      <c r="E449" s="13">
        <f>IF($C449="","",IFERROR(INDEX(Equipo!$B$2:$B$61,MATCH($C449,Equipo!$A$2:$A$61,0)),"No está en Equipo"))</f>
        <v/>
      </c>
      <c r="F449" s="15">
        <f>IF($C449="","",IFERROR(INDEX(Equipo!$C$2:$C$61,MATCH($C449,Equipo!$A$2:$A$61,0)),0))</f>
        <v/>
      </c>
      <c r="G449" s="13">
        <f>IF(OR($A449="",$B449=""),"",IFERROR($A449*10+MATCH($B449,Puestos!$D$2:$D$7,0),""))</f>
        <v/>
      </c>
      <c r="H449" s="13">
        <f>IF($G449="","",IFERROR(INDEX(Turnos!$F$2:$F$201,MATCH($G449,Turnos!$J$2:$J$201,0)),"Falta el turno"))</f>
        <v/>
      </c>
      <c r="I449" s="15">
        <f>IF(OR($C449="",$H449=""),"",IF($H449="Por horas",N($D449),IF($H449="Por puntos",N($F449),IF($H449="Puntos × horas",N($F449)*N($D449),IF($H449="Partes iguales",1,"")))))</f>
        <v/>
      </c>
      <c r="J449" s="15">
        <f>IF($I449="","",SUMIFS($I$2:$I$1201,$G$2:$G$1201,$G449))</f>
        <v/>
      </c>
      <c r="K449" s="19">
        <f>IF($I449="","",IFERROR($I449/$J449,0))</f>
        <v/>
      </c>
      <c r="L449" s="18">
        <f>IF($K449="","",$K449*N(INDEX(Turnos!$C$2:$C$201,MATCH($G449,Turnos!$J$2:$J$201,0))))</f>
        <v/>
      </c>
      <c r="M449" s="18">
        <f>IF($K449="","",$K449*N(INDEX(Turnos!$D$2:$D$201,MATCH($G449,Turnos!$J$2:$J$201,0))))</f>
        <v/>
      </c>
      <c r="N449" s="18">
        <f>IF($K449="","",$L449+$M449)</f>
        <v/>
      </c>
      <c r="O449" s="13">
        <f>IF(OR($G449="",$C449="",$G449&lt;&gt;'Liquidación del turno'!$C$5),"",COUNTIFS($G$2:$G449,$G449,$C$2:$C449,"&lt;&gt;"))</f>
        <v/>
      </c>
    </row>
    <row r="450">
      <c r="A450" s="16" t="n"/>
      <c r="B450" s="11" t="n"/>
      <c r="C450" s="11" t="n"/>
      <c r="D450" s="12" t="n"/>
      <c r="E450" s="13">
        <f>IF($C450="","",IFERROR(INDEX(Equipo!$B$2:$B$61,MATCH($C450,Equipo!$A$2:$A$61,0)),"No está en Equipo"))</f>
        <v/>
      </c>
      <c r="F450" s="15">
        <f>IF($C450="","",IFERROR(INDEX(Equipo!$C$2:$C$61,MATCH($C450,Equipo!$A$2:$A$61,0)),0))</f>
        <v/>
      </c>
      <c r="G450" s="13">
        <f>IF(OR($A450="",$B450=""),"",IFERROR($A450*10+MATCH($B450,Puestos!$D$2:$D$7,0),""))</f>
        <v/>
      </c>
      <c r="H450" s="13">
        <f>IF($G450="","",IFERROR(INDEX(Turnos!$F$2:$F$201,MATCH($G450,Turnos!$J$2:$J$201,0)),"Falta el turno"))</f>
        <v/>
      </c>
      <c r="I450" s="15">
        <f>IF(OR($C450="",$H450=""),"",IF($H450="Por horas",N($D450),IF($H450="Por puntos",N($F450),IF($H450="Puntos × horas",N($F450)*N($D450),IF($H450="Partes iguales",1,"")))))</f>
        <v/>
      </c>
      <c r="J450" s="15">
        <f>IF($I450="","",SUMIFS($I$2:$I$1201,$G$2:$G$1201,$G450))</f>
        <v/>
      </c>
      <c r="K450" s="19">
        <f>IF($I450="","",IFERROR($I450/$J450,0))</f>
        <v/>
      </c>
      <c r="L450" s="18">
        <f>IF($K450="","",$K450*N(INDEX(Turnos!$C$2:$C$201,MATCH($G450,Turnos!$J$2:$J$201,0))))</f>
        <v/>
      </c>
      <c r="M450" s="18">
        <f>IF($K450="","",$K450*N(INDEX(Turnos!$D$2:$D$201,MATCH($G450,Turnos!$J$2:$J$201,0))))</f>
        <v/>
      </c>
      <c r="N450" s="18">
        <f>IF($K450="","",$L450+$M450)</f>
        <v/>
      </c>
      <c r="O450" s="13">
        <f>IF(OR($G450="",$C450="",$G450&lt;&gt;'Liquidación del turno'!$C$5),"",COUNTIFS($G$2:$G450,$G450,$C$2:$C450,"&lt;&gt;"))</f>
        <v/>
      </c>
    </row>
    <row r="451">
      <c r="A451" s="16" t="n"/>
      <c r="B451" s="11" t="n"/>
      <c r="C451" s="11" t="n"/>
      <c r="D451" s="12" t="n"/>
      <c r="E451" s="13">
        <f>IF($C451="","",IFERROR(INDEX(Equipo!$B$2:$B$61,MATCH($C451,Equipo!$A$2:$A$61,0)),"No está en Equipo"))</f>
        <v/>
      </c>
      <c r="F451" s="15">
        <f>IF($C451="","",IFERROR(INDEX(Equipo!$C$2:$C$61,MATCH($C451,Equipo!$A$2:$A$61,0)),0))</f>
        <v/>
      </c>
      <c r="G451" s="13">
        <f>IF(OR($A451="",$B451=""),"",IFERROR($A451*10+MATCH($B451,Puestos!$D$2:$D$7,0),""))</f>
        <v/>
      </c>
      <c r="H451" s="13">
        <f>IF($G451="","",IFERROR(INDEX(Turnos!$F$2:$F$201,MATCH($G451,Turnos!$J$2:$J$201,0)),"Falta el turno"))</f>
        <v/>
      </c>
      <c r="I451" s="15">
        <f>IF(OR($C451="",$H451=""),"",IF($H451="Por horas",N($D451),IF($H451="Por puntos",N($F451),IF($H451="Puntos × horas",N($F451)*N($D451),IF($H451="Partes iguales",1,"")))))</f>
        <v/>
      </c>
      <c r="J451" s="15">
        <f>IF($I451="","",SUMIFS($I$2:$I$1201,$G$2:$G$1201,$G451))</f>
        <v/>
      </c>
      <c r="K451" s="19">
        <f>IF($I451="","",IFERROR($I451/$J451,0))</f>
        <v/>
      </c>
      <c r="L451" s="18">
        <f>IF($K451="","",$K451*N(INDEX(Turnos!$C$2:$C$201,MATCH($G451,Turnos!$J$2:$J$201,0))))</f>
        <v/>
      </c>
      <c r="M451" s="18">
        <f>IF($K451="","",$K451*N(INDEX(Turnos!$D$2:$D$201,MATCH($G451,Turnos!$J$2:$J$201,0))))</f>
        <v/>
      </c>
      <c r="N451" s="18">
        <f>IF($K451="","",$L451+$M451)</f>
        <v/>
      </c>
      <c r="O451" s="13">
        <f>IF(OR($G451="",$C451="",$G451&lt;&gt;'Liquidación del turno'!$C$5),"",COUNTIFS($G$2:$G451,$G451,$C$2:$C451,"&lt;&gt;"))</f>
        <v/>
      </c>
    </row>
    <row r="452">
      <c r="A452" s="16" t="n"/>
      <c r="B452" s="11" t="n"/>
      <c r="C452" s="11" t="n"/>
      <c r="D452" s="12" t="n"/>
      <c r="E452" s="13">
        <f>IF($C452="","",IFERROR(INDEX(Equipo!$B$2:$B$61,MATCH($C452,Equipo!$A$2:$A$61,0)),"No está en Equipo"))</f>
        <v/>
      </c>
      <c r="F452" s="15">
        <f>IF($C452="","",IFERROR(INDEX(Equipo!$C$2:$C$61,MATCH($C452,Equipo!$A$2:$A$61,0)),0))</f>
        <v/>
      </c>
      <c r="G452" s="13">
        <f>IF(OR($A452="",$B452=""),"",IFERROR($A452*10+MATCH($B452,Puestos!$D$2:$D$7,0),""))</f>
        <v/>
      </c>
      <c r="H452" s="13">
        <f>IF($G452="","",IFERROR(INDEX(Turnos!$F$2:$F$201,MATCH($G452,Turnos!$J$2:$J$201,0)),"Falta el turno"))</f>
        <v/>
      </c>
      <c r="I452" s="15">
        <f>IF(OR($C452="",$H452=""),"",IF($H452="Por horas",N($D452),IF($H452="Por puntos",N($F452),IF($H452="Puntos × horas",N($F452)*N($D452),IF($H452="Partes iguales",1,"")))))</f>
        <v/>
      </c>
      <c r="J452" s="15">
        <f>IF($I452="","",SUMIFS($I$2:$I$1201,$G$2:$G$1201,$G452))</f>
        <v/>
      </c>
      <c r="K452" s="19">
        <f>IF($I452="","",IFERROR($I452/$J452,0))</f>
        <v/>
      </c>
      <c r="L452" s="18">
        <f>IF($K452="","",$K452*N(INDEX(Turnos!$C$2:$C$201,MATCH($G452,Turnos!$J$2:$J$201,0))))</f>
        <v/>
      </c>
      <c r="M452" s="18">
        <f>IF($K452="","",$K452*N(INDEX(Turnos!$D$2:$D$201,MATCH($G452,Turnos!$J$2:$J$201,0))))</f>
        <v/>
      </c>
      <c r="N452" s="18">
        <f>IF($K452="","",$L452+$M452)</f>
        <v/>
      </c>
      <c r="O452" s="13">
        <f>IF(OR($G452="",$C452="",$G452&lt;&gt;'Liquidación del turno'!$C$5),"",COUNTIFS($G$2:$G452,$G452,$C$2:$C452,"&lt;&gt;"))</f>
        <v/>
      </c>
    </row>
    <row r="453">
      <c r="A453" s="16" t="n"/>
      <c r="B453" s="11" t="n"/>
      <c r="C453" s="11" t="n"/>
      <c r="D453" s="12" t="n"/>
      <c r="E453" s="13">
        <f>IF($C453="","",IFERROR(INDEX(Equipo!$B$2:$B$61,MATCH($C453,Equipo!$A$2:$A$61,0)),"No está en Equipo"))</f>
        <v/>
      </c>
      <c r="F453" s="15">
        <f>IF($C453="","",IFERROR(INDEX(Equipo!$C$2:$C$61,MATCH($C453,Equipo!$A$2:$A$61,0)),0))</f>
        <v/>
      </c>
      <c r="G453" s="13">
        <f>IF(OR($A453="",$B453=""),"",IFERROR($A453*10+MATCH($B453,Puestos!$D$2:$D$7,0),""))</f>
        <v/>
      </c>
      <c r="H453" s="13">
        <f>IF($G453="","",IFERROR(INDEX(Turnos!$F$2:$F$201,MATCH($G453,Turnos!$J$2:$J$201,0)),"Falta el turno"))</f>
        <v/>
      </c>
      <c r="I453" s="15">
        <f>IF(OR($C453="",$H453=""),"",IF($H453="Por horas",N($D453),IF($H453="Por puntos",N($F453),IF($H453="Puntos × horas",N($F453)*N($D453),IF($H453="Partes iguales",1,"")))))</f>
        <v/>
      </c>
      <c r="J453" s="15">
        <f>IF($I453="","",SUMIFS($I$2:$I$1201,$G$2:$G$1201,$G453))</f>
        <v/>
      </c>
      <c r="K453" s="19">
        <f>IF($I453="","",IFERROR($I453/$J453,0))</f>
        <v/>
      </c>
      <c r="L453" s="18">
        <f>IF($K453="","",$K453*N(INDEX(Turnos!$C$2:$C$201,MATCH($G453,Turnos!$J$2:$J$201,0))))</f>
        <v/>
      </c>
      <c r="M453" s="18">
        <f>IF($K453="","",$K453*N(INDEX(Turnos!$D$2:$D$201,MATCH($G453,Turnos!$J$2:$J$201,0))))</f>
        <v/>
      </c>
      <c r="N453" s="18">
        <f>IF($K453="","",$L453+$M453)</f>
        <v/>
      </c>
      <c r="O453" s="13">
        <f>IF(OR($G453="",$C453="",$G453&lt;&gt;'Liquidación del turno'!$C$5),"",COUNTIFS($G$2:$G453,$G453,$C$2:$C453,"&lt;&gt;"))</f>
        <v/>
      </c>
    </row>
    <row r="454">
      <c r="A454" s="16" t="n"/>
      <c r="B454" s="11" t="n"/>
      <c r="C454" s="11" t="n"/>
      <c r="D454" s="12" t="n"/>
      <c r="E454" s="13">
        <f>IF($C454="","",IFERROR(INDEX(Equipo!$B$2:$B$61,MATCH($C454,Equipo!$A$2:$A$61,0)),"No está en Equipo"))</f>
        <v/>
      </c>
      <c r="F454" s="15">
        <f>IF($C454="","",IFERROR(INDEX(Equipo!$C$2:$C$61,MATCH($C454,Equipo!$A$2:$A$61,0)),0))</f>
        <v/>
      </c>
      <c r="G454" s="13">
        <f>IF(OR($A454="",$B454=""),"",IFERROR($A454*10+MATCH($B454,Puestos!$D$2:$D$7,0),""))</f>
        <v/>
      </c>
      <c r="H454" s="13">
        <f>IF($G454="","",IFERROR(INDEX(Turnos!$F$2:$F$201,MATCH($G454,Turnos!$J$2:$J$201,0)),"Falta el turno"))</f>
        <v/>
      </c>
      <c r="I454" s="15">
        <f>IF(OR($C454="",$H454=""),"",IF($H454="Por horas",N($D454),IF($H454="Por puntos",N($F454),IF($H454="Puntos × horas",N($F454)*N($D454),IF($H454="Partes iguales",1,"")))))</f>
        <v/>
      </c>
      <c r="J454" s="15">
        <f>IF($I454="","",SUMIFS($I$2:$I$1201,$G$2:$G$1201,$G454))</f>
        <v/>
      </c>
      <c r="K454" s="19">
        <f>IF($I454="","",IFERROR($I454/$J454,0))</f>
        <v/>
      </c>
      <c r="L454" s="18">
        <f>IF($K454="","",$K454*N(INDEX(Turnos!$C$2:$C$201,MATCH($G454,Turnos!$J$2:$J$201,0))))</f>
        <v/>
      </c>
      <c r="M454" s="18">
        <f>IF($K454="","",$K454*N(INDEX(Turnos!$D$2:$D$201,MATCH($G454,Turnos!$J$2:$J$201,0))))</f>
        <v/>
      </c>
      <c r="N454" s="18">
        <f>IF($K454="","",$L454+$M454)</f>
        <v/>
      </c>
      <c r="O454" s="13">
        <f>IF(OR($G454="",$C454="",$G454&lt;&gt;'Liquidación del turno'!$C$5),"",COUNTIFS($G$2:$G454,$G454,$C$2:$C454,"&lt;&gt;"))</f>
        <v/>
      </c>
    </row>
    <row r="455">
      <c r="A455" s="16" t="n"/>
      <c r="B455" s="11" t="n"/>
      <c r="C455" s="11" t="n"/>
      <c r="D455" s="12" t="n"/>
      <c r="E455" s="13">
        <f>IF($C455="","",IFERROR(INDEX(Equipo!$B$2:$B$61,MATCH($C455,Equipo!$A$2:$A$61,0)),"No está en Equipo"))</f>
        <v/>
      </c>
      <c r="F455" s="15">
        <f>IF($C455="","",IFERROR(INDEX(Equipo!$C$2:$C$61,MATCH($C455,Equipo!$A$2:$A$61,0)),0))</f>
        <v/>
      </c>
      <c r="G455" s="13">
        <f>IF(OR($A455="",$B455=""),"",IFERROR($A455*10+MATCH($B455,Puestos!$D$2:$D$7,0),""))</f>
        <v/>
      </c>
      <c r="H455" s="13">
        <f>IF($G455="","",IFERROR(INDEX(Turnos!$F$2:$F$201,MATCH($G455,Turnos!$J$2:$J$201,0)),"Falta el turno"))</f>
        <v/>
      </c>
      <c r="I455" s="15">
        <f>IF(OR($C455="",$H455=""),"",IF($H455="Por horas",N($D455),IF($H455="Por puntos",N($F455),IF($H455="Puntos × horas",N($F455)*N($D455),IF($H455="Partes iguales",1,"")))))</f>
        <v/>
      </c>
      <c r="J455" s="15">
        <f>IF($I455="","",SUMIFS($I$2:$I$1201,$G$2:$G$1201,$G455))</f>
        <v/>
      </c>
      <c r="K455" s="19">
        <f>IF($I455="","",IFERROR($I455/$J455,0))</f>
        <v/>
      </c>
      <c r="L455" s="18">
        <f>IF($K455="","",$K455*N(INDEX(Turnos!$C$2:$C$201,MATCH($G455,Turnos!$J$2:$J$201,0))))</f>
        <v/>
      </c>
      <c r="M455" s="18">
        <f>IF($K455="","",$K455*N(INDEX(Turnos!$D$2:$D$201,MATCH($G455,Turnos!$J$2:$J$201,0))))</f>
        <v/>
      </c>
      <c r="N455" s="18">
        <f>IF($K455="","",$L455+$M455)</f>
        <v/>
      </c>
      <c r="O455" s="13">
        <f>IF(OR($G455="",$C455="",$G455&lt;&gt;'Liquidación del turno'!$C$5),"",COUNTIFS($G$2:$G455,$G455,$C$2:$C455,"&lt;&gt;"))</f>
        <v/>
      </c>
    </row>
    <row r="456">
      <c r="A456" s="16" t="n"/>
      <c r="B456" s="11" t="n"/>
      <c r="C456" s="11" t="n"/>
      <c r="D456" s="12" t="n"/>
      <c r="E456" s="13">
        <f>IF($C456="","",IFERROR(INDEX(Equipo!$B$2:$B$61,MATCH($C456,Equipo!$A$2:$A$61,0)),"No está en Equipo"))</f>
        <v/>
      </c>
      <c r="F456" s="15">
        <f>IF($C456="","",IFERROR(INDEX(Equipo!$C$2:$C$61,MATCH($C456,Equipo!$A$2:$A$61,0)),0))</f>
        <v/>
      </c>
      <c r="G456" s="13">
        <f>IF(OR($A456="",$B456=""),"",IFERROR($A456*10+MATCH($B456,Puestos!$D$2:$D$7,0),""))</f>
        <v/>
      </c>
      <c r="H456" s="13">
        <f>IF($G456="","",IFERROR(INDEX(Turnos!$F$2:$F$201,MATCH($G456,Turnos!$J$2:$J$201,0)),"Falta el turno"))</f>
        <v/>
      </c>
      <c r="I456" s="15">
        <f>IF(OR($C456="",$H456=""),"",IF($H456="Por horas",N($D456),IF($H456="Por puntos",N($F456),IF($H456="Puntos × horas",N($F456)*N($D456),IF($H456="Partes iguales",1,"")))))</f>
        <v/>
      </c>
      <c r="J456" s="15">
        <f>IF($I456="","",SUMIFS($I$2:$I$1201,$G$2:$G$1201,$G456))</f>
        <v/>
      </c>
      <c r="K456" s="19">
        <f>IF($I456="","",IFERROR($I456/$J456,0))</f>
        <v/>
      </c>
      <c r="L456" s="18">
        <f>IF($K456="","",$K456*N(INDEX(Turnos!$C$2:$C$201,MATCH($G456,Turnos!$J$2:$J$201,0))))</f>
        <v/>
      </c>
      <c r="M456" s="18">
        <f>IF($K456="","",$K456*N(INDEX(Turnos!$D$2:$D$201,MATCH($G456,Turnos!$J$2:$J$201,0))))</f>
        <v/>
      </c>
      <c r="N456" s="18">
        <f>IF($K456="","",$L456+$M456)</f>
        <v/>
      </c>
      <c r="O456" s="13">
        <f>IF(OR($G456="",$C456="",$G456&lt;&gt;'Liquidación del turno'!$C$5),"",COUNTIFS($G$2:$G456,$G456,$C$2:$C456,"&lt;&gt;"))</f>
        <v/>
      </c>
    </row>
    <row r="457">
      <c r="A457" s="16" t="n"/>
      <c r="B457" s="11" t="n"/>
      <c r="C457" s="11" t="n"/>
      <c r="D457" s="12" t="n"/>
      <c r="E457" s="13">
        <f>IF($C457="","",IFERROR(INDEX(Equipo!$B$2:$B$61,MATCH($C457,Equipo!$A$2:$A$61,0)),"No está en Equipo"))</f>
        <v/>
      </c>
      <c r="F457" s="15">
        <f>IF($C457="","",IFERROR(INDEX(Equipo!$C$2:$C$61,MATCH($C457,Equipo!$A$2:$A$61,0)),0))</f>
        <v/>
      </c>
      <c r="G457" s="13">
        <f>IF(OR($A457="",$B457=""),"",IFERROR($A457*10+MATCH($B457,Puestos!$D$2:$D$7,0),""))</f>
        <v/>
      </c>
      <c r="H457" s="13">
        <f>IF($G457="","",IFERROR(INDEX(Turnos!$F$2:$F$201,MATCH($G457,Turnos!$J$2:$J$201,0)),"Falta el turno"))</f>
        <v/>
      </c>
      <c r="I457" s="15">
        <f>IF(OR($C457="",$H457=""),"",IF($H457="Por horas",N($D457),IF($H457="Por puntos",N($F457),IF($H457="Puntos × horas",N($F457)*N($D457),IF($H457="Partes iguales",1,"")))))</f>
        <v/>
      </c>
      <c r="J457" s="15">
        <f>IF($I457="","",SUMIFS($I$2:$I$1201,$G$2:$G$1201,$G457))</f>
        <v/>
      </c>
      <c r="K457" s="19">
        <f>IF($I457="","",IFERROR($I457/$J457,0))</f>
        <v/>
      </c>
      <c r="L457" s="18">
        <f>IF($K457="","",$K457*N(INDEX(Turnos!$C$2:$C$201,MATCH($G457,Turnos!$J$2:$J$201,0))))</f>
        <v/>
      </c>
      <c r="M457" s="18">
        <f>IF($K457="","",$K457*N(INDEX(Turnos!$D$2:$D$201,MATCH($G457,Turnos!$J$2:$J$201,0))))</f>
        <v/>
      </c>
      <c r="N457" s="18">
        <f>IF($K457="","",$L457+$M457)</f>
        <v/>
      </c>
      <c r="O457" s="13">
        <f>IF(OR($G457="",$C457="",$G457&lt;&gt;'Liquidación del turno'!$C$5),"",COUNTIFS($G$2:$G457,$G457,$C$2:$C457,"&lt;&gt;"))</f>
        <v/>
      </c>
    </row>
    <row r="458">
      <c r="A458" s="16" t="n"/>
      <c r="B458" s="11" t="n"/>
      <c r="C458" s="11" t="n"/>
      <c r="D458" s="12" t="n"/>
      <c r="E458" s="13">
        <f>IF($C458="","",IFERROR(INDEX(Equipo!$B$2:$B$61,MATCH($C458,Equipo!$A$2:$A$61,0)),"No está en Equipo"))</f>
        <v/>
      </c>
      <c r="F458" s="15">
        <f>IF($C458="","",IFERROR(INDEX(Equipo!$C$2:$C$61,MATCH($C458,Equipo!$A$2:$A$61,0)),0))</f>
        <v/>
      </c>
      <c r="G458" s="13">
        <f>IF(OR($A458="",$B458=""),"",IFERROR($A458*10+MATCH($B458,Puestos!$D$2:$D$7,0),""))</f>
        <v/>
      </c>
      <c r="H458" s="13">
        <f>IF($G458="","",IFERROR(INDEX(Turnos!$F$2:$F$201,MATCH($G458,Turnos!$J$2:$J$201,0)),"Falta el turno"))</f>
        <v/>
      </c>
      <c r="I458" s="15">
        <f>IF(OR($C458="",$H458=""),"",IF($H458="Por horas",N($D458),IF($H458="Por puntos",N($F458),IF($H458="Puntos × horas",N($F458)*N($D458),IF($H458="Partes iguales",1,"")))))</f>
        <v/>
      </c>
      <c r="J458" s="15">
        <f>IF($I458="","",SUMIFS($I$2:$I$1201,$G$2:$G$1201,$G458))</f>
        <v/>
      </c>
      <c r="K458" s="19">
        <f>IF($I458="","",IFERROR($I458/$J458,0))</f>
        <v/>
      </c>
      <c r="L458" s="18">
        <f>IF($K458="","",$K458*N(INDEX(Turnos!$C$2:$C$201,MATCH($G458,Turnos!$J$2:$J$201,0))))</f>
        <v/>
      </c>
      <c r="M458" s="18">
        <f>IF($K458="","",$K458*N(INDEX(Turnos!$D$2:$D$201,MATCH($G458,Turnos!$J$2:$J$201,0))))</f>
        <v/>
      </c>
      <c r="N458" s="18">
        <f>IF($K458="","",$L458+$M458)</f>
        <v/>
      </c>
      <c r="O458" s="13">
        <f>IF(OR($G458="",$C458="",$G458&lt;&gt;'Liquidación del turno'!$C$5),"",COUNTIFS($G$2:$G458,$G458,$C$2:$C458,"&lt;&gt;"))</f>
        <v/>
      </c>
    </row>
    <row r="459">
      <c r="A459" s="16" t="n"/>
      <c r="B459" s="11" t="n"/>
      <c r="C459" s="11" t="n"/>
      <c r="D459" s="12" t="n"/>
      <c r="E459" s="13">
        <f>IF($C459="","",IFERROR(INDEX(Equipo!$B$2:$B$61,MATCH($C459,Equipo!$A$2:$A$61,0)),"No está en Equipo"))</f>
        <v/>
      </c>
      <c r="F459" s="15">
        <f>IF($C459="","",IFERROR(INDEX(Equipo!$C$2:$C$61,MATCH($C459,Equipo!$A$2:$A$61,0)),0))</f>
        <v/>
      </c>
      <c r="G459" s="13">
        <f>IF(OR($A459="",$B459=""),"",IFERROR($A459*10+MATCH($B459,Puestos!$D$2:$D$7,0),""))</f>
        <v/>
      </c>
      <c r="H459" s="13">
        <f>IF($G459="","",IFERROR(INDEX(Turnos!$F$2:$F$201,MATCH($G459,Turnos!$J$2:$J$201,0)),"Falta el turno"))</f>
        <v/>
      </c>
      <c r="I459" s="15">
        <f>IF(OR($C459="",$H459=""),"",IF($H459="Por horas",N($D459),IF($H459="Por puntos",N($F459),IF($H459="Puntos × horas",N($F459)*N($D459),IF($H459="Partes iguales",1,"")))))</f>
        <v/>
      </c>
      <c r="J459" s="15">
        <f>IF($I459="","",SUMIFS($I$2:$I$1201,$G$2:$G$1201,$G459))</f>
        <v/>
      </c>
      <c r="K459" s="19">
        <f>IF($I459="","",IFERROR($I459/$J459,0))</f>
        <v/>
      </c>
      <c r="L459" s="18">
        <f>IF($K459="","",$K459*N(INDEX(Turnos!$C$2:$C$201,MATCH($G459,Turnos!$J$2:$J$201,0))))</f>
        <v/>
      </c>
      <c r="M459" s="18">
        <f>IF($K459="","",$K459*N(INDEX(Turnos!$D$2:$D$201,MATCH($G459,Turnos!$J$2:$J$201,0))))</f>
        <v/>
      </c>
      <c r="N459" s="18">
        <f>IF($K459="","",$L459+$M459)</f>
        <v/>
      </c>
      <c r="O459" s="13">
        <f>IF(OR($G459="",$C459="",$G459&lt;&gt;'Liquidación del turno'!$C$5),"",COUNTIFS($G$2:$G459,$G459,$C$2:$C459,"&lt;&gt;"))</f>
        <v/>
      </c>
    </row>
    <row r="460">
      <c r="A460" s="16" t="n"/>
      <c r="B460" s="11" t="n"/>
      <c r="C460" s="11" t="n"/>
      <c r="D460" s="12" t="n"/>
      <c r="E460" s="13">
        <f>IF($C460="","",IFERROR(INDEX(Equipo!$B$2:$B$61,MATCH($C460,Equipo!$A$2:$A$61,0)),"No está en Equipo"))</f>
        <v/>
      </c>
      <c r="F460" s="15">
        <f>IF($C460="","",IFERROR(INDEX(Equipo!$C$2:$C$61,MATCH($C460,Equipo!$A$2:$A$61,0)),0))</f>
        <v/>
      </c>
      <c r="G460" s="13">
        <f>IF(OR($A460="",$B460=""),"",IFERROR($A460*10+MATCH($B460,Puestos!$D$2:$D$7,0),""))</f>
        <v/>
      </c>
      <c r="H460" s="13">
        <f>IF($G460="","",IFERROR(INDEX(Turnos!$F$2:$F$201,MATCH($G460,Turnos!$J$2:$J$201,0)),"Falta el turno"))</f>
        <v/>
      </c>
      <c r="I460" s="15">
        <f>IF(OR($C460="",$H460=""),"",IF($H460="Por horas",N($D460),IF($H460="Por puntos",N($F460),IF($H460="Puntos × horas",N($F460)*N($D460),IF($H460="Partes iguales",1,"")))))</f>
        <v/>
      </c>
      <c r="J460" s="15">
        <f>IF($I460="","",SUMIFS($I$2:$I$1201,$G$2:$G$1201,$G460))</f>
        <v/>
      </c>
      <c r="K460" s="19">
        <f>IF($I460="","",IFERROR($I460/$J460,0))</f>
        <v/>
      </c>
      <c r="L460" s="18">
        <f>IF($K460="","",$K460*N(INDEX(Turnos!$C$2:$C$201,MATCH($G460,Turnos!$J$2:$J$201,0))))</f>
        <v/>
      </c>
      <c r="M460" s="18">
        <f>IF($K460="","",$K460*N(INDEX(Turnos!$D$2:$D$201,MATCH($G460,Turnos!$J$2:$J$201,0))))</f>
        <v/>
      </c>
      <c r="N460" s="18">
        <f>IF($K460="","",$L460+$M460)</f>
        <v/>
      </c>
      <c r="O460" s="13">
        <f>IF(OR($G460="",$C460="",$G460&lt;&gt;'Liquidación del turno'!$C$5),"",COUNTIFS($G$2:$G460,$G460,$C$2:$C460,"&lt;&gt;"))</f>
        <v/>
      </c>
    </row>
    <row r="461">
      <c r="A461" s="16" t="n"/>
      <c r="B461" s="11" t="n"/>
      <c r="C461" s="11" t="n"/>
      <c r="D461" s="12" t="n"/>
      <c r="E461" s="13">
        <f>IF($C461="","",IFERROR(INDEX(Equipo!$B$2:$B$61,MATCH($C461,Equipo!$A$2:$A$61,0)),"No está en Equipo"))</f>
        <v/>
      </c>
      <c r="F461" s="15">
        <f>IF($C461="","",IFERROR(INDEX(Equipo!$C$2:$C$61,MATCH($C461,Equipo!$A$2:$A$61,0)),0))</f>
        <v/>
      </c>
      <c r="G461" s="13">
        <f>IF(OR($A461="",$B461=""),"",IFERROR($A461*10+MATCH($B461,Puestos!$D$2:$D$7,0),""))</f>
        <v/>
      </c>
      <c r="H461" s="13">
        <f>IF($G461="","",IFERROR(INDEX(Turnos!$F$2:$F$201,MATCH($G461,Turnos!$J$2:$J$201,0)),"Falta el turno"))</f>
        <v/>
      </c>
      <c r="I461" s="15">
        <f>IF(OR($C461="",$H461=""),"",IF($H461="Por horas",N($D461),IF($H461="Por puntos",N($F461),IF($H461="Puntos × horas",N($F461)*N($D461),IF($H461="Partes iguales",1,"")))))</f>
        <v/>
      </c>
      <c r="J461" s="15">
        <f>IF($I461="","",SUMIFS($I$2:$I$1201,$G$2:$G$1201,$G461))</f>
        <v/>
      </c>
      <c r="K461" s="19">
        <f>IF($I461="","",IFERROR($I461/$J461,0))</f>
        <v/>
      </c>
      <c r="L461" s="18">
        <f>IF($K461="","",$K461*N(INDEX(Turnos!$C$2:$C$201,MATCH($G461,Turnos!$J$2:$J$201,0))))</f>
        <v/>
      </c>
      <c r="M461" s="18">
        <f>IF($K461="","",$K461*N(INDEX(Turnos!$D$2:$D$201,MATCH($G461,Turnos!$J$2:$J$201,0))))</f>
        <v/>
      </c>
      <c r="N461" s="18">
        <f>IF($K461="","",$L461+$M461)</f>
        <v/>
      </c>
      <c r="O461" s="13">
        <f>IF(OR($G461="",$C461="",$G461&lt;&gt;'Liquidación del turno'!$C$5),"",COUNTIFS($G$2:$G461,$G461,$C$2:$C461,"&lt;&gt;"))</f>
        <v/>
      </c>
    </row>
    <row r="462">
      <c r="A462" s="16" t="n"/>
      <c r="B462" s="11" t="n"/>
      <c r="C462" s="11" t="n"/>
      <c r="D462" s="12" t="n"/>
      <c r="E462" s="13">
        <f>IF($C462="","",IFERROR(INDEX(Equipo!$B$2:$B$61,MATCH($C462,Equipo!$A$2:$A$61,0)),"No está en Equipo"))</f>
        <v/>
      </c>
      <c r="F462" s="15">
        <f>IF($C462="","",IFERROR(INDEX(Equipo!$C$2:$C$61,MATCH($C462,Equipo!$A$2:$A$61,0)),0))</f>
        <v/>
      </c>
      <c r="G462" s="13">
        <f>IF(OR($A462="",$B462=""),"",IFERROR($A462*10+MATCH($B462,Puestos!$D$2:$D$7,0),""))</f>
        <v/>
      </c>
      <c r="H462" s="13">
        <f>IF($G462="","",IFERROR(INDEX(Turnos!$F$2:$F$201,MATCH($G462,Turnos!$J$2:$J$201,0)),"Falta el turno"))</f>
        <v/>
      </c>
      <c r="I462" s="15">
        <f>IF(OR($C462="",$H462=""),"",IF($H462="Por horas",N($D462),IF($H462="Por puntos",N($F462),IF($H462="Puntos × horas",N($F462)*N($D462),IF($H462="Partes iguales",1,"")))))</f>
        <v/>
      </c>
      <c r="J462" s="15">
        <f>IF($I462="","",SUMIFS($I$2:$I$1201,$G$2:$G$1201,$G462))</f>
        <v/>
      </c>
      <c r="K462" s="19">
        <f>IF($I462="","",IFERROR($I462/$J462,0))</f>
        <v/>
      </c>
      <c r="L462" s="18">
        <f>IF($K462="","",$K462*N(INDEX(Turnos!$C$2:$C$201,MATCH($G462,Turnos!$J$2:$J$201,0))))</f>
        <v/>
      </c>
      <c r="M462" s="18">
        <f>IF($K462="","",$K462*N(INDEX(Turnos!$D$2:$D$201,MATCH($G462,Turnos!$J$2:$J$201,0))))</f>
        <v/>
      </c>
      <c r="N462" s="18">
        <f>IF($K462="","",$L462+$M462)</f>
        <v/>
      </c>
      <c r="O462" s="13">
        <f>IF(OR($G462="",$C462="",$G462&lt;&gt;'Liquidación del turno'!$C$5),"",COUNTIFS($G$2:$G462,$G462,$C$2:$C462,"&lt;&gt;"))</f>
        <v/>
      </c>
    </row>
    <row r="463">
      <c r="A463" s="16" t="n"/>
      <c r="B463" s="11" t="n"/>
      <c r="C463" s="11" t="n"/>
      <c r="D463" s="12" t="n"/>
      <c r="E463" s="13">
        <f>IF($C463="","",IFERROR(INDEX(Equipo!$B$2:$B$61,MATCH($C463,Equipo!$A$2:$A$61,0)),"No está en Equipo"))</f>
        <v/>
      </c>
      <c r="F463" s="15">
        <f>IF($C463="","",IFERROR(INDEX(Equipo!$C$2:$C$61,MATCH($C463,Equipo!$A$2:$A$61,0)),0))</f>
        <v/>
      </c>
      <c r="G463" s="13">
        <f>IF(OR($A463="",$B463=""),"",IFERROR($A463*10+MATCH($B463,Puestos!$D$2:$D$7,0),""))</f>
        <v/>
      </c>
      <c r="H463" s="13">
        <f>IF($G463="","",IFERROR(INDEX(Turnos!$F$2:$F$201,MATCH($G463,Turnos!$J$2:$J$201,0)),"Falta el turno"))</f>
        <v/>
      </c>
      <c r="I463" s="15">
        <f>IF(OR($C463="",$H463=""),"",IF($H463="Por horas",N($D463),IF($H463="Por puntos",N($F463),IF($H463="Puntos × horas",N($F463)*N($D463),IF($H463="Partes iguales",1,"")))))</f>
        <v/>
      </c>
      <c r="J463" s="15">
        <f>IF($I463="","",SUMIFS($I$2:$I$1201,$G$2:$G$1201,$G463))</f>
        <v/>
      </c>
      <c r="K463" s="19">
        <f>IF($I463="","",IFERROR($I463/$J463,0))</f>
        <v/>
      </c>
      <c r="L463" s="18">
        <f>IF($K463="","",$K463*N(INDEX(Turnos!$C$2:$C$201,MATCH($G463,Turnos!$J$2:$J$201,0))))</f>
        <v/>
      </c>
      <c r="M463" s="18">
        <f>IF($K463="","",$K463*N(INDEX(Turnos!$D$2:$D$201,MATCH($G463,Turnos!$J$2:$J$201,0))))</f>
        <v/>
      </c>
      <c r="N463" s="18">
        <f>IF($K463="","",$L463+$M463)</f>
        <v/>
      </c>
      <c r="O463" s="13">
        <f>IF(OR($G463="",$C463="",$G463&lt;&gt;'Liquidación del turno'!$C$5),"",COUNTIFS($G$2:$G463,$G463,$C$2:$C463,"&lt;&gt;"))</f>
        <v/>
      </c>
    </row>
    <row r="464">
      <c r="A464" s="16" t="n"/>
      <c r="B464" s="11" t="n"/>
      <c r="C464" s="11" t="n"/>
      <c r="D464" s="12" t="n"/>
      <c r="E464" s="13">
        <f>IF($C464="","",IFERROR(INDEX(Equipo!$B$2:$B$61,MATCH($C464,Equipo!$A$2:$A$61,0)),"No está en Equipo"))</f>
        <v/>
      </c>
      <c r="F464" s="15">
        <f>IF($C464="","",IFERROR(INDEX(Equipo!$C$2:$C$61,MATCH($C464,Equipo!$A$2:$A$61,0)),0))</f>
        <v/>
      </c>
      <c r="G464" s="13">
        <f>IF(OR($A464="",$B464=""),"",IFERROR($A464*10+MATCH($B464,Puestos!$D$2:$D$7,0),""))</f>
        <v/>
      </c>
      <c r="H464" s="13">
        <f>IF($G464="","",IFERROR(INDEX(Turnos!$F$2:$F$201,MATCH($G464,Turnos!$J$2:$J$201,0)),"Falta el turno"))</f>
        <v/>
      </c>
      <c r="I464" s="15">
        <f>IF(OR($C464="",$H464=""),"",IF($H464="Por horas",N($D464),IF($H464="Por puntos",N($F464),IF($H464="Puntos × horas",N($F464)*N($D464),IF($H464="Partes iguales",1,"")))))</f>
        <v/>
      </c>
      <c r="J464" s="15">
        <f>IF($I464="","",SUMIFS($I$2:$I$1201,$G$2:$G$1201,$G464))</f>
        <v/>
      </c>
      <c r="K464" s="19">
        <f>IF($I464="","",IFERROR($I464/$J464,0))</f>
        <v/>
      </c>
      <c r="L464" s="18">
        <f>IF($K464="","",$K464*N(INDEX(Turnos!$C$2:$C$201,MATCH($G464,Turnos!$J$2:$J$201,0))))</f>
        <v/>
      </c>
      <c r="M464" s="18">
        <f>IF($K464="","",$K464*N(INDEX(Turnos!$D$2:$D$201,MATCH($G464,Turnos!$J$2:$J$201,0))))</f>
        <v/>
      </c>
      <c r="N464" s="18">
        <f>IF($K464="","",$L464+$M464)</f>
        <v/>
      </c>
      <c r="O464" s="13">
        <f>IF(OR($G464="",$C464="",$G464&lt;&gt;'Liquidación del turno'!$C$5),"",COUNTIFS($G$2:$G464,$G464,$C$2:$C464,"&lt;&gt;"))</f>
        <v/>
      </c>
    </row>
    <row r="465">
      <c r="A465" s="16" t="n"/>
      <c r="B465" s="11" t="n"/>
      <c r="C465" s="11" t="n"/>
      <c r="D465" s="12" t="n"/>
      <c r="E465" s="13">
        <f>IF($C465="","",IFERROR(INDEX(Equipo!$B$2:$B$61,MATCH($C465,Equipo!$A$2:$A$61,0)),"No está en Equipo"))</f>
        <v/>
      </c>
      <c r="F465" s="15">
        <f>IF($C465="","",IFERROR(INDEX(Equipo!$C$2:$C$61,MATCH($C465,Equipo!$A$2:$A$61,0)),0))</f>
        <v/>
      </c>
      <c r="G465" s="13">
        <f>IF(OR($A465="",$B465=""),"",IFERROR($A465*10+MATCH($B465,Puestos!$D$2:$D$7,0),""))</f>
        <v/>
      </c>
      <c r="H465" s="13">
        <f>IF($G465="","",IFERROR(INDEX(Turnos!$F$2:$F$201,MATCH($G465,Turnos!$J$2:$J$201,0)),"Falta el turno"))</f>
        <v/>
      </c>
      <c r="I465" s="15">
        <f>IF(OR($C465="",$H465=""),"",IF($H465="Por horas",N($D465),IF($H465="Por puntos",N($F465),IF($H465="Puntos × horas",N($F465)*N($D465),IF($H465="Partes iguales",1,"")))))</f>
        <v/>
      </c>
      <c r="J465" s="15">
        <f>IF($I465="","",SUMIFS($I$2:$I$1201,$G$2:$G$1201,$G465))</f>
        <v/>
      </c>
      <c r="K465" s="19">
        <f>IF($I465="","",IFERROR($I465/$J465,0))</f>
        <v/>
      </c>
      <c r="L465" s="18">
        <f>IF($K465="","",$K465*N(INDEX(Turnos!$C$2:$C$201,MATCH($G465,Turnos!$J$2:$J$201,0))))</f>
        <v/>
      </c>
      <c r="M465" s="18">
        <f>IF($K465="","",$K465*N(INDEX(Turnos!$D$2:$D$201,MATCH($G465,Turnos!$J$2:$J$201,0))))</f>
        <v/>
      </c>
      <c r="N465" s="18">
        <f>IF($K465="","",$L465+$M465)</f>
        <v/>
      </c>
      <c r="O465" s="13">
        <f>IF(OR($G465="",$C465="",$G465&lt;&gt;'Liquidación del turno'!$C$5),"",COUNTIFS($G$2:$G465,$G465,$C$2:$C465,"&lt;&gt;"))</f>
        <v/>
      </c>
    </row>
    <row r="466">
      <c r="A466" s="16" t="n"/>
      <c r="B466" s="11" t="n"/>
      <c r="C466" s="11" t="n"/>
      <c r="D466" s="12" t="n"/>
      <c r="E466" s="13">
        <f>IF($C466="","",IFERROR(INDEX(Equipo!$B$2:$B$61,MATCH($C466,Equipo!$A$2:$A$61,0)),"No está en Equipo"))</f>
        <v/>
      </c>
      <c r="F466" s="15">
        <f>IF($C466="","",IFERROR(INDEX(Equipo!$C$2:$C$61,MATCH($C466,Equipo!$A$2:$A$61,0)),0))</f>
        <v/>
      </c>
      <c r="G466" s="13">
        <f>IF(OR($A466="",$B466=""),"",IFERROR($A466*10+MATCH($B466,Puestos!$D$2:$D$7,0),""))</f>
        <v/>
      </c>
      <c r="H466" s="13">
        <f>IF($G466="","",IFERROR(INDEX(Turnos!$F$2:$F$201,MATCH($G466,Turnos!$J$2:$J$201,0)),"Falta el turno"))</f>
        <v/>
      </c>
      <c r="I466" s="15">
        <f>IF(OR($C466="",$H466=""),"",IF($H466="Por horas",N($D466),IF($H466="Por puntos",N($F466),IF($H466="Puntos × horas",N($F466)*N($D466),IF($H466="Partes iguales",1,"")))))</f>
        <v/>
      </c>
      <c r="J466" s="15">
        <f>IF($I466="","",SUMIFS($I$2:$I$1201,$G$2:$G$1201,$G466))</f>
        <v/>
      </c>
      <c r="K466" s="19">
        <f>IF($I466="","",IFERROR($I466/$J466,0))</f>
        <v/>
      </c>
      <c r="L466" s="18">
        <f>IF($K466="","",$K466*N(INDEX(Turnos!$C$2:$C$201,MATCH($G466,Turnos!$J$2:$J$201,0))))</f>
        <v/>
      </c>
      <c r="M466" s="18">
        <f>IF($K466="","",$K466*N(INDEX(Turnos!$D$2:$D$201,MATCH($G466,Turnos!$J$2:$J$201,0))))</f>
        <v/>
      </c>
      <c r="N466" s="18">
        <f>IF($K466="","",$L466+$M466)</f>
        <v/>
      </c>
      <c r="O466" s="13">
        <f>IF(OR($G466="",$C466="",$G466&lt;&gt;'Liquidación del turno'!$C$5),"",COUNTIFS($G$2:$G466,$G466,$C$2:$C466,"&lt;&gt;"))</f>
        <v/>
      </c>
    </row>
    <row r="467">
      <c r="A467" s="16" t="n"/>
      <c r="B467" s="11" t="n"/>
      <c r="C467" s="11" t="n"/>
      <c r="D467" s="12" t="n"/>
      <c r="E467" s="13">
        <f>IF($C467="","",IFERROR(INDEX(Equipo!$B$2:$B$61,MATCH($C467,Equipo!$A$2:$A$61,0)),"No está en Equipo"))</f>
        <v/>
      </c>
      <c r="F467" s="15">
        <f>IF($C467="","",IFERROR(INDEX(Equipo!$C$2:$C$61,MATCH($C467,Equipo!$A$2:$A$61,0)),0))</f>
        <v/>
      </c>
      <c r="G467" s="13">
        <f>IF(OR($A467="",$B467=""),"",IFERROR($A467*10+MATCH($B467,Puestos!$D$2:$D$7,0),""))</f>
        <v/>
      </c>
      <c r="H467" s="13">
        <f>IF($G467="","",IFERROR(INDEX(Turnos!$F$2:$F$201,MATCH($G467,Turnos!$J$2:$J$201,0)),"Falta el turno"))</f>
        <v/>
      </c>
      <c r="I467" s="15">
        <f>IF(OR($C467="",$H467=""),"",IF($H467="Por horas",N($D467),IF($H467="Por puntos",N($F467),IF($H467="Puntos × horas",N($F467)*N($D467),IF($H467="Partes iguales",1,"")))))</f>
        <v/>
      </c>
      <c r="J467" s="15">
        <f>IF($I467="","",SUMIFS($I$2:$I$1201,$G$2:$G$1201,$G467))</f>
        <v/>
      </c>
      <c r="K467" s="19">
        <f>IF($I467="","",IFERROR($I467/$J467,0))</f>
        <v/>
      </c>
      <c r="L467" s="18">
        <f>IF($K467="","",$K467*N(INDEX(Turnos!$C$2:$C$201,MATCH($G467,Turnos!$J$2:$J$201,0))))</f>
        <v/>
      </c>
      <c r="M467" s="18">
        <f>IF($K467="","",$K467*N(INDEX(Turnos!$D$2:$D$201,MATCH($G467,Turnos!$J$2:$J$201,0))))</f>
        <v/>
      </c>
      <c r="N467" s="18">
        <f>IF($K467="","",$L467+$M467)</f>
        <v/>
      </c>
      <c r="O467" s="13">
        <f>IF(OR($G467="",$C467="",$G467&lt;&gt;'Liquidación del turno'!$C$5),"",COUNTIFS($G$2:$G467,$G467,$C$2:$C467,"&lt;&gt;"))</f>
        <v/>
      </c>
    </row>
    <row r="468">
      <c r="A468" s="16" t="n"/>
      <c r="B468" s="11" t="n"/>
      <c r="C468" s="11" t="n"/>
      <c r="D468" s="12" t="n"/>
      <c r="E468" s="13">
        <f>IF($C468="","",IFERROR(INDEX(Equipo!$B$2:$B$61,MATCH($C468,Equipo!$A$2:$A$61,0)),"No está en Equipo"))</f>
        <v/>
      </c>
      <c r="F468" s="15">
        <f>IF($C468="","",IFERROR(INDEX(Equipo!$C$2:$C$61,MATCH($C468,Equipo!$A$2:$A$61,0)),0))</f>
        <v/>
      </c>
      <c r="G468" s="13">
        <f>IF(OR($A468="",$B468=""),"",IFERROR($A468*10+MATCH($B468,Puestos!$D$2:$D$7,0),""))</f>
        <v/>
      </c>
      <c r="H468" s="13">
        <f>IF($G468="","",IFERROR(INDEX(Turnos!$F$2:$F$201,MATCH($G468,Turnos!$J$2:$J$201,0)),"Falta el turno"))</f>
        <v/>
      </c>
      <c r="I468" s="15">
        <f>IF(OR($C468="",$H468=""),"",IF($H468="Por horas",N($D468),IF($H468="Por puntos",N($F468),IF($H468="Puntos × horas",N($F468)*N($D468),IF($H468="Partes iguales",1,"")))))</f>
        <v/>
      </c>
      <c r="J468" s="15">
        <f>IF($I468="","",SUMIFS($I$2:$I$1201,$G$2:$G$1201,$G468))</f>
        <v/>
      </c>
      <c r="K468" s="19">
        <f>IF($I468="","",IFERROR($I468/$J468,0))</f>
        <v/>
      </c>
      <c r="L468" s="18">
        <f>IF($K468="","",$K468*N(INDEX(Turnos!$C$2:$C$201,MATCH($G468,Turnos!$J$2:$J$201,0))))</f>
        <v/>
      </c>
      <c r="M468" s="18">
        <f>IF($K468="","",$K468*N(INDEX(Turnos!$D$2:$D$201,MATCH($G468,Turnos!$J$2:$J$201,0))))</f>
        <v/>
      </c>
      <c r="N468" s="18">
        <f>IF($K468="","",$L468+$M468)</f>
        <v/>
      </c>
      <c r="O468" s="13">
        <f>IF(OR($G468="",$C468="",$G468&lt;&gt;'Liquidación del turno'!$C$5),"",COUNTIFS($G$2:$G468,$G468,$C$2:$C468,"&lt;&gt;"))</f>
        <v/>
      </c>
    </row>
    <row r="469">
      <c r="A469" s="16" t="n"/>
      <c r="B469" s="11" t="n"/>
      <c r="C469" s="11" t="n"/>
      <c r="D469" s="12" t="n"/>
      <c r="E469" s="13">
        <f>IF($C469="","",IFERROR(INDEX(Equipo!$B$2:$B$61,MATCH($C469,Equipo!$A$2:$A$61,0)),"No está en Equipo"))</f>
        <v/>
      </c>
      <c r="F469" s="15">
        <f>IF($C469="","",IFERROR(INDEX(Equipo!$C$2:$C$61,MATCH($C469,Equipo!$A$2:$A$61,0)),0))</f>
        <v/>
      </c>
      <c r="G469" s="13">
        <f>IF(OR($A469="",$B469=""),"",IFERROR($A469*10+MATCH($B469,Puestos!$D$2:$D$7,0),""))</f>
        <v/>
      </c>
      <c r="H469" s="13">
        <f>IF($G469="","",IFERROR(INDEX(Turnos!$F$2:$F$201,MATCH($G469,Turnos!$J$2:$J$201,0)),"Falta el turno"))</f>
        <v/>
      </c>
      <c r="I469" s="15">
        <f>IF(OR($C469="",$H469=""),"",IF($H469="Por horas",N($D469),IF($H469="Por puntos",N($F469),IF($H469="Puntos × horas",N($F469)*N($D469),IF($H469="Partes iguales",1,"")))))</f>
        <v/>
      </c>
      <c r="J469" s="15">
        <f>IF($I469="","",SUMIFS($I$2:$I$1201,$G$2:$G$1201,$G469))</f>
        <v/>
      </c>
      <c r="K469" s="19">
        <f>IF($I469="","",IFERROR($I469/$J469,0))</f>
        <v/>
      </c>
      <c r="L469" s="18">
        <f>IF($K469="","",$K469*N(INDEX(Turnos!$C$2:$C$201,MATCH($G469,Turnos!$J$2:$J$201,0))))</f>
        <v/>
      </c>
      <c r="M469" s="18">
        <f>IF($K469="","",$K469*N(INDEX(Turnos!$D$2:$D$201,MATCH($G469,Turnos!$J$2:$J$201,0))))</f>
        <v/>
      </c>
      <c r="N469" s="18">
        <f>IF($K469="","",$L469+$M469)</f>
        <v/>
      </c>
      <c r="O469" s="13">
        <f>IF(OR($G469="",$C469="",$G469&lt;&gt;'Liquidación del turno'!$C$5),"",COUNTIFS($G$2:$G469,$G469,$C$2:$C469,"&lt;&gt;"))</f>
        <v/>
      </c>
    </row>
    <row r="470">
      <c r="A470" s="16" t="n"/>
      <c r="B470" s="11" t="n"/>
      <c r="C470" s="11" t="n"/>
      <c r="D470" s="12" t="n"/>
      <c r="E470" s="13">
        <f>IF($C470="","",IFERROR(INDEX(Equipo!$B$2:$B$61,MATCH($C470,Equipo!$A$2:$A$61,0)),"No está en Equipo"))</f>
        <v/>
      </c>
      <c r="F470" s="15">
        <f>IF($C470="","",IFERROR(INDEX(Equipo!$C$2:$C$61,MATCH($C470,Equipo!$A$2:$A$61,0)),0))</f>
        <v/>
      </c>
      <c r="G470" s="13">
        <f>IF(OR($A470="",$B470=""),"",IFERROR($A470*10+MATCH($B470,Puestos!$D$2:$D$7,0),""))</f>
        <v/>
      </c>
      <c r="H470" s="13">
        <f>IF($G470="","",IFERROR(INDEX(Turnos!$F$2:$F$201,MATCH($G470,Turnos!$J$2:$J$201,0)),"Falta el turno"))</f>
        <v/>
      </c>
      <c r="I470" s="15">
        <f>IF(OR($C470="",$H470=""),"",IF($H470="Por horas",N($D470),IF($H470="Por puntos",N($F470),IF($H470="Puntos × horas",N($F470)*N($D470),IF($H470="Partes iguales",1,"")))))</f>
        <v/>
      </c>
      <c r="J470" s="15">
        <f>IF($I470="","",SUMIFS($I$2:$I$1201,$G$2:$G$1201,$G470))</f>
        <v/>
      </c>
      <c r="K470" s="19">
        <f>IF($I470="","",IFERROR($I470/$J470,0))</f>
        <v/>
      </c>
      <c r="L470" s="18">
        <f>IF($K470="","",$K470*N(INDEX(Turnos!$C$2:$C$201,MATCH($G470,Turnos!$J$2:$J$201,0))))</f>
        <v/>
      </c>
      <c r="M470" s="18">
        <f>IF($K470="","",$K470*N(INDEX(Turnos!$D$2:$D$201,MATCH($G470,Turnos!$J$2:$J$201,0))))</f>
        <v/>
      </c>
      <c r="N470" s="18">
        <f>IF($K470="","",$L470+$M470)</f>
        <v/>
      </c>
      <c r="O470" s="13">
        <f>IF(OR($G470="",$C470="",$G470&lt;&gt;'Liquidación del turno'!$C$5),"",COUNTIFS($G$2:$G470,$G470,$C$2:$C470,"&lt;&gt;"))</f>
        <v/>
      </c>
    </row>
    <row r="471">
      <c r="A471" s="16" t="n"/>
      <c r="B471" s="11" t="n"/>
      <c r="C471" s="11" t="n"/>
      <c r="D471" s="12" t="n"/>
      <c r="E471" s="13">
        <f>IF($C471="","",IFERROR(INDEX(Equipo!$B$2:$B$61,MATCH($C471,Equipo!$A$2:$A$61,0)),"No está en Equipo"))</f>
        <v/>
      </c>
      <c r="F471" s="15">
        <f>IF($C471="","",IFERROR(INDEX(Equipo!$C$2:$C$61,MATCH($C471,Equipo!$A$2:$A$61,0)),0))</f>
        <v/>
      </c>
      <c r="G471" s="13">
        <f>IF(OR($A471="",$B471=""),"",IFERROR($A471*10+MATCH($B471,Puestos!$D$2:$D$7,0),""))</f>
        <v/>
      </c>
      <c r="H471" s="13">
        <f>IF($G471="","",IFERROR(INDEX(Turnos!$F$2:$F$201,MATCH($G471,Turnos!$J$2:$J$201,0)),"Falta el turno"))</f>
        <v/>
      </c>
      <c r="I471" s="15">
        <f>IF(OR($C471="",$H471=""),"",IF($H471="Por horas",N($D471),IF($H471="Por puntos",N($F471),IF($H471="Puntos × horas",N($F471)*N($D471),IF($H471="Partes iguales",1,"")))))</f>
        <v/>
      </c>
      <c r="J471" s="15">
        <f>IF($I471="","",SUMIFS($I$2:$I$1201,$G$2:$G$1201,$G471))</f>
        <v/>
      </c>
      <c r="K471" s="19">
        <f>IF($I471="","",IFERROR($I471/$J471,0))</f>
        <v/>
      </c>
      <c r="L471" s="18">
        <f>IF($K471="","",$K471*N(INDEX(Turnos!$C$2:$C$201,MATCH($G471,Turnos!$J$2:$J$201,0))))</f>
        <v/>
      </c>
      <c r="M471" s="18">
        <f>IF($K471="","",$K471*N(INDEX(Turnos!$D$2:$D$201,MATCH($G471,Turnos!$J$2:$J$201,0))))</f>
        <v/>
      </c>
      <c r="N471" s="18">
        <f>IF($K471="","",$L471+$M471)</f>
        <v/>
      </c>
      <c r="O471" s="13">
        <f>IF(OR($G471="",$C471="",$G471&lt;&gt;'Liquidación del turno'!$C$5),"",COUNTIFS($G$2:$G471,$G471,$C$2:$C471,"&lt;&gt;"))</f>
        <v/>
      </c>
    </row>
    <row r="472">
      <c r="A472" s="16" t="n"/>
      <c r="B472" s="11" t="n"/>
      <c r="C472" s="11" t="n"/>
      <c r="D472" s="12" t="n"/>
      <c r="E472" s="13">
        <f>IF($C472="","",IFERROR(INDEX(Equipo!$B$2:$B$61,MATCH($C472,Equipo!$A$2:$A$61,0)),"No está en Equipo"))</f>
        <v/>
      </c>
      <c r="F472" s="15">
        <f>IF($C472="","",IFERROR(INDEX(Equipo!$C$2:$C$61,MATCH($C472,Equipo!$A$2:$A$61,0)),0))</f>
        <v/>
      </c>
      <c r="G472" s="13">
        <f>IF(OR($A472="",$B472=""),"",IFERROR($A472*10+MATCH($B472,Puestos!$D$2:$D$7,0),""))</f>
        <v/>
      </c>
      <c r="H472" s="13">
        <f>IF($G472="","",IFERROR(INDEX(Turnos!$F$2:$F$201,MATCH($G472,Turnos!$J$2:$J$201,0)),"Falta el turno"))</f>
        <v/>
      </c>
      <c r="I472" s="15">
        <f>IF(OR($C472="",$H472=""),"",IF($H472="Por horas",N($D472),IF($H472="Por puntos",N($F472),IF($H472="Puntos × horas",N($F472)*N($D472),IF($H472="Partes iguales",1,"")))))</f>
        <v/>
      </c>
      <c r="J472" s="15">
        <f>IF($I472="","",SUMIFS($I$2:$I$1201,$G$2:$G$1201,$G472))</f>
        <v/>
      </c>
      <c r="K472" s="19">
        <f>IF($I472="","",IFERROR($I472/$J472,0))</f>
        <v/>
      </c>
      <c r="L472" s="18">
        <f>IF($K472="","",$K472*N(INDEX(Turnos!$C$2:$C$201,MATCH($G472,Turnos!$J$2:$J$201,0))))</f>
        <v/>
      </c>
      <c r="M472" s="18">
        <f>IF($K472="","",$K472*N(INDEX(Turnos!$D$2:$D$201,MATCH($G472,Turnos!$J$2:$J$201,0))))</f>
        <v/>
      </c>
      <c r="N472" s="18">
        <f>IF($K472="","",$L472+$M472)</f>
        <v/>
      </c>
      <c r="O472" s="13">
        <f>IF(OR($G472="",$C472="",$G472&lt;&gt;'Liquidación del turno'!$C$5),"",COUNTIFS($G$2:$G472,$G472,$C$2:$C472,"&lt;&gt;"))</f>
        <v/>
      </c>
    </row>
    <row r="473">
      <c r="A473" s="16" t="n"/>
      <c r="B473" s="11" t="n"/>
      <c r="C473" s="11" t="n"/>
      <c r="D473" s="12" t="n"/>
      <c r="E473" s="13">
        <f>IF($C473="","",IFERROR(INDEX(Equipo!$B$2:$B$61,MATCH($C473,Equipo!$A$2:$A$61,0)),"No está en Equipo"))</f>
        <v/>
      </c>
      <c r="F473" s="15">
        <f>IF($C473="","",IFERROR(INDEX(Equipo!$C$2:$C$61,MATCH($C473,Equipo!$A$2:$A$61,0)),0))</f>
        <v/>
      </c>
      <c r="G473" s="13">
        <f>IF(OR($A473="",$B473=""),"",IFERROR($A473*10+MATCH($B473,Puestos!$D$2:$D$7,0),""))</f>
        <v/>
      </c>
      <c r="H473" s="13">
        <f>IF($G473="","",IFERROR(INDEX(Turnos!$F$2:$F$201,MATCH($G473,Turnos!$J$2:$J$201,0)),"Falta el turno"))</f>
        <v/>
      </c>
      <c r="I473" s="15">
        <f>IF(OR($C473="",$H473=""),"",IF($H473="Por horas",N($D473),IF($H473="Por puntos",N($F473),IF($H473="Puntos × horas",N($F473)*N($D473),IF($H473="Partes iguales",1,"")))))</f>
        <v/>
      </c>
      <c r="J473" s="15">
        <f>IF($I473="","",SUMIFS($I$2:$I$1201,$G$2:$G$1201,$G473))</f>
        <v/>
      </c>
      <c r="K473" s="19">
        <f>IF($I473="","",IFERROR($I473/$J473,0))</f>
        <v/>
      </c>
      <c r="L473" s="18">
        <f>IF($K473="","",$K473*N(INDEX(Turnos!$C$2:$C$201,MATCH($G473,Turnos!$J$2:$J$201,0))))</f>
        <v/>
      </c>
      <c r="M473" s="18">
        <f>IF($K473="","",$K473*N(INDEX(Turnos!$D$2:$D$201,MATCH($G473,Turnos!$J$2:$J$201,0))))</f>
        <v/>
      </c>
      <c r="N473" s="18">
        <f>IF($K473="","",$L473+$M473)</f>
        <v/>
      </c>
      <c r="O473" s="13">
        <f>IF(OR($G473="",$C473="",$G473&lt;&gt;'Liquidación del turno'!$C$5),"",COUNTIFS($G$2:$G473,$G473,$C$2:$C473,"&lt;&gt;"))</f>
        <v/>
      </c>
    </row>
    <row r="474">
      <c r="A474" s="16" t="n"/>
      <c r="B474" s="11" t="n"/>
      <c r="C474" s="11" t="n"/>
      <c r="D474" s="12" t="n"/>
      <c r="E474" s="13">
        <f>IF($C474="","",IFERROR(INDEX(Equipo!$B$2:$B$61,MATCH($C474,Equipo!$A$2:$A$61,0)),"No está en Equipo"))</f>
        <v/>
      </c>
      <c r="F474" s="15">
        <f>IF($C474="","",IFERROR(INDEX(Equipo!$C$2:$C$61,MATCH($C474,Equipo!$A$2:$A$61,0)),0))</f>
        <v/>
      </c>
      <c r="G474" s="13">
        <f>IF(OR($A474="",$B474=""),"",IFERROR($A474*10+MATCH($B474,Puestos!$D$2:$D$7,0),""))</f>
        <v/>
      </c>
      <c r="H474" s="13">
        <f>IF($G474="","",IFERROR(INDEX(Turnos!$F$2:$F$201,MATCH($G474,Turnos!$J$2:$J$201,0)),"Falta el turno"))</f>
        <v/>
      </c>
      <c r="I474" s="15">
        <f>IF(OR($C474="",$H474=""),"",IF($H474="Por horas",N($D474),IF($H474="Por puntos",N($F474),IF($H474="Puntos × horas",N($F474)*N($D474),IF($H474="Partes iguales",1,"")))))</f>
        <v/>
      </c>
      <c r="J474" s="15">
        <f>IF($I474="","",SUMIFS($I$2:$I$1201,$G$2:$G$1201,$G474))</f>
        <v/>
      </c>
      <c r="K474" s="19">
        <f>IF($I474="","",IFERROR($I474/$J474,0))</f>
        <v/>
      </c>
      <c r="L474" s="18">
        <f>IF($K474="","",$K474*N(INDEX(Turnos!$C$2:$C$201,MATCH($G474,Turnos!$J$2:$J$201,0))))</f>
        <v/>
      </c>
      <c r="M474" s="18">
        <f>IF($K474="","",$K474*N(INDEX(Turnos!$D$2:$D$201,MATCH($G474,Turnos!$J$2:$J$201,0))))</f>
        <v/>
      </c>
      <c r="N474" s="18">
        <f>IF($K474="","",$L474+$M474)</f>
        <v/>
      </c>
      <c r="O474" s="13">
        <f>IF(OR($G474="",$C474="",$G474&lt;&gt;'Liquidación del turno'!$C$5),"",COUNTIFS($G$2:$G474,$G474,$C$2:$C474,"&lt;&gt;"))</f>
        <v/>
      </c>
    </row>
    <row r="475">
      <c r="A475" s="16" t="n"/>
      <c r="B475" s="11" t="n"/>
      <c r="C475" s="11" t="n"/>
      <c r="D475" s="12" t="n"/>
      <c r="E475" s="13">
        <f>IF($C475="","",IFERROR(INDEX(Equipo!$B$2:$B$61,MATCH($C475,Equipo!$A$2:$A$61,0)),"No está en Equipo"))</f>
        <v/>
      </c>
      <c r="F475" s="15">
        <f>IF($C475="","",IFERROR(INDEX(Equipo!$C$2:$C$61,MATCH($C475,Equipo!$A$2:$A$61,0)),0))</f>
        <v/>
      </c>
      <c r="G475" s="13">
        <f>IF(OR($A475="",$B475=""),"",IFERROR($A475*10+MATCH($B475,Puestos!$D$2:$D$7,0),""))</f>
        <v/>
      </c>
      <c r="H475" s="13">
        <f>IF($G475="","",IFERROR(INDEX(Turnos!$F$2:$F$201,MATCH($G475,Turnos!$J$2:$J$201,0)),"Falta el turno"))</f>
        <v/>
      </c>
      <c r="I475" s="15">
        <f>IF(OR($C475="",$H475=""),"",IF($H475="Por horas",N($D475),IF($H475="Por puntos",N($F475),IF($H475="Puntos × horas",N($F475)*N($D475),IF($H475="Partes iguales",1,"")))))</f>
        <v/>
      </c>
      <c r="J475" s="15">
        <f>IF($I475="","",SUMIFS($I$2:$I$1201,$G$2:$G$1201,$G475))</f>
        <v/>
      </c>
      <c r="K475" s="19">
        <f>IF($I475="","",IFERROR($I475/$J475,0))</f>
        <v/>
      </c>
      <c r="L475" s="18">
        <f>IF($K475="","",$K475*N(INDEX(Turnos!$C$2:$C$201,MATCH($G475,Turnos!$J$2:$J$201,0))))</f>
        <v/>
      </c>
      <c r="M475" s="18">
        <f>IF($K475="","",$K475*N(INDEX(Turnos!$D$2:$D$201,MATCH($G475,Turnos!$J$2:$J$201,0))))</f>
        <v/>
      </c>
      <c r="N475" s="18">
        <f>IF($K475="","",$L475+$M475)</f>
        <v/>
      </c>
      <c r="O475" s="13">
        <f>IF(OR($G475="",$C475="",$G475&lt;&gt;'Liquidación del turno'!$C$5),"",COUNTIFS($G$2:$G475,$G475,$C$2:$C475,"&lt;&gt;"))</f>
        <v/>
      </c>
    </row>
    <row r="476">
      <c r="A476" s="16" t="n"/>
      <c r="B476" s="11" t="n"/>
      <c r="C476" s="11" t="n"/>
      <c r="D476" s="12" t="n"/>
      <c r="E476" s="13">
        <f>IF($C476="","",IFERROR(INDEX(Equipo!$B$2:$B$61,MATCH($C476,Equipo!$A$2:$A$61,0)),"No está en Equipo"))</f>
        <v/>
      </c>
      <c r="F476" s="15">
        <f>IF($C476="","",IFERROR(INDEX(Equipo!$C$2:$C$61,MATCH($C476,Equipo!$A$2:$A$61,0)),0))</f>
        <v/>
      </c>
      <c r="G476" s="13">
        <f>IF(OR($A476="",$B476=""),"",IFERROR($A476*10+MATCH($B476,Puestos!$D$2:$D$7,0),""))</f>
        <v/>
      </c>
      <c r="H476" s="13">
        <f>IF($G476="","",IFERROR(INDEX(Turnos!$F$2:$F$201,MATCH($G476,Turnos!$J$2:$J$201,0)),"Falta el turno"))</f>
        <v/>
      </c>
      <c r="I476" s="15">
        <f>IF(OR($C476="",$H476=""),"",IF($H476="Por horas",N($D476),IF($H476="Por puntos",N($F476),IF($H476="Puntos × horas",N($F476)*N($D476),IF($H476="Partes iguales",1,"")))))</f>
        <v/>
      </c>
      <c r="J476" s="15">
        <f>IF($I476="","",SUMIFS($I$2:$I$1201,$G$2:$G$1201,$G476))</f>
        <v/>
      </c>
      <c r="K476" s="19">
        <f>IF($I476="","",IFERROR($I476/$J476,0))</f>
        <v/>
      </c>
      <c r="L476" s="18">
        <f>IF($K476="","",$K476*N(INDEX(Turnos!$C$2:$C$201,MATCH($G476,Turnos!$J$2:$J$201,0))))</f>
        <v/>
      </c>
      <c r="M476" s="18">
        <f>IF($K476="","",$K476*N(INDEX(Turnos!$D$2:$D$201,MATCH($G476,Turnos!$J$2:$J$201,0))))</f>
        <v/>
      </c>
      <c r="N476" s="18">
        <f>IF($K476="","",$L476+$M476)</f>
        <v/>
      </c>
      <c r="O476" s="13">
        <f>IF(OR($G476="",$C476="",$G476&lt;&gt;'Liquidación del turno'!$C$5),"",COUNTIFS($G$2:$G476,$G476,$C$2:$C476,"&lt;&gt;"))</f>
        <v/>
      </c>
    </row>
    <row r="477">
      <c r="A477" s="16" t="n"/>
      <c r="B477" s="11" t="n"/>
      <c r="C477" s="11" t="n"/>
      <c r="D477" s="12" t="n"/>
      <c r="E477" s="13">
        <f>IF($C477="","",IFERROR(INDEX(Equipo!$B$2:$B$61,MATCH($C477,Equipo!$A$2:$A$61,0)),"No está en Equipo"))</f>
        <v/>
      </c>
      <c r="F477" s="15">
        <f>IF($C477="","",IFERROR(INDEX(Equipo!$C$2:$C$61,MATCH($C477,Equipo!$A$2:$A$61,0)),0))</f>
        <v/>
      </c>
      <c r="G477" s="13">
        <f>IF(OR($A477="",$B477=""),"",IFERROR($A477*10+MATCH($B477,Puestos!$D$2:$D$7,0),""))</f>
        <v/>
      </c>
      <c r="H477" s="13">
        <f>IF($G477="","",IFERROR(INDEX(Turnos!$F$2:$F$201,MATCH($G477,Turnos!$J$2:$J$201,0)),"Falta el turno"))</f>
        <v/>
      </c>
      <c r="I477" s="15">
        <f>IF(OR($C477="",$H477=""),"",IF($H477="Por horas",N($D477),IF($H477="Por puntos",N($F477),IF($H477="Puntos × horas",N($F477)*N($D477),IF($H477="Partes iguales",1,"")))))</f>
        <v/>
      </c>
      <c r="J477" s="15">
        <f>IF($I477="","",SUMIFS($I$2:$I$1201,$G$2:$G$1201,$G477))</f>
        <v/>
      </c>
      <c r="K477" s="19">
        <f>IF($I477="","",IFERROR($I477/$J477,0))</f>
        <v/>
      </c>
      <c r="L477" s="18">
        <f>IF($K477="","",$K477*N(INDEX(Turnos!$C$2:$C$201,MATCH($G477,Turnos!$J$2:$J$201,0))))</f>
        <v/>
      </c>
      <c r="M477" s="18">
        <f>IF($K477="","",$K477*N(INDEX(Turnos!$D$2:$D$201,MATCH($G477,Turnos!$J$2:$J$201,0))))</f>
        <v/>
      </c>
      <c r="N477" s="18">
        <f>IF($K477="","",$L477+$M477)</f>
        <v/>
      </c>
      <c r="O477" s="13">
        <f>IF(OR($G477="",$C477="",$G477&lt;&gt;'Liquidación del turno'!$C$5),"",COUNTIFS($G$2:$G477,$G477,$C$2:$C477,"&lt;&gt;"))</f>
        <v/>
      </c>
    </row>
    <row r="478">
      <c r="A478" s="16" t="n"/>
      <c r="B478" s="11" t="n"/>
      <c r="C478" s="11" t="n"/>
      <c r="D478" s="12" t="n"/>
      <c r="E478" s="13">
        <f>IF($C478="","",IFERROR(INDEX(Equipo!$B$2:$B$61,MATCH($C478,Equipo!$A$2:$A$61,0)),"No está en Equipo"))</f>
        <v/>
      </c>
      <c r="F478" s="15">
        <f>IF($C478="","",IFERROR(INDEX(Equipo!$C$2:$C$61,MATCH($C478,Equipo!$A$2:$A$61,0)),0))</f>
        <v/>
      </c>
      <c r="G478" s="13">
        <f>IF(OR($A478="",$B478=""),"",IFERROR($A478*10+MATCH($B478,Puestos!$D$2:$D$7,0),""))</f>
        <v/>
      </c>
      <c r="H478" s="13">
        <f>IF($G478="","",IFERROR(INDEX(Turnos!$F$2:$F$201,MATCH($G478,Turnos!$J$2:$J$201,0)),"Falta el turno"))</f>
        <v/>
      </c>
      <c r="I478" s="15">
        <f>IF(OR($C478="",$H478=""),"",IF($H478="Por horas",N($D478),IF($H478="Por puntos",N($F478),IF($H478="Puntos × horas",N($F478)*N($D478),IF($H478="Partes iguales",1,"")))))</f>
        <v/>
      </c>
      <c r="J478" s="15">
        <f>IF($I478="","",SUMIFS($I$2:$I$1201,$G$2:$G$1201,$G478))</f>
        <v/>
      </c>
      <c r="K478" s="19">
        <f>IF($I478="","",IFERROR($I478/$J478,0))</f>
        <v/>
      </c>
      <c r="L478" s="18">
        <f>IF($K478="","",$K478*N(INDEX(Turnos!$C$2:$C$201,MATCH($G478,Turnos!$J$2:$J$201,0))))</f>
        <v/>
      </c>
      <c r="M478" s="18">
        <f>IF($K478="","",$K478*N(INDEX(Turnos!$D$2:$D$201,MATCH($G478,Turnos!$J$2:$J$201,0))))</f>
        <v/>
      </c>
      <c r="N478" s="18">
        <f>IF($K478="","",$L478+$M478)</f>
        <v/>
      </c>
      <c r="O478" s="13">
        <f>IF(OR($G478="",$C478="",$G478&lt;&gt;'Liquidación del turno'!$C$5),"",COUNTIFS($G$2:$G478,$G478,$C$2:$C478,"&lt;&gt;"))</f>
        <v/>
      </c>
    </row>
    <row r="479">
      <c r="A479" s="16" t="n"/>
      <c r="B479" s="11" t="n"/>
      <c r="C479" s="11" t="n"/>
      <c r="D479" s="12" t="n"/>
      <c r="E479" s="13">
        <f>IF($C479="","",IFERROR(INDEX(Equipo!$B$2:$B$61,MATCH($C479,Equipo!$A$2:$A$61,0)),"No está en Equipo"))</f>
        <v/>
      </c>
      <c r="F479" s="15">
        <f>IF($C479="","",IFERROR(INDEX(Equipo!$C$2:$C$61,MATCH($C479,Equipo!$A$2:$A$61,0)),0))</f>
        <v/>
      </c>
      <c r="G479" s="13">
        <f>IF(OR($A479="",$B479=""),"",IFERROR($A479*10+MATCH($B479,Puestos!$D$2:$D$7,0),""))</f>
        <v/>
      </c>
      <c r="H479" s="13">
        <f>IF($G479="","",IFERROR(INDEX(Turnos!$F$2:$F$201,MATCH($G479,Turnos!$J$2:$J$201,0)),"Falta el turno"))</f>
        <v/>
      </c>
      <c r="I479" s="15">
        <f>IF(OR($C479="",$H479=""),"",IF($H479="Por horas",N($D479),IF($H479="Por puntos",N($F479),IF($H479="Puntos × horas",N($F479)*N($D479),IF($H479="Partes iguales",1,"")))))</f>
        <v/>
      </c>
      <c r="J479" s="15">
        <f>IF($I479="","",SUMIFS($I$2:$I$1201,$G$2:$G$1201,$G479))</f>
        <v/>
      </c>
      <c r="K479" s="19">
        <f>IF($I479="","",IFERROR($I479/$J479,0))</f>
        <v/>
      </c>
      <c r="L479" s="18">
        <f>IF($K479="","",$K479*N(INDEX(Turnos!$C$2:$C$201,MATCH($G479,Turnos!$J$2:$J$201,0))))</f>
        <v/>
      </c>
      <c r="M479" s="18">
        <f>IF($K479="","",$K479*N(INDEX(Turnos!$D$2:$D$201,MATCH($G479,Turnos!$J$2:$J$201,0))))</f>
        <v/>
      </c>
      <c r="N479" s="18">
        <f>IF($K479="","",$L479+$M479)</f>
        <v/>
      </c>
      <c r="O479" s="13">
        <f>IF(OR($G479="",$C479="",$G479&lt;&gt;'Liquidación del turno'!$C$5),"",COUNTIFS($G$2:$G479,$G479,$C$2:$C479,"&lt;&gt;"))</f>
        <v/>
      </c>
    </row>
    <row r="480">
      <c r="A480" s="16" t="n"/>
      <c r="B480" s="11" t="n"/>
      <c r="C480" s="11" t="n"/>
      <c r="D480" s="12" t="n"/>
      <c r="E480" s="13">
        <f>IF($C480="","",IFERROR(INDEX(Equipo!$B$2:$B$61,MATCH($C480,Equipo!$A$2:$A$61,0)),"No está en Equipo"))</f>
        <v/>
      </c>
      <c r="F480" s="15">
        <f>IF($C480="","",IFERROR(INDEX(Equipo!$C$2:$C$61,MATCH($C480,Equipo!$A$2:$A$61,0)),0))</f>
        <v/>
      </c>
      <c r="G480" s="13">
        <f>IF(OR($A480="",$B480=""),"",IFERROR($A480*10+MATCH($B480,Puestos!$D$2:$D$7,0),""))</f>
        <v/>
      </c>
      <c r="H480" s="13">
        <f>IF($G480="","",IFERROR(INDEX(Turnos!$F$2:$F$201,MATCH($G480,Turnos!$J$2:$J$201,0)),"Falta el turno"))</f>
        <v/>
      </c>
      <c r="I480" s="15">
        <f>IF(OR($C480="",$H480=""),"",IF($H480="Por horas",N($D480),IF($H480="Por puntos",N($F480),IF($H480="Puntos × horas",N($F480)*N($D480),IF($H480="Partes iguales",1,"")))))</f>
        <v/>
      </c>
      <c r="J480" s="15">
        <f>IF($I480="","",SUMIFS($I$2:$I$1201,$G$2:$G$1201,$G480))</f>
        <v/>
      </c>
      <c r="K480" s="19">
        <f>IF($I480="","",IFERROR($I480/$J480,0))</f>
        <v/>
      </c>
      <c r="L480" s="18">
        <f>IF($K480="","",$K480*N(INDEX(Turnos!$C$2:$C$201,MATCH($G480,Turnos!$J$2:$J$201,0))))</f>
        <v/>
      </c>
      <c r="M480" s="18">
        <f>IF($K480="","",$K480*N(INDEX(Turnos!$D$2:$D$201,MATCH($G480,Turnos!$J$2:$J$201,0))))</f>
        <v/>
      </c>
      <c r="N480" s="18">
        <f>IF($K480="","",$L480+$M480)</f>
        <v/>
      </c>
      <c r="O480" s="13">
        <f>IF(OR($G480="",$C480="",$G480&lt;&gt;'Liquidación del turno'!$C$5),"",COUNTIFS($G$2:$G480,$G480,$C$2:$C480,"&lt;&gt;"))</f>
        <v/>
      </c>
    </row>
    <row r="481">
      <c r="A481" s="16" t="n"/>
      <c r="B481" s="11" t="n"/>
      <c r="C481" s="11" t="n"/>
      <c r="D481" s="12" t="n"/>
      <c r="E481" s="13">
        <f>IF($C481="","",IFERROR(INDEX(Equipo!$B$2:$B$61,MATCH($C481,Equipo!$A$2:$A$61,0)),"No está en Equipo"))</f>
        <v/>
      </c>
      <c r="F481" s="15">
        <f>IF($C481="","",IFERROR(INDEX(Equipo!$C$2:$C$61,MATCH($C481,Equipo!$A$2:$A$61,0)),0))</f>
        <v/>
      </c>
      <c r="G481" s="13">
        <f>IF(OR($A481="",$B481=""),"",IFERROR($A481*10+MATCH($B481,Puestos!$D$2:$D$7,0),""))</f>
        <v/>
      </c>
      <c r="H481" s="13">
        <f>IF($G481="","",IFERROR(INDEX(Turnos!$F$2:$F$201,MATCH($G481,Turnos!$J$2:$J$201,0)),"Falta el turno"))</f>
        <v/>
      </c>
      <c r="I481" s="15">
        <f>IF(OR($C481="",$H481=""),"",IF($H481="Por horas",N($D481),IF($H481="Por puntos",N($F481),IF($H481="Puntos × horas",N($F481)*N($D481),IF($H481="Partes iguales",1,"")))))</f>
        <v/>
      </c>
      <c r="J481" s="15">
        <f>IF($I481="","",SUMIFS($I$2:$I$1201,$G$2:$G$1201,$G481))</f>
        <v/>
      </c>
      <c r="K481" s="19">
        <f>IF($I481="","",IFERROR($I481/$J481,0))</f>
        <v/>
      </c>
      <c r="L481" s="18">
        <f>IF($K481="","",$K481*N(INDEX(Turnos!$C$2:$C$201,MATCH($G481,Turnos!$J$2:$J$201,0))))</f>
        <v/>
      </c>
      <c r="M481" s="18">
        <f>IF($K481="","",$K481*N(INDEX(Turnos!$D$2:$D$201,MATCH($G481,Turnos!$J$2:$J$201,0))))</f>
        <v/>
      </c>
      <c r="N481" s="18">
        <f>IF($K481="","",$L481+$M481)</f>
        <v/>
      </c>
      <c r="O481" s="13">
        <f>IF(OR($G481="",$C481="",$G481&lt;&gt;'Liquidación del turno'!$C$5),"",COUNTIFS($G$2:$G481,$G481,$C$2:$C481,"&lt;&gt;"))</f>
        <v/>
      </c>
    </row>
    <row r="482">
      <c r="A482" s="16" t="n"/>
      <c r="B482" s="11" t="n"/>
      <c r="C482" s="11" t="n"/>
      <c r="D482" s="12" t="n"/>
      <c r="E482" s="13">
        <f>IF($C482="","",IFERROR(INDEX(Equipo!$B$2:$B$61,MATCH($C482,Equipo!$A$2:$A$61,0)),"No está en Equipo"))</f>
        <v/>
      </c>
      <c r="F482" s="15">
        <f>IF($C482="","",IFERROR(INDEX(Equipo!$C$2:$C$61,MATCH($C482,Equipo!$A$2:$A$61,0)),0))</f>
        <v/>
      </c>
      <c r="G482" s="13">
        <f>IF(OR($A482="",$B482=""),"",IFERROR($A482*10+MATCH($B482,Puestos!$D$2:$D$7,0),""))</f>
        <v/>
      </c>
      <c r="H482" s="13">
        <f>IF($G482="","",IFERROR(INDEX(Turnos!$F$2:$F$201,MATCH($G482,Turnos!$J$2:$J$201,0)),"Falta el turno"))</f>
        <v/>
      </c>
      <c r="I482" s="15">
        <f>IF(OR($C482="",$H482=""),"",IF($H482="Por horas",N($D482),IF($H482="Por puntos",N($F482),IF($H482="Puntos × horas",N($F482)*N($D482),IF($H482="Partes iguales",1,"")))))</f>
        <v/>
      </c>
      <c r="J482" s="15">
        <f>IF($I482="","",SUMIFS($I$2:$I$1201,$G$2:$G$1201,$G482))</f>
        <v/>
      </c>
      <c r="K482" s="19">
        <f>IF($I482="","",IFERROR($I482/$J482,0))</f>
        <v/>
      </c>
      <c r="L482" s="18">
        <f>IF($K482="","",$K482*N(INDEX(Turnos!$C$2:$C$201,MATCH($G482,Turnos!$J$2:$J$201,0))))</f>
        <v/>
      </c>
      <c r="M482" s="18">
        <f>IF($K482="","",$K482*N(INDEX(Turnos!$D$2:$D$201,MATCH($G482,Turnos!$J$2:$J$201,0))))</f>
        <v/>
      </c>
      <c r="N482" s="18">
        <f>IF($K482="","",$L482+$M482)</f>
        <v/>
      </c>
      <c r="O482" s="13">
        <f>IF(OR($G482="",$C482="",$G482&lt;&gt;'Liquidación del turno'!$C$5),"",COUNTIFS($G$2:$G482,$G482,$C$2:$C482,"&lt;&gt;"))</f>
        <v/>
      </c>
    </row>
    <row r="483">
      <c r="A483" s="16" t="n"/>
      <c r="B483" s="11" t="n"/>
      <c r="C483" s="11" t="n"/>
      <c r="D483" s="12" t="n"/>
      <c r="E483" s="13">
        <f>IF($C483="","",IFERROR(INDEX(Equipo!$B$2:$B$61,MATCH($C483,Equipo!$A$2:$A$61,0)),"No está en Equipo"))</f>
        <v/>
      </c>
      <c r="F483" s="15">
        <f>IF($C483="","",IFERROR(INDEX(Equipo!$C$2:$C$61,MATCH($C483,Equipo!$A$2:$A$61,0)),0))</f>
        <v/>
      </c>
      <c r="G483" s="13">
        <f>IF(OR($A483="",$B483=""),"",IFERROR($A483*10+MATCH($B483,Puestos!$D$2:$D$7,0),""))</f>
        <v/>
      </c>
      <c r="H483" s="13">
        <f>IF($G483="","",IFERROR(INDEX(Turnos!$F$2:$F$201,MATCH($G483,Turnos!$J$2:$J$201,0)),"Falta el turno"))</f>
        <v/>
      </c>
      <c r="I483" s="15">
        <f>IF(OR($C483="",$H483=""),"",IF($H483="Por horas",N($D483),IF($H483="Por puntos",N($F483),IF($H483="Puntos × horas",N($F483)*N($D483),IF($H483="Partes iguales",1,"")))))</f>
        <v/>
      </c>
      <c r="J483" s="15">
        <f>IF($I483="","",SUMIFS($I$2:$I$1201,$G$2:$G$1201,$G483))</f>
        <v/>
      </c>
      <c r="K483" s="19">
        <f>IF($I483="","",IFERROR($I483/$J483,0))</f>
        <v/>
      </c>
      <c r="L483" s="18">
        <f>IF($K483="","",$K483*N(INDEX(Turnos!$C$2:$C$201,MATCH($G483,Turnos!$J$2:$J$201,0))))</f>
        <v/>
      </c>
      <c r="M483" s="18">
        <f>IF($K483="","",$K483*N(INDEX(Turnos!$D$2:$D$201,MATCH($G483,Turnos!$J$2:$J$201,0))))</f>
        <v/>
      </c>
      <c r="N483" s="18">
        <f>IF($K483="","",$L483+$M483)</f>
        <v/>
      </c>
      <c r="O483" s="13">
        <f>IF(OR($G483="",$C483="",$G483&lt;&gt;'Liquidación del turno'!$C$5),"",COUNTIFS($G$2:$G483,$G483,$C$2:$C483,"&lt;&gt;"))</f>
        <v/>
      </c>
    </row>
    <row r="484">
      <c r="A484" s="16" t="n"/>
      <c r="B484" s="11" t="n"/>
      <c r="C484" s="11" t="n"/>
      <c r="D484" s="12" t="n"/>
      <c r="E484" s="13">
        <f>IF($C484="","",IFERROR(INDEX(Equipo!$B$2:$B$61,MATCH($C484,Equipo!$A$2:$A$61,0)),"No está en Equipo"))</f>
        <v/>
      </c>
      <c r="F484" s="15">
        <f>IF($C484="","",IFERROR(INDEX(Equipo!$C$2:$C$61,MATCH($C484,Equipo!$A$2:$A$61,0)),0))</f>
        <v/>
      </c>
      <c r="G484" s="13">
        <f>IF(OR($A484="",$B484=""),"",IFERROR($A484*10+MATCH($B484,Puestos!$D$2:$D$7,0),""))</f>
        <v/>
      </c>
      <c r="H484" s="13">
        <f>IF($G484="","",IFERROR(INDEX(Turnos!$F$2:$F$201,MATCH($G484,Turnos!$J$2:$J$201,0)),"Falta el turno"))</f>
        <v/>
      </c>
      <c r="I484" s="15">
        <f>IF(OR($C484="",$H484=""),"",IF($H484="Por horas",N($D484),IF($H484="Por puntos",N($F484),IF($H484="Puntos × horas",N($F484)*N($D484),IF($H484="Partes iguales",1,"")))))</f>
        <v/>
      </c>
      <c r="J484" s="15">
        <f>IF($I484="","",SUMIFS($I$2:$I$1201,$G$2:$G$1201,$G484))</f>
        <v/>
      </c>
      <c r="K484" s="19">
        <f>IF($I484="","",IFERROR($I484/$J484,0))</f>
        <v/>
      </c>
      <c r="L484" s="18">
        <f>IF($K484="","",$K484*N(INDEX(Turnos!$C$2:$C$201,MATCH($G484,Turnos!$J$2:$J$201,0))))</f>
        <v/>
      </c>
      <c r="M484" s="18">
        <f>IF($K484="","",$K484*N(INDEX(Turnos!$D$2:$D$201,MATCH($G484,Turnos!$J$2:$J$201,0))))</f>
        <v/>
      </c>
      <c r="N484" s="18">
        <f>IF($K484="","",$L484+$M484)</f>
        <v/>
      </c>
      <c r="O484" s="13">
        <f>IF(OR($G484="",$C484="",$G484&lt;&gt;'Liquidación del turno'!$C$5),"",COUNTIFS($G$2:$G484,$G484,$C$2:$C484,"&lt;&gt;"))</f>
        <v/>
      </c>
    </row>
    <row r="485">
      <c r="A485" s="16" t="n"/>
      <c r="B485" s="11" t="n"/>
      <c r="C485" s="11" t="n"/>
      <c r="D485" s="12" t="n"/>
      <c r="E485" s="13">
        <f>IF($C485="","",IFERROR(INDEX(Equipo!$B$2:$B$61,MATCH($C485,Equipo!$A$2:$A$61,0)),"No está en Equipo"))</f>
        <v/>
      </c>
      <c r="F485" s="15">
        <f>IF($C485="","",IFERROR(INDEX(Equipo!$C$2:$C$61,MATCH($C485,Equipo!$A$2:$A$61,0)),0))</f>
        <v/>
      </c>
      <c r="G485" s="13">
        <f>IF(OR($A485="",$B485=""),"",IFERROR($A485*10+MATCH($B485,Puestos!$D$2:$D$7,0),""))</f>
        <v/>
      </c>
      <c r="H485" s="13">
        <f>IF($G485="","",IFERROR(INDEX(Turnos!$F$2:$F$201,MATCH($G485,Turnos!$J$2:$J$201,0)),"Falta el turno"))</f>
        <v/>
      </c>
      <c r="I485" s="15">
        <f>IF(OR($C485="",$H485=""),"",IF($H485="Por horas",N($D485),IF($H485="Por puntos",N($F485),IF($H485="Puntos × horas",N($F485)*N($D485),IF($H485="Partes iguales",1,"")))))</f>
        <v/>
      </c>
      <c r="J485" s="15">
        <f>IF($I485="","",SUMIFS($I$2:$I$1201,$G$2:$G$1201,$G485))</f>
        <v/>
      </c>
      <c r="K485" s="19">
        <f>IF($I485="","",IFERROR($I485/$J485,0))</f>
        <v/>
      </c>
      <c r="L485" s="18">
        <f>IF($K485="","",$K485*N(INDEX(Turnos!$C$2:$C$201,MATCH($G485,Turnos!$J$2:$J$201,0))))</f>
        <v/>
      </c>
      <c r="M485" s="18">
        <f>IF($K485="","",$K485*N(INDEX(Turnos!$D$2:$D$201,MATCH($G485,Turnos!$J$2:$J$201,0))))</f>
        <v/>
      </c>
      <c r="N485" s="18">
        <f>IF($K485="","",$L485+$M485)</f>
        <v/>
      </c>
      <c r="O485" s="13">
        <f>IF(OR($G485="",$C485="",$G485&lt;&gt;'Liquidación del turno'!$C$5),"",COUNTIFS($G$2:$G485,$G485,$C$2:$C485,"&lt;&gt;"))</f>
        <v/>
      </c>
    </row>
    <row r="486">
      <c r="A486" s="16" t="n"/>
      <c r="B486" s="11" t="n"/>
      <c r="C486" s="11" t="n"/>
      <c r="D486" s="12" t="n"/>
      <c r="E486" s="13">
        <f>IF($C486="","",IFERROR(INDEX(Equipo!$B$2:$B$61,MATCH($C486,Equipo!$A$2:$A$61,0)),"No está en Equipo"))</f>
        <v/>
      </c>
      <c r="F486" s="15">
        <f>IF($C486="","",IFERROR(INDEX(Equipo!$C$2:$C$61,MATCH($C486,Equipo!$A$2:$A$61,0)),0))</f>
        <v/>
      </c>
      <c r="G486" s="13">
        <f>IF(OR($A486="",$B486=""),"",IFERROR($A486*10+MATCH($B486,Puestos!$D$2:$D$7,0),""))</f>
        <v/>
      </c>
      <c r="H486" s="13">
        <f>IF($G486="","",IFERROR(INDEX(Turnos!$F$2:$F$201,MATCH($G486,Turnos!$J$2:$J$201,0)),"Falta el turno"))</f>
        <v/>
      </c>
      <c r="I486" s="15">
        <f>IF(OR($C486="",$H486=""),"",IF($H486="Por horas",N($D486),IF($H486="Por puntos",N($F486),IF($H486="Puntos × horas",N($F486)*N($D486),IF($H486="Partes iguales",1,"")))))</f>
        <v/>
      </c>
      <c r="J486" s="15">
        <f>IF($I486="","",SUMIFS($I$2:$I$1201,$G$2:$G$1201,$G486))</f>
        <v/>
      </c>
      <c r="K486" s="19">
        <f>IF($I486="","",IFERROR($I486/$J486,0))</f>
        <v/>
      </c>
      <c r="L486" s="18">
        <f>IF($K486="","",$K486*N(INDEX(Turnos!$C$2:$C$201,MATCH($G486,Turnos!$J$2:$J$201,0))))</f>
        <v/>
      </c>
      <c r="M486" s="18">
        <f>IF($K486="","",$K486*N(INDEX(Turnos!$D$2:$D$201,MATCH($G486,Turnos!$J$2:$J$201,0))))</f>
        <v/>
      </c>
      <c r="N486" s="18">
        <f>IF($K486="","",$L486+$M486)</f>
        <v/>
      </c>
      <c r="O486" s="13">
        <f>IF(OR($G486="",$C486="",$G486&lt;&gt;'Liquidación del turno'!$C$5),"",COUNTIFS($G$2:$G486,$G486,$C$2:$C486,"&lt;&gt;"))</f>
        <v/>
      </c>
    </row>
    <row r="487">
      <c r="A487" s="16" t="n"/>
      <c r="B487" s="11" t="n"/>
      <c r="C487" s="11" t="n"/>
      <c r="D487" s="12" t="n"/>
      <c r="E487" s="13">
        <f>IF($C487="","",IFERROR(INDEX(Equipo!$B$2:$B$61,MATCH($C487,Equipo!$A$2:$A$61,0)),"No está en Equipo"))</f>
        <v/>
      </c>
      <c r="F487" s="15">
        <f>IF($C487="","",IFERROR(INDEX(Equipo!$C$2:$C$61,MATCH($C487,Equipo!$A$2:$A$61,0)),0))</f>
        <v/>
      </c>
      <c r="G487" s="13">
        <f>IF(OR($A487="",$B487=""),"",IFERROR($A487*10+MATCH($B487,Puestos!$D$2:$D$7,0),""))</f>
        <v/>
      </c>
      <c r="H487" s="13">
        <f>IF($G487="","",IFERROR(INDEX(Turnos!$F$2:$F$201,MATCH($G487,Turnos!$J$2:$J$201,0)),"Falta el turno"))</f>
        <v/>
      </c>
      <c r="I487" s="15">
        <f>IF(OR($C487="",$H487=""),"",IF($H487="Por horas",N($D487),IF($H487="Por puntos",N($F487),IF($H487="Puntos × horas",N($F487)*N($D487),IF($H487="Partes iguales",1,"")))))</f>
        <v/>
      </c>
      <c r="J487" s="15">
        <f>IF($I487="","",SUMIFS($I$2:$I$1201,$G$2:$G$1201,$G487))</f>
        <v/>
      </c>
      <c r="K487" s="19">
        <f>IF($I487="","",IFERROR($I487/$J487,0))</f>
        <v/>
      </c>
      <c r="L487" s="18">
        <f>IF($K487="","",$K487*N(INDEX(Turnos!$C$2:$C$201,MATCH($G487,Turnos!$J$2:$J$201,0))))</f>
        <v/>
      </c>
      <c r="M487" s="18">
        <f>IF($K487="","",$K487*N(INDEX(Turnos!$D$2:$D$201,MATCH($G487,Turnos!$J$2:$J$201,0))))</f>
        <v/>
      </c>
      <c r="N487" s="18">
        <f>IF($K487="","",$L487+$M487)</f>
        <v/>
      </c>
      <c r="O487" s="13">
        <f>IF(OR($G487="",$C487="",$G487&lt;&gt;'Liquidación del turno'!$C$5),"",COUNTIFS($G$2:$G487,$G487,$C$2:$C487,"&lt;&gt;"))</f>
        <v/>
      </c>
    </row>
    <row r="488">
      <c r="A488" s="16" t="n"/>
      <c r="B488" s="11" t="n"/>
      <c r="C488" s="11" t="n"/>
      <c r="D488" s="12" t="n"/>
      <c r="E488" s="13">
        <f>IF($C488="","",IFERROR(INDEX(Equipo!$B$2:$B$61,MATCH($C488,Equipo!$A$2:$A$61,0)),"No está en Equipo"))</f>
        <v/>
      </c>
      <c r="F488" s="15">
        <f>IF($C488="","",IFERROR(INDEX(Equipo!$C$2:$C$61,MATCH($C488,Equipo!$A$2:$A$61,0)),0))</f>
        <v/>
      </c>
      <c r="G488" s="13">
        <f>IF(OR($A488="",$B488=""),"",IFERROR($A488*10+MATCH($B488,Puestos!$D$2:$D$7,0),""))</f>
        <v/>
      </c>
      <c r="H488" s="13">
        <f>IF($G488="","",IFERROR(INDEX(Turnos!$F$2:$F$201,MATCH($G488,Turnos!$J$2:$J$201,0)),"Falta el turno"))</f>
        <v/>
      </c>
      <c r="I488" s="15">
        <f>IF(OR($C488="",$H488=""),"",IF($H488="Por horas",N($D488),IF($H488="Por puntos",N($F488),IF($H488="Puntos × horas",N($F488)*N($D488),IF($H488="Partes iguales",1,"")))))</f>
        <v/>
      </c>
      <c r="J488" s="15">
        <f>IF($I488="","",SUMIFS($I$2:$I$1201,$G$2:$G$1201,$G488))</f>
        <v/>
      </c>
      <c r="K488" s="19">
        <f>IF($I488="","",IFERROR($I488/$J488,0))</f>
        <v/>
      </c>
      <c r="L488" s="18">
        <f>IF($K488="","",$K488*N(INDEX(Turnos!$C$2:$C$201,MATCH($G488,Turnos!$J$2:$J$201,0))))</f>
        <v/>
      </c>
      <c r="M488" s="18">
        <f>IF($K488="","",$K488*N(INDEX(Turnos!$D$2:$D$201,MATCH($G488,Turnos!$J$2:$J$201,0))))</f>
        <v/>
      </c>
      <c r="N488" s="18">
        <f>IF($K488="","",$L488+$M488)</f>
        <v/>
      </c>
      <c r="O488" s="13">
        <f>IF(OR($G488="",$C488="",$G488&lt;&gt;'Liquidación del turno'!$C$5),"",COUNTIFS($G$2:$G488,$G488,$C$2:$C488,"&lt;&gt;"))</f>
        <v/>
      </c>
    </row>
    <row r="489">
      <c r="A489" s="16" t="n"/>
      <c r="B489" s="11" t="n"/>
      <c r="C489" s="11" t="n"/>
      <c r="D489" s="12" t="n"/>
      <c r="E489" s="13">
        <f>IF($C489="","",IFERROR(INDEX(Equipo!$B$2:$B$61,MATCH($C489,Equipo!$A$2:$A$61,0)),"No está en Equipo"))</f>
        <v/>
      </c>
      <c r="F489" s="15">
        <f>IF($C489="","",IFERROR(INDEX(Equipo!$C$2:$C$61,MATCH($C489,Equipo!$A$2:$A$61,0)),0))</f>
        <v/>
      </c>
      <c r="G489" s="13">
        <f>IF(OR($A489="",$B489=""),"",IFERROR($A489*10+MATCH($B489,Puestos!$D$2:$D$7,0),""))</f>
        <v/>
      </c>
      <c r="H489" s="13">
        <f>IF($G489="","",IFERROR(INDEX(Turnos!$F$2:$F$201,MATCH($G489,Turnos!$J$2:$J$201,0)),"Falta el turno"))</f>
        <v/>
      </c>
      <c r="I489" s="15">
        <f>IF(OR($C489="",$H489=""),"",IF($H489="Por horas",N($D489),IF($H489="Por puntos",N($F489),IF($H489="Puntos × horas",N($F489)*N($D489),IF($H489="Partes iguales",1,"")))))</f>
        <v/>
      </c>
      <c r="J489" s="15">
        <f>IF($I489="","",SUMIFS($I$2:$I$1201,$G$2:$G$1201,$G489))</f>
        <v/>
      </c>
      <c r="K489" s="19">
        <f>IF($I489="","",IFERROR($I489/$J489,0))</f>
        <v/>
      </c>
      <c r="L489" s="18">
        <f>IF($K489="","",$K489*N(INDEX(Turnos!$C$2:$C$201,MATCH($G489,Turnos!$J$2:$J$201,0))))</f>
        <v/>
      </c>
      <c r="M489" s="18">
        <f>IF($K489="","",$K489*N(INDEX(Turnos!$D$2:$D$201,MATCH($G489,Turnos!$J$2:$J$201,0))))</f>
        <v/>
      </c>
      <c r="N489" s="18">
        <f>IF($K489="","",$L489+$M489)</f>
        <v/>
      </c>
      <c r="O489" s="13">
        <f>IF(OR($G489="",$C489="",$G489&lt;&gt;'Liquidación del turno'!$C$5),"",COUNTIFS($G$2:$G489,$G489,$C$2:$C489,"&lt;&gt;"))</f>
        <v/>
      </c>
    </row>
    <row r="490">
      <c r="A490" s="16" t="n"/>
      <c r="B490" s="11" t="n"/>
      <c r="C490" s="11" t="n"/>
      <c r="D490" s="12" t="n"/>
      <c r="E490" s="13">
        <f>IF($C490="","",IFERROR(INDEX(Equipo!$B$2:$B$61,MATCH($C490,Equipo!$A$2:$A$61,0)),"No está en Equipo"))</f>
        <v/>
      </c>
      <c r="F490" s="15">
        <f>IF($C490="","",IFERROR(INDEX(Equipo!$C$2:$C$61,MATCH($C490,Equipo!$A$2:$A$61,0)),0))</f>
        <v/>
      </c>
      <c r="G490" s="13">
        <f>IF(OR($A490="",$B490=""),"",IFERROR($A490*10+MATCH($B490,Puestos!$D$2:$D$7,0),""))</f>
        <v/>
      </c>
      <c r="H490" s="13">
        <f>IF($G490="","",IFERROR(INDEX(Turnos!$F$2:$F$201,MATCH($G490,Turnos!$J$2:$J$201,0)),"Falta el turno"))</f>
        <v/>
      </c>
      <c r="I490" s="15">
        <f>IF(OR($C490="",$H490=""),"",IF($H490="Por horas",N($D490),IF($H490="Por puntos",N($F490),IF($H490="Puntos × horas",N($F490)*N($D490),IF($H490="Partes iguales",1,"")))))</f>
        <v/>
      </c>
      <c r="J490" s="15">
        <f>IF($I490="","",SUMIFS($I$2:$I$1201,$G$2:$G$1201,$G490))</f>
        <v/>
      </c>
      <c r="K490" s="19">
        <f>IF($I490="","",IFERROR($I490/$J490,0))</f>
        <v/>
      </c>
      <c r="L490" s="18">
        <f>IF($K490="","",$K490*N(INDEX(Turnos!$C$2:$C$201,MATCH($G490,Turnos!$J$2:$J$201,0))))</f>
        <v/>
      </c>
      <c r="M490" s="18">
        <f>IF($K490="","",$K490*N(INDEX(Turnos!$D$2:$D$201,MATCH($G490,Turnos!$J$2:$J$201,0))))</f>
        <v/>
      </c>
      <c r="N490" s="18">
        <f>IF($K490="","",$L490+$M490)</f>
        <v/>
      </c>
      <c r="O490" s="13">
        <f>IF(OR($G490="",$C490="",$G490&lt;&gt;'Liquidación del turno'!$C$5),"",COUNTIFS($G$2:$G490,$G490,$C$2:$C490,"&lt;&gt;"))</f>
        <v/>
      </c>
    </row>
    <row r="491">
      <c r="A491" s="16" t="n"/>
      <c r="B491" s="11" t="n"/>
      <c r="C491" s="11" t="n"/>
      <c r="D491" s="12" t="n"/>
      <c r="E491" s="13">
        <f>IF($C491="","",IFERROR(INDEX(Equipo!$B$2:$B$61,MATCH($C491,Equipo!$A$2:$A$61,0)),"No está en Equipo"))</f>
        <v/>
      </c>
      <c r="F491" s="15">
        <f>IF($C491="","",IFERROR(INDEX(Equipo!$C$2:$C$61,MATCH($C491,Equipo!$A$2:$A$61,0)),0))</f>
        <v/>
      </c>
      <c r="G491" s="13">
        <f>IF(OR($A491="",$B491=""),"",IFERROR($A491*10+MATCH($B491,Puestos!$D$2:$D$7,0),""))</f>
        <v/>
      </c>
      <c r="H491" s="13">
        <f>IF($G491="","",IFERROR(INDEX(Turnos!$F$2:$F$201,MATCH($G491,Turnos!$J$2:$J$201,0)),"Falta el turno"))</f>
        <v/>
      </c>
      <c r="I491" s="15">
        <f>IF(OR($C491="",$H491=""),"",IF($H491="Por horas",N($D491),IF($H491="Por puntos",N($F491),IF($H491="Puntos × horas",N($F491)*N($D491),IF($H491="Partes iguales",1,"")))))</f>
        <v/>
      </c>
      <c r="J491" s="15">
        <f>IF($I491="","",SUMIFS($I$2:$I$1201,$G$2:$G$1201,$G491))</f>
        <v/>
      </c>
      <c r="K491" s="19">
        <f>IF($I491="","",IFERROR($I491/$J491,0))</f>
        <v/>
      </c>
      <c r="L491" s="18">
        <f>IF($K491="","",$K491*N(INDEX(Turnos!$C$2:$C$201,MATCH($G491,Turnos!$J$2:$J$201,0))))</f>
        <v/>
      </c>
      <c r="M491" s="18">
        <f>IF($K491="","",$K491*N(INDEX(Turnos!$D$2:$D$201,MATCH($G491,Turnos!$J$2:$J$201,0))))</f>
        <v/>
      </c>
      <c r="N491" s="18">
        <f>IF($K491="","",$L491+$M491)</f>
        <v/>
      </c>
      <c r="O491" s="13">
        <f>IF(OR($G491="",$C491="",$G491&lt;&gt;'Liquidación del turno'!$C$5),"",COUNTIFS($G$2:$G491,$G491,$C$2:$C491,"&lt;&gt;"))</f>
        <v/>
      </c>
    </row>
    <row r="492">
      <c r="A492" s="16" t="n"/>
      <c r="B492" s="11" t="n"/>
      <c r="C492" s="11" t="n"/>
      <c r="D492" s="12" t="n"/>
      <c r="E492" s="13">
        <f>IF($C492="","",IFERROR(INDEX(Equipo!$B$2:$B$61,MATCH($C492,Equipo!$A$2:$A$61,0)),"No está en Equipo"))</f>
        <v/>
      </c>
      <c r="F492" s="15">
        <f>IF($C492="","",IFERROR(INDEX(Equipo!$C$2:$C$61,MATCH($C492,Equipo!$A$2:$A$61,0)),0))</f>
        <v/>
      </c>
      <c r="G492" s="13">
        <f>IF(OR($A492="",$B492=""),"",IFERROR($A492*10+MATCH($B492,Puestos!$D$2:$D$7,0),""))</f>
        <v/>
      </c>
      <c r="H492" s="13">
        <f>IF($G492="","",IFERROR(INDEX(Turnos!$F$2:$F$201,MATCH($G492,Turnos!$J$2:$J$201,0)),"Falta el turno"))</f>
        <v/>
      </c>
      <c r="I492" s="15">
        <f>IF(OR($C492="",$H492=""),"",IF($H492="Por horas",N($D492),IF($H492="Por puntos",N($F492),IF($H492="Puntos × horas",N($F492)*N($D492),IF($H492="Partes iguales",1,"")))))</f>
        <v/>
      </c>
      <c r="J492" s="15">
        <f>IF($I492="","",SUMIFS($I$2:$I$1201,$G$2:$G$1201,$G492))</f>
        <v/>
      </c>
      <c r="K492" s="19">
        <f>IF($I492="","",IFERROR($I492/$J492,0))</f>
        <v/>
      </c>
      <c r="L492" s="18">
        <f>IF($K492="","",$K492*N(INDEX(Turnos!$C$2:$C$201,MATCH($G492,Turnos!$J$2:$J$201,0))))</f>
        <v/>
      </c>
      <c r="M492" s="18">
        <f>IF($K492="","",$K492*N(INDEX(Turnos!$D$2:$D$201,MATCH($G492,Turnos!$J$2:$J$201,0))))</f>
        <v/>
      </c>
      <c r="N492" s="18">
        <f>IF($K492="","",$L492+$M492)</f>
        <v/>
      </c>
      <c r="O492" s="13">
        <f>IF(OR($G492="",$C492="",$G492&lt;&gt;'Liquidación del turno'!$C$5),"",COUNTIFS($G$2:$G492,$G492,$C$2:$C492,"&lt;&gt;"))</f>
        <v/>
      </c>
    </row>
    <row r="493">
      <c r="A493" s="16" t="n"/>
      <c r="B493" s="11" t="n"/>
      <c r="C493" s="11" t="n"/>
      <c r="D493" s="12" t="n"/>
      <c r="E493" s="13">
        <f>IF($C493="","",IFERROR(INDEX(Equipo!$B$2:$B$61,MATCH($C493,Equipo!$A$2:$A$61,0)),"No está en Equipo"))</f>
        <v/>
      </c>
      <c r="F493" s="15">
        <f>IF($C493="","",IFERROR(INDEX(Equipo!$C$2:$C$61,MATCH($C493,Equipo!$A$2:$A$61,0)),0))</f>
        <v/>
      </c>
      <c r="G493" s="13">
        <f>IF(OR($A493="",$B493=""),"",IFERROR($A493*10+MATCH($B493,Puestos!$D$2:$D$7,0),""))</f>
        <v/>
      </c>
      <c r="H493" s="13">
        <f>IF($G493="","",IFERROR(INDEX(Turnos!$F$2:$F$201,MATCH($G493,Turnos!$J$2:$J$201,0)),"Falta el turno"))</f>
        <v/>
      </c>
      <c r="I493" s="15">
        <f>IF(OR($C493="",$H493=""),"",IF($H493="Por horas",N($D493),IF($H493="Por puntos",N($F493),IF($H493="Puntos × horas",N($F493)*N($D493),IF($H493="Partes iguales",1,"")))))</f>
        <v/>
      </c>
      <c r="J493" s="15">
        <f>IF($I493="","",SUMIFS($I$2:$I$1201,$G$2:$G$1201,$G493))</f>
        <v/>
      </c>
      <c r="K493" s="19">
        <f>IF($I493="","",IFERROR($I493/$J493,0))</f>
        <v/>
      </c>
      <c r="L493" s="18">
        <f>IF($K493="","",$K493*N(INDEX(Turnos!$C$2:$C$201,MATCH($G493,Turnos!$J$2:$J$201,0))))</f>
        <v/>
      </c>
      <c r="M493" s="18">
        <f>IF($K493="","",$K493*N(INDEX(Turnos!$D$2:$D$201,MATCH($G493,Turnos!$J$2:$J$201,0))))</f>
        <v/>
      </c>
      <c r="N493" s="18">
        <f>IF($K493="","",$L493+$M493)</f>
        <v/>
      </c>
      <c r="O493" s="13">
        <f>IF(OR($G493="",$C493="",$G493&lt;&gt;'Liquidación del turno'!$C$5),"",COUNTIFS($G$2:$G493,$G493,$C$2:$C493,"&lt;&gt;"))</f>
        <v/>
      </c>
    </row>
    <row r="494">
      <c r="A494" s="16" t="n"/>
      <c r="B494" s="11" t="n"/>
      <c r="C494" s="11" t="n"/>
      <c r="D494" s="12" t="n"/>
      <c r="E494" s="13">
        <f>IF($C494="","",IFERROR(INDEX(Equipo!$B$2:$B$61,MATCH($C494,Equipo!$A$2:$A$61,0)),"No está en Equipo"))</f>
        <v/>
      </c>
      <c r="F494" s="15">
        <f>IF($C494="","",IFERROR(INDEX(Equipo!$C$2:$C$61,MATCH($C494,Equipo!$A$2:$A$61,0)),0))</f>
        <v/>
      </c>
      <c r="G494" s="13">
        <f>IF(OR($A494="",$B494=""),"",IFERROR($A494*10+MATCH($B494,Puestos!$D$2:$D$7,0),""))</f>
        <v/>
      </c>
      <c r="H494" s="13">
        <f>IF($G494="","",IFERROR(INDEX(Turnos!$F$2:$F$201,MATCH($G494,Turnos!$J$2:$J$201,0)),"Falta el turno"))</f>
        <v/>
      </c>
      <c r="I494" s="15">
        <f>IF(OR($C494="",$H494=""),"",IF($H494="Por horas",N($D494),IF($H494="Por puntos",N($F494),IF($H494="Puntos × horas",N($F494)*N($D494),IF($H494="Partes iguales",1,"")))))</f>
        <v/>
      </c>
      <c r="J494" s="15">
        <f>IF($I494="","",SUMIFS($I$2:$I$1201,$G$2:$G$1201,$G494))</f>
        <v/>
      </c>
      <c r="K494" s="19">
        <f>IF($I494="","",IFERROR($I494/$J494,0))</f>
        <v/>
      </c>
      <c r="L494" s="18">
        <f>IF($K494="","",$K494*N(INDEX(Turnos!$C$2:$C$201,MATCH($G494,Turnos!$J$2:$J$201,0))))</f>
        <v/>
      </c>
      <c r="M494" s="18">
        <f>IF($K494="","",$K494*N(INDEX(Turnos!$D$2:$D$201,MATCH($G494,Turnos!$J$2:$J$201,0))))</f>
        <v/>
      </c>
      <c r="N494" s="18">
        <f>IF($K494="","",$L494+$M494)</f>
        <v/>
      </c>
      <c r="O494" s="13">
        <f>IF(OR($G494="",$C494="",$G494&lt;&gt;'Liquidación del turno'!$C$5),"",COUNTIFS($G$2:$G494,$G494,$C$2:$C494,"&lt;&gt;"))</f>
        <v/>
      </c>
    </row>
    <row r="495">
      <c r="A495" s="16" t="n"/>
      <c r="B495" s="11" t="n"/>
      <c r="C495" s="11" t="n"/>
      <c r="D495" s="12" t="n"/>
      <c r="E495" s="13">
        <f>IF($C495="","",IFERROR(INDEX(Equipo!$B$2:$B$61,MATCH($C495,Equipo!$A$2:$A$61,0)),"No está en Equipo"))</f>
        <v/>
      </c>
      <c r="F495" s="15">
        <f>IF($C495="","",IFERROR(INDEX(Equipo!$C$2:$C$61,MATCH($C495,Equipo!$A$2:$A$61,0)),0))</f>
        <v/>
      </c>
      <c r="G495" s="13">
        <f>IF(OR($A495="",$B495=""),"",IFERROR($A495*10+MATCH($B495,Puestos!$D$2:$D$7,0),""))</f>
        <v/>
      </c>
      <c r="H495" s="13">
        <f>IF($G495="","",IFERROR(INDEX(Turnos!$F$2:$F$201,MATCH($G495,Turnos!$J$2:$J$201,0)),"Falta el turno"))</f>
        <v/>
      </c>
      <c r="I495" s="15">
        <f>IF(OR($C495="",$H495=""),"",IF($H495="Por horas",N($D495),IF($H495="Por puntos",N($F495),IF($H495="Puntos × horas",N($F495)*N($D495),IF($H495="Partes iguales",1,"")))))</f>
        <v/>
      </c>
      <c r="J495" s="15">
        <f>IF($I495="","",SUMIFS($I$2:$I$1201,$G$2:$G$1201,$G495))</f>
        <v/>
      </c>
      <c r="K495" s="19">
        <f>IF($I495="","",IFERROR($I495/$J495,0))</f>
        <v/>
      </c>
      <c r="L495" s="18">
        <f>IF($K495="","",$K495*N(INDEX(Turnos!$C$2:$C$201,MATCH($G495,Turnos!$J$2:$J$201,0))))</f>
        <v/>
      </c>
      <c r="M495" s="18">
        <f>IF($K495="","",$K495*N(INDEX(Turnos!$D$2:$D$201,MATCH($G495,Turnos!$J$2:$J$201,0))))</f>
        <v/>
      </c>
      <c r="N495" s="18">
        <f>IF($K495="","",$L495+$M495)</f>
        <v/>
      </c>
      <c r="O495" s="13">
        <f>IF(OR($G495="",$C495="",$G495&lt;&gt;'Liquidación del turno'!$C$5),"",COUNTIFS($G$2:$G495,$G495,$C$2:$C495,"&lt;&gt;"))</f>
        <v/>
      </c>
    </row>
    <row r="496">
      <c r="A496" s="16" t="n"/>
      <c r="B496" s="11" t="n"/>
      <c r="C496" s="11" t="n"/>
      <c r="D496" s="12" t="n"/>
      <c r="E496" s="13">
        <f>IF($C496="","",IFERROR(INDEX(Equipo!$B$2:$B$61,MATCH($C496,Equipo!$A$2:$A$61,0)),"No está en Equipo"))</f>
        <v/>
      </c>
      <c r="F496" s="15">
        <f>IF($C496="","",IFERROR(INDEX(Equipo!$C$2:$C$61,MATCH($C496,Equipo!$A$2:$A$61,0)),0))</f>
        <v/>
      </c>
      <c r="G496" s="13">
        <f>IF(OR($A496="",$B496=""),"",IFERROR($A496*10+MATCH($B496,Puestos!$D$2:$D$7,0),""))</f>
        <v/>
      </c>
      <c r="H496" s="13">
        <f>IF($G496="","",IFERROR(INDEX(Turnos!$F$2:$F$201,MATCH($G496,Turnos!$J$2:$J$201,0)),"Falta el turno"))</f>
        <v/>
      </c>
      <c r="I496" s="15">
        <f>IF(OR($C496="",$H496=""),"",IF($H496="Por horas",N($D496),IF($H496="Por puntos",N($F496),IF($H496="Puntos × horas",N($F496)*N($D496),IF($H496="Partes iguales",1,"")))))</f>
        <v/>
      </c>
      <c r="J496" s="15">
        <f>IF($I496="","",SUMIFS($I$2:$I$1201,$G$2:$G$1201,$G496))</f>
        <v/>
      </c>
      <c r="K496" s="19">
        <f>IF($I496="","",IFERROR($I496/$J496,0))</f>
        <v/>
      </c>
      <c r="L496" s="18">
        <f>IF($K496="","",$K496*N(INDEX(Turnos!$C$2:$C$201,MATCH($G496,Turnos!$J$2:$J$201,0))))</f>
        <v/>
      </c>
      <c r="M496" s="18">
        <f>IF($K496="","",$K496*N(INDEX(Turnos!$D$2:$D$201,MATCH($G496,Turnos!$J$2:$J$201,0))))</f>
        <v/>
      </c>
      <c r="N496" s="18">
        <f>IF($K496="","",$L496+$M496)</f>
        <v/>
      </c>
      <c r="O496" s="13">
        <f>IF(OR($G496="",$C496="",$G496&lt;&gt;'Liquidación del turno'!$C$5),"",COUNTIFS($G$2:$G496,$G496,$C$2:$C496,"&lt;&gt;"))</f>
        <v/>
      </c>
    </row>
    <row r="497">
      <c r="A497" s="16" t="n"/>
      <c r="B497" s="11" t="n"/>
      <c r="C497" s="11" t="n"/>
      <c r="D497" s="12" t="n"/>
      <c r="E497" s="13">
        <f>IF($C497="","",IFERROR(INDEX(Equipo!$B$2:$B$61,MATCH($C497,Equipo!$A$2:$A$61,0)),"No está en Equipo"))</f>
        <v/>
      </c>
      <c r="F497" s="15">
        <f>IF($C497="","",IFERROR(INDEX(Equipo!$C$2:$C$61,MATCH($C497,Equipo!$A$2:$A$61,0)),0))</f>
        <v/>
      </c>
      <c r="G497" s="13">
        <f>IF(OR($A497="",$B497=""),"",IFERROR($A497*10+MATCH($B497,Puestos!$D$2:$D$7,0),""))</f>
        <v/>
      </c>
      <c r="H497" s="13">
        <f>IF($G497="","",IFERROR(INDEX(Turnos!$F$2:$F$201,MATCH($G497,Turnos!$J$2:$J$201,0)),"Falta el turno"))</f>
        <v/>
      </c>
      <c r="I497" s="15">
        <f>IF(OR($C497="",$H497=""),"",IF($H497="Por horas",N($D497),IF($H497="Por puntos",N($F497),IF($H497="Puntos × horas",N($F497)*N($D497),IF($H497="Partes iguales",1,"")))))</f>
        <v/>
      </c>
      <c r="J497" s="15">
        <f>IF($I497="","",SUMIFS($I$2:$I$1201,$G$2:$G$1201,$G497))</f>
        <v/>
      </c>
      <c r="K497" s="19">
        <f>IF($I497="","",IFERROR($I497/$J497,0))</f>
        <v/>
      </c>
      <c r="L497" s="18">
        <f>IF($K497="","",$K497*N(INDEX(Turnos!$C$2:$C$201,MATCH($G497,Turnos!$J$2:$J$201,0))))</f>
        <v/>
      </c>
      <c r="M497" s="18">
        <f>IF($K497="","",$K497*N(INDEX(Turnos!$D$2:$D$201,MATCH($G497,Turnos!$J$2:$J$201,0))))</f>
        <v/>
      </c>
      <c r="N497" s="18">
        <f>IF($K497="","",$L497+$M497)</f>
        <v/>
      </c>
      <c r="O497" s="13">
        <f>IF(OR($G497="",$C497="",$G497&lt;&gt;'Liquidación del turno'!$C$5),"",COUNTIFS($G$2:$G497,$G497,$C$2:$C497,"&lt;&gt;"))</f>
        <v/>
      </c>
    </row>
    <row r="498">
      <c r="A498" s="16" t="n"/>
      <c r="B498" s="11" t="n"/>
      <c r="C498" s="11" t="n"/>
      <c r="D498" s="12" t="n"/>
      <c r="E498" s="13">
        <f>IF($C498="","",IFERROR(INDEX(Equipo!$B$2:$B$61,MATCH($C498,Equipo!$A$2:$A$61,0)),"No está en Equipo"))</f>
        <v/>
      </c>
      <c r="F498" s="15">
        <f>IF($C498="","",IFERROR(INDEX(Equipo!$C$2:$C$61,MATCH($C498,Equipo!$A$2:$A$61,0)),0))</f>
        <v/>
      </c>
      <c r="G498" s="13">
        <f>IF(OR($A498="",$B498=""),"",IFERROR($A498*10+MATCH($B498,Puestos!$D$2:$D$7,0),""))</f>
        <v/>
      </c>
      <c r="H498" s="13">
        <f>IF($G498="","",IFERROR(INDEX(Turnos!$F$2:$F$201,MATCH($G498,Turnos!$J$2:$J$201,0)),"Falta el turno"))</f>
        <v/>
      </c>
      <c r="I498" s="15">
        <f>IF(OR($C498="",$H498=""),"",IF($H498="Por horas",N($D498),IF($H498="Por puntos",N($F498),IF($H498="Puntos × horas",N($F498)*N($D498),IF($H498="Partes iguales",1,"")))))</f>
        <v/>
      </c>
      <c r="J498" s="15">
        <f>IF($I498="","",SUMIFS($I$2:$I$1201,$G$2:$G$1201,$G498))</f>
        <v/>
      </c>
      <c r="K498" s="19">
        <f>IF($I498="","",IFERROR($I498/$J498,0))</f>
        <v/>
      </c>
      <c r="L498" s="18">
        <f>IF($K498="","",$K498*N(INDEX(Turnos!$C$2:$C$201,MATCH($G498,Turnos!$J$2:$J$201,0))))</f>
        <v/>
      </c>
      <c r="M498" s="18">
        <f>IF($K498="","",$K498*N(INDEX(Turnos!$D$2:$D$201,MATCH($G498,Turnos!$J$2:$J$201,0))))</f>
        <v/>
      </c>
      <c r="N498" s="18">
        <f>IF($K498="","",$L498+$M498)</f>
        <v/>
      </c>
      <c r="O498" s="13">
        <f>IF(OR($G498="",$C498="",$G498&lt;&gt;'Liquidación del turno'!$C$5),"",COUNTIFS($G$2:$G498,$G498,$C$2:$C498,"&lt;&gt;"))</f>
        <v/>
      </c>
    </row>
    <row r="499">
      <c r="A499" s="16" t="n"/>
      <c r="B499" s="11" t="n"/>
      <c r="C499" s="11" t="n"/>
      <c r="D499" s="12" t="n"/>
      <c r="E499" s="13">
        <f>IF($C499="","",IFERROR(INDEX(Equipo!$B$2:$B$61,MATCH($C499,Equipo!$A$2:$A$61,0)),"No está en Equipo"))</f>
        <v/>
      </c>
      <c r="F499" s="15">
        <f>IF($C499="","",IFERROR(INDEX(Equipo!$C$2:$C$61,MATCH($C499,Equipo!$A$2:$A$61,0)),0))</f>
        <v/>
      </c>
      <c r="G499" s="13">
        <f>IF(OR($A499="",$B499=""),"",IFERROR($A499*10+MATCH($B499,Puestos!$D$2:$D$7,0),""))</f>
        <v/>
      </c>
      <c r="H499" s="13">
        <f>IF($G499="","",IFERROR(INDEX(Turnos!$F$2:$F$201,MATCH($G499,Turnos!$J$2:$J$201,0)),"Falta el turno"))</f>
        <v/>
      </c>
      <c r="I499" s="15">
        <f>IF(OR($C499="",$H499=""),"",IF($H499="Por horas",N($D499),IF($H499="Por puntos",N($F499),IF($H499="Puntos × horas",N($F499)*N($D499),IF($H499="Partes iguales",1,"")))))</f>
        <v/>
      </c>
      <c r="J499" s="15">
        <f>IF($I499="","",SUMIFS($I$2:$I$1201,$G$2:$G$1201,$G499))</f>
        <v/>
      </c>
      <c r="K499" s="19">
        <f>IF($I499="","",IFERROR($I499/$J499,0))</f>
        <v/>
      </c>
      <c r="L499" s="18">
        <f>IF($K499="","",$K499*N(INDEX(Turnos!$C$2:$C$201,MATCH($G499,Turnos!$J$2:$J$201,0))))</f>
        <v/>
      </c>
      <c r="M499" s="18">
        <f>IF($K499="","",$K499*N(INDEX(Turnos!$D$2:$D$201,MATCH($G499,Turnos!$J$2:$J$201,0))))</f>
        <v/>
      </c>
      <c r="N499" s="18">
        <f>IF($K499="","",$L499+$M499)</f>
        <v/>
      </c>
      <c r="O499" s="13">
        <f>IF(OR($G499="",$C499="",$G499&lt;&gt;'Liquidación del turno'!$C$5),"",COUNTIFS($G$2:$G499,$G499,$C$2:$C499,"&lt;&gt;"))</f>
        <v/>
      </c>
    </row>
    <row r="500">
      <c r="A500" s="16" t="n"/>
      <c r="B500" s="11" t="n"/>
      <c r="C500" s="11" t="n"/>
      <c r="D500" s="12" t="n"/>
      <c r="E500" s="13">
        <f>IF($C500="","",IFERROR(INDEX(Equipo!$B$2:$B$61,MATCH($C500,Equipo!$A$2:$A$61,0)),"No está en Equipo"))</f>
        <v/>
      </c>
      <c r="F500" s="15">
        <f>IF($C500="","",IFERROR(INDEX(Equipo!$C$2:$C$61,MATCH($C500,Equipo!$A$2:$A$61,0)),0))</f>
        <v/>
      </c>
      <c r="G500" s="13">
        <f>IF(OR($A500="",$B500=""),"",IFERROR($A500*10+MATCH($B500,Puestos!$D$2:$D$7,0),""))</f>
        <v/>
      </c>
      <c r="H500" s="13">
        <f>IF($G500="","",IFERROR(INDEX(Turnos!$F$2:$F$201,MATCH($G500,Turnos!$J$2:$J$201,0)),"Falta el turno"))</f>
        <v/>
      </c>
      <c r="I500" s="15">
        <f>IF(OR($C500="",$H500=""),"",IF($H500="Por horas",N($D500),IF($H500="Por puntos",N($F500),IF($H500="Puntos × horas",N($F500)*N($D500),IF($H500="Partes iguales",1,"")))))</f>
        <v/>
      </c>
      <c r="J500" s="15">
        <f>IF($I500="","",SUMIFS($I$2:$I$1201,$G$2:$G$1201,$G500))</f>
        <v/>
      </c>
      <c r="K500" s="19">
        <f>IF($I500="","",IFERROR($I500/$J500,0))</f>
        <v/>
      </c>
      <c r="L500" s="18">
        <f>IF($K500="","",$K500*N(INDEX(Turnos!$C$2:$C$201,MATCH($G500,Turnos!$J$2:$J$201,0))))</f>
        <v/>
      </c>
      <c r="M500" s="18">
        <f>IF($K500="","",$K500*N(INDEX(Turnos!$D$2:$D$201,MATCH($G500,Turnos!$J$2:$J$201,0))))</f>
        <v/>
      </c>
      <c r="N500" s="18">
        <f>IF($K500="","",$L500+$M500)</f>
        <v/>
      </c>
      <c r="O500" s="13">
        <f>IF(OR($G500="",$C500="",$G500&lt;&gt;'Liquidación del turno'!$C$5),"",COUNTIFS($G$2:$G500,$G500,$C$2:$C500,"&lt;&gt;"))</f>
        <v/>
      </c>
    </row>
    <row r="501">
      <c r="A501" s="16" t="n"/>
      <c r="B501" s="11" t="n"/>
      <c r="C501" s="11" t="n"/>
      <c r="D501" s="12" t="n"/>
      <c r="E501" s="13">
        <f>IF($C501="","",IFERROR(INDEX(Equipo!$B$2:$B$61,MATCH($C501,Equipo!$A$2:$A$61,0)),"No está en Equipo"))</f>
        <v/>
      </c>
      <c r="F501" s="15">
        <f>IF($C501="","",IFERROR(INDEX(Equipo!$C$2:$C$61,MATCH($C501,Equipo!$A$2:$A$61,0)),0))</f>
        <v/>
      </c>
      <c r="G501" s="13">
        <f>IF(OR($A501="",$B501=""),"",IFERROR($A501*10+MATCH($B501,Puestos!$D$2:$D$7,0),""))</f>
        <v/>
      </c>
      <c r="H501" s="13">
        <f>IF($G501="","",IFERROR(INDEX(Turnos!$F$2:$F$201,MATCH($G501,Turnos!$J$2:$J$201,0)),"Falta el turno"))</f>
        <v/>
      </c>
      <c r="I501" s="15">
        <f>IF(OR($C501="",$H501=""),"",IF($H501="Por horas",N($D501),IF($H501="Por puntos",N($F501),IF($H501="Puntos × horas",N($F501)*N($D501),IF($H501="Partes iguales",1,"")))))</f>
        <v/>
      </c>
      <c r="J501" s="15">
        <f>IF($I501="","",SUMIFS($I$2:$I$1201,$G$2:$G$1201,$G501))</f>
        <v/>
      </c>
      <c r="K501" s="19">
        <f>IF($I501="","",IFERROR($I501/$J501,0))</f>
        <v/>
      </c>
      <c r="L501" s="18">
        <f>IF($K501="","",$K501*N(INDEX(Turnos!$C$2:$C$201,MATCH($G501,Turnos!$J$2:$J$201,0))))</f>
        <v/>
      </c>
      <c r="M501" s="18">
        <f>IF($K501="","",$K501*N(INDEX(Turnos!$D$2:$D$201,MATCH($G501,Turnos!$J$2:$J$201,0))))</f>
        <v/>
      </c>
      <c r="N501" s="18">
        <f>IF($K501="","",$L501+$M501)</f>
        <v/>
      </c>
      <c r="O501" s="13">
        <f>IF(OR($G501="",$C501="",$G501&lt;&gt;'Liquidación del turno'!$C$5),"",COUNTIFS($G$2:$G501,$G501,$C$2:$C501,"&lt;&gt;"))</f>
        <v/>
      </c>
    </row>
    <row r="502">
      <c r="A502" s="16" t="n"/>
      <c r="B502" s="11" t="n"/>
      <c r="C502" s="11" t="n"/>
      <c r="D502" s="12" t="n"/>
      <c r="E502" s="13">
        <f>IF($C502="","",IFERROR(INDEX(Equipo!$B$2:$B$61,MATCH($C502,Equipo!$A$2:$A$61,0)),"No está en Equipo"))</f>
        <v/>
      </c>
      <c r="F502" s="15">
        <f>IF($C502="","",IFERROR(INDEX(Equipo!$C$2:$C$61,MATCH($C502,Equipo!$A$2:$A$61,0)),0))</f>
        <v/>
      </c>
      <c r="G502" s="13">
        <f>IF(OR($A502="",$B502=""),"",IFERROR($A502*10+MATCH($B502,Puestos!$D$2:$D$7,0),""))</f>
        <v/>
      </c>
      <c r="H502" s="13">
        <f>IF($G502="","",IFERROR(INDEX(Turnos!$F$2:$F$201,MATCH($G502,Turnos!$J$2:$J$201,0)),"Falta el turno"))</f>
        <v/>
      </c>
      <c r="I502" s="15">
        <f>IF(OR($C502="",$H502=""),"",IF($H502="Por horas",N($D502),IF($H502="Por puntos",N($F502),IF($H502="Puntos × horas",N($F502)*N($D502),IF($H502="Partes iguales",1,"")))))</f>
        <v/>
      </c>
      <c r="J502" s="15">
        <f>IF($I502="","",SUMIFS($I$2:$I$1201,$G$2:$G$1201,$G502))</f>
        <v/>
      </c>
      <c r="K502" s="19">
        <f>IF($I502="","",IFERROR($I502/$J502,0))</f>
        <v/>
      </c>
      <c r="L502" s="18">
        <f>IF($K502="","",$K502*N(INDEX(Turnos!$C$2:$C$201,MATCH($G502,Turnos!$J$2:$J$201,0))))</f>
        <v/>
      </c>
      <c r="M502" s="18">
        <f>IF($K502="","",$K502*N(INDEX(Turnos!$D$2:$D$201,MATCH($G502,Turnos!$J$2:$J$201,0))))</f>
        <v/>
      </c>
      <c r="N502" s="18">
        <f>IF($K502="","",$L502+$M502)</f>
        <v/>
      </c>
      <c r="O502" s="13">
        <f>IF(OR($G502="",$C502="",$G502&lt;&gt;'Liquidación del turno'!$C$5),"",COUNTIFS($G$2:$G502,$G502,$C$2:$C502,"&lt;&gt;"))</f>
        <v/>
      </c>
    </row>
    <row r="503">
      <c r="A503" s="16" t="n"/>
      <c r="B503" s="11" t="n"/>
      <c r="C503" s="11" t="n"/>
      <c r="D503" s="12" t="n"/>
      <c r="E503" s="13">
        <f>IF($C503="","",IFERROR(INDEX(Equipo!$B$2:$B$61,MATCH($C503,Equipo!$A$2:$A$61,0)),"No está en Equipo"))</f>
        <v/>
      </c>
      <c r="F503" s="15">
        <f>IF($C503="","",IFERROR(INDEX(Equipo!$C$2:$C$61,MATCH($C503,Equipo!$A$2:$A$61,0)),0))</f>
        <v/>
      </c>
      <c r="G503" s="13">
        <f>IF(OR($A503="",$B503=""),"",IFERROR($A503*10+MATCH($B503,Puestos!$D$2:$D$7,0),""))</f>
        <v/>
      </c>
      <c r="H503" s="13">
        <f>IF($G503="","",IFERROR(INDEX(Turnos!$F$2:$F$201,MATCH($G503,Turnos!$J$2:$J$201,0)),"Falta el turno"))</f>
        <v/>
      </c>
      <c r="I503" s="15">
        <f>IF(OR($C503="",$H503=""),"",IF($H503="Por horas",N($D503),IF($H503="Por puntos",N($F503),IF($H503="Puntos × horas",N($F503)*N($D503),IF($H503="Partes iguales",1,"")))))</f>
        <v/>
      </c>
      <c r="J503" s="15">
        <f>IF($I503="","",SUMIFS($I$2:$I$1201,$G$2:$G$1201,$G503))</f>
        <v/>
      </c>
      <c r="K503" s="19">
        <f>IF($I503="","",IFERROR($I503/$J503,0))</f>
        <v/>
      </c>
      <c r="L503" s="18">
        <f>IF($K503="","",$K503*N(INDEX(Turnos!$C$2:$C$201,MATCH($G503,Turnos!$J$2:$J$201,0))))</f>
        <v/>
      </c>
      <c r="M503" s="18">
        <f>IF($K503="","",$K503*N(INDEX(Turnos!$D$2:$D$201,MATCH($G503,Turnos!$J$2:$J$201,0))))</f>
        <v/>
      </c>
      <c r="N503" s="18">
        <f>IF($K503="","",$L503+$M503)</f>
        <v/>
      </c>
      <c r="O503" s="13">
        <f>IF(OR($G503="",$C503="",$G503&lt;&gt;'Liquidación del turno'!$C$5),"",COUNTIFS($G$2:$G503,$G503,$C$2:$C503,"&lt;&gt;"))</f>
        <v/>
      </c>
    </row>
    <row r="504">
      <c r="A504" s="16" t="n"/>
      <c r="B504" s="11" t="n"/>
      <c r="C504" s="11" t="n"/>
      <c r="D504" s="12" t="n"/>
      <c r="E504" s="13">
        <f>IF($C504="","",IFERROR(INDEX(Equipo!$B$2:$B$61,MATCH($C504,Equipo!$A$2:$A$61,0)),"No está en Equipo"))</f>
        <v/>
      </c>
      <c r="F504" s="15">
        <f>IF($C504="","",IFERROR(INDEX(Equipo!$C$2:$C$61,MATCH($C504,Equipo!$A$2:$A$61,0)),0))</f>
        <v/>
      </c>
      <c r="G504" s="13">
        <f>IF(OR($A504="",$B504=""),"",IFERROR($A504*10+MATCH($B504,Puestos!$D$2:$D$7,0),""))</f>
        <v/>
      </c>
      <c r="H504" s="13">
        <f>IF($G504="","",IFERROR(INDEX(Turnos!$F$2:$F$201,MATCH($G504,Turnos!$J$2:$J$201,0)),"Falta el turno"))</f>
        <v/>
      </c>
      <c r="I504" s="15">
        <f>IF(OR($C504="",$H504=""),"",IF($H504="Por horas",N($D504),IF($H504="Por puntos",N($F504),IF($H504="Puntos × horas",N($F504)*N($D504),IF($H504="Partes iguales",1,"")))))</f>
        <v/>
      </c>
      <c r="J504" s="15">
        <f>IF($I504="","",SUMIFS($I$2:$I$1201,$G$2:$G$1201,$G504))</f>
        <v/>
      </c>
      <c r="K504" s="19">
        <f>IF($I504="","",IFERROR($I504/$J504,0))</f>
        <v/>
      </c>
      <c r="L504" s="18">
        <f>IF($K504="","",$K504*N(INDEX(Turnos!$C$2:$C$201,MATCH($G504,Turnos!$J$2:$J$201,0))))</f>
        <v/>
      </c>
      <c r="M504" s="18">
        <f>IF($K504="","",$K504*N(INDEX(Turnos!$D$2:$D$201,MATCH($G504,Turnos!$J$2:$J$201,0))))</f>
        <v/>
      </c>
      <c r="N504" s="18">
        <f>IF($K504="","",$L504+$M504)</f>
        <v/>
      </c>
      <c r="O504" s="13">
        <f>IF(OR($G504="",$C504="",$G504&lt;&gt;'Liquidación del turno'!$C$5),"",COUNTIFS($G$2:$G504,$G504,$C$2:$C504,"&lt;&gt;"))</f>
        <v/>
      </c>
    </row>
    <row r="505">
      <c r="A505" s="16" t="n"/>
      <c r="B505" s="11" t="n"/>
      <c r="C505" s="11" t="n"/>
      <c r="D505" s="12" t="n"/>
      <c r="E505" s="13">
        <f>IF($C505="","",IFERROR(INDEX(Equipo!$B$2:$B$61,MATCH($C505,Equipo!$A$2:$A$61,0)),"No está en Equipo"))</f>
        <v/>
      </c>
      <c r="F505" s="15">
        <f>IF($C505="","",IFERROR(INDEX(Equipo!$C$2:$C$61,MATCH($C505,Equipo!$A$2:$A$61,0)),0))</f>
        <v/>
      </c>
      <c r="G505" s="13">
        <f>IF(OR($A505="",$B505=""),"",IFERROR($A505*10+MATCH($B505,Puestos!$D$2:$D$7,0),""))</f>
        <v/>
      </c>
      <c r="H505" s="13">
        <f>IF($G505="","",IFERROR(INDEX(Turnos!$F$2:$F$201,MATCH($G505,Turnos!$J$2:$J$201,0)),"Falta el turno"))</f>
        <v/>
      </c>
      <c r="I505" s="15">
        <f>IF(OR($C505="",$H505=""),"",IF($H505="Por horas",N($D505),IF($H505="Por puntos",N($F505),IF($H505="Puntos × horas",N($F505)*N($D505),IF($H505="Partes iguales",1,"")))))</f>
        <v/>
      </c>
      <c r="J505" s="15">
        <f>IF($I505="","",SUMIFS($I$2:$I$1201,$G$2:$G$1201,$G505))</f>
        <v/>
      </c>
      <c r="K505" s="19">
        <f>IF($I505="","",IFERROR($I505/$J505,0))</f>
        <v/>
      </c>
      <c r="L505" s="18">
        <f>IF($K505="","",$K505*N(INDEX(Turnos!$C$2:$C$201,MATCH($G505,Turnos!$J$2:$J$201,0))))</f>
        <v/>
      </c>
      <c r="M505" s="18">
        <f>IF($K505="","",$K505*N(INDEX(Turnos!$D$2:$D$201,MATCH($G505,Turnos!$J$2:$J$201,0))))</f>
        <v/>
      </c>
      <c r="N505" s="18">
        <f>IF($K505="","",$L505+$M505)</f>
        <v/>
      </c>
      <c r="O505" s="13">
        <f>IF(OR($G505="",$C505="",$G505&lt;&gt;'Liquidación del turno'!$C$5),"",COUNTIFS($G$2:$G505,$G505,$C$2:$C505,"&lt;&gt;"))</f>
        <v/>
      </c>
    </row>
    <row r="506">
      <c r="A506" s="16" t="n"/>
      <c r="B506" s="11" t="n"/>
      <c r="C506" s="11" t="n"/>
      <c r="D506" s="12" t="n"/>
      <c r="E506" s="13">
        <f>IF($C506="","",IFERROR(INDEX(Equipo!$B$2:$B$61,MATCH($C506,Equipo!$A$2:$A$61,0)),"No está en Equipo"))</f>
        <v/>
      </c>
      <c r="F506" s="15">
        <f>IF($C506="","",IFERROR(INDEX(Equipo!$C$2:$C$61,MATCH($C506,Equipo!$A$2:$A$61,0)),0))</f>
        <v/>
      </c>
      <c r="G506" s="13">
        <f>IF(OR($A506="",$B506=""),"",IFERROR($A506*10+MATCH($B506,Puestos!$D$2:$D$7,0),""))</f>
        <v/>
      </c>
      <c r="H506" s="13">
        <f>IF($G506="","",IFERROR(INDEX(Turnos!$F$2:$F$201,MATCH($G506,Turnos!$J$2:$J$201,0)),"Falta el turno"))</f>
        <v/>
      </c>
      <c r="I506" s="15">
        <f>IF(OR($C506="",$H506=""),"",IF($H506="Por horas",N($D506),IF($H506="Por puntos",N($F506),IF($H506="Puntos × horas",N($F506)*N($D506),IF($H506="Partes iguales",1,"")))))</f>
        <v/>
      </c>
      <c r="J506" s="15">
        <f>IF($I506="","",SUMIFS($I$2:$I$1201,$G$2:$G$1201,$G506))</f>
        <v/>
      </c>
      <c r="K506" s="19">
        <f>IF($I506="","",IFERROR($I506/$J506,0))</f>
        <v/>
      </c>
      <c r="L506" s="18">
        <f>IF($K506="","",$K506*N(INDEX(Turnos!$C$2:$C$201,MATCH($G506,Turnos!$J$2:$J$201,0))))</f>
        <v/>
      </c>
      <c r="M506" s="18">
        <f>IF($K506="","",$K506*N(INDEX(Turnos!$D$2:$D$201,MATCH($G506,Turnos!$J$2:$J$201,0))))</f>
        <v/>
      </c>
      <c r="N506" s="18">
        <f>IF($K506="","",$L506+$M506)</f>
        <v/>
      </c>
      <c r="O506" s="13">
        <f>IF(OR($G506="",$C506="",$G506&lt;&gt;'Liquidación del turno'!$C$5),"",COUNTIFS($G$2:$G506,$G506,$C$2:$C506,"&lt;&gt;"))</f>
        <v/>
      </c>
    </row>
    <row r="507">
      <c r="A507" s="16" t="n"/>
      <c r="B507" s="11" t="n"/>
      <c r="C507" s="11" t="n"/>
      <c r="D507" s="12" t="n"/>
      <c r="E507" s="13">
        <f>IF($C507="","",IFERROR(INDEX(Equipo!$B$2:$B$61,MATCH($C507,Equipo!$A$2:$A$61,0)),"No está en Equipo"))</f>
        <v/>
      </c>
      <c r="F507" s="15">
        <f>IF($C507="","",IFERROR(INDEX(Equipo!$C$2:$C$61,MATCH($C507,Equipo!$A$2:$A$61,0)),0))</f>
        <v/>
      </c>
      <c r="G507" s="13">
        <f>IF(OR($A507="",$B507=""),"",IFERROR($A507*10+MATCH($B507,Puestos!$D$2:$D$7,0),""))</f>
        <v/>
      </c>
      <c r="H507" s="13">
        <f>IF($G507="","",IFERROR(INDEX(Turnos!$F$2:$F$201,MATCH($G507,Turnos!$J$2:$J$201,0)),"Falta el turno"))</f>
        <v/>
      </c>
      <c r="I507" s="15">
        <f>IF(OR($C507="",$H507=""),"",IF($H507="Por horas",N($D507),IF($H507="Por puntos",N($F507),IF($H507="Puntos × horas",N($F507)*N($D507),IF($H507="Partes iguales",1,"")))))</f>
        <v/>
      </c>
      <c r="J507" s="15">
        <f>IF($I507="","",SUMIFS($I$2:$I$1201,$G$2:$G$1201,$G507))</f>
        <v/>
      </c>
      <c r="K507" s="19">
        <f>IF($I507="","",IFERROR($I507/$J507,0))</f>
        <v/>
      </c>
      <c r="L507" s="18">
        <f>IF($K507="","",$K507*N(INDEX(Turnos!$C$2:$C$201,MATCH($G507,Turnos!$J$2:$J$201,0))))</f>
        <v/>
      </c>
      <c r="M507" s="18">
        <f>IF($K507="","",$K507*N(INDEX(Turnos!$D$2:$D$201,MATCH($G507,Turnos!$J$2:$J$201,0))))</f>
        <v/>
      </c>
      <c r="N507" s="18">
        <f>IF($K507="","",$L507+$M507)</f>
        <v/>
      </c>
      <c r="O507" s="13">
        <f>IF(OR($G507="",$C507="",$G507&lt;&gt;'Liquidación del turno'!$C$5),"",COUNTIFS($G$2:$G507,$G507,$C$2:$C507,"&lt;&gt;"))</f>
        <v/>
      </c>
    </row>
    <row r="508">
      <c r="A508" s="16" t="n"/>
      <c r="B508" s="11" t="n"/>
      <c r="C508" s="11" t="n"/>
      <c r="D508" s="12" t="n"/>
      <c r="E508" s="13">
        <f>IF($C508="","",IFERROR(INDEX(Equipo!$B$2:$B$61,MATCH($C508,Equipo!$A$2:$A$61,0)),"No está en Equipo"))</f>
        <v/>
      </c>
      <c r="F508" s="15">
        <f>IF($C508="","",IFERROR(INDEX(Equipo!$C$2:$C$61,MATCH($C508,Equipo!$A$2:$A$61,0)),0))</f>
        <v/>
      </c>
      <c r="G508" s="13">
        <f>IF(OR($A508="",$B508=""),"",IFERROR($A508*10+MATCH($B508,Puestos!$D$2:$D$7,0),""))</f>
        <v/>
      </c>
      <c r="H508" s="13">
        <f>IF($G508="","",IFERROR(INDEX(Turnos!$F$2:$F$201,MATCH($G508,Turnos!$J$2:$J$201,0)),"Falta el turno"))</f>
        <v/>
      </c>
      <c r="I508" s="15">
        <f>IF(OR($C508="",$H508=""),"",IF($H508="Por horas",N($D508),IF($H508="Por puntos",N($F508),IF($H508="Puntos × horas",N($F508)*N($D508),IF($H508="Partes iguales",1,"")))))</f>
        <v/>
      </c>
      <c r="J508" s="15">
        <f>IF($I508="","",SUMIFS($I$2:$I$1201,$G$2:$G$1201,$G508))</f>
        <v/>
      </c>
      <c r="K508" s="19">
        <f>IF($I508="","",IFERROR($I508/$J508,0))</f>
        <v/>
      </c>
      <c r="L508" s="18">
        <f>IF($K508="","",$K508*N(INDEX(Turnos!$C$2:$C$201,MATCH($G508,Turnos!$J$2:$J$201,0))))</f>
        <v/>
      </c>
      <c r="M508" s="18">
        <f>IF($K508="","",$K508*N(INDEX(Turnos!$D$2:$D$201,MATCH($G508,Turnos!$J$2:$J$201,0))))</f>
        <v/>
      </c>
      <c r="N508" s="18">
        <f>IF($K508="","",$L508+$M508)</f>
        <v/>
      </c>
      <c r="O508" s="13">
        <f>IF(OR($G508="",$C508="",$G508&lt;&gt;'Liquidación del turno'!$C$5),"",COUNTIFS($G$2:$G508,$G508,$C$2:$C508,"&lt;&gt;"))</f>
        <v/>
      </c>
    </row>
    <row r="509">
      <c r="A509" s="16" t="n"/>
      <c r="B509" s="11" t="n"/>
      <c r="C509" s="11" t="n"/>
      <c r="D509" s="12" t="n"/>
      <c r="E509" s="13">
        <f>IF($C509="","",IFERROR(INDEX(Equipo!$B$2:$B$61,MATCH($C509,Equipo!$A$2:$A$61,0)),"No está en Equipo"))</f>
        <v/>
      </c>
      <c r="F509" s="15">
        <f>IF($C509="","",IFERROR(INDEX(Equipo!$C$2:$C$61,MATCH($C509,Equipo!$A$2:$A$61,0)),0))</f>
        <v/>
      </c>
      <c r="G509" s="13">
        <f>IF(OR($A509="",$B509=""),"",IFERROR($A509*10+MATCH($B509,Puestos!$D$2:$D$7,0),""))</f>
        <v/>
      </c>
      <c r="H509" s="13">
        <f>IF($G509="","",IFERROR(INDEX(Turnos!$F$2:$F$201,MATCH($G509,Turnos!$J$2:$J$201,0)),"Falta el turno"))</f>
        <v/>
      </c>
      <c r="I509" s="15">
        <f>IF(OR($C509="",$H509=""),"",IF($H509="Por horas",N($D509),IF($H509="Por puntos",N($F509),IF($H509="Puntos × horas",N($F509)*N($D509),IF($H509="Partes iguales",1,"")))))</f>
        <v/>
      </c>
      <c r="J509" s="15">
        <f>IF($I509="","",SUMIFS($I$2:$I$1201,$G$2:$G$1201,$G509))</f>
        <v/>
      </c>
      <c r="K509" s="19">
        <f>IF($I509="","",IFERROR($I509/$J509,0))</f>
        <v/>
      </c>
      <c r="L509" s="18">
        <f>IF($K509="","",$K509*N(INDEX(Turnos!$C$2:$C$201,MATCH($G509,Turnos!$J$2:$J$201,0))))</f>
        <v/>
      </c>
      <c r="M509" s="18">
        <f>IF($K509="","",$K509*N(INDEX(Turnos!$D$2:$D$201,MATCH($G509,Turnos!$J$2:$J$201,0))))</f>
        <v/>
      </c>
      <c r="N509" s="18">
        <f>IF($K509="","",$L509+$M509)</f>
        <v/>
      </c>
      <c r="O509" s="13">
        <f>IF(OR($G509="",$C509="",$G509&lt;&gt;'Liquidación del turno'!$C$5),"",COUNTIFS($G$2:$G509,$G509,$C$2:$C509,"&lt;&gt;"))</f>
        <v/>
      </c>
    </row>
    <row r="510">
      <c r="A510" s="16" t="n"/>
      <c r="B510" s="11" t="n"/>
      <c r="C510" s="11" t="n"/>
      <c r="D510" s="12" t="n"/>
      <c r="E510" s="13">
        <f>IF($C510="","",IFERROR(INDEX(Equipo!$B$2:$B$61,MATCH($C510,Equipo!$A$2:$A$61,0)),"No está en Equipo"))</f>
        <v/>
      </c>
      <c r="F510" s="15">
        <f>IF($C510="","",IFERROR(INDEX(Equipo!$C$2:$C$61,MATCH($C510,Equipo!$A$2:$A$61,0)),0))</f>
        <v/>
      </c>
      <c r="G510" s="13">
        <f>IF(OR($A510="",$B510=""),"",IFERROR($A510*10+MATCH($B510,Puestos!$D$2:$D$7,0),""))</f>
        <v/>
      </c>
      <c r="H510" s="13">
        <f>IF($G510="","",IFERROR(INDEX(Turnos!$F$2:$F$201,MATCH($G510,Turnos!$J$2:$J$201,0)),"Falta el turno"))</f>
        <v/>
      </c>
      <c r="I510" s="15">
        <f>IF(OR($C510="",$H510=""),"",IF($H510="Por horas",N($D510),IF($H510="Por puntos",N($F510),IF($H510="Puntos × horas",N($F510)*N($D510),IF($H510="Partes iguales",1,"")))))</f>
        <v/>
      </c>
      <c r="J510" s="15">
        <f>IF($I510="","",SUMIFS($I$2:$I$1201,$G$2:$G$1201,$G510))</f>
        <v/>
      </c>
      <c r="K510" s="19">
        <f>IF($I510="","",IFERROR($I510/$J510,0))</f>
        <v/>
      </c>
      <c r="L510" s="18">
        <f>IF($K510="","",$K510*N(INDEX(Turnos!$C$2:$C$201,MATCH($G510,Turnos!$J$2:$J$201,0))))</f>
        <v/>
      </c>
      <c r="M510" s="18">
        <f>IF($K510="","",$K510*N(INDEX(Turnos!$D$2:$D$201,MATCH($G510,Turnos!$J$2:$J$201,0))))</f>
        <v/>
      </c>
      <c r="N510" s="18">
        <f>IF($K510="","",$L510+$M510)</f>
        <v/>
      </c>
      <c r="O510" s="13">
        <f>IF(OR($G510="",$C510="",$G510&lt;&gt;'Liquidación del turno'!$C$5),"",COUNTIFS($G$2:$G510,$G510,$C$2:$C510,"&lt;&gt;"))</f>
        <v/>
      </c>
    </row>
    <row r="511">
      <c r="A511" s="16" t="n"/>
      <c r="B511" s="11" t="n"/>
      <c r="C511" s="11" t="n"/>
      <c r="D511" s="12" t="n"/>
      <c r="E511" s="13">
        <f>IF($C511="","",IFERROR(INDEX(Equipo!$B$2:$B$61,MATCH($C511,Equipo!$A$2:$A$61,0)),"No está en Equipo"))</f>
        <v/>
      </c>
      <c r="F511" s="15">
        <f>IF($C511="","",IFERROR(INDEX(Equipo!$C$2:$C$61,MATCH($C511,Equipo!$A$2:$A$61,0)),0))</f>
        <v/>
      </c>
      <c r="G511" s="13">
        <f>IF(OR($A511="",$B511=""),"",IFERROR($A511*10+MATCH($B511,Puestos!$D$2:$D$7,0),""))</f>
        <v/>
      </c>
      <c r="H511" s="13">
        <f>IF($G511="","",IFERROR(INDEX(Turnos!$F$2:$F$201,MATCH($G511,Turnos!$J$2:$J$201,0)),"Falta el turno"))</f>
        <v/>
      </c>
      <c r="I511" s="15">
        <f>IF(OR($C511="",$H511=""),"",IF($H511="Por horas",N($D511),IF($H511="Por puntos",N($F511),IF($H511="Puntos × horas",N($F511)*N($D511),IF($H511="Partes iguales",1,"")))))</f>
        <v/>
      </c>
      <c r="J511" s="15">
        <f>IF($I511="","",SUMIFS($I$2:$I$1201,$G$2:$G$1201,$G511))</f>
        <v/>
      </c>
      <c r="K511" s="19">
        <f>IF($I511="","",IFERROR($I511/$J511,0))</f>
        <v/>
      </c>
      <c r="L511" s="18">
        <f>IF($K511="","",$K511*N(INDEX(Turnos!$C$2:$C$201,MATCH($G511,Turnos!$J$2:$J$201,0))))</f>
        <v/>
      </c>
      <c r="M511" s="18">
        <f>IF($K511="","",$K511*N(INDEX(Turnos!$D$2:$D$201,MATCH($G511,Turnos!$J$2:$J$201,0))))</f>
        <v/>
      </c>
      <c r="N511" s="18">
        <f>IF($K511="","",$L511+$M511)</f>
        <v/>
      </c>
      <c r="O511" s="13">
        <f>IF(OR($G511="",$C511="",$G511&lt;&gt;'Liquidación del turno'!$C$5),"",COUNTIFS($G$2:$G511,$G511,$C$2:$C511,"&lt;&gt;"))</f>
        <v/>
      </c>
    </row>
    <row r="512">
      <c r="A512" s="16" t="n"/>
      <c r="B512" s="11" t="n"/>
      <c r="C512" s="11" t="n"/>
      <c r="D512" s="12" t="n"/>
      <c r="E512" s="13">
        <f>IF($C512="","",IFERROR(INDEX(Equipo!$B$2:$B$61,MATCH($C512,Equipo!$A$2:$A$61,0)),"No está en Equipo"))</f>
        <v/>
      </c>
      <c r="F512" s="15">
        <f>IF($C512="","",IFERROR(INDEX(Equipo!$C$2:$C$61,MATCH($C512,Equipo!$A$2:$A$61,0)),0))</f>
        <v/>
      </c>
      <c r="G512" s="13">
        <f>IF(OR($A512="",$B512=""),"",IFERROR($A512*10+MATCH($B512,Puestos!$D$2:$D$7,0),""))</f>
        <v/>
      </c>
      <c r="H512" s="13">
        <f>IF($G512="","",IFERROR(INDEX(Turnos!$F$2:$F$201,MATCH($G512,Turnos!$J$2:$J$201,0)),"Falta el turno"))</f>
        <v/>
      </c>
      <c r="I512" s="15">
        <f>IF(OR($C512="",$H512=""),"",IF($H512="Por horas",N($D512),IF($H512="Por puntos",N($F512),IF($H512="Puntos × horas",N($F512)*N($D512),IF($H512="Partes iguales",1,"")))))</f>
        <v/>
      </c>
      <c r="J512" s="15">
        <f>IF($I512="","",SUMIFS($I$2:$I$1201,$G$2:$G$1201,$G512))</f>
        <v/>
      </c>
      <c r="K512" s="19">
        <f>IF($I512="","",IFERROR($I512/$J512,0))</f>
        <v/>
      </c>
      <c r="L512" s="18">
        <f>IF($K512="","",$K512*N(INDEX(Turnos!$C$2:$C$201,MATCH($G512,Turnos!$J$2:$J$201,0))))</f>
        <v/>
      </c>
      <c r="M512" s="18">
        <f>IF($K512="","",$K512*N(INDEX(Turnos!$D$2:$D$201,MATCH($G512,Turnos!$J$2:$J$201,0))))</f>
        <v/>
      </c>
      <c r="N512" s="18">
        <f>IF($K512="","",$L512+$M512)</f>
        <v/>
      </c>
      <c r="O512" s="13">
        <f>IF(OR($G512="",$C512="",$G512&lt;&gt;'Liquidación del turno'!$C$5),"",COUNTIFS($G$2:$G512,$G512,$C$2:$C512,"&lt;&gt;"))</f>
        <v/>
      </c>
    </row>
    <row r="513">
      <c r="A513" s="16" t="n"/>
      <c r="B513" s="11" t="n"/>
      <c r="C513" s="11" t="n"/>
      <c r="D513" s="12" t="n"/>
      <c r="E513" s="13">
        <f>IF($C513="","",IFERROR(INDEX(Equipo!$B$2:$B$61,MATCH($C513,Equipo!$A$2:$A$61,0)),"No está en Equipo"))</f>
        <v/>
      </c>
      <c r="F513" s="15">
        <f>IF($C513="","",IFERROR(INDEX(Equipo!$C$2:$C$61,MATCH($C513,Equipo!$A$2:$A$61,0)),0))</f>
        <v/>
      </c>
      <c r="G513" s="13">
        <f>IF(OR($A513="",$B513=""),"",IFERROR($A513*10+MATCH($B513,Puestos!$D$2:$D$7,0),""))</f>
        <v/>
      </c>
      <c r="H513" s="13">
        <f>IF($G513="","",IFERROR(INDEX(Turnos!$F$2:$F$201,MATCH($G513,Turnos!$J$2:$J$201,0)),"Falta el turno"))</f>
        <v/>
      </c>
      <c r="I513" s="15">
        <f>IF(OR($C513="",$H513=""),"",IF($H513="Por horas",N($D513),IF($H513="Por puntos",N($F513),IF($H513="Puntos × horas",N($F513)*N($D513),IF($H513="Partes iguales",1,"")))))</f>
        <v/>
      </c>
      <c r="J513" s="15">
        <f>IF($I513="","",SUMIFS($I$2:$I$1201,$G$2:$G$1201,$G513))</f>
        <v/>
      </c>
      <c r="K513" s="19">
        <f>IF($I513="","",IFERROR($I513/$J513,0))</f>
        <v/>
      </c>
      <c r="L513" s="18">
        <f>IF($K513="","",$K513*N(INDEX(Turnos!$C$2:$C$201,MATCH($G513,Turnos!$J$2:$J$201,0))))</f>
        <v/>
      </c>
      <c r="M513" s="18">
        <f>IF($K513="","",$K513*N(INDEX(Turnos!$D$2:$D$201,MATCH($G513,Turnos!$J$2:$J$201,0))))</f>
        <v/>
      </c>
      <c r="N513" s="18">
        <f>IF($K513="","",$L513+$M513)</f>
        <v/>
      </c>
      <c r="O513" s="13">
        <f>IF(OR($G513="",$C513="",$G513&lt;&gt;'Liquidación del turno'!$C$5),"",COUNTIFS($G$2:$G513,$G513,$C$2:$C513,"&lt;&gt;"))</f>
        <v/>
      </c>
    </row>
    <row r="514">
      <c r="A514" s="16" t="n"/>
      <c r="B514" s="11" t="n"/>
      <c r="C514" s="11" t="n"/>
      <c r="D514" s="12" t="n"/>
      <c r="E514" s="13">
        <f>IF($C514="","",IFERROR(INDEX(Equipo!$B$2:$B$61,MATCH($C514,Equipo!$A$2:$A$61,0)),"No está en Equipo"))</f>
        <v/>
      </c>
      <c r="F514" s="15">
        <f>IF($C514="","",IFERROR(INDEX(Equipo!$C$2:$C$61,MATCH($C514,Equipo!$A$2:$A$61,0)),0))</f>
        <v/>
      </c>
      <c r="G514" s="13">
        <f>IF(OR($A514="",$B514=""),"",IFERROR($A514*10+MATCH($B514,Puestos!$D$2:$D$7,0),""))</f>
        <v/>
      </c>
      <c r="H514" s="13">
        <f>IF($G514="","",IFERROR(INDEX(Turnos!$F$2:$F$201,MATCH($G514,Turnos!$J$2:$J$201,0)),"Falta el turno"))</f>
        <v/>
      </c>
      <c r="I514" s="15">
        <f>IF(OR($C514="",$H514=""),"",IF($H514="Por horas",N($D514),IF($H514="Por puntos",N($F514),IF($H514="Puntos × horas",N($F514)*N($D514),IF($H514="Partes iguales",1,"")))))</f>
        <v/>
      </c>
      <c r="J514" s="15">
        <f>IF($I514="","",SUMIFS($I$2:$I$1201,$G$2:$G$1201,$G514))</f>
        <v/>
      </c>
      <c r="K514" s="19">
        <f>IF($I514="","",IFERROR($I514/$J514,0))</f>
        <v/>
      </c>
      <c r="L514" s="18">
        <f>IF($K514="","",$K514*N(INDEX(Turnos!$C$2:$C$201,MATCH($G514,Turnos!$J$2:$J$201,0))))</f>
        <v/>
      </c>
      <c r="M514" s="18">
        <f>IF($K514="","",$K514*N(INDEX(Turnos!$D$2:$D$201,MATCH($G514,Turnos!$J$2:$J$201,0))))</f>
        <v/>
      </c>
      <c r="N514" s="18">
        <f>IF($K514="","",$L514+$M514)</f>
        <v/>
      </c>
      <c r="O514" s="13">
        <f>IF(OR($G514="",$C514="",$G514&lt;&gt;'Liquidación del turno'!$C$5),"",COUNTIFS($G$2:$G514,$G514,$C$2:$C514,"&lt;&gt;"))</f>
        <v/>
      </c>
    </row>
    <row r="515">
      <c r="A515" s="16" t="n"/>
      <c r="B515" s="11" t="n"/>
      <c r="C515" s="11" t="n"/>
      <c r="D515" s="12" t="n"/>
      <c r="E515" s="13">
        <f>IF($C515="","",IFERROR(INDEX(Equipo!$B$2:$B$61,MATCH($C515,Equipo!$A$2:$A$61,0)),"No está en Equipo"))</f>
        <v/>
      </c>
      <c r="F515" s="15">
        <f>IF($C515="","",IFERROR(INDEX(Equipo!$C$2:$C$61,MATCH($C515,Equipo!$A$2:$A$61,0)),0))</f>
        <v/>
      </c>
      <c r="G515" s="13">
        <f>IF(OR($A515="",$B515=""),"",IFERROR($A515*10+MATCH($B515,Puestos!$D$2:$D$7,0),""))</f>
        <v/>
      </c>
      <c r="H515" s="13">
        <f>IF($G515="","",IFERROR(INDEX(Turnos!$F$2:$F$201,MATCH($G515,Turnos!$J$2:$J$201,0)),"Falta el turno"))</f>
        <v/>
      </c>
      <c r="I515" s="15">
        <f>IF(OR($C515="",$H515=""),"",IF($H515="Por horas",N($D515),IF($H515="Por puntos",N($F515),IF($H515="Puntos × horas",N($F515)*N($D515),IF($H515="Partes iguales",1,"")))))</f>
        <v/>
      </c>
      <c r="J515" s="15">
        <f>IF($I515="","",SUMIFS($I$2:$I$1201,$G$2:$G$1201,$G515))</f>
        <v/>
      </c>
      <c r="K515" s="19">
        <f>IF($I515="","",IFERROR($I515/$J515,0))</f>
        <v/>
      </c>
      <c r="L515" s="18">
        <f>IF($K515="","",$K515*N(INDEX(Turnos!$C$2:$C$201,MATCH($G515,Turnos!$J$2:$J$201,0))))</f>
        <v/>
      </c>
      <c r="M515" s="18">
        <f>IF($K515="","",$K515*N(INDEX(Turnos!$D$2:$D$201,MATCH($G515,Turnos!$J$2:$J$201,0))))</f>
        <v/>
      </c>
      <c r="N515" s="18">
        <f>IF($K515="","",$L515+$M515)</f>
        <v/>
      </c>
      <c r="O515" s="13">
        <f>IF(OR($G515="",$C515="",$G515&lt;&gt;'Liquidación del turno'!$C$5),"",COUNTIFS($G$2:$G515,$G515,$C$2:$C515,"&lt;&gt;"))</f>
        <v/>
      </c>
    </row>
    <row r="516">
      <c r="A516" s="16" t="n"/>
      <c r="B516" s="11" t="n"/>
      <c r="C516" s="11" t="n"/>
      <c r="D516" s="12" t="n"/>
      <c r="E516" s="13">
        <f>IF($C516="","",IFERROR(INDEX(Equipo!$B$2:$B$61,MATCH($C516,Equipo!$A$2:$A$61,0)),"No está en Equipo"))</f>
        <v/>
      </c>
      <c r="F516" s="15">
        <f>IF($C516="","",IFERROR(INDEX(Equipo!$C$2:$C$61,MATCH($C516,Equipo!$A$2:$A$61,0)),0))</f>
        <v/>
      </c>
      <c r="G516" s="13">
        <f>IF(OR($A516="",$B516=""),"",IFERROR($A516*10+MATCH($B516,Puestos!$D$2:$D$7,0),""))</f>
        <v/>
      </c>
      <c r="H516" s="13">
        <f>IF($G516="","",IFERROR(INDEX(Turnos!$F$2:$F$201,MATCH($G516,Turnos!$J$2:$J$201,0)),"Falta el turno"))</f>
        <v/>
      </c>
      <c r="I516" s="15">
        <f>IF(OR($C516="",$H516=""),"",IF($H516="Por horas",N($D516),IF($H516="Por puntos",N($F516),IF($H516="Puntos × horas",N($F516)*N($D516),IF($H516="Partes iguales",1,"")))))</f>
        <v/>
      </c>
      <c r="J516" s="15">
        <f>IF($I516="","",SUMIFS($I$2:$I$1201,$G$2:$G$1201,$G516))</f>
        <v/>
      </c>
      <c r="K516" s="19">
        <f>IF($I516="","",IFERROR($I516/$J516,0))</f>
        <v/>
      </c>
      <c r="L516" s="18">
        <f>IF($K516="","",$K516*N(INDEX(Turnos!$C$2:$C$201,MATCH($G516,Turnos!$J$2:$J$201,0))))</f>
        <v/>
      </c>
      <c r="M516" s="18">
        <f>IF($K516="","",$K516*N(INDEX(Turnos!$D$2:$D$201,MATCH($G516,Turnos!$J$2:$J$201,0))))</f>
        <v/>
      </c>
      <c r="N516" s="18">
        <f>IF($K516="","",$L516+$M516)</f>
        <v/>
      </c>
      <c r="O516" s="13">
        <f>IF(OR($G516="",$C516="",$G516&lt;&gt;'Liquidación del turno'!$C$5),"",COUNTIFS($G$2:$G516,$G516,$C$2:$C516,"&lt;&gt;"))</f>
        <v/>
      </c>
    </row>
    <row r="517">
      <c r="A517" s="16" t="n"/>
      <c r="B517" s="11" t="n"/>
      <c r="C517" s="11" t="n"/>
      <c r="D517" s="12" t="n"/>
      <c r="E517" s="13">
        <f>IF($C517="","",IFERROR(INDEX(Equipo!$B$2:$B$61,MATCH($C517,Equipo!$A$2:$A$61,0)),"No está en Equipo"))</f>
        <v/>
      </c>
      <c r="F517" s="15">
        <f>IF($C517="","",IFERROR(INDEX(Equipo!$C$2:$C$61,MATCH($C517,Equipo!$A$2:$A$61,0)),0))</f>
        <v/>
      </c>
      <c r="G517" s="13">
        <f>IF(OR($A517="",$B517=""),"",IFERROR($A517*10+MATCH($B517,Puestos!$D$2:$D$7,0),""))</f>
        <v/>
      </c>
      <c r="H517" s="13">
        <f>IF($G517="","",IFERROR(INDEX(Turnos!$F$2:$F$201,MATCH($G517,Turnos!$J$2:$J$201,0)),"Falta el turno"))</f>
        <v/>
      </c>
      <c r="I517" s="15">
        <f>IF(OR($C517="",$H517=""),"",IF($H517="Por horas",N($D517),IF($H517="Por puntos",N($F517),IF($H517="Puntos × horas",N($F517)*N($D517),IF($H517="Partes iguales",1,"")))))</f>
        <v/>
      </c>
      <c r="J517" s="15">
        <f>IF($I517="","",SUMIFS($I$2:$I$1201,$G$2:$G$1201,$G517))</f>
        <v/>
      </c>
      <c r="K517" s="19">
        <f>IF($I517="","",IFERROR($I517/$J517,0))</f>
        <v/>
      </c>
      <c r="L517" s="18">
        <f>IF($K517="","",$K517*N(INDEX(Turnos!$C$2:$C$201,MATCH($G517,Turnos!$J$2:$J$201,0))))</f>
        <v/>
      </c>
      <c r="M517" s="18">
        <f>IF($K517="","",$K517*N(INDEX(Turnos!$D$2:$D$201,MATCH($G517,Turnos!$J$2:$J$201,0))))</f>
        <v/>
      </c>
      <c r="N517" s="18">
        <f>IF($K517="","",$L517+$M517)</f>
        <v/>
      </c>
      <c r="O517" s="13">
        <f>IF(OR($G517="",$C517="",$G517&lt;&gt;'Liquidación del turno'!$C$5),"",COUNTIFS($G$2:$G517,$G517,$C$2:$C517,"&lt;&gt;"))</f>
        <v/>
      </c>
    </row>
    <row r="518">
      <c r="A518" s="16" t="n"/>
      <c r="B518" s="11" t="n"/>
      <c r="C518" s="11" t="n"/>
      <c r="D518" s="12" t="n"/>
      <c r="E518" s="13">
        <f>IF($C518="","",IFERROR(INDEX(Equipo!$B$2:$B$61,MATCH($C518,Equipo!$A$2:$A$61,0)),"No está en Equipo"))</f>
        <v/>
      </c>
      <c r="F518" s="15">
        <f>IF($C518="","",IFERROR(INDEX(Equipo!$C$2:$C$61,MATCH($C518,Equipo!$A$2:$A$61,0)),0))</f>
        <v/>
      </c>
      <c r="G518" s="13">
        <f>IF(OR($A518="",$B518=""),"",IFERROR($A518*10+MATCH($B518,Puestos!$D$2:$D$7,0),""))</f>
        <v/>
      </c>
      <c r="H518" s="13">
        <f>IF($G518="","",IFERROR(INDEX(Turnos!$F$2:$F$201,MATCH($G518,Turnos!$J$2:$J$201,0)),"Falta el turno"))</f>
        <v/>
      </c>
      <c r="I518" s="15">
        <f>IF(OR($C518="",$H518=""),"",IF($H518="Por horas",N($D518),IF($H518="Por puntos",N($F518),IF($H518="Puntos × horas",N($F518)*N($D518),IF($H518="Partes iguales",1,"")))))</f>
        <v/>
      </c>
      <c r="J518" s="15">
        <f>IF($I518="","",SUMIFS($I$2:$I$1201,$G$2:$G$1201,$G518))</f>
        <v/>
      </c>
      <c r="K518" s="19">
        <f>IF($I518="","",IFERROR($I518/$J518,0))</f>
        <v/>
      </c>
      <c r="L518" s="18">
        <f>IF($K518="","",$K518*N(INDEX(Turnos!$C$2:$C$201,MATCH($G518,Turnos!$J$2:$J$201,0))))</f>
        <v/>
      </c>
      <c r="M518" s="18">
        <f>IF($K518="","",$K518*N(INDEX(Turnos!$D$2:$D$201,MATCH($G518,Turnos!$J$2:$J$201,0))))</f>
        <v/>
      </c>
      <c r="N518" s="18">
        <f>IF($K518="","",$L518+$M518)</f>
        <v/>
      </c>
      <c r="O518" s="13">
        <f>IF(OR($G518="",$C518="",$G518&lt;&gt;'Liquidación del turno'!$C$5),"",COUNTIFS($G$2:$G518,$G518,$C$2:$C518,"&lt;&gt;"))</f>
        <v/>
      </c>
    </row>
    <row r="519">
      <c r="A519" s="16" t="n"/>
      <c r="B519" s="11" t="n"/>
      <c r="C519" s="11" t="n"/>
      <c r="D519" s="12" t="n"/>
      <c r="E519" s="13">
        <f>IF($C519="","",IFERROR(INDEX(Equipo!$B$2:$B$61,MATCH($C519,Equipo!$A$2:$A$61,0)),"No está en Equipo"))</f>
        <v/>
      </c>
      <c r="F519" s="15">
        <f>IF($C519="","",IFERROR(INDEX(Equipo!$C$2:$C$61,MATCH($C519,Equipo!$A$2:$A$61,0)),0))</f>
        <v/>
      </c>
      <c r="G519" s="13">
        <f>IF(OR($A519="",$B519=""),"",IFERROR($A519*10+MATCH($B519,Puestos!$D$2:$D$7,0),""))</f>
        <v/>
      </c>
      <c r="H519" s="13">
        <f>IF($G519="","",IFERROR(INDEX(Turnos!$F$2:$F$201,MATCH($G519,Turnos!$J$2:$J$201,0)),"Falta el turno"))</f>
        <v/>
      </c>
      <c r="I519" s="15">
        <f>IF(OR($C519="",$H519=""),"",IF($H519="Por horas",N($D519),IF($H519="Por puntos",N($F519),IF($H519="Puntos × horas",N($F519)*N($D519),IF($H519="Partes iguales",1,"")))))</f>
        <v/>
      </c>
      <c r="J519" s="15">
        <f>IF($I519="","",SUMIFS($I$2:$I$1201,$G$2:$G$1201,$G519))</f>
        <v/>
      </c>
      <c r="K519" s="19">
        <f>IF($I519="","",IFERROR($I519/$J519,0))</f>
        <v/>
      </c>
      <c r="L519" s="18">
        <f>IF($K519="","",$K519*N(INDEX(Turnos!$C$2:$C$201,MATCH($G519,Turnos!$J$2:$J$201,0))))</f>
        <v/>
      </c>
      <c r="M519" s="18">
        <f>IF($K519="","",$K519*N(INDEX(Turnos!$D$2:$D$201,MATCH($G519,Turnos!$J$2:$J$201,0))))</f>
        <v/>
      </c>
      <c r="N519" s="18">
        <f>IF($K519="","",$L519+$M519)</f>
        <v/>
      </c>
      <c r="O519" s="13">
        <f>IF(OR($G519="",$C519="",$G519&lt;&gt;'Liquidación del turno'!$C$5),"",COUNTIFS($G$2:$G519,$G519,$C$2:$C519,"&lt;&gt;"))</f>
        <v/>
      </c>
    </row>
    <row r="520">
      <c r="A520" s="16" t="n"/>
      <c r="B520" s="11" t="n"/>
      <c r="C520" s="11" t="n"/>
      <c r="D520" s="12" t="n"/>
      <c r="E520" s="13">
        <f>IF($C520="","",IFERROR(INDEX(Equipo!$B$2:$B$61,MATCH($C520,Equipo!$A$2:$A$61,0)),"No está en Equipo"))</f>
        <v/>
      </c>
      <c r="F520" s="15">
        <f>IF($C520="","",IFERROR(INDEX(Equipo!$C$2:$C$61,MATCH($C520,Equipo!$A$2:$A$61,0)),0))</f>
        <v/>
      </c>
      <c r="G520" s="13">
        <f>IF(OR($A520="",$B520=""),"",IFERROR($A520*10+MATCH($B520,Puestos!$D$2:$D$7,0),""))</f>
        <v/>
      </c>
      <c r="H520" s="13">
        <f>IF($G520="","",IFERROR(INDEX(Turnos!$F$2:$F$201,MATCH($G520,Turnos!$J$2:$J$201,0)),"Falta el turno"))</f>
        <v/>
      </c>
      <c r="I520" s="15">
        <f>IF(OR($C520="",$H520=""),"",IF($H520="Por horas",N($D520),IF($H520="Por puntos",N($F520),IF($H520="Puntos × horas",N($F520)*N($D520),IF($H520="Partes iguales",1,"")))))</f>
        <v/>
      </c>
      <c r="J520" s="15">
        <f>IF($I520="","",SUMIFS($I$2:$I$1201,$G$2:$G$1201,$G520))</f>
        <v/>
      </c>
      <c r="K520" s="19">
        <f>IF($I520="","",IFERROR($I520/$J520,0))</f>
        <v/>
      </c>
      <c r="L520" s="18">
        <f>IF($K520="","",$K520*N(INDEX(Turnos!$C$2:$C$201,MATCH($G520,Turnos!$J$2:$J$201,0))))</f>
        <v/>
      </c>
      <c r="M520" s="18">
        <f>IF($K520="","",$K520*N(INDEX(Turnos!$D$2:$D$201,MATCH($G520,Turnos!$J$2:$J$201,0))))</f>
        <v/>
      </c>
      <c r="N520" s="18">
        <f>IF($K520="","",$L520+$M520)</f>
        <v/>
      </c>
      <c r="O520" s="13">
        <f>IF(OR($G520="",$C520="",$G520&lt;&gt;'Liquidación del turno'!$C$5),"",COUNTIFS($G$2:$G520,$G520,$C$2:$C520,"&lt;&gt;"))</f>
        <v/>
      </c>
    </row>
    <row r="521">
      <c r="A521" s="16" t="n"/>
      <c r="B521" s="11" t="n"/>
      <c r="C521" s="11" t="n"/>
      <c r="D521" s="12" t="n"/>
      <c r="E521" s="13">
        <f>IF($C521="","",IFERROR(INDEX(Equipo!$B$2:$B$61,MATCH($C521,Equipo!$A$2:$A$61,0)),"No está en Equipo"))</f>
        <v/>
      </c>
      <c r="F521" s="15">
        <f>IF($C521="","",IFERROR(INDEX(Equipo!$C$2:$C$61,MATCH($C521,Equipo!$A$2:$A$61,0)),0))</f>
        <v/>
      </c>
      <c r="G521" s="13">
        <f>IF(OR($A521="",$B521=""),"",IFERROR($A521*10+MATCH($B521,Puestos!$D$2:$D$7,0),""))</f>
        <v/>
      </c>
      <c r="H521" s="13">
        <f>IF($G521="","",IFERROR(INDEX(Turnos!$F$2:$F$201,MATCH($G521,Turnos!$J$2:$J$201,0)),"Falta el turno"))</f>
        <v/>
      </c>
      <c r="I521" s="15">
        <f>IF(OR($C521="",$H521=""),"",IF($H521="Por horas",N($D521),IF($H521="Por puntos",N($F521),IF($H521="Puntos × horas",N($F521)*N($D521),IF($H521="Partes iguales",1,"")))))</f>
        <v/>
      </c>
      <c r="J521" s="15">
        <f>IF($I521="","",SUMIFS($I$2:$I$1201,$G$2:$G$1201,$G521))</f>
        <v/>
      </c>
      <c r="K521" s="19">
        <f>IF($I521="","",IFERROR($I521/$J521,0))</f>
        <v/>
      </c>
      <c r="L521" s="18">
        <f>IF($K521="","",$K521*N(INDEX(Turnos!$C$2:$C$201,MATCH($G521,Turnos!$J$2:$J$201,0))))</f>
        <v/>
      </c>
      <c r="M521" s="18">
        <f>IF($K521="","",$K521*N(INDEX(Turnos!$D$2:$D$201,MATCH($G521,Turnos!$J$2:$J$201,0))))</f>
        <v/>
      </c>
      <c r="N521" s="18">
        <f>IF($K521="","",$L521+$M521)</f>
        <v/>
      </c>
      <c r="O521" s="13">
        <f>IF(OR($G521="",$C521="",$G521&lt;&gt;'Liquidación del turno'!$C$5),"",COUNTIFS($G$2:$G521,$G521,$C$2:$C521,"&lt;&gt;"))</f>
        <v/>
      </c>
    </row>
    <row r="522">
      <c r="A522" s="16" t="n"/>
      <c r="B522" s="11" t="n"/>
      <c r="C522" s="11" t="n"/>
      <c r="D522" s="12" t="n"/>
      <c r="E522" s="13">
        <f>IF($C522="","",IFERROR(INDEX(Equipo!$B$2:$B$61,MATCH($C522,Equipo!$A$2:$A$61,0)),"No está en Equipo"))</f>
        <v/>
      </c>
      <c r="F522" s="15">
        <f>IF($C522="","",IFERROR(INDEX(Equipo!$C$2:$C$61,MATCH($C522,Equipo!$A$2:$A$61,0)),0))</f>
        <v/>
      </c>
      <c r="G522" s="13">
        <f>IF(OR($A522="",$B522=""),"",IFERROR($A522*10+MATCH($B522,Puestos!$D$2:$D$7,0),""))</f>
        <v/>
      </c>
      <c r="H522" s="13">
        <f>IF($G522="","",IFERROR(INDEX(Turnos!$F$2:$F$201,MATCH($G522,Turnos!$J$2:$J$201,0)),"Falta el turno"))</f>
        <v/>
      </c>
      <c r="I522" s="15">
        <f>IF(OR($C522="",$H522=""),"",IF($H522="Por horas",N($D522),IF($H522="Por puntos",N($F522),IF($H522="Puntos × horas",N($F522)*N($D522),IF($H522="Partes iguales",1,"")))))</f>
        <v/>
      </c>
      <c r="J522" s="15">
        <f>IF($I522="","",SUMIFS($I$2:$I$1201,$G$2:$G$1201,$G522))</f>
        <v/>
      </c>
      <c r="K522" s="19">
        <f>IF($I522="","",IFERROR($I522/$J522,0))</f>
        <v/>
      </c>
      <c r="L522" s="18">
        <f>IF($K522="","",$K522*N(INDEX(Turnos!$C$2:$C$201,MATCH($G522,Turnos!$J$2:$J$201,0))))</f>
        <v/>
      </c>
      <c r="M522" s="18">
        <f>IF($K522="","",$K522*N(INDEX(Turnos!$D$2:$D$201,MATCH($G522,Turnos!$J$2:$J$201,0))))</f>
        <v/>
      </c>
      <c r="N522" s="18">
        <f>IF($K522="","",$L522+$M522)</f>
        <v/>
      </c>
      <c r="O522" s="13">
        <f>IF(OR($G522="",$C522="",$G522&lt;&gt;'Liquidación del turno'!$C$5),"",COUNTIFS($G$2:$G522,$G522,$C$2:$C522,"&lt;&gt;"))</f>
        <v/>
      </c>
    </row>
    <row r="523">
      <c r="A523" s="16" t="n"/>
      <c r="B523" s="11" t="n"/>
      <c r="C523" s="11" t="n"/>
      <c r="D523" s="12" t="n"/>
      <c r="E523" s="13">
        <f>IF($C523="","",IFERROR(INDEX(Equipo!$B$2:$B$61,MATCH($C523,Equipo!$A$2:$A$61,0)),"No está en Equipo"))</f>
        <v/>
      </c>
      <c r="F523" s="15">
        <f>IF($C523="","",IFERROR(INDEX(Equipo!$C$2:$C$61,MATCH($C523,Equipo!$A$2:$A$61,0)),0))</f>
        <v/>
      </c>
      <c r="G523" s="13">
        <f>IF(OR($A523="",$B523=""),"",IFERROR($A523*10+MATCH($B523,Puestos!$D$2:$D$7,0),""))</f>
        <v/>
      </c>
      <c r="H523" s="13">
        <f>IF($G523="","",IFERROR(INDEX(Turnos!$F$2:$F$201,MATCH($G523,Turnos!$J$2:$J$201,0)),"Falta el turno"))</f>
        <v/>
      </c>
      <c r="I523" s="15">
        <f>IF(OR($C523="",$H523=""),"",IF($H523="Por horas",N($D523),IF($H523="Por puntos",N($F523),IF($H523="Puntos × horas",N($F523)*N($D523),IF($H523="Partes iguales",1,"")))))</f>
        <v/>
      </c>
      <c r="J523" s="15">
        <f>IF($I523="","",SUMIFS($I$2:$I$1201,$G$2:$G$1201,$G523))</f>
        <v/>
      </c>
      <c r="K523" s="19">
        <f>IF($I523="","",IFERROR($I523/$J523,0))</f>
        <v/>
      </c>
      <c r="L523" s="18">
        <f>IF($K523="","",$K523*N(INDEX(Turnos!$C$2:$C$201,MATCH($G523,Turnos!$J$2:$J$201,0))))</f>
        <v/>
      </c>
      <c r="M523" s="18">
        <f>IF($K523="","",$K523*N(INDEX(Turnos!$D$2:$D$201,MATCH($G523,Turnos!$J$2:$J$201,0))))</f>
        <v/>
      </c>
      <c r="N523" s="18">
        <f>IF($K523="","",$L523+$M523)</f>
        <v/>
      </c>
      <c r="O523" s="13">
        <f>IF(OR($G523="",$C523="",$G523&lt;&gt;'Liquidación del turno'!$C$5),"",COUNTIFS($G$2:$G523,$G523,$C$2:$C523,"&lt;&gt;"))</f>
        <v/>
      </c>
    </row>
    <row r="524">
      <c r="A524" s="16" t="n"/>
      <c r="B524" s="11" t="n"/>
      <c r="C524" s="11" t="n"/>
      <c r="D524" s="12" t="n"/>
      <c r="E524" s="13">
        <f>IF($C524="","",IFERROR(INDEX(Equipo!$B$2:$B$61,MATCH($C524,Equipo!$A$2:$A$61,0)),"No está en Equipo"))</f>
        <v/>
      </c>
      <c r="F524" s="15">
        <f>IF($C524="","",IFERROR(INDEX(Equipo!$C$2:$C$61,MATCH($C524,Equipo!$A$2:$A$61,0)),0))</f>
        <v/>
      </c>
      <c r="G524" s="13">
        <f>IF(OR($A524="",$B524=""),"",IFERROR($A524*10+MATCH($B524,Puestos!$D$2:$D$7,0),""))</f>
        <v/>
      </c>
      <c r="H524" s="13">
        <f>IF($G524="","",IFERROR(INDEX(Turnos!$F$2:$F$201,MATCH($G524,Turnos!$J$2:$J$201,0)),"Falta el turno"))</f>
        <v/>
      </c>
      <c r="I524" s="15">
        <f>IF(OR($C524="",$H524=""),"",IF($H524="Por horas",N($D524),IF($H524="Por puntos",N($F524),IF($H524="Puntos × horas",N($F524)*N($D524),IF($H524="Partes iguales",1,"")))))</f>
        <v/>
      </c>
      <c r="J524" s="15">
        <f>IF($I524="","",SUMIFS($I$2:$I$1201,$G$2:$G$1201,$G524))</f>
        <v/>
      </c>
      <c r="K524" s="19">
        <f>IF($I524="","",IFERROR($I524/$J524,0))</f>
        <v/>
      </c>
      <c r="L524" s="18">
        <f>IF($K524="","",$K524*N(INDEX(Turnos!$C$2:$C$201,MATCH($G524,Turnos!$J$2:$J$201,0))))</f>
        <v/>
      </c>
      <c r="M524" s="18">
        <f>IF($K524="","",$K524*N(INDEX(Turnos!$D$2:$D$201,MATCH($G524,Turnos!$J$2:$J$201,0))))</f>
        <v/>
      </c>
      <c r="N524" s="18">
        <f>IF($K524="","",$L524+$M524)</f>
        <v/>
      </c>
      <c r="O524" s="13">
        <f>IF(OR($G524="",$C524="",$G524&lt;&gt;'Liquidación del turno'!$C$5),"",COUNTIFS($G$2:$G524,$G524,$C$2:$C524,"&lt;&gt;"))</f>
        <v/>
      </c>
    </row>
    <row r="525">
      <c r="A525" s="16" t="n"/>
      <c r="B525" s="11" t="n"/>
      <c r="C525" s="11" t="n"/>
      <c r="D525" s="12" t="n"/>
      <c r="E525" s="13">
        <f>IF($C525="","",IFERROR(INDEX(Equipo!$B$2:$B$61,MATCH($C525,Equipo!$A$2:$A$61,0)),"No está en Equipo"))</f>
        <v/>
      </c>
      <c r="F525" s="15">
        <f>IF($C525="","",IFERROR(INDEX(Equipo!$C$2:$C$61,MATCH($C525,Equipo!$A$2:$A$61,0)),0))</f>
        <v/>
      </c>
      <c r="G525" s="13">
        <f>IF(OR($A525="",$B525=""),"",IFERROR($A525*10+MATCH($B525,Puestos!$D$2:$D$7,0),""))</f>
        <v/>
      </c>
      <c r="H525" s="13">
        <f>IF($G525="","",IFERROR(INDEX(Turnos!$F$2:$F$201,MATCH($G525,Turnos!$J$2:$J$201,0)),"Falta el turno"))</f>
        <v/>
      </c>
      <c r="I525" s="15">
        <f>IF(OR($C525="",$H525=""),"",IF($H525="Por horas",N($D525),IF($H525="Por puntos",N($F525),IF($H525="Puntos × horas",N($F525)*N($D525),IF($H525="Partes iguales",1,"")))))</f>
        <v/>
      </c>
      <c r="J525" s="15">
        <f>IF($I525="","",SUMIFS($I$2:$I$1201,$G$2:$G$1201,$G525))</f>
        <v/>
      </c>
      <c r="K525" s="19">
        <f>IF($I525="","",IFERROR($I525/$J525,0))</f>
        <v/>
      </c>
      <c r="L525" s="18">
        <f>IF($K525="","",$K525*N(INDEX(Turnos!$C$2:$C$201,MATCH($G525,Turnos!$J$2:$J$201,0))))</f>
        <v/>
      </c>
      <c r="M525" s="18">
        <f>IF($K525="","",$K525*N(INDEX(Turnos!$D$2:$D$201,MATCH($G525,Turnos!$J$2:$J$201,0))))</f>
        <v/>
      </c>
      <c r="N525" s="18">
        <f>IF($K525="","",$L525+$M525)</f>
        <v/>
      </c>
      <c r="O525" s="13">
        <f>IF(OR($G525="",$C525="",$G525&lt;&gt;'Liquidación del turno'!$C$5),"",COUNTIFS($G$2:$G525,$G525,$C$2:$C525,"&lt;&gt;"))</f>
        <v/>
      </c>
    </row>
    <row r="526">
      <c r="A526" s="16" t="n"/>
      <c r="B526" s="11" t="n"/>
      <c r="C526" s="11" t="n"/>
      <c r="D526" s="12" t="n"/>
      <c r="E526" s="13">
        <f>IF($C526="","",IFERROR(INDEX(Equipo!$B$2:$B$61,MATCH($C526,Equipo!$A$2:$A$61,0)),"No está en Equipo"))</f>
        <v/>
      </c>
      <c r="F526" s="15">
        <f>IF($C526="","",IFERROR(INDEX(Equipo!$C$2:$C$61,MATCH($C526,Equipo!$A$2:$A$61,0)),0))</f>
        <v/>
      </c>
      <c r="G526" s="13">
        <f>IF(OR($A526="",$B526=""),"",IFERROR($A526*10+MATCH($B526,Puestos!$D$2:$D$7,0),""))</f>
        <v/>
      </c>
      <c r="H526" s="13">
        <f>IF($G526="","",IFERROR(INDEX(Turnos!$F$2:$F$201,MATCH($G526,Turnos!$J$2:$J$201,0)),"Falta el turno"))</f>
        <v/>
      </c>
      <c r="I526" s="15">
        <f>IF(OR($C526="",$H526=""),"",IF($H526="Por horas",N($D526),IF($H526="Por puntos",N($F526),IF($H526="Puntos × horas",N($F526)*N($D526),IF($H526="Partes iguales",1,"")))))</f>
        <v/>
      </c>
      <c r="J526" s="15">
        <f>IF($I526="","",SUMIFS($I$2:$I$1201,$G$2:$G$1201,$G526))</f>
        <v/>
      </c>
      <c r="K526" s="19">
        <f>IF($I526="","",IFERROR($I526/$J526,0))</f>
        <v/>
      </c>
      <c r="L526" s="18">
        <f>IF($K526="","",$K526*N(INDEX(Turnos!$C$2:$C$201,MATCH($G526,Turnos!$J$2:$J$201,0))))</f>
        <v/>
      </c>
      <c r="M526" s="18">
        <f>IF($K526="","",$K526*N(INDEX(Turnos!$D$2:$D$201,MATCH($G526,Turnos!$J$2:$J$201,0))))</f>
        <v/>
      </c>
      <c r="N526" s="18">
        <f>IF($K526="","",$L526+$M526)</f>
        <v/>
      </c>
      <c r="O526" s="13">
        <f>IF(OR($G526="",$C526="",$G526&lt;&gt;'Liquidación del turno'!$C$5),"",COUNTIFS($G$2:$G526,$G526,$C$2:$C526,"&lt;&gt;"))</f>
        <v/>
      </c>
    </row>
    <row r="527">
      <c r="A527" s="16" t="n"/>
      <c r="B527" s="11" t="n"/>
      <c r="C527" s="11" t="n"/>
      <c r="D527" s="12" t="n"/>
      <c r="E527" s="13">
        <f>IF($C527="","",IFERROR(INDEX(Equipo!$B$2:$B$61,MATCH($C527,Equipo!$A$2:$A$61,0)),"No está en Equipo"))</f>
        <v/>
      </c>
      <c r="F527" s="15">
        <f>IF($C527="","",IFERROR(INDEX(Equipo!$C$2:$C$61,MATCH($C527,Equipo!$A$2:$A$61,0)),0))</f>
        <v/>
      </c>
      <c r="G527" s="13">
        <f>IF(OR($A527="",$B527=""),"",IFERROR($A527*10+MATCH($B527,Puestos!$D$2:$D$7,0),""))</f>
        <v/>
      </c>
      <c r="H527" s="13">
        <f>IF($G527="","",IFERROR(INDEX(Turnos!$F$2:$F$201,MATCH($G527,Turnos!$J$2:$J$201,0)),"Falta el turno"))</f>
        <v/>
      </c>
      <c r="I527" s="15">
        <f>IF(OR($C527="",$H527=""),"",IF($H527="Por horas",N($D527),IF($H527="Por puntos",N($F527),IF($H527="Puntos × horas",N($F527)*N($D527),IF($H527="Partes iguales",1,"")))))</f>
        <v/>
      </c>
      <c r="J527" s="15">
        <f>IF($I527="","",SUMIFS($I$2:$I$1201,$G$2:$G$1201,$G527))</f>
        <v/>
      </c>
      <c r="K527" s="19">
        <f>IF($I527="","",IFERROR($I527/$J527,0))</f>
        <v/>
      </c>
      <c r="L527" s="18">
        <f>IF($K527="","",$K527*N(INDEX(Turnos!$C$2:$C$201,MATCH($G527,Turnos!$J$2:$J$201,0))))</f>
        <v/>
      </c>
      <c r="M527" s="18">
        <f>IF($K527="","",$K527*N(INDEX(Turnos!$D$2:$D$201,MATCH($G527,Turnos!$J$2:$J$201,0))))</f>
        <v/>
      </c>
      <c r="N527" s="18">
        <f>IF($K527="","",$L527+$M527)</f>
        <v/>
      </c>
      <c r="O527" s="13">
        <f>IF(OR($G527="",$C527="",$G527&lt;&gt;'Liquidación del turno'!$C$5),"",COUNTIFS($G$2:$G527,$G527,$C$2:$C527,"&lt;&gt;"))</f>
        <v/>
      </c>
    </row>
    <row r="528">
      <c r="A528" s="16" t="n"/>
      <c r="B528" s="11" t="n"/>
      <c r="C528" s="11" t="n"/>
      <c r="D528" s="12" t="n"/>
      <c r="E528" s="13">
        <f>IF($C528="","",IFERROR(INDEX(Equipo!$B$2:$B$61,MATCH($C528,Equipo!$A$2:$A$61,0)),"No está en Equipo"))</f>
        <v/>
      </c>
      <c r="F528" s="15">
        <f>IF($C528="","",IFERROR(INDEX(Equipo!$C$2:$C$61,MATCH($C528,Equipo!$A$2:$A$61,0)),0))</f>
        <v/>
      </c>
      <c r="G528" s="13">
        <f>IF(OR($A528="",$B528=""),"",IFERROR($A528*10+MATCH($B528,Puestos!$D$2:$D$7,0),""))</f>
        <v/>
      </c>
      <c r="H528" s="13">
        <f>IF($G528="","",IFERROR(INDEX(Turnos!$F$2:$F$201,MATCH($G528,Turnos!$J$2:$J$201,0)),"Falta el turno"))</f>
        <v/>
      </c>
      <c r="I528" s="15">
        <f>IF(OR($C528="",$H528=""),"",IF($H528="Por horas",N($D528),IF($H528="Por puntos",N($F528),IF($H528="Puntos × horas",N($F528)*N($D528),IF($H528="Partes iguales",1,"")))))</f>
        <v/>
      </c>
      <c r="J528" s="15">
        <f>IF($I528="","",SUMIFS($I$2:$I$1201,$G$2:$G$1201,$G528))</f>
        <v/>
      </c>
      <c r="K528" s="19">
        <f>IF($I528="","",IFERROR($I528/$J528,0))</f>
        <v/>
      </c>
      <c r="L528" s="18">
        <f>IF($K528="","",$K528*N(INDEX(Turnos!$C$2:$C$201,MATCH($G528,Turnos!$J$2:$J$201,0))))</f>
        <v/>
      </c>
      <c r="M528" s="18">
        <f>IF($K528="","",$K528*N(INDEX(Turnos!$D$2:$D$201,MATCH($G528,Turnos!$J$2:$J$201,0))))</f>
        <v/>
      </c>
      <c r="N528" s="18">
        <f>IF($K528="","",$L528+$M528)</f>
        <v/>
      </c>
      <c r="O528" s="13">
        <f>IF(OR($G528="",$C528="",$G528&lt;&gt;'Liquidación del turno'!$C$5),"",COUNTIFS($G$2:$G528,$G528,$C$2:$C528,"&lt;&gt;"))</f>
        <v/>
      </c>
    </row>
    <row r="529">
      <c r="A529" s="16" t="n"/>
      <c r="B529" s="11" t="n"/>
      <c r="C529" s="11" t="n"/>
      <c r="D529" s="12" t="n"/>
      <c r="E529" s="13">
        <f>IF($C529="","",IFERROR(INDEX(Equipo!$B$2:$B$61,MATCH($C529,Equipo!$A$2:$A$61,0)),"No está en Equipo"))</f>
        <v/>
      </c>
      <c r="F529" s="15">
        <f>IF($C529="","",IFERROR(INDEX(Equipo!$C$2:$C$61,MATCH($C529,Equipo!$A$2:$A$61,0)),0))</f>
        <v/>
      </c>
      <c r="G529" s="13">
        <f>IF(OR($A529="",$B529=""),"",IFERROR($A529*10+MATCH($B529,Puestos!$D$2:$D$7,0),""))</f>
        <v/>
      </c>
      <c r="H529" s="13">
        <f>IF($G529="","",IFERROR(INDEX(Turnos!$F$2:$F$201,MATCH($G529,Turnos!$J$2:$J$201,0)),"Falta el turno"))</f>
        <v/>
      </c>
      <c r="I529" s="15">
        <f>IF(OR($C529="",$H529=""),"",IF($H529="Por horas",N($D529),IF($H529="Por puntos",N($F529),IF($H529="Puntos × horas",N($F529)*N($D529),IF($H529="Partes iguales",1,"")))))</f>
        <v/>
      </c>
      <c r="J529" s="15">
        <f>IF($I529="","",SUMIFS($I$2:$I$1201,$G$2:$G$1201,$G529))</f>
        <v/>
      </c>
      <c r="K529" s="19">
        <f>IF($I529="","",IFERROR($I529/$J529,0))</f>
        <v/>
      </c>
      <c r="L529" s="18">
        <f>IF($K529="","",$K529*N(INDEX(Turnos!$C$2:$C$201,MATCH($G529,Turnos!$J$2:$J$201,0))))</f>
        <v/>
      </c>
      <c r="M529" s="18">
        <f>IF($K529="","",$K529*N(INDEX(Turnos!$D$2:$D$201,MATCH($G529,Turnos!$J$2:$J$201,0))))</f>
        <v/>
      </c>
      <c r="N529" s="18">
        <f>IF($K529="","",$L529+$M529)</f>
        <v/>
      </c>
      <c r="O529" s="13">
        <f>IF(OR($G529="",$C529="",$G529&lt;&gt;'Liquidación del turno'!$C$5),"",COUNTIFS($G$2:$G529,$G529,$C$2:$C529,"&lt;&gt;"))</f>
        <v/>
      </c>
    </row>
    <row r="530">
      <c r="A530" s="16" t="n"/>
      <c r="B530" s="11" t="n"/>
      <c r="C530" s="11" t="n"/>
      <c r="D530" s="12" t="n"/>
      <c r="E530" s="13">
        <f>IF($C530="","",IFERROR(INDEX(Equipo!$B$2:$B$61,MATCH($C530,Equipo!$A$2:$A$61,0)),"No está en Equipo"))</f>
        <v/>
      </c>
      <c r="F530" s="15">
        <f>IF($C530="","",IFERROR(INDEX(Equipo!$C$2:$C$61,MATCH($C530,Equipo!$A$2:$A$61,0)),0))</f>
        <v/>
      </c>
      <c r="G530" s="13">
        <f>IF(OR($A530="",$B530=""),"",IFERROR($A530*10+MATCH($B530,Puestos!$D$2:$D$7,0),""))</f>
        <v/>
      </c>
      <c r="H530" s="13">
        <f>IF($G530="","",IFERROR(INDEX(Turnos!$F$2:$F$201,MATCH($G530,Turnos!$J$2:$J$201,0)),"Falta el turno"))</f>
        <v/>
      </c>
      <c r="I530" s="15">
        <f>IF(OR($C530="",$H530=""),"",IF($H530="Por horas",N($D530),IF($H530="Por puntos",N($F530),IF($H530="Puntos × horas",N($F530)*N($D530),IF($H530="Partes iguales",1,"")))))</f>
        <v/>
      </c>
      <c r="J530" s="15">
        <f>IF($I530="","",SUMIFS($I$2:$I$1201,$G$2:$G$1201,$G530))</f>
        <v/>
      </c>
      <c r="K530" s="19">
        <f>IF($I530="","",IFERROR($I530/$J530,0))</f>
        <v/>
      </c>
      <c r="L530" s="18">
        <f>IF($K530="","",$K530*N(INDEX(Turnos!$C$2:$C$201,MATCH($G530,Turnos!$J$2:$J$201,0))))</f>
        <v/>
      </c>
      <c r="M530" s="18">
        <f>IF($K530="","",$K530*N(INDEX(Turnos!$D$2:$D$201,MATCH($G530,Turnos!$J$2:$J$201,0))))</f>
        <v/>
      </c>
      <c r="N530" s="18">
        <f>IF($K530="","",$L530+$M530)</f>
        <v/>
      </c>
      <c r="O530" s="13">
        <f>IF(OR($G530="",$C530="",$G530&lt;&gt;'Liquidación del turno'!$C$5),"",COUNTIFS($G$2:$G530,$G530,$C$2:$C530,"&lt;&gt;"))</f>
        <v/>
      </c>
    </row>
    <row r="531">
      <c r="A531" s="16" t="n"/>
      <c r="B531" s="11" t="n"/>
      <c r="C531" s="11" t="n"/>
      <c r="D531" s="12" t="n"/>
      <c r="E531" s="13">
        <f>IF($C531="","",IFERROR(INDEX(Equipo!$B$2:$B$61,MATCH($C531,Equipo!$A$2:$A$61,0)),"No está en Equipo"))</f>
        <v/>
      </c>
      <c r="F531" s="15">
        <f>IF($C531="","",IFERROR(INDEX(Equipo!$C$2:$C$61,MATCH($C531,Equipo!$A$2:$A$61,0)),0))</f>
        <v/>
      </c>
      <c r="G531" s="13">
        <f>IF(OR($A531="",$B531=""),"",IFERROR($A531*10+MATCH($B531,Puestos!$D$2:$D$7,0),""))</f>
        <v/>
      </c>
      <c r="H531" s="13">
        <f>IF($G531="","",IFERROR(INDEX(Turnos!$F$2:$F$201,MATCH($G531,Turnos!$J$2:$J$201,0)),"Falta el turno"))</f>
        <v/>
      </c>
      <c r="I531" s="15">
        <f>IF(OR($C531="",$H531=""),"",IF($H531="Por horas",N($D531),IF($H531="Por puntos",N($F531),IF($H531="Puntos × horas",N($F531)*N($D531),IF($H531="Partes iguales",1,"")))))</f>
        <v/>
      </c>
      <c r="J531" s="15">
        <f>IF($I531="","",SUMIFS($I$2:$I$1201,$G$2:$G$1201,$G531))</f>
        <v/>
      </c>
      <c r="K531" s="19">
        <f>IF($I531="","",IFERROR($I531/$J531,0))</f>
        <v/>
      </c>
      <c r="L531" s="18">
        <f>IF($K531="","",$K531*N(INDEX(Turnos!$C$2:$C$201,MATCH($G531,Turnos!$J$2:$J$201,0))))</f>
        <v/>
      </c>
      <c r="M531" s="18">
        <f>IF($K531="","",$K531*N(INDEX(Turnos!$D$2:$D$201,MATCH($G531,Turnos!$J$2:$J$201,0))))</f>
        <v/>
      </c>
      <c r="N531" s="18">
        <f>IF($K531="","",$L531+$M531)</f>
        <v/>
      </c>
      <c r="O531" s="13">
        <f>IF(OR($G531="",$C531="",$G531&lt;&gt;'Liquidación del turno'!$C$5),"",COUNTIFS($G$2:$G531,$G531,$C$2:$C531,"&lt;&gt;"))</f>
        <v/>
      </c>
    </row>
    <row r="532">
      <c r="A532" s="16" t="n"/>
      <c r="B532" s="11" t="n"/>
      <c r="C532" s="11" t="n"/>
      <c r="D532" s="12" t="n"/>
      <c r="E532" s="13">
        <f>IF($C532="","",IFERROR(INDEX(Equipo!$B$2:$B$61,MATCH($C532,Equipo!$A$2:$A$61,0)),"No está en Equipo"))</f>
        <v/>
      </c>
      <c r="F532" s="15">
        <f>IF($C532="","",IFERROR(INDEX(Equipo!$C$2:$C$61,MATCH($C532,Equipo!$A$2:$A$61,0)),0))</f>
        <v/>
      </c>
      <c r="G532" s="13">
        <f>IF(OR($A532="",$B532=""),"",IFERROR($A532*10+MATCH($B532,Puestos!$D$2:$D$7,0),""))</f>
        <v/>
      </c>
      <c r="H532" s="13">
        <f>IF($G532="","",IFERROR(INDEX(Turnos!$F$2:$F$201,MATCH($G532,Turnos!$J$2:$J$201,0)),"Falta el turno"))</f>
        <v/>
      </c>
      <c r="I532" s="15">
        <f>IF(OR($C532="",$H532=""),"",IF($H532="Por horas",N($D532),IF($H532="Por puntos",N($F532),IF($H532="Puntos × horas",N($F532)*N($D532),IF($H532="Partes iguales",1,"")))))</f>
        <v/>
      </c>
      <c r="J532" s="15">
        <f>IF($I532="","",SUMIFS($I$2:$I$1201,$G$2:$G$1201,$G532))</f>
        <v/>
      </c>
      <c r="K532" s="19">
        <f>IF($I532="","",IFERROR($I532/$J532,0))</f>
        <v/>
      </c>
      <c r="L532" s="18">
        <f>IF($K532="","",$K532*N(INDEX(Turnos!$C$2:$C$201,MATCH($G532,Turnos!$J$2:$J$201,0))))</f>
        <v/>
      </c>
      <c r="M532" s="18">
        <f>IF($K532="","",$K532*N(INDEX(Turnos!$D$2:$D$201,MATCH($G532,Turnos!$J$2:$J$201,0))))</f>
        <v/>
      </c>
      <c r="N532" s="18">
        <f>IF($K532="","",$L532+$M532)</f>
        <v/>
      </c>
      <c r="O532" s="13">
        <f>IF(OR($G532="",$C532="",$G532&lt;&gt;'Liquidación del turno'!$C$5),"",COUNTIFS($G$2:$G532,$G532,$C$2:$C532,"&lt;&gt;"))</f>
        <v/>
      </c>
    </row>
    <row r="533">
      <c r="A533" s="16" t="n"/>
      <c r="B533" s="11" t="n"/>
      <c r="C533" s="11" t="n"/>
      <c r="D533" s="12" t="n"/>
      <c r="E533" s="13">
        <f>IF($C533="","",IFERROR(INDEX(Equipo!$B$2:$B$61,MATCH($C533,Equipo!$A$2:$A$61,0)),"No está en Equipo"))</f>
        <v/>
      </c>
      <c r="F533" s="15">
        <f>IF($C533="","",IFERROR(INDEX(Equipo!$C$2:$C$61,MATCH($C533,Equipo!$A$2:$A$61,0)),0))</f>
        <v/>
      </c>
      <c r="G533" s="13">
        <f>IF(OR($A533="",$B533=""),"",IFERROR($A533*10+MATCH($B533,Puestos!$D$2:$D$7,0),""))</f>
        <v/>
      </c>
      <c r="H533" s="13">
        <f>IF($G533="","",IFERROR(INDEX(Turnos!$F$2:$F$201,MATCH($G533,Turnos!$J$2:$J$201,0)),"Falta el turno"))</f>
        <v/>
      </c>
      <c r="I533" s="15">
        <f>IF(OR($C533="",$H533=""),"",IF($H533="Por horas",N($D533),IF($H533="Por puntos",N($F533),IF($H533="Puntos × horas",N($F533)*N($D533),IF($H533="Partes iguales",1,"")))))</f>
        <v/>
      </c>
      <c r="J533" s="15">
        <f>IF($I533="","",SUMIFS($I$2:$I$1201,$G$2:$G$1201,$G533))</f>
        <v/>
      </c>
      <c r="K533" s="19">
        <f>IF($I533="","",IFERROR($I533/$J533,0))</f>
        <v/>
      </c>
      <c r="L533" s="18">
        <f>IF($K533="","",$K533*N(INDEX(Turnos!$C$2:$C$201,MATCH($G533,Turnos!$J$2:$J$201,0))))</f>
        <v/>
      </c>
      <c r="M533" s="18">
        <f>IF($K533="","",$K533*N(INDEX(Turnos!$D$2:$D$201,MATCH($G533,Turnos!$J$2:$J$201,0))))</f>
        <v/>
      </c>
      <c r="N533" s="18">
        <f>IF($K533="","",$L533+$M533)</f>
        <v/>
      </c>
      <c r="O533" s="13">
        <f>IF(OR($G533="",$C533="",$G533&lt;&gt;'Liquidación del turno'!$C$5),"",COUNTIFS($G$2:$G533,$G533,$C$2:$C533,"&lt;&gt;"))</f>
        <v/>
      </c>
    </row>
    <row r="534">
      <c r="A534" s="16" t="n"/>
      <c r="B534" s="11" t="n"/>
      <c r="C534" s="11" t="n"/>
      <c r="D534" s="12" t="n"/>
      <c r="E534" s="13">
        <f>IF($C534="","",IFERROR(INDEX(Equipo!$B$2:$B$61,MATCH($C534,Equipo!$A$2:$A$61,0)),"No está en Equipo"))</f>
        <v/>
      </c>
      <c r="F534" s="15">
        <f>IF($C534="","",IFERROR(INDEX(Equipo!$C$2:$C$61,MATCH($C534,Equipo!$A$2:$A$61,0)),0))</f>
        <v/>
      </c>
      <c r="G534" s="13">
        <f>IF(OR($A534="",$B534=""),"",IFERROR($A534*10+MATCH($B534,Puestos!$D$2:$D$7,0),""))</f>
        <v/>
      </c>
      <c r="H534" s="13">
        <f>IF($G534="","",IFERROR(INDEX(Turnos!$F$2:$F$201,MATCH($G534,Turnos!$J$2:$J$201,0)),"Falta el turno"))</f>
        <v/>
      </c>
      <c r="I534" s="15">
        <f>IF(OR($C534="",$H534=""),"",IF($H534="Por horas",N($D534),IF($H534="Por puntos",N($F534),IF($H534="Puntos × horas",N($F534)*N($D534),IF($H534="Partes iguales",1,"")))))</f>
        <v/>
      </c>
      <c r="J534" s="15">
        <f>IF($I534="","",SUMIFS($I$2:$I$1201,$G$2:$G$1201,$G534))</f>
        <v/>
      </c>
      <c r="K534" s="19">
        <f>IF($I534="","",IFERROR($I534/$J534,0))</f>
        <v/>
      </c>
      <c r="L534" s="18">
        <f>IF($K534="","",$K534*N(INDEX(Turnos!$C$2:$C$201,MATCH($G534,Turnos!$J$2:$J$201,0))))</f>
        <v/>
      </c>
      <c r="M534" s="18">
        <f>IF($K534="","",$K534*N(INDEX(Turnos!$D$2:$D$201,MATCH($G534,Turnos!$J$2:$J$201,0))))</f>
        <v/>
      </c>
      <c r="N534" s="18">
        <f>IF($K534="","",$L534+$M534)</f>
        <v/>
      </c>
      <c r="O534" s="13">
        <f>IF(OR($G534="",$C534="",$G534&lt;&gt;'Liquidación del turno'!$C$5),"",COUNTIFS($G$2:$G534,$G534,$C$2:$C534,"&lt;&gt;"))</f>
        <v/>
      </c>
    </row>
    <row r="535">
      <c r="A535" s="16" t="n"/>
      <c r="B535" s="11" t="n"/>
      <c r="C535" s="11" t="n"/>
      <c r="D535" s="12" t="n"/>
      <c r="E535" s="13">
        <f>IF($C535="","",IFERROR(INDEX(Equipo!$B$2:$B$61,MATCH($C535,Equipo!$A$2:$A$61,0)),"No está en Equipo"))</f>
        <v/>
      </c>
      <c r="F535" s="15">
        <f>IF($C535="","",IFERROR(INDEX(Equipo!$C$2:$C$61,MATCH($C535,Equipo!$A$2:$A$61,0)),0))</f>
        <v/>
      </c>
      <c r="G535" s="13">
        <f>IF(OR($A535="",$B535=""),"",IFERROR($A535*10+MATCH($B535,Puestos!$D$2:$D$7,0),""))</f>
        <v/>
      </c>
      <c r="H535" s="13">
        <f>IF($G535="","",IFERROR(INDEX(Turnos!$F$2:$F$201,MATCH($G535,Turnos!$J$2:$J$201,0)),"Falta el turno"))</f>
        <v/>
      </c>
      <c r="I535" s="15">
        <f>IF(OR($C535="",$H535=""),"",IF($H535="Por horas",N($D535),IF($H535="Por puntos",N($F535),IF($H535="Puntos × horas",N($F535)*N($D535),IF($H535="Partes iguales",1,"")))))</f>
        <v/>
      </c>
      <c r="J535" s="15">
        <f>IF($I535="","",SUMIFS($I$2:$I$1201,$G$2:$G$1201,$G535))</f>
        <v/>
      </c>
      <c r="K535" s="19">
        <f>IF($I535="","",IFERROR($I535/$J535,0))</f>
        <v/>
      </c>
      <c r="L535" s="18">
        <f>IF($K535="","",$K535*N(INDEX(Turnos!$C$2:$C$201,MATCH($G535,Turnos!$J$2:$J$201,0))))</f>
        <v/>
      </c>
      <c r="M535" s="18">
        <f>IF($K535="","",$K535*N(INDEX(Turnos!$D$2:$D$201,MATCH($G535,Turnos!$J$2:$J$201,0))))</f>
        <v/>
      </c>
      <c r="N535" s="18">
        <f>IF($K535="","",$L535+$M535)</f>
        <v/>
      </c>
      <c r="O535" s="13">
        <f>IF(OR($G535="",$C535="",$G535&lt;&gt;'Liquidación del turno'!$C$5),"",COUNTIFS($G$2:$G535,$G535,$C$2:$C535,"&lt;&gt;"))</f>
        <v/>
      </c>
    </row>
    <row r="536">
      <c r="A536" s="16" t="n"/>
      <c r="B536" s="11" t="n"/>
      <c r="C536" s="11" t="n"/>
      <c r="D536" s="12" t="n"/>
      <c r="E536" s="13">
        <f>IF($C536="","",IFERROR(INDEX(Equipo!$B$2:$B$61,MATCH($C536,Equipo!$A$2:$A$61,0)),"No está en Equipo"))</f>
        <v/>
      </c>
      <c r="F536" s="15">
        <f>IF($C536="","",IFERROR(INDEX(Equipo!$C$2:$C$61,MATCH($C536,Equipo!$A$2:$A$61,0)),0))</f>
        <v/>
      </c>
      <c r="G536" s="13">
        <f>IF(OR($A536="",$B536=""),"",IFERROR($A536*10+MATCH($B536,Puestos!$D$2:$D$7,0),""))</f>
        <v/>
      </c>
      <c r="H536" s="13">
        <f>IF($G536="","",IFERROR(INDEX(Turnos!$F$2:$F$201,MATCH($G536,Turnos!$J$2:$J$201,0)),"Falta el turno"))</f>
        <v/>
      </c>
      <c r="I536" s="15">
        <f>IF(OR($C536="",$H536=""),"",IF($H536="Por horas",N($D536),IF($H536="Por puntos",N($F536),IF($H536="Puntos × horas",N($F536)*N($D536),IF($H536="Partes iguales",1,"")))))</f>
        <v/>
      </c>
      <c r="J536" s="15">
        <f>IF($I536="","",SUMIFS($I$2:$I$1201,$G$2:$G$1201,$G536))</f>
        <v/>
      </c>
      <c r="K536" s="19">
        <f>IF($I536="","",IFERROR($I536/$J536,0))</f>
        <v/>
      </c>
      <c r="L536" s="18">
        <f>IF($K536="","",$K536*N(INDEX(Turnos!$C$2:$C$201,MATCH($G536,Turnos!$J$2:$J$201,0))))</f>
        <v/>
      </c>
      <c r="M536" s="18">
        <f>IF($K536="","",$K536*N(INDEX(Turnos!$D$2:$D$201,MATCH($G536,Turnos!$J$2:$J$201,0))))</f>
        <v/>
      </c>
      <c r="N536" s="18">
        <f>IF($K536="","",$L536+$M536)</f>
        <v/>
      </c>
      <c r="O536" s="13">
        <f>IF(OR($G536="",$C536="",$G536&lt;&gt;'Liquidación del turno'!$C$5),"",COUNTIFS($G$2:$G536,$G536,$C$2:$C536,"&lt;&gt;"))</f>
        <v/>
      </c>
    </row>
    <row r="537">
      <c r="A537" s="16" t="n"/>
      <c r="B537" s="11" t="n"/>
      <c r="C537" s="11" t="n"/>
      <c r="D537" s="12" t="n"/>
      <c r="E537" s="13">
        <f>IF($C537="","",IFERROR(INDEX(Equipo!$B$2:$B$61,MATCH($C537,Equipo!$A$2:$A$61,0)),"No está en Equipo"))</f>
        <v/>
      </c>
      <c r="F537" s="15">
        <f>IF($C537="","",IFERROR(INDEX(Equipo!$C$2:$C$61,MATCH($C537,Equipo!$A$2:$A$61,0)),0))</f>
        <v/>
      </c>
      <c r="G537" s="13">
        <f>IF(OR($A537="",$B537=""),"",IFERROR($A537*10+MATCH($B537,Puestos!$D$2:$D$7,0),""))</f>
        <v/>
      </c>
      <c r="H537" s="13">
        <f>IF($G537="","",IFERROR(INDEX(Turnos!$F$2:$F$201,MATCH($G537,Turnos!$J$2:$J$201,0)),"Falta el turno"))</f>
        <v/>
      </c>
      <c r="I537" s="15">
        <f>IF(OR($C537="",$H537=""),"",IF($H537="Por horas",N($D537),IF($H537="Por puntos",N($F537),IF($H537="Puntos × horas",N($F537)*N($D537),IF($H537="Partes iguales",1,"")))))</f>
        <v/>
      </c>
      <c r="J537" s="15">
        <f>IF($I537="","",SUMIFS($I$2:$I$1201,$G$2:$G$1201,$G537))</f>
        <v/>
      </c>
      <c r="K537" s="19">
        <f>IF($I537="","",IFERROR($I537/$J537,0))</f>
        <v/>
      </c>
      <c r="L537" s="18">
        <f>IF($K537="","",$K537*N(INDEX(Turnos!$C$2:$C$201,MATCH($G537,Turnos!$J$2:$J$201,0))))</f>
        <v/>
      </c>
      <c r="M537" s="18">
        <f>IF($K537="","",$K537*N(INDEX(Turnos!$D$2:$D$201,MATCH($G537,Turnos!$J$2:$J$201,0))))</f>
        <v/>
      </c>
      <c r="N537" s="18">
        <f>IF($K537="","",$L537+$M537)</f>
        <v/>
      </c>
      <c r="O537" s="13">
        <f>IF(OR($G537="",$C537="",$G537&lt;&gt;'Liquidación del turno'!$C$5),"",COUNTIFS($G$2:$G537,$G537,$C$2:$C537,"&lt;&gt;"))</f>
        <v/>
      </c>
    </row>
    <row r="538">
      <c r="A538" s="16" t="n"/>
      <c r="B538" s="11" t="n"/>
      <c r="C538" s="11" t="n"/>
      <c r="D538" s="12" t="n"/>
      <c r="E538" s="13">
        <f>IF($C538="","",IFERROR(INDEX(Equipo!$B$2:$B$61,MATCH($C538,Equipo!$A$2:$A$61,0)),"No está en Equipo"))</f>
        <v/>
      </c>
      <c r="F538" s="15">
        <f>IF($C538="","",IFERROR(INDEX(Equipo!$C$2:$C$61,MATCH($C538,Equipo!$A$2:$A$61,0)),0))</f>
        <v/>
      </c>
      <c r="G538" s="13">
        <f>IF(OR($A538="",$B538=""),"",IFERROR($A538*10+MATCH($B538,Puestos!$D$2:$D$7,0),""))</f>
        <v/>
      </c>
      <c r="H538" s="13">
        <f>IF($G538="","",IFERROR(INDEX(Turnos!$F$2:$F$201,MATCH($G538,Turnos!$J$2:$J$201,0)),"Falta el turno"))</f>
        <v/>
      </c>
      <c r="I538" s="15">
        <f>IF(OR($C538="",$H538=""),"",IF($H538="Por horas",N($D538),IF($H538="Por puntos",N($F538),IF($H538="Puntos × horas",N($F538)*N($D538),IF($H538="Partes iguales",1,"")))))</f>
        <v/>
      </c>
      <c r="J538" s="15">
        <f>IF($I538="","",SUMIFS($I$2:$I$1201,$G$2:$G$1201,$G538))</f>
        <v/>
      </c>
      <c r="K538" s="19">
        <f>IF($I538="","",IFERROR($I538/$J538,0))</f>
        <v/>
      </c>
      <c r="L538" s="18">
        <f>IF($K538="","",$K538*N(INDEX(Turnos!$C$2:$C$201,MATCH($G538,Turnos!$J$2:$J$201,0))))</f>
        <v/>
      </c>
      <c r="M538" s="18">
        <f>IF($K538="","",$K538*N(INDEX(Turnos!$D$2:$D$201,MATCH($G538,Turnos!$J$2:$J$201,0))))</f>
        <v/>
      </c>
      <c r="N538" s="18">
        <f>IF($K538="","",$L538+$M538)</f>
        <v/>
      </c>
      <c r="O538" s="13">
        <f>IF(OR($G538="",$C538="",$G538&lt;&gt;'Liquidación del turno'!$C$5),"",COUNTIFS($G$2:$G538,$G538,$C$2:$C538,"&lt;&gt;"))</f>
        <v/>
      </c>
    </row>
    <row r="539">
      <c r="A539" s="16" t="n"/>
      <c r="B539" s="11" t="n"/>
      <c r="C539" s="11" t="n"/>
      <c r="D539" s="12" t="n"/>
      <c r="E539" s="13">
        <f>IF($C539="","",IFERROR(INDEX(Equipo!$B$2:$B$61,MATCH($C539,Equipo!$A$2:$A$61,0)),"No está en Equipo"))</f>
        <v/>
      </c>
      <c r="F539" s="15">
        <f>IF($C539="","",IFERROR(INDEX(Equipo!$C$2:$C$61,MATCH($C539,Equipo!$A$2:$A$61,0)),0))</f>
        <v/>
      </c>
      <c r="G539" s="13">
        <f>IF(OR($A539="",$B539=""),"",IFERROR($A539*10+MATCH($B539,Puestos!$D$2:$D$7,0),""))</f>
        <v/>
      </c>
      <c r="H539" s="13">
        <f>IF($G539="","",IFERROR(INDEX(Turnos!$F$2:$F$201,MATCH($G539,Turnos!$J$2:$J$201,0)),"Falta el turno"))</f>
        <v/>
      </c>
      <c r="I539" s="15">
        <f>IF(OR($C539="",$H539=""),"",IF($H539="Por horas",N($D539),IF($H539="Por puntos",N($F539),IF($H539="Puntos × horas",N($F539)*N($D539),IF($H539="Partes iguales",1,"")))))</f>
        <v/>
      </c>
      <c r="J539" s="15">
        <f>IF($I539="","",SUMIFS($I$2:$I$1201,$G$2:$G$1201,$G539))</f>
        <v/>
      </c>
      <c r="K539" s="19">
        <f>IF($I539="","",IFERROR($I539/$J539,0))</f>
        <v/>
      </c>
      <c r="L539" s="18">
        <f>IF($K539="","",$K539*N(INDEX(Turnos!$C$2:$C$201,MATCH($G539,Turnos!$J$2:$J$201,0))))</f>
        <v/>
      </c>
      <c r="M539" s="18">
        <f>IF($K539="","",$K539*N(INDEX(Turnos!$D$2:$D$201,MATCH($G539,Turnos!$J$2:$J$201,0))))</f>
        <v/>
      </c>
      <c r="N539" s="18">
        <f>IF($K539="","",$L539+$M539)</f>
        <v/>
      </c>
      <c r="O539" s="13">
        <f>IF(OR($G539="",$C539="",$G539&lt;&gt;'Liquidación del turno'!$C$5),"",COUNTIFS($G$2:$G539,$G539,$C$2:$C539,"&lt;&gt;"))</f>
        <v/>
      </c>
    </row>
    <row r="540">
      <c r="A540" s="16" t="n"/>
      <c r="B540" s="11" t="n"/>
      <c r="C540" s="11" t="n"/>
      <c r="D540" s="12" t="n"/>
      <c r="E540" s="13">
        <f>IF($C540="","",IFERROR(INDEX(Equipo!$B$2:$B$61,MATCH($C540,Equipo!$A$2:$A$61,0)),"No está en Equipo"))</f>
        <v/>
      </c>
      <c r="F540" s="15">
        <f>IF($C540="","",IFERROR(INDEX(Equipo!$C$2:$C$61,MATCH($C540,Equipo!$A$2:$A$61,0)),0))</f>
        <v/>
      </c>
      <c r="G540" s="13">
        <f>IF(OR($A540="",$B540=""),"",IFERROR($A540*10+MATCH($B540,Puestos!$D$2:$D$7,0),""))</f>
        <v/>
      </c>
      <c r="H540" s="13">
        <f>IF($G540="","",IFERROR(INDEX(Turnos!$F$2:$F$201,MATCH($G540,Turnos!$J$2:$J$201,0)),"Falta el turno"))</f>
        <v/>
      </c>
      <c r="I540" s="15">
        <f>IF(OR($C540="",$H540=""),"",IF($H540="Por horas",N($D540),IF($H540="Por puntos",N($F540),IF($H540="Puntos × horas",N($F540)*N($D540),IF($H540="Partes iguales",1,"")))))</f>
        <v/>
      </c>
      <c r="J540" s="15">
        <f>IF($I540="","",SUMIFS($I$2:$I$1201,$G$2:$G$1201,$G540))</f>
        <v/>
      </c>
      <c r="K540" s="19">
        <f>IF($I540="","",IFERROR($I540/$J540,0))</f>
        <v/>
      </c>
      <c r="L540" s="18">
        <f>IF($K540="","",$K540*N(INDEX(Turnos!$C$2:$C$201,MATCH($G540,Turnos!$J$2:$J$201,0))))</f>
        <v/>
      </c>
      <c r="M540" s="18">
        <f>IF($K540="","",$K540*N(INDEX(Turnos!$D$2:$D$201,MATCH($G540,Turnos!$J$2:$J$201,0))))</f>
        <v/>
      </c>
      <c r="N540" s="18">
        <f>IF($K540="","",$L540+$M540)</f>
        <v/>
      </c>
      <c r="O540" s="13">
        <f>IF(OR($G540="",$C540="",$G540&lt;&gt;'Liquidación del turno'!$C$5),"",COUNTIFS($G$2:$G540,$G540,$C$2:$C540,"&lt;&gt;"))</f>
        <v/>
      </c>
    </row>
    <row r="541">
      <c r="A541" s="16" t="n"/>
      <c r="B541" s="11" t="n"/>
      <c r="C541" s="11" t="n"/>
      <c r="D541" s="12" t="n"/>
      <c r="E541" s="13">
        <f>IF($C541="","",IFERROR(INDEX(Equipo!$B$2:$B$61,MATCH($C541,Equipo!$A$2:$A$61,0)),"No está en Equipo"))</f>
        <v/>
      </c>
      <c r="F541" s="15">
        <f>IF($C541="","",IFERROR(INDEX(Equipo!$C$2:$C$61,MATCH($C541,Equipo!$A$2:$A$61,0)),0))</f>
        <v/>
      </c>
      <c r="G541" s="13">
        <f>IF(OR($A541="",$B541=""),"",IFERROR($A541*10+MATCH($B541,Puestos!$D$2:$D$7,0),""))</f>
        <v/>
      </c>
      <c r="H541" s="13">
        <f>IF($G541="","",IFERROR(INDEX(Turnos!$F$2:$F$201,MATCH($G541,Turnos!$J$2:$J$201,0)),"Falta el turno"))</f>
        <v/>
      </c>
      <c r="I541" s="15">
        <f>IF(OR($C541="",$H541=""),"",IF($H541="Por horas",N($D541),IF($H541="Por puntos",N($F541),IF($H541="Puntos × horas",N($F541)*N($D541),IF($H541="Partes iguales",1,"")))))</f>
        <v/>
      </c>
      <c r="J541" s="15">
        <f>IF($I541="","",SUMIFS($I$2:$I$1201,$G$2:$G$1201,$G541))</f>
        <v/>
      </c>
      <c r="K541" s="19">
        <f>IF($I541="","",IFERROR($I541/$J541,0))</f>
        <v/>
      </c>
      <c r="L541" s="18">
        <f>IF($K541="","",$K541*N(INDEX(Turnos!$C$2:$C$201,MATCH($G541,Turnos!$J$2:$J$201,0))))</f>
        <v/>
      </c>
      <c r="M541" s="18">
        <f>IF($K541="","",$K541*N(INDEX(Turnos!$D$2:$D$201,MATCH($G541,Turnos!$J$2:$J$201,0))))</f>
        <v/>
      </c>
      <c r="N541" s="18">
        <f>IF($K541="","",$L541+$M541)</f>
        <v/>
      </c>
      <c r="O541" s="13">
        <f>IF(OR($G541="",$C541="",$G541&lt;&gt;'Liquidación del turno'!$C$5),"",COUNTIFS($G$2:$G541,$G541,$C$2:$C541,"&lt;&gt;"))</f>
        <v/>
      </c>
    </row>
    <row r="542">
      <c r="A542" s="16" t="n"/>
      <c r="B542" s="11" t="n"/>
      <c r="C542" s="11" t="n"/>
      <c r="D542" s="12" t="n"/>
      <c r="E542" s="13">
        <f>IF($C542="","",IFERROR(INDEX(Equipo!$B$2:$B$61,MATCH($C542,Equipo!$A$2:$A$61,0)),"No está en Equipo"))</f>
        <v/>
      </c>
      <c r="F542" s="15">
        <f>IF($C542="","",IFERROR(INDEX(Equipo!$C$2:$C$61,MATCH($C542,Equipo!$A$2:$A$61,0)),0))</f>
        <v/>
      </c>
      <c r="G542" s="13">
        <f>IF(OR($A542="",$B542=""),"",IFERROR($A542*10+MATCH($B542,Puestos!$D$2:$D$7,0),""))</f>
        <v/>
      </c>
      <c r="H542" s="13">
        <f>IF($G542="","",IFERROR(INDEX(Turnos!$F$2:$F$201,MATCH($G542,Turnos!$J$2:$J$201,0)),"Falta el turno"))</f>
        <v/>
      </c>
      <c r="I542" s="15">
        <f>IF(OR($C542="",$H542=""),"",IF($H542="Por horas",N($D542),IF($H542="Por puntos",N($F542),IF($H542="Puntos × horas",N($F542)*N($D542),IF($H542="Partes iguales",1,"")))))</f>
        <v/>
      </c>
      <c r="J542" s="15">
        <f>IF($I542="","",SUMIFS($I$2:$I$1201,$G$2:$G$1201,$G542))</f>
        <v/>
      </c>
      <c r="K542" s="19">
        <f>IF($I542="","",IFERROR($I542/$J542,0))</f>
        <v/>
      </c>
      <c r="L542" s="18">
        <f>IF($K542="","",$K542*N(INDEX(Turnos!$C$2:$C$201,MATCH($G542,Turnos!$J$2:$J$201,0))))</f>
        <v/>
      </c>
      <c r="M542" s="18">
        <f>IF($K542="","",$K542*N(INDEX(Turnos!$D$2:$D$201,MATCH($G542,Turnos!$J$2:$J$201,0))))</f>
        <v/>
      </c>
      <c r="N542" s="18">
        <f>IF($K542="","",$L542+$M542)</f>
        <v/>
      </c>
      <c r="O542" s="13">
        <f>IF(OR($G542="",$C542="",$G542&lt;&gt;'Liquidación del turno'!$C$5),"",COUNTIFS($G$2:$G542,$G542,$C$2:$C542,"&lt;&gt;"))</f>
        <v/>
      </c>
    </row>
    <row r="543">
      <c r="A543" s="16" t="n"/>
      <c r="B543" s="11" t="n"/>
      <c r="C543" s="11" t="n"/>
      <c r="D543" s="12" t="n"/>
      <c r="E543" s="13">
        <f>IF($C543="","",IFERROR(INDEX(Equipo!$B$2:$B$61,MATCH($C543,Equipo!$A$2:$A$61,0)),"No está en Equipo"))</f>
        <v/>
      </c>
      <c r="F543" s="15">
        <f>IF($C543="","",IFERROR(INDEX(Equipo!$C$2:$C$61,MATCH($C543,Equipo!$A$2:$A$61,0)),0))</f>
        <v/>
      </c>
      <c r="G543" s="13">
        <f>IF(OR($A543="",$B543=""),"",IFERROR($A543*10+MATCH($B543,Puestos!$D$2:$D$7,0),""))</f>
        <v/>
      </c>
      <c r="H543" s="13">
        <f>IF($G543="","",IFERROR(INDEX(Turnos!$F$2:$F$201,MATCH($G543,Turnos!$J$2:$J$201,0)),"Falta el turno"))</f>
        <v/>
      </c>
      <c r="I543" s="15">
        <f>IF(OR($C543="",$H543=""),"",IF($H543="Por horas",N($D543),IF($H543="Por puntos",N($F543),IF($H543="Puntos × horas",N($F543)*N($D543),IF($H543="Partes iguales",1,"")))))</f>
        <v/>
      </c>
      <c r="J543" s="15">
        <f>IF($I543="","",SUMIFS($I$2:$I$1201,$G$2:$G$1201,$G543))</f>
        <v/>
      </c>
      <c r="K543" s="19">
        <f>IF($I543="","",IFERROR($I543/$J543,0))</f>
        <v/>
      </c>
      <c r="L543" s="18">
        <f>IF($K543="","",$K543*N(INDEX(Turnos!$C$2:$C$201,MATCH($G543,Turnos!$J$2:$J$201,0))))</f>
        <v/>
      </c>
      <c r="M543" s="18">
        <f>IF($K543="","",$K543*N(INDEX(Turnos!$D$2:$D$201,MATCH($G543,Turnos!$J$2:$J$201,0))))</f>
        <v/>
      </c>
      <c r="N543" s="18">
        <f>IF($K543="","",$L543+$M543)</f>
        <v/>
      </c>
      <c r="O543" s="13">
        <f>IF(OR($G543="",$C543="",$G543&lt;&gt;'Liquidación del turno'!$C$5),"",COUNTIFS($G$2:$G543,$G543,$C$2:$C543,"&lt;&gt;"))</f>
        <v/>
      </c>
    </row>
    <row r="544">
      <c r="A544" s="16" t="n"/>
      <c r="B544" s="11" t="n"/>
      <c r="C544" s="11" t="n"/>
      <c r="D544" s="12" t="n"/>
      <c r="E544" s="13">
        <f>IF($C544="","",IFERROR(INDEX(Equipo!$B$2:$B$61,MATCH($C544,Equipo!$A$2:$A$61,0)),"No está en Equipo"))</f>
        <v/>
      </c>
      <c r="F544" s="15">
        <f>IF($C544="","",IFERROR(INDEX(Equipo!$C$2:$C$61,MATCH($C544,Equipo!$A$2:$A$61,0)),0))</f>
        <v/>
      </c>
      <c r="G544" s="13">
        <f>IF(OR($A544="",$B544=""),"",IFERROR($A544*10+MATCH($B544,Puestos!$D$2:$D$7,0),""))</f>
        <v/>
      </c>
      <c r="H544" s="13">
        <f>IF($G544="","",IFERROR(INDEX(Turnos!$F$2:$F$201,MATCH($G544,Turnos!$J$2:$J$201,0)),"Falta el turno"))</f>
        <v/>
      </c>
      <c r="I544" s="15">
        <f>IF(OR($C544="",$H544=""),"",IF($H544="Por horas",N($D544),IF($H544="Por puntos",N($F544),IF($H544="Puntos × horas",N($F544)*N($D544),IF($H544="Partes iguales",1,"")))))</f>
        <v/>
      </c>
      <c r="J544" s="15">
        <f>IF($I544="","",SUMIFS($I$2:$I$1201,$G$2:$G$1201,$G544))</f>
        <v/>
      </c>
      <c r="K544" s="19">
        <f>IF($I544="","",IFERROR($I544/$J544,0))</f>
        <v/>
      </c>
      <c r="L544" s="18">
        <f>IF($K544="","",$K544*N(INDEX(Turnos!$C$2:$C$201,MATCH($G544,Turnos!$J$2:$J$201,0))))</f>
        <v/>
      </c>
      <c r="M544" s="18">
        <f>IF($K544="","",$K544*N(INDEX(Turnos!$D$2:$D$201,MATCH($G544,Turnos!$J$2:$J$201,0))))</f>
        <v/>
      </c>
      <c r="N544" s="18">
        <f>IF($K544="","",$L544+$M544)</f>
        <v/>
      </c>
      <c r="O544" s="13">
        <f>IF(OR($G544="",$C544="",$G544&lt;&gt;'Liquidación del turno'!$C$5),"",COUNTIFS($G$2:$G544,$G544,$C$2:$C544,"&lt;&gt;"))</f>
        <v/>
      </c>
    </row>
    <row r="545">
      <c r="A545" s="16" t="n"/>
      <c r="B545" s="11" t="n"/>
      <c r="C545" s="11" t="n"/>
      <c r="D545" s="12" t="n"/>
      <c r="E545" s="13">
        <f>IF($C545="","",IFERROR(INDEX(Equipo!$B$2:$B$61,MATCH($C545,Equipo!$A$2:$A$61,0)),"No está en Equipo"))</f>
        <v/>
      </c>
      <c r="F545" s="15">
        <f>IF($C545="","",IFERROR(INDEX(Equipo!$C$2:$C$61,MATCH($C545,Equipo!$A$2:$A$61,0)),0))</f>
        <v/>
      </c>
      <c r="G545" s="13">
        <f>IF(OR($A545="",$B545=""),"",IFERROR($A545*10+MATCH($B545,Puestos!$D$2:$D$7,0),""))</f>
        <v/>
      </c>
      <c r="H545" s="13">
        <f>IF($G545="","",IFERROR(INDEX(Turnos!$F$2:$F$201,MATCH($G545,Turnos!$J$2:$J$201,0)),"Falta el turno"))</f>
        <v/>
      </c>
      <c r="I545" s="15">
        <f>IF(OR($C545="",$H545=""),"",IF($H545="Por horas",N($D545),IF($H545="Por puntos",N($F545),IF($H545="Puntos × horas",N($F545)*N($D545),IF($H545="Partes iguales",1,"")))))</f>
        <v/>
      </c>
      <c r="J545" s="15">
        <f>IF($I545="","",SUMIFS($I$2:$I$1201,$G$2:$G$1201,$G545))</f>
        <v/>
      </c>
      <c r="K545" s="19">
        <f>IF($I545="","",IFERROR($I545/$J545,0))</f>
        <v/>
      </c>
      <c r="L545" s="18">
        <f>IF($K545="","",$K545*N(INDEX(Turnos!$C$2:$C$201,MATCH($G545,Turnos!$J$2:$J$201,0))))</f>
        <v/>
      </c>
      <c r="M545" s="18">
        <f>IF($K545="","",$K545*N(INDEX(Turnos!$D$2:$D$201,MATCH($G545,Turnos!$J$2:$J$201,0))))</f>
        <v/>
      </c>
      <c r="N545" s="18">
        <f>IF($K545="","",$L545+$M545)</f>
        <v/>
      </c>
      <c r="O545" s="13">
        <f>IF(OR($G545="",$C545="",$G545&lt;&gt;'Liquidación del turno'!$C$5),"",COUNTIFS($G$2:$G545,$G545,$C$2:$C545,"&lt;&gt;"))</f>
        <v/>
      </c>
    </row>
    <row r="546">
      <c r="A546" s="16" t="n"/>
      <c r="B546" s="11" t="n"/>
      <c r="C546" s="11" t="n"/>
      <c r="D546" s="12" t="n"/>
      <c r="E546" s="13">
        <f>IF($C546="","",IFERROR(INDEX(Equipo!$B$2:$B$61,MATCH($C546,Equipo!$A$2:$A$61,0)),"No está en Equipo"))</f>
        <v/>
      </c>
      <c r="F546" s="15">
        <f>IF($C546="","",IFERROR(INDEX(Equipo!$C$2:$C$61,MATCH($C546,Equipo!$A$2:$A$61,0)),0))</f>
        <v/>
      </c>
      <c r="G546" s="13">
        <f>IF(OR($A546="",$B546=""),"",IFERROR($A546*10+MATCH($B546,Puestos!$D$2:$D$7,0),""))</f>
        <v/>
      </c>
      <c r="H546" s="13">
        <f>IF($G546="","",IFERROR(INDEX(Turnos!$F$2:$F$201,MATCH($G546,Turnos!$J$2:$J$201,0)),"Falta el turno"))</f>
        <v/>
      </c>
      <c r="I546" s="15">
        <f>IF(OR($C546="",$H546=""),"",IF($H546="Por horas",N($D546),IF($H546="Por puntos",N($F546),IF($H546="Puntos × horas",N($F546)*N($D546),IF($H546="Partes iguales",1,"")))))</f>
        <v/>
      </c>
      <c r="J546" s="15">
        <f>IF($I546="","",SUMIFS($I$2:$I$1201,$G$2:$G$1201,$G546))</f>
        <v/>
      </c>
      <c r="K546" s="19">
        <f>IF($I546="","",IFERROR($I546/$J546,0))</f>
        <v/>
      </c>
      <c r="L546" s="18">
        <f>IF($K546="","",$K546*N(INDEX(Turnos!$C$2:$C$201,MATCH($G546,Turnos!$J$2:$J$201,0))))</f>
        <v/>
      </c>
      <c r="M546" s="18">
        <f>IF($K546="","",$K546*N(INDEX(Turnos!$D$2:$D$201,MATCH($G546,Turnos!$J$2:$J$201,0))))</f>
        <v/>
      </c>
      <c r="N546" s="18">
        <f>IF($K546="","",$L546+$M546)</f>
        <v/>
      </c>
      <c r="O546" s="13">
        <f>IF(OR($G546="",$C546="",$G546&lt;&gt;'Liquidación del turno'!$C$5),"",COUNTIFS($G$2:$G546,$G546,$C$2:$C546,"&lt;&gt;"))</f>
        <v/>
      </c>
    </row>
    <row r="547">
      <c r="A547" s="16" t="n"/>
      <c r="B547" s="11" t="n"/>
      <c r="C547" s="11" t="n"/>
      <c r="D547" s="12" t="n"/>
      <c r="E547" s="13">
        <f>IF($C547="","",IFERROR(INDEX(Equipo!$B$2:$B$61,MATCH($C547,Equipo!$A$2:$A$61,0)),"No está en Equipo"))</f>
        <v/>
      </c>
      <c r="F547" s="15">
        <f>IF($C547="","",IFERROR(INDEX(Equipo!$C$2:$C$61,MATCH($C547,Equipo!$A$2:$A$61,0)),0))</f>
        <v/>
      </c>
      <c r="G547" s="13">
        <f>IF(OR($A547="",$B547=""),"",IFERROR($A547*10+MATCH($B547,Puestos!$D$2:$D$7,0),""))</f>
        <v/>
      </c>
      <c r="H547" s="13">
        <f>IF($G547="","",IFERROR(INDEX(Turnos!$F$2:$F$201,MATCH($G547,Turnos!$J$2:$J$201,0)),"Falta el turno"))</f>
        <v/>
      </c>
      <c r="I547" s="15">
        <f>IF(OR($C547="",$H547=""),"",IF($H547="Por horas",N($D547),IF($H547="Por puntos",N($F547),IF($H547="Puntos × horas",N($F547)*N($D547),IF($H547="Partes iguales",1,"")))))</f>
        <v/>
      </c>
      <c r="J547" s="15">
        <f>IF($I547="","",SUMIFS($I$2:$I$1201,$G$2:$G$1201,$G547))</f>
        <v/>
      </c>
      <c r="K547" s="19">
        <f>IF($I547="","",IFERROR($I547/$J547,0))</f>
        <v/>
      </c>
      <c r="L547" s="18">
        <f>IF($K547="","",$K547*N(INDEX(Turnos!$C$2:$C$201,MATCH($G547,Turnos!$J$2:$J$201,0))))</f>
        <v/>
      </c>
      <c r="M547" s="18">
        <f>IF($K547="","",$K547*N(INDEX(Turnos!$D$2:$D$201,MATCH($G547,Turnos!$J$2:$J$201,0))))</f>
        <v/>
      </c>
      <c r="N547" s="18">
        <f>IF($K547="","",$L547+$M547)</f>
        <v/>
      </c>
      <c r="O547" s="13">
        <f>IF(OR($G547="",$C547="",$G547&lt;&gt;'Liquidación del turno'!$C$5),"",COUNTIFS($G$2:$G547,$G547,$C$2:$C547,"&lt;&gt;"))</f>
        <v/>
      </c>
    </row>
    <row r="548">
      <c r="A548" s="16" t="n"/>
      <c r="B548" s="11" t="n"/>
      <c r="C548" s="11" t="n"/>
      <c r="D548" s="12" t="n"/>
      <c r="E548" s="13">
        <f>IF($C548="","",IFERROR(INDEX(Equipo!$B$2:$B$61,MATCH($C548,Equipo!$A$2:$A$61,0)),"No está en Equipo"))</f>
        <v/>
      </c>
      <c r="F548" s="15">
        <f>IF($C548="","",IFERROR(INDEX(Equipo!$C$2:$C$61,MATCH($C548,Equipo!$A$2:$A$61,0)),0))</f>
        <v/>
      </c>
      <c r="G548" s="13">
        <f>IF(OR($A548="",$B548=""),"",IFERROR($A548*10+MATCH($B548,Puestos!$D$2:$D$7,0),""))</f>
        <v/>
      </c>
      <c r="H548" s="13">
        <f>IF($G548="","",IFERROR(INDEX(Turnos!$F$2:$F$201,MATCH($G548,Turnos!$J$2:$J$201,0)),"Falta el turno"))</f>
        <v/>
      </c>
      <c r="I548" s="15">
        <f>IF(OR($C548="",$H548=""),"",IF($H548="Por horas",N($D548),IF($H548="Por puntos",N($F548),IF($H548="Puntos × horas",N($F548)*N($D548),IF($H548="Partes iguales",1,"")))))</f>
        <v/>
      </c>
      <c r="J548" s="15">
        <f>IF($I548="","",SUMIFS($I$2:$I$1201,$G$2:$G$1201,$G548))</f>
        <v/>
      </c>
      <c r="K548" s="19">
        <f>IF($I548="","",IFERROR($I548/$J548,0))</f>
        <v/>
      </c>
      <c r="L548" s="18">
        <f>IF($K548="","",$K548*N(INDEX(Turnos!$C$2:$C$201,MATCH($G548,Turnos!$J$2:$J$201,0))))</f>
        <v/>
      </c>
      <c r="M548" s="18">
        <f>IF($K548="","",$K548*N(INDEX(Turnos!$D$2:$D$201,MATCH($G548,Turnos!$J$2:$J$201,0))))</f>
        <v/>
      </c>
      <c r="N548" s="18">
        <f>IF($K548="","",$L548+$M548)</f>
        <v/>
      </c>
      <c r="O548" s="13">
        <f>IF(OR($G548="",$C548="",$G548&lt;&gt;'Liquidación del turno'!$C$5),"",COUNTIFS($G$2:$G548,$G548,$C$2:$C548,"&lt;&gt;"))</f>
        <v/>
      </c>
    </row>
    <row r="549">
      <c r="A549" s="16" t="n"/>
      <c r="B549" s="11" t="n"/>
      <c r="C549" s="11" t="n"/>
      <c r="D549" s="12" t="n"/>
      <c r="E549" s="13">
        <f>IF($C549="","",IFERROR(INDEX(Equipo!$B$2:$B$61,MATCH($C549,Equipo!$A$2:$A$61,0)),"No está en Equipo"))</f>
        <v/>
      </c>
      <c r="F549" s="15">
        <f>IF($C549="","",IFERROR(INDEX(Equipo!$C$2:$C$61,MATCH($C549,Equipo!$A$2:$A$61,0)),0))</f>
        <v/>
      </c>
      <c r="G549" s="13">
        <f>IF(OR($A549="",$B549=""),"",IFERROR($A549*10+MATCH($B549,Puestos!$D$2:$D$7,0),""))</f>
        <v/>
      </c>
      <c r="H549" s="13">
        <f>IF($G549="","",IFERROR(INDEX(Turnos!$F$2:$F$201,MATCH($G549,Turnos!$J$2:$J$201,0)),"Falta el turno"))</f>
        <v/>
      </c>
      <c r="I549" s="15">
        <f>IF(OR($C549="",$H549=""),"",IF($H549="Por horas",N($D549),IF($H549="Por puntos",N($F549),IF($H549="Puntos × horas",N($F549)*N($D549),IF($H549="Partes iguales",1,"")))))</f>
        <v/>
      </c>
      <c r="J549" s="15">
        <f>IF($I549="","",SUMIFS($I$2:$I$1201,$G$2:$G$1201,$G549))</f>
        <v/>
      </c>
      <c r="K549" s="19">
        <f>IF($I549="","",IFERROR($I549/$J549,0))</f>
        <v/>
      </c>
      <c r="L549" s="18">
        <f>IF($K549="","",$K549*N(INDEX(Turnos!$C$2:$C$201,MATCH($G549,Turnos!$J$2:$J$201,0))))</f>
        <v/>
      </c>
      <c r="M549" s="18">
        <f>IF($K549="","",$K549*N(INDEX(Turnos!$D$2:$D$201,MATCH($G549,Turnos!$J$2:$J$201,0))))</f>
        <v/>
      </c>
      <c r="N549" s="18">
        <f>IF($K549="","",$L549+$M549)</f>
        <v/>
      </c>
      <c r="O549" s="13">
        <f>IF(OR($G549="",$C549="",$G549&lt;&gt;'Liquidación del turno'!$C$5),"",COUNTIFS($G$2:$G549,$G549,$C$2:$C549,"&lt;&gt;"))</f>
        <v/>
      </c>
    </row>
    <row r="550">
      <c r="A550" s="16" t="n"/>
      <c r="B550" s="11" t="n"/>
      <c r="C550" s="11" t="n"/>
      <c r="D550" s="12" t="n"/>
      <c r="E550" s="13">
        <f>IF($C550="","",IFERROR(INDEX(Equipo!$B$2:$B$61,MATCH($C550,Equipo!$A$2:$A$61,0)),"No está en Equipo"))</f>
        <v/>
      </c>
      <c r="F550" s="15">
        <f>IF($C550="","",IFERROR(INDEX(Equipo!$C$2:$C$61,MATCH($C550,Equipo!$A$2:$A$61,0)),0))</f>
        <v/>
      </c>
      <c r="G550" s="13">
        <f>IF(OR($A550="",$B550=""),"",IFERROR($A550*10+MATCH($B550,Puestos!$D$2:$D$7,0),""))</f>
        <v/>
      </c>
      <c r="H550" s="13">
        <f>IF($G550="","",IFERROR(INDEX(Turnos!$F$2:$F$201,MATCH($G550,Turnos!$J$2:$J$201,0)),"Falta el turno"))</f>
        <v/>
      </c>
      <c r="I550" s="15">
        <f>IF(OR($C550="",$H550=""),"",IF($H550="Por horas",N($D550),IF($H550="Por puntos",N($F550),IF($H550="Puntos × horas",N($F550)*N($D550),IF($H550="Partes iguales",1,"")))))</f>
        <v/>
      </c>
      <c r="J550" s="15">
        <f>IF($I550="","",SUMIFS($I$2:$I$1201,$G$2:$G$1201,$G550))</f>
        <v/>
      </c>
      <c r="K550" s="19">
        <f>IF($I550="","",IFERROR($I550/$J550,0))</f>
        <v/>
      </c>
      <c r="L550" s="18">
        <f>IF($K550="","",$K550*N(INDEX(Turnos!$C$2:$C$201,MATCH($G550,Turnos!$J$2:$J$201,0))))</f>
        <v/>
      </c>
      <c r="M550" s="18">
        <f>IF($K550="","",$K550*N(INDEX(Turnos!$D$2:$D$201,MATCH($G550,Turnos!$J$2:$J$201,0))))</f>
        <v/>
      </c>
      <c r="N550" s="18">
        <f>IF($K550="","",$L550+$M550)</f>
        <v/>
      </c>
      <c r="O550" s="13">
        <f>IF(OR($G550="",$C550="",$G550&lt;&gt;'Liquidación del turno'!$C$5),"",COUNTIFS($G$2:$G550,$G550,$C$2:$C550,"&lt;&gt;"))</f>
        <v/>
      </c>
    </row>
    <row r="551">
      <c r="A551" s="16" t="n"/>
      <c r="B551" s="11" t="n"/>
      <c r="C551" s="11" t="n"/>
      <c r="D551" s="12" t="n"/>
      <c r="E551" s="13">
        <f>IF($C551="","",IFERROR(INDEX(Equipo!$B$2:$B$61,MATCH($C551,Equipo!$A$2:$A$61,0)),"No está en Equipo"))</f>
        <v/>
      </c>
      <c r="F551" s="15">
        <f>IF($C551="","",IFERROR(INDEX(Equipo!$C$2:$C$61,MATCH($C551,Equipo!$A$2:$A$61,0)),0))</f>
        <v/>
      </c>
      <c r="G551" s="13">
        <f>IF(OR($A551="",$B551=""),"",IFERROR($A551*10+MATCH($B551,Puestos!$D$2:$D$7,0),""))</f>
        <v/>
      </c>
      <c r="H551" s="13">
        <f>IF($G551="","",IFERROR(INDEX(Turnos!$F$2:$F$201,MATCH($G551,Turnos!$J$2:$J$201,0)),"Falta el turno"))</f>
        <v/>
      </c>
      <c r="I551" s="15">
        <f>IF(OR($C551="",$H551=""),"",IF($H551="Por horas",N($D551),IF($H551="Por puntos",N($F551),IF($H551="Puntos × horas",N($F551)*N($D551),IF($H551="Partes iguales",1,"")))))</f>
        <v/>
      </c>
      <c r="J551" s="15">
        <f>IF($I551="","",SUMIFS($I$2:$I$1201,$G$2:$G$1201,$G551))</f>
        <v/>
      </c>
      <c r="K551" s="19">
        <f>IF($I551="","",IFERROR($I551/$J551,0))</f>
        <v/>
      </c>
      <c r="L551" s="18">
        <f>IF($K551="","",$K551*N(INDEX(Turnos!$C$2:$C$201,MATCH($G551,Turnos!$J$2:$J$201,0))))</f>
        <v/>
      </c>
      <c r="M551" s="18">
        <f>IF($K551="","",$K551*N(INDEX(Turnos!$D$2:$D$201,MATCH($G551,Turnos!$J$2:$J$201,0))))</f>
        <v/>
      </c>
      <c r="N551" s="18">
        <f>IF($K551="","",$L551+$M551)</f>
        <v/>
      </c>
      <c r="O551" s="13">
        <f>IF(OR($G551="",$C551="",$G551&lt;&gt;'Liquidación del turno'!$C$5),"",COUNTIFS($G$2:$G551,$G551,$C$2:$C551,"&lt;&gt;"))</f>
        <v/>
      </c>
    </row>
    <row r="552">
      <c r="A552" s="16" t="n"/>
      <c r="B552" s="11" t="n"/>
      <c r="C552" s="11" t="n"/>
      <c r="D552" s="12" t="n"/>
      <c r="E552" s="13">
        <f>IF($C552="","",IFERROR(INDEX(Equipo!$B$2:$B$61,MATCH($C552,Equipo!$A$2:$A$61,0)),"No está en Equipo"))</f>
        <v/>
      </c>
      <c r="F552" s="15">
        <f>IF($C552="","",IFERROR(INDEX(Equipo!$C$2:$C$61,MATCH($C552,Equipo!$A$2:$A$61,0)),0))</f>
        <v/>
      </c>
      <c r="G552" s="13">
        <f>IF(OR($A552="",$B552=""),"",IFERROR($A552*10+MATCH($B552,Puestos!$D$2:$D$7,0),""))</f>
        <v/>
      </c>
      <c r="H552" s="13">
        <f>IF($G552="","",IFERROR(INDEX(Turnos!$F$2:$F$201,MATCH($G552,Turnos!$J$2:$J$201,0)),"Falta el turno"))</f>
        <v/>
      </c>
      <c r="I552" s="15">
        <f>IF(OR($C552="",$H552=""),"",IF($H552="Por horas",N($D552),IF($H552="Por puntos",N($F552),IF($H552="Puntos × horas",N($F552)*N($D552),IF($H552="Partes iguales",1,"")))))</f>
        <v/>
      </c>
      <c r="J552" s="15">
        <f>IF($I552="","",SUMIFS($I$2:$I$1201,$G$2:$G$1201,$G552))</f>
        <v/>
      </c>
      <c r="K552" s="19">
        <f>IF($I552="","",IFERROR($I552/$J552,0))</f>
        <v/>
      </c>
      <c r="L552" s="18">
        <f>IF($K552="","",$K552*N(INDEX(Turnos!$C$2:$C$201,MATCH($G552,Turnos!$J$2:$J$201,0))))</f>
        <v/>
      </c>
      <c r="M552" s="18">
        <f>IF($K552="","",$K552*N(INDEX(Turnos!$D$2:$D$201,MATCH($G552,Turnos!$J$2:$J$201,0))))</f>
        <v/>
      </c>
      <c r="N552" s="18">
        <f>IF($K552="","",$L552+$M552)</f>
        <v/>
      </c>
      <c r="O552" s="13">
        <f>IF(OR($G552="",$C552="",$G552&lt;&gt;'Liquidación del turno'!$C$5),"",COUNTIFS($G$2:$G552,$G552,$C$2:$C552,"&lt;&gt;"))</f>
        <v/>
      </c>
    </row>
    <row r="553">
      <c r="A553" s="16" t="n"/>
      <c r="B553" s="11" t="n"/>
      <c r="C553" s="11" t="n"/>
      <c r="D553" s="12" t="n"/>
      <c r="E553" s="13">
        <f>IF($C553="","",IFERROR(INDEX(Equipo!$B$2:$B$61,MATCH($C553,Equipo!$A$2:$A$61,0)),"No está en Equipo"))</f>
        <v/>
      </c>
      <c r="F553" s="15">
        <f>IF($C553="","",IFERROR(INDEX(Equipo!$C$2:$C$61,MATCH($C553,Equipo!$A$2:$A$61,0)),0))</f>
        <v/>
      </c>
      <c r="G553" s="13">
        <f>IF(OR($A553="",$B553=""),"",IFERROR($A553*10+MATCH($B553,Puestos!$D$2:$D$7,0),""))</f>
        <v/>
      </c>
      <c r="H553" s="13">
        <f>IF($G553="","",IFERROR(INDEX(Turnos!$F$2:$F$201,MATCH($G553,Turnos!$J$2:$J$201,0)),"Falta el turno"))</f>
        <v/>
      </c>
      <c r="I553" s="15">
        <f>IF(OR($C553="",$H553=""),"",IF($H553="Por horas",N($D553),IF($H553="Por puntos",N($F553),IF($H553="Puntos × horas",N($F553)*N($D553),IF($H553="Partes iguales",1,"")))))</f>
        <v/>
      </c>
      <c r="J553" s="15">
        <f>IF($I553="","",SUMIFS($I$2:$I$1201,$G$2:$G$1201,$G553))</f>
        <v/>
      </c>
      <c r="K553" s="19">
        <f>IF($I553="","",IFERROR($I553/$J553,0))</f>
        <v/>
      </c>
      <c r="L553" s="18">
        <f>IF($K553="","",$K553*N(INDEX(Turnos!$C$2:$C$201,MATCH($G553,Turnos!$J$2:$J$201,0))))</f>
        <v/>
      </c>
      <c r="M553" s="18">
        <f>IF($K553="","",$K553*N(INDEX(Turnos!$D$2:$D$201,MATCH($G553,Turnos!$J$2:$J$201,0))))</f>
        <v/>
      </c>
      <c r="N553" s="18">
        <f>IF($K553="","",$L553+$M553)</f>
        <v/>
      </c>
      <c r="O553" s="13">
        <f>IF(OR($G553="",$C553="",$G553&lt;&gt;'Liquidación del turno'!$C$5),"",COUNTIFS($G$2:$G553,$G553,$C$2:$C553,"&lt;&gt;"))</f>
        <v/>
      </c>
    </row>
    <row r="554">
      <c r="A554" s="16" t="n"/>
      <c r="B554" s="11" t="n"/>
      <c r="C554" s="11" t="n"/>
      <c r="D554" s="12" t="n"/>
      <c r="E554" s="13">
        <f>IF($C554="","",IFERROR(INDEX(Equipo!$B$2:$B$61,MATCH($C554,Equipo!$A$2:$A$61,0)),"No está en Equipo"))</f>
        <v/>
      </c>
      <c r="F554" s="15">
        <f>IF($C554="","",IFERROR(INDEX(Equipo!$C$2:$C$61,MATCH($C554,Equipo!$A$2:$A$61,0)),0))</f>
        <v/>
      </c>
      <c r="G554" s="13">
        <f>IF(OR($A554="",$B554=""),"",IFERROR($A554*10+MATCH($B554,Puestos!$D$2:$D$7,0),""))</f>
        <v/>
      </c>
      <c r="H554" s="13">
        <f>IF($G554="","",IFERROR(INDEX(Turnos!$F$2:$F$201,MATCH($G554,Turnos!$J$2:$J$201,0)),"Falta el turno"))</f>
        <v/>
      </c>
      <c r="I554" s="15">
        <f>IF(OR($C554="",$H554=""),"",IF($H554="Por horas",N($D554),IF($H554="Por puntos",N($F554),IF($H554="Puntos × horas",N($F554)*N($D554),IF($H554="Partes iguales",1,"")))))</f>
        <v/>
      </c>
      <c r="J554" s="15">
        <f>IF($I554="","",SUMIFS($I$2:$I$1201,$G$2:$G$1201,$G554))</f>
        <v/>
      </c>
      <c r="K554" s="19">
        <f>IF($I554="","",IFERROR($I554/$J554,0))</f>
        <v/>
      </c>
      <c r="L554" s="18">
        <f>IF($K554="","",$K554*N(INDEX(Turnos!$C$2:$C$201,MATCH($G554,Turnos!$J$2:$J$201,0))))</f>
        <v/>
      </c>
      <c r="M554" s="18">
        <f>IF($K554="","",$K554*N(INDEX(Turnos!$D$2:$D$201,MATCH($G554,Turnos!$J$2:$J$201,0))))</f>
        <v/>
      </c>
      <c r="N554" s="18">
        <f>IF($K554="","",$L554+$M554)</f>
        <v/>
      </c>
      <c r="O554" s="13">
        <f>IF(OR($G554="",$C554="",$G554&lt;&gt;'Liquidación del turno'!$C$5),"",COUNTIFS($G$2:$G554,$G554,$C$2:$C554,"&lt;&gt;"))</f>
        <v/>
      </c>
    </row>
    <row r="555">
      <c r="A555" s="16" t="n"/>
      <c r="B555" s="11" t="n"/>
      <c r="C555" s="11" t="n"/>
      <c r="D555" s="12" t="n"/>
      <c r="E555" s="13">
        <f>IF($C555="","",IFERROR(INDEX(Equipo!$B$2:$B$61,MATCH($C555,Equipo!$A$2:$A$61,0)),"No está en Equipo"))</f>
        <v/>
      </c>
      <c r="F555" s="15">
        <f>IF($C555="","",IFERROR(INDEX(Equipo!$C$2:$C$61,MATCH($C555,Equipo!$A$2:$A$61,0)),0))</f>
        <v/>
      </c>
      <c r="G555" s="13">
        <f>IF(OR($A555="",$B555=""),"",IFERROR($A555*10+MATCH($B555,Puestos!$D$2:$D$7,0),""))</f>
        <v/>
      </c>
      <c r="H555" s="13">
        <f>IF($G555="","",IFERROR(INDEX(Turnos!$F$2:$F$201,MATCH($G555,Turnos!$J$2:$J$201,0)),"Falta el turno"))</f>
        <v/>
      </c>
      <c r="I555" s="15">
        <f>IF(OR($C555="",$H555=""),"",IF($H555="Por horas",N($D555),IF($H555="Por puntos",N($F555),IF($H555="Puntos × horas",N($F555)*N($D555),IF($H555="Partes iguales",1,"")))))</f>
        <v/>
      </c>
      <c r="J555" s="15">
        <f>IF($I555="","",SUMIFS($I$2:$I$1201,$G$2:$G$1201,$G555))</f>
        <v/>
      </c>
      <c r="K555" s="19">
        <f>IF($I555="","",IFERROR($I555/$J555,0))</f>
        <v/>
      </c>
      <c r="L555" s="18">
        <f>IF($K555="","",$K555*N(INDEX(Turnos!$C$2:$C$201,MATCH($G555,Turnos!$J$2:$J$201,0))))</f>
        <v/>
      </c>
      <c r="M555" s="18">
        <f>IF($K555="","",$K555*N(INDEX(Turnos!$D$2:$D$201,MATCH($G555,Turnos!$J$2:$J$201,0))))</f>
        <v/>
      </c>
      <c r="N555" s="18">
        <f>IF($K555="","",$L555+$M555)</f>
        <v/>
      </c>
      <c r="O555" s="13">
        <f>IF(OR($G555="",$C555="",$G555&lt;&gt;'Liquidación del turno'!$C$5),"",COUNTIFS($G$2:$G555,$G555,$C$2:$C555,"&lt;&gt;"))</f>
        <v/>
      </c>
    </row>
    <row r="556">
      <c r="A556" s="16" t="n"/>
      <c r="B556" s="11" t="n"/>
      <c r="C556" s="11" t="n"/>
      <c r="D556" s="12" t="n"/>
      <c r="E556" s="13">
        <f>IF($C556="","",IFERROR(INDEX(Equipo!$B$2:$B$61,MATCH($C556,Equipo!$A$2:$A$61,0)),"No está en Equipo"))</f>
        <v/>
      </c>
      <c r="F556" s="15">
        <f>IF($C556="","",IFERROR(INDEX(Equipo!$C$2:$C$61,MATCH($C556,Equipo!$A$2:$A$61,0)),0))</f>
        <v/>
      </c>
      <c r="G556" s="13">
        <f>IF(OR($A556="",$B556=""),"",IFERROR($A556*10+MATCH($B556,Puestos!$D$2:$D$7,0),""))</f>
        <v/>
      </c>
      <c r="H556" s="13">
        <f>IF($G556="","",IFERROR(INDEX(Turnos!$F$2:$F$201,MATCH($G556,Turnos!$J$2:$J$201,0)),"Falta el turno"))</f>
        <v/>
      </c>
      <c r="I556" s="15">
        <f>IF(OR($C556="",$H556=""),"",IF($H556="Por horas",N($D556),IF($H556="Por puntos",N($F556),IF($H556="Puntos × horas",N($F556)*N($D556),IF($H556="Partes iguales",1,"")))))</f>
        <v/>
      </c>
      <c r="J556" s="15">
        <f>IF($I556="","",SUMIFS($I$2:$I$1201,$G$2:$G$1201,$G556))</f>
        <v/>
      </c>
      <c r="K556" s="19">
        <f>IF($I556="","",IFERROR($I556/$J556,0))</f>
        <v/>
      </c>
      <c r="L556" s="18">
        <f>IF($K556="","",$K556*N(INDEX(Turnos!$C$2:$C$201,MATCH($G556,Turnos!$J$2:$J$201,0))))</f>
        <v/>
      </c>
      <c r="M556" s="18">
        <f>IF($K556="","",$K556*N(INDEX(Turnos!$D$2:$D$201,MATCH($G556,Turnos!$J$2:$J$201,0))))</f>
        <v/>
      </c>
      <c r="N556" s="18">
        <f>IF($K556="","",$L556+$M556)</f>
        <v/>
      </c>
      <c r="O556" s="13">
        <f>IF(OR($G556="",$C556="",$G556&lt;&gt;'Liquidación del turno'!$C$5),"",COUNTIFS($G$2:$G556,$G556,$C$2:$C556,"&lt;&gt;"))</f>
        <v/>
      </c>
    </row>
    <row r="557">
      <c r="A557" s="16" t="n"/>
      <c r="B557" s="11" t="n"/>
      <c r="C557" s="11" t="n"/>
      <c r="D557" s="12" t="n"/>
      <c r="E557" s="13">
        <f>IF($C557="","",IFERROR(INDEX(Equipo!$B$2:$B$61,MATCH($C557,Equipo!$A$2:$A$61,0)),"No está en Equipo"))</f>
        <v/>
      </c>
      <c r="F557" s="15">
        <f>IF($C557="","",IFERROR(INDEX(Equipo!$C$2:$C$61,MATCH($C557,Equipo!$A$2:$A$61,0)),0))</f>
        <v/>
      </c>
      <c r="G557" s="13">
        <f>IF(OR($A557="",$B557=""),"",IFERROR($A557*10+MATCH($B557,Puestos!$D$2:$D$7,0),""))</f>
        <v/>
      </c>
      <c r="H557" s="13">
        <f>IF($G557="","",IFERROR(INDEX(Turnos!$F$2:$F$201,MATCH($G557,Turnos!$J$2:$J$201,0)),"Falta el turno"))</f>
        <v/>
      </c>
      <c r="I557" s="15">
        <f>IF(OR($C557="",$H557=""),"",IF($H557="Por horas",N($D557),IF($H557="Por puntos",N($F557),IF($H557="Puntos × horas",N($F557)*N($D557),IF($H557="Partes iguales",1,"")))))</f>
        <v/>
      </c>
      <c r="J557" s="15">
        <f>IF($I557="","",SUMIFS($I$2:$I$1201,$G$2:$G$1201,$G557))</f>
        <v/>
      </c>
      <c r="K557" s="19">
        <f>IF($I557="","",IFERROR($I557/$J557,0))</f>
        <v/>
      </c>
      <c r="L557" s="18">
        <f>IF($K557="","",$K557*N(INDEX(Turnos!$C$2:$C$201,MATCH($G557,Turnos!$J$2:$J$201,0))))</f>
        <v/>
      </c>
      <c r="M557" s="18">
        <f>IF($K557="","",$K557*N(INDEX(Turnos!$D$2:$D$201,MATCH($G557,Turnos!$J$2:$J$201,0))))</f>
        <v/>
      </c>
      <c r="N557" s="18">
        <f>IF($K557="","",$L557+$M557)</f>
        <v/>
      </c>
      <c r="O557" s="13">
        <f>IF(OR($G557="",$C557="",$G557&lt;&gt;'Liquidación del turno'!$C$5),"",COUNTIFS($G$2:$G557,$G557,$C$2:$C557,"&lt;&gt;"))</f>
        <v/>
      </c>
    </row>
    <row r="558">
      <c r="A558" s="16" t="n"/>
      <c r="B558" s="11" t="n"/>
      <c r="C558" s="11" t="n"/>
      <c r="D558" s="12" t="n"/>
      <c r="E558" s="13">
        <f>IF($C558="","",IFERROR(INDEX(Equipo!$B$2:$B$61,MATCH($C558,Equipo!$A$2:$A$61,0)),"No está en Equipo"))</f>
        <v/>
      </c>
      <c r="F558" s="15">
        <f>IF($C558="","",IFERROR(INDEX(Equipo!$C$2:$C$61,MATCH($C558,Equipo!$A$2:$A$61,0)),0))</f>
        <v/>
      </c>
      <c r="G558" s="13">
        <f>IF(OR($A558="",$B558=""),"",IFERROR($A558*10+MATCH($B558,Puestos!$D$2:$D$7,0),""))</f>
        <v/>
      </c>
      <c r="H558" s="13">
        <f>IF($G558="","",IFERROR(INDEX(Turnos!$F$2:$F$201,MATCH($G558,Turnos!$J$2:$J$201,0)),"Falta el turno"))</f>
        <v/>
      </c>
      <c r="I558" s="15">
        <f>IF(OR($C558="",$H558=""),"",IF($H558="Por horas",N($D558),IF($H558="Por puntos",N($F558),IF($H558="Puntos × horas",N($F558)*N($D558),IF($H558="Partes iguales",1,"")))))</f>
        <v/>
      </c>
      <c r="J558" s="15">
        <f>IF($I558="","",SUMIFS($I$2:$I$1201,$G$2:$G$1201,$G558))</f>
        <v/>
      </c>
      <c r="K558" s="19">
        <f>IF($I558="","",IFERROR($I558/$J558,0))</f>
        <v/>
      </c>
      <c r="L558" s="18">
        <f>IF($K558="","",$K558*N(INDEX(Turnos!$C$2:$C$201,MATCH($G558,Turnos!$J$2:$J$201,0))))</f>
        <v/>
      </c>
      <c r="M558" s="18">
        <f>IF($K558="","",$K558*N(INDEX(Turnos!$D$2:$D$201,MATCH($G558,Turnos!$J$2:$J$201,0))))</f>
        <v/>
      </c>
      <c r="N558" s="18">
        <f>IF($K558="","",$L558+$M558)</f>
        <v/>
      </c>
      <c r="O558" s="13">
        <f>IF(OR($G558="",$C558="",$G558&lt;&gt;'Liquidación del turno'!$C$5),"",COUNTIFS($G$2:$G558,$G558,$C$2:$C558,"&lt;&gt;"))</f>
        <v/>
      </c>
    </row>
    <row r="559">
      <c r="A559" s="16" t="n"/>
      <c r="B559" s="11" t="n"/>
      <c r="C559" s="11" t="n"/>
      <c r="D559" s="12" t="n"/>
      <c r="E559" s="13">
        <f>IF($C559="","",IFERROR(INDEX(Equipo!$B$2:$B$61,MATCH($C559,Equipo!$A$2:$A$61,0)),"No está en Equipo"))</f>
        <v/>
      </c>
      <c r="F559" s="15">
        <f>IF($C559="","",IFERROR(INDEX(Equipo!$C$2:$C$61,MATCH($C559,Equipo!$A$2:$A$61,0)),0))</f>
        <v/>
      </c>
      <c r="G559" s="13">
        <f>IF(OR($A559="",$B559=""),"",IFERROR($A559*10+MATCH($B559,Puestos!$D$2:$D$7,0),""))</f>
        <v/>
      </c>
      <c r="H559" s="13">
        <f>IF($G559="","",IFERROR(INDEX(Turnos!$F$2:$F$201,MATCH($G559,Turnos!$J$2:$J$201,0)),"Falta el turno"))</f>
        <v/>
      </c>
      <c r="I559" s="15">
        <f>IF(OR($C559="",$H559=""),"",IF($H559="Por horas",N($D559),IF($H559="Por puntos",N($F559),IF($H559="Puntos × horas",N($F559)*N($D559),IF($H559="Partes iguales",1,"")))))</f>
        <v/>
      </c>
      <c r="J559" s="15">
        <f>IF($I559="","",SUMIFS($I$2:$I$1201,$G$2:$G$1201,$G559))</f>
        <v/>
      </c>
      <c r="K559" s="19">
        <f>IF($I559="","",IFERROR($I559/$J559,0))</f>
        <v/>
      </c>
      <c r="L559" s="18">
        <f>IF($K559="","",$K559*N(INDEX(Turnos!$C$2:$C$201,MATCH($G559,Turnos!$J$2:$J$201,0))))</f>
        <v/>
      </c>
      <c r="M559" s="18">
        <f>IF($K559="","",$K559*N(INDEX(Turnos!$D$2:$D$201,MATCH($G559,Turnos!$J$2:$J$201,0))))</f>
        <v/>
      </c>
      <c r="N559" s="18">
        <f>IF($K559="","",$L559+$M559)</f>
        <v/>
      </c>
      <c r="O559" s="13">
        <f>IF(OR($G559="",$C559="",$G559&lt;&gt;'Liquidación del turno'!$C$5),"",COUNTIFS($G$2:$G559,$G559,$C$2:$C559,"&lt;&gt;"))</f>
        <v/>
      </c>
    </row>
    <row r="560">
      <c r="A560" s="16" t="n"/>
      <c r="B560" s="11" t="n"/>
      <c r="C560" s="11" t="n"/>
      <c r="D560" s="12" t="n"/>
      <c r="E560" s="13">
        <f>IF($C560="","",IFERROR(INDEX(Equipo!$B$2:$B$61,MATCH($C560,Equipo!$A$2:$A$61,0)),"No está en Equipo"))</f>
        <v/>
      </c>
      <c r="F560" s="15">
        <f>IF($C560="","",IFERROR(INDEX(Equipo!$C$2:$C$61,MATCH($C560,Equipo!$A$2:$A$61,0)),0))</f>
        <v/>
      </c>
      <c r="G560" s="13">
        <f>IF(OR($A560="",$B560=""),"",IFERROR($A560*10+MATCH($B560,Puestos!$D$2:$D$7,0),""))</f>
        <v/>
      </c>
      <c r="H560" s="13">
        <f>IF($G560="","",IFERROR(INDEX(Turnos!$F$2:$F$201,MATCH($G560,Turnos!$J$2:$J$201,0)),"Falta el turno"))</f>
        <v/>
      </c>
      <c r="I560" s="15">
        <f>IF(OR($C560="",$H560=""),"",IF($H560="Por horas",N($D560),IF($H560="Por puntos",N($F560),IF($H560="Puntos × horas",N($F560)*N($D560),IF($H560="Partes iguales",1,"")))))</f>
        <v/>
      </c>
      <c r="J560" s="15">
        <f>IF($I560="","",SUMIFS($I$2:$I$1201,$G$2:$G$1201,$G560))</f>
        <v/>
      </c>
      <c r="K560" s="19">
        <f>IF($I560="","",IFERROR($I560/$J560,0))</f>
        <v/>
      </c>
      <c r="L560" s="18">
        <f>IF($K560="","",$K560*N(INDEX(Turnos!$C$2:$C$201,MATCH($G560,Turnos!$J$2:$J$201,0))))</f>
        <v/>
      </c>
      <c r="M560" s="18">
        <f>IF($K560="","",$K560*N(INDEX(Turnos!$D$2:$D$201,MATCH($G560,Turnos!$J$2:$J$201,0))))</f>
        <v/>
      </c>
      <c r="N560" s="18">
        <f>IF($K560="","",$L560+$M560)</f>
        <v/>
      </c>
      <c r="O560" s="13">
        <f>IF(OR($G560="",$C560="",$G560&lt;&gt;'Liquidación del turno'!$C$5),"",COUNTIFS($G$2:$G560,$G560,$C$2:$C560,"&lt;&gt;"))</f>
        <v/>
      </c>
    </row>
    <row r="561">
      <c r="A561" s="16" t="n"/>
      <c r="B561" s="11" t="n"/>
      <c r="C561" s="11" t="n"/>
      <c r="D561" s="12" t="n"/>
      <c r="E561" s="13">
        <f>IF($C561="","",IFERROR(INDEX(Equipo!$B$2:$B$61,MATCH($C561,Equipo!$A$2:$A$61,0)),"No está en Equipo"))</f>
        <v/>
      </c>
      <c r="F561" s="15">
        <f>IF($C561="","",IFERROR(INDEX(Equipo!$C$2:$C$61,MATCH($C561,Equipo!$A$2:$A$61,0)),0))</f>
        <v/>
      </c>
      <c r="G561" s="13">
        <f>IF(OR($A561="",$B561=""),"",IFERROR($A561*10+MATCH($B561,Puestos!$D$2:$D$7,0),""))</f>
        <v/>
      </c>
      <c r="H561" s="13">
        <f>IF($G561="","",IFERROR(INDEX(Turnos!$F$2:$F$201,MATCH($G561,Turnos!$J$2:$J$201,0)),"Falta el turno"))</f>
        <v/>
      </c>
      <c r="I561" s="15">
        <f>IF(OR($C561="",$H561=""),"",IF($H561="Por horas",N($D561),IF($H561="Por puntos",N($F561),IF($H561="Puntos × horas",N($F561)*N($D561),IF($H561="Partes iguales",1,"")))))</f>
        <v/>
      </c>
      <c r="J561" s="15">
        <f>IF($I561="","",SUMIFS($I$2:$I$1201,$G$2:$G$1201,$G561))</f>
        <v/>
      </c>
      <c r="K561" s="19">
        <f>IF($I561="","",IFERROR($I561/$J561,0))</f>
        <v/>
      </c>
      <c r="L561" s="18">
        <f>IF($K561="","",$K561*N(INDEX(Turnos!$C$2:$C$201,MATCH($G561,Turnos!$J$2:$J$201,0))))</f>
        <v/>
      </c>
      <c r="M561" s="18">
        <f>IF($K561="","",$K561*N(INDEX(Turnos!$D$2:$D$201,MATCH($G561,Turnos!$J$2:$J$201,0))))</f>
        <v/>
      </c>
      <c r="N561" s="18">
        <f>IF($K561="","",$L561+$M561)</f>
        <v/>
      </c>
      <c r="O561" s="13">
        <f>IF(OR($G561="",$C561="",$G561&lt;&gt;'Liquidación del turno'!$C$5),"",COUNTIFS($G$2:$G561,$G561,$C$2:$C561,"&lt;&gt;"))</f>
        <v/>
      </c>
    </row>
    <row r="562">
      <c r="A562" s="16" t="n"/>
      <c r="B562" s="11" t="n"/>
      <c r="C562" s="11" t="n"/>
      <c r="D562" s="12" t="n"/>
      <c r="E562" s="13">
        <f>IF($C562="","",IFERROR(INDEX(Equipo!$B$2:$B$61,MATCH($C562,Equipo!$A$2:$A$61,0)),"No está en Equipo"))</f>
        <v/>
      </c>
      <c r="F562" s="15">
        <f>IF($C562="","",IFERROR(INDEX(Equipo!$C$2:$C$61,MATCH($C562,Equipo!$A$2:$A$61,0)),0))</f>
        <v/>
      </c>
      <c r="G562" s="13">
        <f>IF(OR($A562="",$B562=""),"",IFERROR($A562*10+MATCH($B562,Puestos!$D$2:$D$7,0),""))</f>
        <v/>
      </c>
      <c r="H562" s="13">
        <f>IF($G562="","",IFERROR(INDEX(Turnos!$F$2:$F$201,MATCH($G562,Turnos!$J$2:$J$201,0)),"Falta el turno"))</f>
        <v/>
      </c>
      <c r="I562" s="15">
        <f>IF(OR($C562="",$H562=""),"",IF($H562="Por horas",N($D562),IF($H562="Por puntos",N($F562),IF($H562="Puntos × horas",N($F562)*N($D562),IF($H562="Partes iguales",1,"")))))</f>
        <v/>
      </c>
      <c r="J562" s="15">
        <f>IF($I562="","",SUMIFS($I$2:$I$1201,$G$2:$G$1201,$G562))</f>
        <v/>
      </c>
      <c r="K562" s="19">
        <f>IF($I562="","",IFERROR($I562/$J562,0))</f>
        <v/>
      </c>
      <c r="L562" s="18">
        <f>IF($K562="","",$K562*N(INDEX(Turnos!$C$2:$C$201,MATCH($G562,Turnos!$J$2:$J$201,0))))</f>
        <v/>
      </c>
      <c r="M562" s="18">
        <f>IF($K562="","",$K562*N(INDEX(Turnos!$D$2:$D$201,MATCH($G562,Turnos!$J$2:$J$201,0))))</f>
        <v/>
      </c>
      <c r="N562" s="18">
        <f>IF($K562="","",$L562+$M562)</f>
        <v/>
      </c>
      <c r="O562" s="13">
        <f>IF(OR($G562="",$C562="",$G562&lt;&gt;'Liquidación del turno'!$C$5),"",COUNTIFS($G$2:$G562,$G562,$C$2:$C562,"&lt;&gt;"))</f>
        <v/>
      </c>
    </row>
    <row r="563">
      <c r="A563" s="16" t="n"/>
      <c r="B563" s="11" t="n"/>
      <c r="C563" s="11" t="n"/>
      <c r="D563" s="12" t="n"/>
      <c r="E563" s="13">
        <f>IF($C563="","",IFERROR(INDEX(Equipo!$B$2:$B$61,MATCH($C563,Equipo!$A$2:$A$61,0)),"No está en Equipo"))</f>
        <v/>
      </c>
      <c r="F563" s="15">
        <f>IF($C563="","",IFERROR(INDEX(Equipo!$C$2:$C$61,MATCH($C563,Equipo!$A$2:$A$61,0)),0))</f>
        <v/>
      </c>
      <c r="G563" s="13">
        <f>IF(OR($A563="",$B563=""),"",IFERROR($A563*10+MATCH($B563,Puestos!$D$2:$D$7,0),""))</f>
        <v/>
      </c>
      <c r="H563" s="13">
        <f>IF($G563="","",IFERROR(INDEX(Turnos!$F$2:$F$201,MATCH($G563,Turnos!$J$2:$J$201,0)),"Falta el turno"))</f>
        <v/>
      </c>
      <c r="I563" s="15">
        <f>IF(OR($C563="",$H563=""),"",IF($H563="Por horas",N($D563),IF($H563="Por puntos",N($F563),IF($H563="Puntos × horas",N($F563)*N($D563),IF($H563="Partes iguales",1,"")))))</f>
        <v/>
      </c>
      <c r="J563" s="15">
        <f>IF($I563="","",SUMIFS($I$2:$I$1201,$G$2:$G$1201,$G563))</f>
        <v/>
      </c>
      <c r="K563" s="19">
        <f>IF($I563="","",IFERROR($I563/$J563,0))</f>
        <v/>
      </c>
      <c r="L563" s="18">
        <f>IF($K563="","",$K563*N(INDEX(Turnos!$C$2:$C$201,MATCH($G563,Turnos!$J$2:$J$201,0))))</f>
        <v/>
      </c>
      <c r="M563" s="18">
        <f>IF($K563="","",$K563*N(INDEX(Turnos!$D$2:$D$201,MATCH($G563,Turnos!$J$2:$J$201,0))))</f>
        <v/>
      </c>
      <c r="N563" s="18">
        <f>IF($K563="","",$L563+$M563)</f>
        <v/>
      </c>
      <c r="O563" s="13">
        <f>IF(OR($G563="",$C563="",$G563&lt;&gt;'Liquidación del turno'!$C$5),"",COUNTIFS($G$2:$G563,$G563,$C$2:$C563,"&lt;&gt;"))</f>
        <v/>
      </c>
    </row>
    <row r="564">
      <c r="A564" s="16" t="n"/>
      <c r="B564" s="11" t="n"/>
      <c r="C564" s="11" t="n"/>
      <c r="D564" s="12" t="n"/>
      <c r="E564" s="13">
        <f>IF($C564="","",IFERROR(INDEX(Equipo!$B$2:$B$61,MATCH($C564,Equipo!$A$2:$A$61,0)),"No está en Equipo"))</f>
        <v/>
      </c>
      <c r="F564" s="15">
        <f>IF($C564="","",IFERROR(INDEX(Equipo!$C$2:$C$61,MATCH($C564,Equipo!$A$2:$A$61,0)),0))</f>
        <v/>
      </c>
      <c r="G564" s="13">
        <f>IF(OR($A564="",$B564=""),"",IFERROR($A564*10+MATCH($B564,Puestos!$D$2:$D$7,0),""))</f>
        <v/>
      </c>
      <c r="H564" s="13">
        <f>IF($G564="","",IFERROR(INDEX(Turnos!$F$2:$F$201,MATCH($G564,Turnos!$J$2:$J$201,0)),"Falta el turno"))</f>
        <v/>
      </c>
      <c r="I564" s="15">
        <f>IF(OR($C564="",$H564=""),"",IF($H564="Por horas",N($D564),IF($H564="Por puntos",N($F564),IF($H564="Puntos × horas",N($F564)*N($D564),IF($H564="Partes iguales",1,"")))))</f>
        <v/>
      </c>
      <c r="J564" s="15">
        <f>IF($I564="","",SUMIFS($I$2:$I$1201,$G$2:$G$1201,$G564))</f>
        <v/>
      </c>
      <c r="K564" s="19">
        <f>IF($I564="","",IFERROR($I564/$J564,0))</f>
        <v/>
      </c>
      <c r="L564" s="18">
        <f>IF($K564="","",$K564*N(INDEX(Turnos!$C$2:$C$201,MATCH($G564,Turnos!$J$2:$J$201,0))))</f>
        <v/>
      </c>
      <c r="M564" s="18">
        <f>IF($K564="","",$K564*N(INDEX(Turnos!$D$2:$D$201,MATCH($G564,Turnos!$J$2:$J$201,0))))</f>
        <v/>
      </c>
      <c r="N564" s="18">
        <f>IF($K564="","",$L564+$M564)</f>
        <v/>
      </c>
      <c r="O564" s="13">
        <f>IF(OR($G564="",$C564="",$G564&lt;&gt;'Liquidación del turno'!$C$5),"",COUNTIFS($G$2:$G564,$G564,$C$2:$C564,"&lt;&gt;"))</f>
        <v/>
      </c>
    </row>
    <row r="565">
      <c r="A565" s="16" t="n"/>
      <c r="B565" s="11" t="n"/>
      <c r="C565" s="11" t="n"/>
      <c r="D565" s="12" t="n"/>
      <c r="E565" s="13">
        <f>IF($C565="","",IFERROR(INDEX(Equipo!$B$2:$B$61,MATCH($C565,Equipo!$A$2:$A$61,0)),"No está en Equipo"))</f>
        <v/>
      </c>
      <c r="F565" s="15">
        <f>IF($C565="","",IFERROR(INDEX(Equipo!$C$2:$C$61,MATCH($C565,Equipo!$A$2:$A$61,0)),0))</f>
        <v/>
      </c>
      <c r="G565" s="13">
        <f>IF(OR($A565="",$B565=""),"",IFERROR($A565*10+MATCH($B565,Puestos!$D$2:$D$7,0),""))</f>
        <v/>
      </c>
      <c r="H565" s="13">
        <f>IF($G565="","",IFERROR(INDEX(Turnos!$F$2:$F$201,MATCH($G565,Turnos!$J$2:$J$201,0)),"Falta el turno"))</f>
        <v/>
      </c>
      <c r="I565" s="15">
        <f>IF(OR($C565="",$H565=""),"",IF($H565="Por horas",N($D565),IF($H565="Por puntos",N($F565),IF($H565="Puntos × horas",N($F565)*N($D565),IF($H565="Partes iguales",1,"")))))</f>
        <v/>
      </c>
      <c r="J565" s="15">
        <f>IF($I565="","",SUMIFS($I$2:$I$1201,$G$2:$G$1201,$G565))</f>
        <v/>
      </c>
      <c r="K565" s="19">
        <f>IF($I565="","",IFERROR($I565/$J565,0))</f>
        <v/>
      </c>
      <c r="L565" s="18">
        <f>IF($K565="","",$K565*N(INDEX(Turnos!$C$2:$C$201,MATCH($G565,Turnos!$J$2:$J$201,0))))</f>
        <v/>
      </c>
      <c r="M565" s="18">
        <f>IF($K565="","",$K565*N(INDEX(Turnos!$D$2:$D$201,MATCH($G565,Turnos!$J$2:$J$201,0))))</f>
        <v/>
      </c>
      <c r="N565" s="18">
        <f>IF($K565="","",$L565+$M565)</f>
        <v/>
      </c>
      <c r="O565" s="13">
        <f>IF(OR($G565="",$C565="",$G565&lt;&gt;'Liquidación del turno'!$C$5),"",COUNTIFS($G$2:$G565,$G565,$C$2:$C565,"&lt;&gt;"))</f>
        <v/>
      </c>
    </row>
    <row r="566">
      <c r="A566" s="16" t="n"/>
      <c r="B566" s="11" t="n"/>
      <c r="C566" s="11" t="n"/>
      <c r="D566" s="12" t="n"/>
      <c r="E566" s="13">
        <f>IF($C566="","",IFERROR(INDEX(Equipo!$B$2:$B$61,MATCH($C566,Equipo!$A$2:$A$61,0)),"No está en Equipo"))</f>
        <v/>
      </c>
      <c r="F566" s="15">
        <f>IF($C566="","",IFERROR(INDEX(Equipo!$C$2:$C$61,MATCH($C566,Equipo!$A$2:$A$61,0)),0))</f>
        <v/>
      </c>
      <c r="G566" s="13">
        <f>IF(OR($A566="",$B566=""),"",IFERROR($A566*10+MATCH($B566,Puestos!$D$2:$D$7,0),""))</f>
        <v/>
      </c>
      <c r="H566" s="13">
        <f>IF($G566="","",IFERROR(INDEX(Turnos!$F$2:$F$201,MATCH($G566,Turnos!$J$2:$J$201,0)),"Falta el turno"))</f>
        <v/>
      </c>
      <c r="I566" s="15">
        <f>IF(OR($C566="",$H566=""),"",IF($H566="Por horas",N($D566),IF($H566="Por puntos",N($F566),IF($H566="Puntos × horas",N($F566)*N($D566),IF($H566="Partes iguales",1,"")))))</f>
        <v/>
      </c>
      <c r="J566" s="15">
        <f>IF($I566="","",SUMIFS($I$2:$I$1201,$G$2:$G$1201,$G566))</f>
        <v/>
      </c>
      <c r="K566" s="19">
        <f>IF($I566="","",IFERROR($I566/$J566,0))</f>
        <v/>
      </c>
      <c r="L566" s="18">
        <f>IF($K566="","",$K566*N(INDEX(Turnos!$C$2:$C$201,MATCH($G566,Turnos!$J$2:$J$201,0))))</f>
        <v/>
      </c>
      <c r="M566" s="18">
        <f>IF($K566="","",$K566*N(INDEX(Turnos!$D$2:$D$201,MATCH($G566,Turnos!$J$2:$J$201,0))))</f>
        <v/>
      </c>
      <c r="N566" s="18">
        <f>IF($K566="","",$L566+$M566)</f>
        <v/>
      </c>
      <c r="O566" s="13">
        <f>IF(OR($G566="",$C566="",$G566&lt;&gt;'Liquidación del turno'!$C$5),"",COUNTIFS($G$2:$G566,$G566,$C$2:$C566,"&lt;&gt;"))</f>
        <v/>
      </c>
    </row>
    <row r="567">
      <c r="A567" s="16" t="n"/>
      <c r="B567" s="11" t="n"/>
      <c r="C567" s="11" t="n"/>
      <c r="D567" s="12" t="n"/>
      <c r="E567" s="13">
        <f>IF($C567="","",IFERROR(INDEX(Equipo!$B$2:$B$61,MATCH($C567,Equipo!$A$2:$A$61,0)),"No está en Equipo"))</f>
        <v/>
      </c>
      <c r="F567" s="15">
        <f>IF($C567="","",IFERROR(INDEX(Equipo!$C$2:$C$61,MATCH($C567,Equipo!$A$2:$A$61,0)),0))</f>
        <v/>
      </c>
      <c r="G567" s="13">
        <f>IF(OR($A567="",$B567=""),"",IFERROR($A567*10+MATCH($B567,Puestos!$D$2:$D$7,0),""))</f>
        <v/>
      </c>
      <c r="H567" s="13">
        <f>IF($G567="","",IFERROR(INDEX(Turnos!$F$2:$F$201,MATCH($G567,Turnos!$J$2:$J$201,0)),"Falta el turno"))</f>
        <v/>
      </c>
      <c r="I567" s="15">
        <f>IF(OR($C567="",$H567=""),"",IF($H567="Por horas",N($D567),IF($H567="Por puntos",N($F567),IF($H567="Puntos × horas",N($F567)*N($D567),IF($H567="Partes iguales",1,"")))))</f>
        <v/>
      </c>
      <c r="J567" s="15">
        <f>IF($I567="","",SUMIFS($I$2:$I$1201,$G$2:$G$1201,$G567))</f>
        <v/>
      </c>
      <c r="K567" s="19">
        <f>IF($I567="","",IFERROR($I567/$J567,0))</f>
        <v/>
      </c>
      <c r="L567" s="18">
        <f>IF($K567="","",$K567*N(INDEX(Turnos!$C$2:$C$201,MATCH($G567,Turnos!$J$2:$J$201,0))))</f>
        <v/>
      </c>
      <c r="M567" s="18">
        <f>IF($K567="","",$K567*N(INDEX(Turnos!$D$2:$D$201,MATCH($G567,Turnos!$J$2:$J$201,0))))</f>
        <v/>
      </c>
      <c r="N567" s="18">
        <f>IF($K567="","",$L567+$M567)</f>
        <v/>
      </c>
      <c r="O567" s="13">
        <f>IF(OR($G567="",$C567="",$G567&lt;&gt;'Liquidación del turno'!$C$5),"",COUNTIFS($G$2:$G567,$G567,$C$2:$C567,"&lt;&gt;"))</f>
        <v/>
      </c>
    </row>
    <row r="568">
      <c r="A568" s="16" t="n"/>
      <c r="B568" s="11" t="n"/>
      <c r="C568" s="11" t="n"/>
      <c r="D568" s="12" t="n"/>
      <c r="E568" s="13">
        <f>IF($C568="","",IFERROR(INDEX(Equipo!$B$2:$B$61,MATCH($C568,Equipo!$A$2:$A$61,0)),"No está en Equipo"))</f>
        <v/>
      </c>
      <c r="F568" s="15">
        <f>IF($C568="","",IFERROR(INDEX(Equipo!$C$2:$C$61,MATCH($C568,Equipo!$A$2:$A$61,0)),0))</f>
        <v/>
      </c>
      <c r="G568" s="13">
        <f>IF(OR($A568="",$B568=""),"",IFERROR($A568*10+MATCH($B568,Puestos!$D$2:$D$7,0),""))</f>
        <v/>
      </c>
      <c r="H568" s="13">
        <f>IF($G568="","",IFERROR(INDEX(Turnos!$F$2:$F$201,MATCH($G568,Turnos!$J$2:$J$201,0)),"Falta el turno"))</f>
        <v/>
      </c>
      <c r="I568" s="15">
        <f>IF(OR($C568="",$H568=""),"",IF($H568="Por horas",N($D568),IF($H568="Por puntos",N($F568),IF($H568="Puntos × horas",N($F568)*N($D568),IF($H568="Partes iguales",1,"")))))</f>
        <v/>
      </c>
      <c r="J568" s="15">
        <f>IF($I568="","",SUMIFS($I$2:$I$1201,$G$2:$G$1201,$G568))</f>
        <v/>
      </c>
      <c r="K568" s="19">
        <f>IF($I568="","",IFERROR($I568/$J568,0))</f>
        <v/>
      </c>
      <c r="L568" s="18">
        <f>IF($K568="","",$K568*N(INDEX(Turnos!$C$2:$C$201,MATCH($G568,Turnos!$J$2:$J$201,0))))</f>
        <v/>
      </c>
      <c r="M568" s="18">
        <f>IF($K568="","",$K568*N(INDEX(Turnos!$D$2:$D$201,MATCH($G568,Turnos!$J$2:$J$201,0))))</f>
        <v/>
      </c>
      <c r="N568" s="18">
        <f>IF($K568="","",$L568+$M568)</f>
        <v/>
      </c>
      <c r="O568" s="13">
        <f>IF(OR($G568="",$C568="",$G568&lt;&gt;'Liquidación del turno'!$C$5),"",COUNTIFS($G$2:$G568,$G568,$C$2:$C568,"&lt;&gt;"))</f>
        <v/>
      </c>
    </row>
    <row r="569">
      <c r="A569" s="16" t="n"/>
      <c r="B569" s="11" t="n"/>
      <c r="C569" s="11" t="n"/>
      <c r="D569" s="12" t="n"/>
      <c r="E569" s="13">
        <f>IF($C569="","",IFERROR(INDEX(Equipo!$B$2:$B$61,MATCH($C569,Equipo!$A$2:$A$61,0)),"No está en Equipo"))</f>
        <v/>
      </c>
      <c r="F569" s="15">
        <f>IF($C569="","",IFERROR(INDEX(Equipo!$C$2:$C$61,MATCH($C569,Equipo!$A$2:$A$61,0)),0))</f>
        <v/>
      </c>
      <c r="G569" s="13">
        <f>IF(OR($A569="",$B569=""),"",IFERROR($A569*10+MATCH($B569,Puestos!$D$2:$D$7,0),""))</f>
        <v/>
      </c>
      <c r="H569" s="13">
        <f>IF($G569="","",IFERROR(INDEX(Turnos!$F$2:$F$201,MATCH($G569,Turnos!$J$2:$J$201,0)),"Falta el turno"))</f>
        <v/>
      </c>
      <c r="I569" s="15">
        <f>IF(OR($C569="",$H569=""),"",IF($H569="Por horas",N($D569),IF($H569="Por puntos",N($F569),IF($H569="Puntos × horas",N($F569)*N($D569),IF($H569="Partes iguales",1,"")))))</f>
        <v/>
      </c>
      <c r="J569" s="15">
        <f>IF($I569="","",SUMIFS($I$2:$I$1201,$G$2:$G$1201,$G569))</f>
        <v/>
      </c>
      <c r="K569" s="19">
        <f>IF($I569="","",IFERROR($I569/$J569,0))</f>
        <v/>
      </c>
      <c r="L569" s="18">
        <f>IF($K569="","",$K569*N(INDEX(Turnos!$C$2:$C$201,MATCH($G569,Turnos!$J$2:$J$201,0))))</f>
        <v/>
      </c>
      <c r="M569" s="18">
        <f>IF($K569="","",$K569*N(INDEX(Turnos!$D$2:$D$201,MATCH($G569,Turnos!$J$2:$J$201,0))))</f>
        <v/>
      </c>
      <c r="N569" s="18">
        <f>IF($K569="","",$L569+$M569)</f>
        <v/>
      </c>
      <c r="O569" s="13">
        <f>IF(OR($G569="",$C569="",$G569&lt;&gt;'Liquidación del turno'!$C$5),"",COUNTIFS($G$2:$G569,$G569,$C$2:$C569,"&lt;&gt;"))</f>
        <v/>
      </c>
    </row>
    <row r="570">
      <c r="A570" s="16" t="n"/>
      <c r="B570" s="11" t="n"/>
      <c r="C570" s="11" t="n"/>
      <c r="D570" s="12" t="n"/>
      <c r="E570" s="13">
        <f>IF($C570="","",IFERROR(INDEX(Equipo!$B$2:$B$61,MATCH($C570,Equipo!$A$2:$A$61,0)),"No está en Equipo"))</f>
        <v/>
      </c>
      <c r="F570" s="15">
        <f>IF($C570="","",IFERROR(INDEX(Equipo!$C$2:$C$61,MATCH($C570,Equipo!$A$2:$A$61,0)),0))</f>
        <v/>
      </c>
      <c r="G570" s="13">
        <f>IF(OR($A570="",$B570=""),"",IFERROR($A570*10+MATCH($B570,Puestos!$D$2:$D$7,0),""))</f>
        <v/>
      </c>
      <c r="H570" s="13">
        <f>IF($G570="","",IFERROR(INDEX(Turnos!$F$2:$F$201,MATCH($G570,Turnos!$J$2:$J$201,0)),"Falta el turno"))</f>
        <v/>
      </c>
      <c r="I570" s="15">
        <f>IF(OR($C570="",$H570=""),"",IF($H570="Por horas",N($D570),IF($H570="Por puntos",N($F570),IF($H570="Puntos × horas",N($F570)*N($D570),IF($H570="Partes iguales",1,"")))))</f>
        <v/>
      </c>
      <c r="J570" s="15">
        <f>IF($I570="","",SUMIFS($I$2:$I$1201,$G$2:$G$1201,$G570))</f>
        <v/>
      </c>
      <c r="K570" s="19">
        <f>IF($I570="","",IFERROR($I570/$J570,0))</f>
        <v/>
      </c>
      <c r="L570" s="18">
        <f>IF($K570="","",$K570*N(INDEX(Turnos!$C$2:$C$201,MATCH($G570,Turnos!$J$2:$J$201,0))))</f>
        <v/>
      </c>
      <c r="M570" s="18">
        <f>IF($K570="","",$K570*N(INDEX(Turnos!$D$2:$D$201,MATCH($G570,Turnos!$J$2:$J$201,0))))</f>
        <v/>
      </c>
      <c r="N570" s="18">
        <f>IF($K570="","",$L570+$M570)</f>
        <v/>
      </c>
      <c r="O570" s="13">
        <f>IF(OR($G570="",$C570="",$G570&lt;&gt;'Liquidación del turno'!$C$5),"",COUNTIFS($G$2:$G570,$G570,$C$2:$C570,"&lt;&gt;"))</f>
        <v/>
      </c>
    </row>
    <row r="571">
      <c r="A571" s="16" t="n"/>
      <c r="B571" s="11" t="n"/>
      <c r="C571" s="11" t="n"/>
      <c r="D571" s="12" t="n"/>
      <c r="E571" s="13">
        <f>IF($C571="","",IFERROR(INDEX(Equipo!$B$2:$B$61,MATCH($C571,Equipo!$A$2:$A$61,0)),"No está en Equipo"))</f>
        <v/>
      </c>
      <c r="F571" s="15">
        <f>IF($C571="","",IFERROR(INDEX(Equipo!$C$2:$C$61,MATCH($C571,Equipo!$A$2:$A$61,0)),0))</f>
        <v/>
      </c>
      <c r="G571" s="13">
        <f>IF(OR($A571="",$B571=""),"",IFERROR($A571*10+MATCH($B571,Puestos!$D$2:$D$7,0),""))</f>
        <v/>
      </c>
      <c r="H571" s="13">
        <f>IF($G571="","",IFERROR(INDEX(Turnos!$F$2:$F$201,MATCH($G571,Turnos!$J$2:$J$201,0)),"Falta el turno"))</f>
        <v/>
      </c>
      <c r="I571" s="15">
        <f>IF(OR($C571="",$H571=""),"",IF($H571="Por horas",N($D571),IF($H571="Por puntos",N($F571),IF($H571="Puntos × horas",N($F571)*N($D571),IF($H571="Partes iguales",1,"")))))</f>
        <v/>
      </c>
      <c r="J571" s="15">
        <f>IF($I571="","",SUMIFS($I$2:$I$1201,$G$2:$G$1201,$G571))</f>
        <v/>
      </c>
      <c r="K571" s="19">
        <f>IF($I571="","",IFERROR($I571/$J571,0))</f>
        <v/>
      </c>
      <c r="L571" s="18">
        <f>IF($K571="","",$K571*N(INDEX(Turnos!$C$2:$C$201,MATCH($G571,Turnos!$J$2:$J$201,0))))</f>
        <v/>
      </c>
      <c r="M571" s="18">
        <f>IF($K571="","",$K571*N(INDEX(Turnos!$D$2:$D$201,MATCH($G571,Turnos!$J$2:$J$201,0))))</f>
        <v/>
      </c>
      <c r="N571" s="18">
        <f>IF($K571="","",$L571+$M571)</f>
        <v/>
      </c>
      <c r="O571" s="13">
        <f>IF(OR($G571="",$C571="",$G571&lt;&gt;'Liquidación del turno'!$C$5),"",COUNTIFS($G$2:$G571,$G571,$C$2:$C571,"&lt;&gt;"))</f>
        <v/>
      </c>
    </row>
    <row r="572">
      <c r="A572" s="16" t="n"/>
      <c r="B572" s="11" t="n"/>
      <c r="C572" s="11" t="n"/>
      <c r="D572" s="12" t="n"/>
      <c r="E572" s="13">
        <f>IF($C572="","",IFERROR(INDEX(Equipo!$B$2:$B$61,MATCH($C572,Equipo!$A$2:$A$61,0)),"No está en Equipo"))</f>
        <v/>
      </c>
      <c r="F572" s="15">
        <f>IF($C572="","",IFERROR(INDEX(Equipo!$C$2:$C$61,MATCH($C572,Equipo!$A$2:$A$61,0)),0))</f>
        <v/>
      </c>
      <c r="G572" s="13">
        <f>IF(OR($A572="",$B572=""),"",IFERROR($A572*10+MATCH($B572,Puestos!$D$2:$D$7,0),""))</f>
        <v/>
      </c>
      <c r="H572" s="13">
        <f>IF($G572="","",IFERROR(INDEX(Turnos!$F$2:$F$201,MATCH($G572,Turnos!$J$2:$J$201,0)),"Falta el turno"))</f>
        <v/>
      </c>
      <c r="I572" s="15">
        <f>IF(OR($C572="",$H572=""),"",IF($H572="Por horas",N($D572),IF($H572="Por puntos",N($F572),IF($H572="Puntos × horas",N($F572)*N($D572),IF($H572="Partes iguales",1,"")))))</f>
        <v/>
      </c>
      <c r="J572" s="15">
        <f>IF($I572="","",SUMIFS($I$2:$I$1201,$G$2:$G$1201,$G572))</f>
        <v/>
      </c>
      <c r="K572" s="19">
        <f>IF($I572="","",IFERROR($I572/$J572,0))</f>
        <v/>
      </c>
      <c r="L572" s="18">
        <f>IF($K572="","",$K572*N(INDEX(Turnos!$C$2:$C$201,MATCH($G572,Turnos!$J$2:$J$201,0))))</f>
        <v/>
      </c>
      <c r="M572" s="18">
        <f>IF($K572="","",$K572*N(INDEX(Turnos!$D$2:$D$201,MATCH($G572,Turnos!$J$2:$J$201,0))))</f>
        <v/>
      </c>
      <c r="N572" s="18">
        <f>IF($K572="","",$L572+$M572)</f>
        <v/>
      </c>
      <c r="O572" s="13">
        <f>IF(OR($G572="",$C572="",$G572&lt;&gt;'Liquidación del turno'!$C$5),"",COUNTIFS($G$2:$G572,$G572,$C$2:$C572,"&lt;&gt;"))</f>
        <v/>
      </c>
    </row>
    <row r="573">
      <c r="A573" s="16" t="n"/>
      <c r="B573" s="11" t="n"/>
      <c r="C573" s="11" t="n"/>
      <c r="D573" s="12" t="n"/>
      <c r="E573" s="13">
        <f>IF($C573="","",IFERROR(INDEX(Equipo!$B$2:$B$61,MATCH($C573,Equipo!$A$2:$A$61,0)),"No está en Equipo"))</f>
        <v/>
      </c>
      <c r="F573" s="15">
        <f>IF($C573="","",IFERROR(INDEX(Equipo!$C$2:$C$61,MATCH($C573,Equipo!$A$2:$A$61,0)),0))</f>
        <v/>
      </c>
      <c r="G573" s="13">
        <f>IF(OR($A573="",$B573=""),"",IFERROR($A573*10+MATCH($B573,Puestos!$D$2:$D$7,0),""))</f>
        <v/>
      </c>
      <c r="H573" s="13">
        <f>IF($G573="","",IFERROR(INDEX(Turnos!$F$2:$F$201,MATCH($G573,Turnos!$J$2:$J$201,0)),"Falta el turno"))</f>
        <v/>
      </c>
      <c r="I573" s="15">
        <f>IF(OR($C573="",$H573=""),"",IF($H573="Por horas",N($D573),IF($H573="Por puntos",N($F573),IF($H573="Puntos × horas",N($F573)*N($D573),IF($H573="Partes iguales",1,"")))))</f>
        <v/>
      </c>
      <c r="J573" s="15">
        <f>IF($I573="","",SUMIFS($I$2:$I$1201,$G$2:$G$1201,$G573))</f>
        <v/>
      </c>
      <c r="K573" s="19">
        <f>IF($I573="","",IFERROR($I573/$J573,0))</f>
        <v/>
      </c>
      <c r="L573" s="18">
        <f>IF($K573="","",$K573*N(INDEX(Turnos!$C$2:$C$201,MATCH($G573,Turnos!$J$2:$J$201,0))))</f>
        <v/>
      </c>
      <c r="M573" s="18">
        <f>IF($K573="","",$K573*N(INDEX(Turnos!$D$2:$D$201,MATCH($G573,Turnos!$J$2:$J$201,0))))</f>
        <v/>
      </c>
      <c r="N573" s="18">
        <f>IF($K573="","",$L573+$M573)</f>
        <v/>
      </c>
      <c r="O573" s="13">
        <f>IF(OR($G573="",$C573="",$G573&lt;&gt;'Liquidación del turno'!$C$5),"",COUNTIFS($G$2:$G573,$G573,$C$2:$C573,"&lt;&gt;"))</f>
        <v/>
      </c>
    </row>
    <row r="574">
      <c r="A574" s="16" t="n"/>
      <c r="B574" s="11" t="n"/>
      <c r="C574" s="11" t="n"/>
      <c r="D574" s="12" t="n"/>
      <c r="E574" s="13">
        <f>IF($C574="","",IFERROR(INDEX(Equipo!$B$2:$B$61,MATCH($C574,Equipo!$A$2:$A$61,0)),"No está en Equipo"))</f>
        <v/>
      </c>
      <c r="F574" s="15">
        <f>IF($C574="","",IFERROR(INDEX(Equipo!$C$2:$C$61,MATCH($C574,Equipo!$A$2:$A$61,0)),0))</f>
        <v/>
      </c>
      <c r="G574" s="13">
        <f>IF(OR($A574="",$B574=""),"",IFERROR($A574*10+MATCH($B574,Puestos!$D$2:$D$7,0),""))</f>
        <v/>
      </c>
      <c r="H574" s="13">
        <f>IF($G574="","",IFERROR(INDEX(Turnos!$F$2:$F$201,MATCH($G574,Turnos!$J$2:$J$201,0)),"Falta el turno"))</f>
        <v/>
      </c>
      <c r="I574" s="15">
        <f>IF(OR($C574="",$H574=""),"",IF($H574="Por horas",N($D574),IF($H574="Por puntos",N($F574),IF($H574="Puntos × horas",N($F574)*N($D574),IF($H574="Partes iguales",1,"")))))</f>
        <v/>
      </c>
      <c r="J574" s="15">
        <f>IF($I574="","",SUMIFS($I$2:$I$1201,$G$2:$G$1201,$G574))</f>
        <v/>
      </c>
      <c r="K574" s="19">
        <f>IF($I574="","",IFERROR($I574/$J574,0))</f>
        <v/>
      </c>
      <c r="L574" s="18">
        <f>IF($K574="","",$K574*N(INDEX(Turnos!$C$2:$C$201,MATCH($G574,Turnos!$J$2:$J$201,0))))</f>
        <v/>
      </c>
      <c r="M574" s="18">
        <f>IF($K574="","",$K574*N(INDEX(Turnos!$D$2:$D$201,MATCH($G574,Turnos!$J$2:$J$201,0))))</f>
        <v/>
      </c>
      <c r="N574" s="18">
        <f>IF($K574="","",$L574+$M574)</f>
        <v/>
      </c>
      <c r="O574" s="13">
        <f>IF(OR($G574="",$C574="",$G574&lt;&gt;'Liquidación del turno'!$C$5),"",COUNTIFS($G$2:$G574,$G574,$C$2:$C574,"&lt;&gt;"))</f>
        <v/>
      </c>
    </row>
    <row r="575">
      <c r="A575" s="16" t="n"/>
      <c r="B575" s="11" t="n"/>
      <c r="C575" s="11" t="n"/>
      <c r="D575" s="12" t="n"/>
      <c r="E575" s="13">
        <f>IF($C575="","",IFERROR(INDEX(Equipo!$B$2:$B$61,MATCH($C575,Equipo!$A$2:$A$61,0)),"No está en Equipo"))</f>
        <v/>
      </c>
      <c r="F575" s="15">
        <f>IF($C575="","",IFERROR(INDEX(Equipo!$C$2:$C$61,MATCH($C575,Equipo!$A$2:$A$61,0)),0))</f>
        <v/>
      </c>
      <c r="G575" s="13">
        <f>IF(OR($A575="",$B575=""),"",IFERROR($A575*10+MATCH($B575,Puestos!$D$2:$D$7,0),""))</f>
        <v/>
      </c>
      <c r="H575" s="13">
        <f>IF($G575="","",IFERROR(INDEX(Turnos!$F$2:$F$201,MATCH($G575,Turnos!$J$2:$J$201,0)),"Falta el turno"))</f>
        <v/>
      </c>
      <c r="I575" s="15">
        <f>IF(OR($C575="",$H575=""),"",IF($H575="Por horas",N($D575),IF($H575="Por puntos",N($F575),IF($H575="Puntos × horas",N($F575)*N($D575),IF($H575="Partes iguales",1,"")))))</f>
        <v/>
      </c>
      <c r="J575" s="15">
        <f>IF($I575="","",SUMIFS($I$2:$I$1201,$G$2:$G$1201,$G575))</f>
        <v/>
      </c>
      <c r="K575" s="19">
        <f>IF($I575="","",IFERROR($I575/$J575,0))</f>
        <v/>
      </c>
      <c r="L575" s="18">
        <f>IF($K575="","",$K575*N(INDEX(Turnos!$C$2:$C$201,MATCH($G575,Turnos!$J$2:$J$201,0))))</f>
        <v/>
      </c>
      <c r="M575" s="18">
        <f>IF($K575="","",$K575*N(INDEX(Turnos!$D$2:$D$201,MATCH($G575,Turnos!$J$2:$J$201,0))))</f>
        <v/>
      </c>
      <c r="N575" s="18">
        <f>IF($K575="","",$L575+$M575)</f>
        <v/>
      </c>
      <c r="O575" s="13">
        <f>IF(OR($G575="",$C575="",$G575&lt;&gt;'Liquidación del turno'!$C$5),"",COUNTIFS($G$2:$G575,$G575,$C$2:$C575,"&lt;&gt;"))</f>
        <v/>
      </c>
    </row>
    <row r="576">
      <c r="A576" s="16" t="n"/>
      <c r="B576" s="11" t="n"/>
      <c r="C576" s="11" t="n"/>
      <c r="D576" s="12" t="n"/>
      <c r="E576" s="13">
        <f>IF($C576="","",IFERROR(INDEX(Equipo!$B$2:$B$61,MATCH($C576,Equipo!$A$2:$A$61,0)),"No está en Equipo"))</f>
        <v/>
      </c>
      <c r="F576" s="15">
        <f>IF($C576="","",IFERROR(INDEX(Equipo!$C$2:$C$61,MATCH($C576,Equipo!$A$2:$A$61,0)),0))</f>
        <v/>
      </c>
      <c r="G576" s="13">
        <f>IF(OR($A576="",$B576=""),"",IFERROR($A576*10+MATCH($B576,Puestos!$D$2:$D$7,0),""))</f>
        <v/>
      </c>
      <c r="H576" s="13">
        <f>IF($G576="","",IFERROR(INDEX(Turnos!$F$2:$F$201,MATCH($G576,Turnos!$J$2:$J$201,0)),"Falta el turno"))</f>
        <v/>
      </c>
      <c r="I576" s="15">
        <f>IF(OR($C576="",$H576=""),"",IF($H576="Por horas",N($D576),IF($H576="Por puntos",N($F576),IF($H576="Puntos × horas",N($F576)*N($D576),IF($H576="Partes iguales",1,"")))))</f>
        <v/>
      </c>
      <c r="J576" s="15">
        <f>IF($I576="","",SUMIFS($I$2:$I$1201,$G$2:$G$1201,$G576))</f>
        <v/>
      </c>
      <c r="K576" s="19">
        <f>IF($I576="","",IFERROR($I576/$J576,0))</f>
        <v/>
      </c>
      <c r="L576" s="18">
        <f>IF($K576="","",$K576*N(INDEX(Turnos!$C$2:$C$201,MATCH($G576,Turnos!$J$2:$J$201,0))))</f>
        <v/>
      </c>
      <c r="M576" s="18">
        <f>IF($K576="","",$K576*N(INDEX(Turnos!$D$2:$D$201,MATCH($G576,Turnos!$J$2:$J$201,0))))</f>
        <v/>
      </c>
      <c r="N576" s="18">
        <f>IF($K576="","",$L576+$M576)</f>
        <v/>
      </c>
      <c r="O576" s="13">
        <f>IF(OR($G576="",$C576="",$G576&lt;&gt;'Liquidación del turno'!$C$5),"",COUNTIFS($G$2:$G576,$G576,$C$2:$C576,"&lt;&gt;"))</f>
        <v/>
      </c>
    </row>
    <row r="577">
      <c r="A577" s="16" t="n"/>
      <c r="B577" s="11" t="n"/>
      <c r="C577" s="11" t="n"/>
      <c r="D577" s="12" t="n"/>
      <c r="E577" s="13">
        <f>IF($C577="","",IFERROR(INDEX(Equipo!$B$2:$B$61,MATCH($C577,Equipo!$A$2:$A$61,0)),"No está en Equipo"))</f>
        <v/>
      </c>
      <c r="F577" s="15">
        <f>IF($C577="","",IFERROR(INDEX(Equipo!$C$2:$C$61,MATCH($C577,Equipo!$A$2:$A$61,0)),0))</f>
        <v/>
      </c>
      <c r="G577" s="13">
        <f>IF(OR($A577="",$B577=""),"",IFERROR($A577*10+MATCH($B577,Puestos!$D$2:$D$7,0),""))</f>
        <v/>
      </c>
      <c r="H577" s="13">
        <f>IF($G577="","",IFERROR(INDEX(Turnos!$F$2:$F$201,MATCH($G577,Turnos!$J$2:$J$201,0)),"Falta el turno"))</f>
        <v/>
      </c>
      <c r="I577" s="15">
        <f>IF(OR($C577="",$H577=""),"",IF($H577="Por horas",N($D577),IF($H577="Por puntos",N($F577),IF($H577="Puntos × horas",N($F577)*N($D577),IF($H577="Partes iguales",1,"")))))</f>
        <v/>
      </c>
      <c r="J577" s="15">
        <f>IF($I577="","",SUMIFS($I$2:$I$1201,$G$2:$G$1201,$G577))</f>
        <v/>
      </c>
      <c r="K577" s="19">
        <f>IF($I577="","",IFERROR($I577/$J577,0))</f>
        <v/>
      </c>
      <c r="L577" s="18">
        <f>IF($K577="","",$K577*N(INDEX(Turnos!$C$2:$C$201,MATCH($G577,Turnos!$J$2:$J$201,0))))</f>
        <v/>
      </c>
      <c r="M577" s="18">
        <f>IF($K577="","",$K577*N(INDEX(Turnos!$D$2:$D$201,MATCH($G577,Turnos!$J$2:$J$201,0))))</f>
        <v/>
      </c>
      <c r="N577" s="18">
        <f>IF($K577="","",$L577+$M577)</f>
        <v/>
      </c>
      <c r="O577" s="13">
        <f>IF(OR($G577="",$C577="",$G577&lt;&gt;'Liquidación del turno'!$C$5),"",COUNTIFS($G$2:$G577,$G577,$C$2:$C577,"&lt;&gt;"))</f>
        <v/>
      </c>
    </row>
    <row r="578">
      <c r="A578" s="16" t="n"/>
      <c r="B578" s="11" t="n"/>
      <c r="C578" s="11" t="n"/>
      <c r="D578" s="12" t="n"/>
      <c r="E578" s="13">
        <f>IF($C578="","",IFERROR(INDEX(Equipo!$B$2:$B$61,MATCH($C578,Equipo!$A$2:$A$61,0)),"No está en Equipo"))</f>
        <v/>
      </c>
      <c r="F578" s="15">
        <f>IF($C578="","",IFERROR(INDEX(Equipo!$C$2:$C$61,MATCH($C578,Equipo!$A$2:$A$61,0)),0))</f>
        <v/>
      </c>
      <c r="G578" s="13">
        <f>IF(OR($A578="",$B578=""),"",IFERROR($A578*10+MATCH($B578,Puestos!$D$2:$D$7,0),""))</f>
        <v/>
      </c>
      <c r="H578" s="13">
        <f>IF($G578="","",IFERROR(INDEX(Turnos!$F$2:$F$201,MATCH($G578,Turnos!$J$2:$J$201,0)),"Falta el turno"))</f>
        <v/>
      </c>
      <c r="I578" s="15">
        <f>IF(OR($C578="",$H578=""),"",IF($H578="Por horas",N($D578),IF($H578="Por puntos",N($F578),IF($H578="Puntos × horas",N($F578)*N($D578),IF($H578="Partes iguales",1,"")))))</f>
        <v/>
      </c>
      <c r="J578" s="15">
        <f>IF($I578="","",SUMIFS($I$2:$I$1201,$G$2:$G$1201,$G578))</f>
        <v/>
      </c>
      <c r="K578" s="19">
        <f>IF($I578="","",IFERROR($I578/$J578,0))</f>
        <v/>
      </c>
      <c r="L578" s="18">
        <f>IF($K578="","",$K578*N(INDEX(Turnos!$C$2:$C$201,MATCH($G578,Turnos!$J$2:$J$201,0))))</f>
        <v/>
      </c>
      <c r="M578" s="18">
        <f>IF($K578="","",$K578*N(INDEX(Turnos!$D$2:$D$201,MATCH($G578,Turnos!$J$2:$J$201,0))))</f>
        <v/>
      </c>
      <c r="N578" s="18">
        <f>IF($K578="","",$L578+$M578)</f>
        <v/>
      </c>
      <c r="O578" s="13">
        <f>IF(OR($G578="",$C578="",$G578&lt;&gt;'Liquidación del turno'!$C$5),"",COUNTIFS($G$2:$G578,$G578,$C$2:$C578,"&lt;&gt;"))</f>
        <v/>
      </c>
    </row>
    <row r="579">
      <c r="A579" s="16" t="n"/>
      <c r="B579" s="11" t="n"/>
      <c r="C579" s="11" t="n"/>
      <c r="D579" s="12" t="n"/>
      <c r="E579" s="13">
        <f>IF($C579="","",IFERROR(INDEX(Equipo!$B$2:$B$61,MATCH($C579,Equipo!$A$2:$A$61,0)),"No está en Equipo"))</f>
        <v/>
      </c>
      <c r="F579" s="15">
        <f>IF($C579="","",IFERROR(INDEX(Equipo!$C$2:$C$61,MATCH($C579,Equipo!$A$2:$A$61,0)),0))</f>
        <v/>
      </c>
      <c r="G579" s="13">
        <f>IF(OR($A579="",$B579=""),"",IFERROR($A579*10+MATCH($B579,Puestos!$D$2:$D$7,0),""))</f>
        <v/>
      </c>
      <c r="H579" s="13">
        <f>IF($G579="","",IFERROR(INDEX(Turnos!$F$2:$F$201,MATCH($G579,Turnos!$J$2:$J$201,0)),"Falta el turno"))</f>
        <v/>
      </c>
      <c r="I579" s="15">
        <f>IF(OR($C579="",$H579=""),"",IF($H579="Por horas",N($D579),IF($H579="Por puntos",N($F579),IF($H579="Puntos × horas",N($F579)*N($D579),IF($H579="Partes iguales",1,"")))))</f>
        <v/>
      </c>
      <c r="J579" s="15">
        <f>IF($I579="","",SUMIFS($I$2:$I$1201,$G$2:$G$1201,$G579))</f>
        <v/>
      </c>
      <c r="K579" s="19">
        <f>IF($I579="","",IFERROR($I579/$J579,0))</f>
        <v/>
      </c>
      <c r="L579" s="18">
        <f>IF($K579="","",$K579*N(INDEX(Turnos!$C$2:$C$201,MATCH($G579,Turnos!$J$2:$J$201,0))))</f>
        <v/>
      </c>
      <c r="M579" s="18">
        <f>IF($K579="","",$K579*N(INDEX(Turnos!$D$2:$D$201,MATCH($G579,Turnos!$J$2:$J$201,0))))</f>
        <v/>
      </c>
      <c r="N579" s="18">
        <f>IF($K579="","",$L579+$M579)</f>
        <v/>
      </c>
      <c r="O579" s="13">
        <f>IF(OR($G579="",$C579="",$G579&lt;&gt;'Liquidación del turno'!$C$5),"",COUNTIFS($G$2:$G579,$G579,$C$2:$C579,"&lt;&gt;"))</f>
        <v/>
      </c>
    </row>
    <row r="580">
      <c r="A580" s="16" t="n"/>
      <c r="B580" s="11" t="n"/>
      <c r="C580" s="11" t="n"/>
      <c r="D580" s="12" t="n"/>
      <c r="E580" s="13">
        <f>IF($C580="","",IFERROR(INDEX(Equipo!$B$2:$B$61,MATCH($C580,Equipo!$A$2:$A$61,0)),"No está en Equipo"))</f>
        <v/>
      </c>
      <c r="F580" s="15">
        <f>IF($C580="","",IFERROR(INDEX(Equipo!$C$2:$C$61,MATCH($C580,Equipo!$A$2:$A$61,0)),0))</f>
        <v/>
      </c>
      <c r="G580" s="13">
        <f>IF(OR($A580="",$B580=""),"",IFERROR($A580*10+MATCH($B580,Puestos!$D$2:$D$7,0),""))</f>
        <v/>
      </c>
      <c r="H580" s="13">
        <f>IF($G580="","",IFERROR(INDEX(Turnos!$F$2:$F$201,MATCH($G580,Turnos!$J$2:$J$201,0)),"Falta el turno"))</f>
        <v/>
      </c>
      <c r="I580" s="15">
        <f>IF(OR($C580="",$H580=""),"",IF($H580="Por horas",N($D580),IF($H580="Por puntos",N($F580),IF($H580="Puntos × horas",N($F580)*N($D580),IF($H580="Partes iguales",1,"")))))</f>
        <v/>
      </c>
      <c r="J580" s="15">
        <f>IF($I580="","",SUMIFS($I$2:$I$1201,$G$2:$G$1201,$G580))</f>
        <v/>
      </c>
      <c r="K580" s="19">
        <f>IF($I580="","",IFERROR($I580/$J580,0))</f>
        <v/>
      </c>
      <c r="L580" s="18">
        <f>IF($K580="","",$K580*N(INDEX(Turnos!$C$2:$C$201,MATCH($G580,Turnos!$J$2:$J$201,0))))</f>
        <v/>
      </c>
      <c r="M580" s="18">
        <f>IF($K580="","",$K580*N(INDEX(Turnos!$D$2:$D$201,MATCH($G580,Turnos!$J$2:$J$201,0))))</f>
        <v/>
      </c>
      <c r="N580" s="18">
        <f>IF($K580="","",$L580+$M580)</f>
        <v/>
      </c>
      <c r="O580" s="13">
        <f>IF(OR($G580="",$C580="",$G580&lt;&gt;'Liquidación del turno'!$C$5),"",COUNTIFS($G$2:$G580,$G580,$C$2:$C580,"&lt;&gt;"))</f>
        <v/>
      </c>
    </row>
    <row r="581">
      <c r="A581" s="16" t="n"/>
      <c r="B581" s="11" t="n"/>
      <c r="C581" s="11" t="n"/>
      <c r="D581" s="12" t="n"/>
      <c r="E581" s="13">
        <f>IF($C581="","",IFERROR(INDEX(Equipo!$B$2:$B$61,MATCH($C581,Equipo!$A$2:$A$61,0)),"No está en Equipo"))</f>
        <v/>
      </c>
      <c r="F581" s="15">
        <f>IF($C581="","",IFERROR(INDEX(Equipo!$C$2:$C$61,MATCH($C581,Equipo!$A$2:$A$61,0)),0))</f>
        <v/>
      </c>
      <c r="G581" s="13">
        <f>IF(OR($A581="",$B581=""),"",IFERROR($A581*10+MATCH($B581,Puestos!$D$2:$D$7,0),""))</f>
        <v/>
      </c>
      <c r="H581" s="13">
        <f>IF($G581="","",IFERROR(INDEX(Turnos!$F$2:$F$201,MATCH($G581,Turnos!$J$2:$J$201,0)),"Falta el turno"))</f>
        <v/>
      </c>
      <c r="I581" s="15">
        <f>IF(OR($C581="",$H581=""),"",IF($H581="Por horas",N($D581),IF($H581="Por puntos",N($F581),IF($H581="Puntos × horas",N($F581)*N($D581),IF($H581="Partes iguales",1,"")))))</f>
        <v/>
      </c>
      <c r="J581" s="15">
        <f>IF($I581="","",SUMIFS($I$2:$I$1201,$G$2:$G$1201,$G581))</f>
        <v/>
      </c>
      <c r="K581" s="19">
        <f>IF($I581="","",IFERROR($I581/$J581,0))</f>
        <v/>
      </c>
      <c r="L581" s="18">
        <f>IF($K581="","",$K581*N(INDEX(Turnos!$C$2:$C$201,MATCH($G581,Turnos!$J$2:$J$201,0))))</f>
        <v/>
      </c>
      <c r="M581" s="18">
        <f>IF($K581="","",$K581*N(INDEX(Turnos!$D$2:$D$201,MATCH($G581,Turnos!$J$2:$J$201,0))))</f>
        <v/>
      </c>
      <c r="N581" s="18">
        <f>IF($K581="","",$L581+$M581)</f>
        <v/>
      </c>
      <c r="O581" s="13">
        <f>IF(OR($G581="",$C581="",$G581&lt;&gt;'Liquidación del turno'!$C$5),"",COUNTIFS($G$2:$G581,$G581,$C$2:$C581,"&lt;&gt;"))</f>
        <v/>
      </c>
    </row>
    <row r="582">
      <c r="A582" s="16" t="n"/>
      <c r="B582" s="11" t="n"/>
      <c r="C582" s="11" t="n"/>
      <c r="D582" s="12" t="n"/>
      <c r="E582" s="13">
        <f>IF($C582="","",IFERROR(INDEX(Equipo!$B$2:$B$61,MATCH($C582,Equipo!$A$2:$A$61,0)),"No está en Equipo"))</f>
        <v/>
      </c>
      <c r="F582" s="15">
        <f>IF($C582="","",IFERROR(INDEX(Equipo!$C$2:$C$61,MATCH($C582,Equipo!$A$2:$A$61,0)),0))</f>
        <v/>
      </c>
      <c r="G582" s="13">
        <f>IF(OR($A582="",$B582=""),"",IFERROR($A582*10+MATCH($B582,Puestos!$D$2:$D$7,0),""))</f>
        <v/>
      </c>
      <c r="H582" s="13">
        <f>IF($G582="","",IFERROR(INDEX(Turnos!$F$2:$F$201,MATCH($G582,Turnos!$J$2:$J$201,0)),"Falta el turno"))</f>
        <v/>
      </c>
      <c r="I582" s="15">
        <f>IF(OR($C582="",$H582=""),"",IF($H582="Por horas",N($D582),IF($H582="Por puntos",N($F582),IF($H582="Puntos × horas",N($F582)*N($D582),IF($H582="Partes iguales",1,"")))))</f>
        <v/>
      </c>
      <c r="J582" s="15">
        <f>IF($I582="","",SUMIFS($I$2:$I$1201,$G$2:$G$1201,$G582))</f>
        <v/>
      </c>
      <c r="K582" s="19">
        <f>IF($I582="","",IFERROR($I582/$J582,0))</f>
        <v/>
      </c>
      <c r="L582" s="18">
        <f>IF($K582="","",$K582*N(INDEX(Turnos!$C$2:$C$201,MATCH($G582,Turnos!$J$2:$J$201,0))))</f>
        <v/>
      </c>
      <c r="M582" s="18">
        <f>IF($K582="","",$K582*N(INDEX(Turnos!$D$2:$D$201,MATCH($G582,Turnos!$J$2:$J$201,0))))</f>
        <v/>
      </c>
      <c r="N582" s="18">
        <f>IF($K582="","",$L582+$M582)</f>
        <v/>
      </c>
      <c r="O582" s="13">
        <f>IF(OR($G582="",$C582="",$G582&lt;&gt;'Liquidación del turno'!$C$5),"",COUNTIFS($G$2:$G582,$G582,$C$2:$C582,"&lt;&gt;"))</f>
        <v/>
      </c>
    </row>
    <row r="583">
      <c r="A583" s="16" t="n"/>
      <c r="B583" s="11" t="n"/>
      <c r="C583" s="11" t="n"/>
      <c r="D583" s="12" t="n"/>
      <c r="E583" s="13">
        <f>IF($C583="","",IFERROR(INDEX(Equipo!$B$2:$B$61,MATCH($C583,Equipo!$A$2:$A$61,0)),"No está en Equipo"))</f>
        <v/>
      </c>
      <c r="F583" s="15">
        <f>IF($C583="","",IFERROR(INDEX(Equipo!$C$2:$C$61,MATCH($C583,Equipo!$A$2:$A$61,0)),0))</f>
        <v/>
      </c>
      <c r="G583" s="13">
        <f>IF(OR($A583="",$B583=""),"",IFERROR($A583*10+MATCH($B583,Puestos!$D$2:$D$7,0),""))</f>
        <v/>
      </c>
      <c r="H583" s="13">
        <f>IF($G583="","",IFERROR(INDEX(Turnos!$F$2:$F$201,MATCH($G583,Turnos!$J$2:$J$201,0)),"Falta el turno"))</f>
        <v/>
      </c>
      <c r="I583" s="15">
        <f>IF(OR($C583="",$H583=""),"",IF($H583="Por horas",N($D583),IF($H583="Por puntos",N($F583),IF($H583="Puntos × horas",N($F583)*N($D583),IF($H583="Partes iguales",1,"")))))</f>
        <v/>
      </c>
      <c r="J583" s="15">
        <f>IF($I583="","",SUMIFS($I$2:$I$1201,$G$2:$G$1201,$G583))</f>
        <v/>
      </c>
      <c r="K583" s="19">
        <f>IF($I583="","",IFERROR($I583/$J583,0))</f>
        <v/>
      </c>
      <c r="L583" s="18">
        <f>IF($K583="","",$K583*N(INDEX(Turnos!$C$2:$C$201,MATCH($G583,Turnos!$J$2:$J$201,0))))</f>
        <v/>
      </c>
      <c r="M583" s="18">
        <f>IF($K583="","",$K583*N(INDEX(Turnos!$D$2:$D$201,MATCH($G583,Turnos!$J$2:$J$201,0))))</f>
        <v/>
      </c>
      <c r="N583" s="18">
        <f>IF($K583="","",$L583+$M583)</f>
        <v/>
      </c>
      <c r="O583" s="13">
        <f>IF(OR($G583="",$C583="",$G583&lt;&gt;'Liquidación del turno'!$C$5),"",COUNTIFS($G$2:$G583,$G583,$C$2:$C583,"&lt;&gt;"))</f>
        <v/>
      </c>
    </row>
    <row r="584">
      <c r="A584" s="16" t="n"/>
      <c r="B584" s="11" t="n"/>
      <c r="C584" s="11" t="n"/>
      <c r="D584" s="12" t="n"/>
      <c r="E584" s="13">
        <f>IF($C584="","",IFERROR(INDEX(Equipo!$B$2:$B$61,MATCH($C584,Equipo!$A$2:$A$61,0)),"No está en Equipo"))</f>
        <v/>
      </c>
      <c r="F584" s="15">
        <f>IF($C584="","",IFERROR(INDEX(Equipo!$C$2:$C$61,MATCH($C584,Equipo!$A$2:$A$61,0)),0))</f>
        <v/>
      </c>
      <c r="G584" s="13">
        <f>IF(OR($A584="",$B584=""),"",IFERROR($A584*10+MATCH($B584,Puestos!$D$2:$D$7,0),""))</f>
        <v/>
      </c>
      <c r="H584" s="13">
        <f>IF($G584="","",IFERROR(INDEX(Turnos!$F$2:$F$201,MATCH($G584,Turnos!$J$2:$J$201,0)),"Falta el turno"))</f>
        <v/>
      </c>
      <c r="I584" s="15">
        <f>IF(OR($C584="",$H584=""),"",IF($H584="Por horas",N($D584),IF($H584="Por puntos",N($F584),IF($H584="Puntos × horas",N($F584)*N($D584),IF($H584="Partes iguales",1,"")))))</f>
        <v/>
      </c>
      <c r="J584" s="15">
        <f>IF($I584="","",SUMIFS($I$2:$I$1201,$G$2:$G$1201,$G584))</f>
        <v/>
      </c>
      <c r="K584" s="19">
        <f>IF($I584="","",IFERROR($I584/$J584,0))</f>
        <v/>
      </c>
      <c r="L584" s="18">
        <f>IF($K584="","",$K584*N(INDEX(Turnos!$C$2:$C$201,MATCH($G584,Turnos!$J$2:$J$201,0))))</f>
        <v/>
      </c>
      <c r="M584" s="18">
        <f>IF($K584="","",$K584*N(INDEX(Turnos!$D$2:$D$201,MATCH($G584,Turnos!$J$2:$J$201,0))))</f>
        <v/>
      </c>
      <c r="N584" s="18">
        <f>IF($K584="","",$L584+$M584)</f>
        <v/>
      </c>
      <c r="O584" s="13">
        <f>IF(OR($G584="",$C584="",$G584&lt;&gt;'Liquidación del turno'!$C$5),"",COUNTIFS($G$2:$G584,$G584,$C$2:$C584,"&lt;&gt;"))</f>
        <v/>
      </c>
    </row>
    <row r="585">
      <c r="A585" s="16" t="n"/>
      <c r="B585" s="11" t="n"/>
      <c r="C585" s="11" t="n"/>
      <c r="D585" s="12" t="n"/>
      <c r="E585" s="13">
        <f>IF($C585="","",IFERROR(INDEX(Equipo!$B$2:$B$61,MATCH($C585,Equipo!$A$2:$A$61,0)),"No está en Equipo"))</f>
        <v/>
      </c>
      <c r="F585" s="15">
        <f>IF($C585="","",IFERROR(INDEX(Equipo!$C$2:$C$61,MATCH($C585,Equipo!$A$2:$A$61,0)),0))</f>
        <v/>
      </c>
      <c r="G585" s="13">
        <f>IF(OR($A585="",$B585=""),"",IFERROR($A585*10+MATCH($B585,Puestos!$D$2:$D$7,0),""))</f>
        <v/>
      </c>
      <c r="H585" s="13">
        <f>IF($G585="","",IFERROR(INDEX(Turnos!$F$2:$F$201,MATCH($G585,Turnos!$J$2:$J$201,0)),"Falta el turno"))</f>
        <v/>
      </c>
      <c r="I585" s="15">
        <f>IF(OR($C585="",$H585=""),"",IF($H585="Por horas",N($D585),IF($H585="Por puntos",N($F585),IF($H585="Puntos × horas",N($F585)*N($D585),IF($H585="Partes iguales",1,"")))))</f>
        <v/>
      </c>
      <c r="J585" s="15">
        <f>IF($I585="","",SUMIFS($I$2:$I$1201,$G$2:$G$1201,$G585))</f>
        <v/>
      </c>
      <c r="K585" s="19">
        <f>IF($I585="","",IFERROR($I585/$J585,0))</f>
        <v/>
      </c>
      <c r="L585" s="18">
        <f>IF($K585="","",$K585*N(INDEX(Turnos!$C$2:$C$201,MATCH($G585,Turnos!$J$2:$J$201,0))))</f>
        <v/>
      </c>
      <c r="M585" s="18">
        <f>IF($K585="","",$K585*N(INDEX(Turnos!$D$2:$D$201,MATCH($G585,Turnos!$J$2:$J$201,0))))</f>
        <v/>
      </c>
      <c r="N585" s="18">
        <f>IF($K585="","",$L585+$M585)</f>
        <v/>
      </c>
      <c r="O585" s="13">
        <f>IF(OR($G585="",$C585="",$G585&lt;&gt;'Liquidación del turno'!$C$5),"",COUNTIFS($G$2:$G585,$G585,$C$2:$C585,"&lt;&gt;"))</f>
        <v/>
      </c>
    </row>
    <row r="586">
      <c r="A586" s="16" t="n"/>
      <c r="B586" s="11" t="n"/>
      <c r="C586" s="11" t="n"/>
      <c r="D586" s="12" t="n"/>
      <c r="E586" s="13">
        <f>IF($C586="","",IFERROR(INDEX(Equipo!$B$2:$B$61,MATCH($C586,Equipo!$A$2:$A$61,0)),"No está en Equipo"))</f>
        <v/>
      </c>
      <c r="F586" s="15">
        <f>IF($C586="","",IFERROR(INDEX(Equipo!$C$2:$C$61,MATCH($C586,Equipo!$A$2:$A$61,0)),0))</f>
        <v/>
      </c>
      <c r="G586" s="13">
        <f>IF(OR($A586="",$B586=""),"",IFERROR($A586*10+MATCH($B586,Puestos!$D$2:$D$7,0),""))</f>
        <v/>
      </c>
      <c r="H586" s="13">
        <f>IF($G586="","",IFERROR(INDEX(Turnos!$F$2:$F$201,MATCH($G586,Turnos!$J$2:$J$201,0)),"Falta el turno"))</f>
        <v/>
      </c>
      <c r="I586" s="15">
        <f>IF(OR($C586="",$H586=""),"",IF($H586="Por horas",N($D586),IF($H586="Por puntos",N($F586),IF($H586="Puntos × horas",N($F586)*N($D586),IF($H586="Partes iguales",1,"")))))</f>
        <v/>
      </c>
      <c r="J586" s="15">
        <f>IF($I586="","",SUMIFS($I$2:$I$1201,$G$2:$G$1201,$G586))</f>
        <v/>
      </c>
      <c r="K586" s="19">
        <f>IF($I586="","",IFERROR($I586/$J586,0))</f>
        <v/>
      </c>
      <c r="L586" s="18">
        <f>IF($K586="","",$K586*N(INDEX(Turnos!$C$2:$C$201,MATCH($G586,Turnos!$J$2:$J$201,0))))</f>
        <v/>
      </c>
      <c r="M586" s="18">
        <f>IF($K586="","",$K586*N(INDEX(Turnos!$D$2:$D$201,MATCH($G586,Turnos!$J$2:$J$201,0))))</f>
        <v/>
      </c>
      <c r="N586" s="18">
        <f>IF($K586="","",$L586+$M586)</f>
        <v/>
      </c>
      <c r="O586" s="13">
        <f>IF(OR($G586="",$C586="",$G586&lt;&gt;'Liquidación del turno'!$C$5),"",COUNTIFS($G$2:$G586,$G586,$C$2:$C586,"&lt;&gt;"))</f>
        <v/>
      </c>
    </row>
    <row r="587">
      <c r="A587" s="16" t="n"/>
      <c r="B587" s="11" t="n"/>
      <c r="C587" s="11" t="n"/>
      <c r="D587" s="12" t="n"/>
      <c r="E587" s="13">
        <f>IF($C587="","",IFERROR(INDEX(Equipo!$B$2:$B$61,MATCH($C587,Equipo!$A$2:$A$61,0)),"No está en Equipo"))</f>
        <v/>
      </c>
      <c r="F587" s="15">
        <f>IF($C587="","",IFERROR(INDEX(Equipo!$C$2:$C$61,MATCH($C587,Equipo!$A$2:$A$61,0)),0))</f>
        <v/>
      </c>
      <c r="G587" s="13">
        <f>IF(OR($A587="",$B587=""),"",IFERROR($A587*10+MATCH($B587,Puestos!$D$2:$D$7,0),""))</f>
        <v/>
      </c>
      <c r="H587" s="13">
        <f>IF($G587="","",IFERROR(INDEX(Turnos!$F$2:$F$201,MATCH($G587,Turnos!$J$2:$J$201,0)),"Falta el turno"))</f>
        <v/>
      </c>
      <c r="I587" s="15">
        <f>IF(OR($C587="",$H587=""),"",IF($H587="Por horas",N($D587),IF($H587="Por puntos",N($F587),IF($H587="Puntos × horas",N($F587)*N($D587),IF($H587="Partes iguales",1,"")))))</f>
        <v/>
      </c>
      <c r="J587" s="15">
        <f>IF($I587="","",SUMIFS($I$2:$I$1201,$G$2:$G$1201,$G587))</f>
        <v/>
      </c>
      <c r="K587" s="19">
        <f>IF($I587="","",IFERROR($I587/$J587,0))</f>
        <v/>
      </c>
      <c r="L587" s="18">
        <f>IF($K587="","",$K587*N(INDEX(Turnos!$C$2:$C$201,MATCH($G587,Turnos!$J$2:$J$201,0))))</f>
        <v/>
      </c>
      <c r="M587" s="18">
        <f>IF($K587="","",$K587*N(INDEX(Turnos!$D$2:$D$201,MATCH($G587,Turnos!$J$2:$J$201,0))))</f>
        <v/>
      </c>
      <c r="N587" s="18">
        <f>IF($K587="","",$L587+$M587)</f>
        <v/>
      </c>
      <c r="O587" s="13">
        <f>IF(OR($G587="",$C587="",$G587&lt;&gt;'Liquidación del turno'!$C$5),"",COUNTIFS($G$2:$G587,$G587,$C$2:$C587,"&lt;&gt;"))</f>
        <v/>
      </c>
    </row>
    <row r="588">
      <c r="A588" s="16" t="n"/>
      <c r="B588" s="11" t="n"/>
      <c r="C588" s="11" t="n"/>
      <c r="D588" s="12" t="n"/>
      <c r="E588" s="13">
        <f>IF($C588="","",IFERROR(INDEX(Equipo!$B$2:$B$61,MATCH($C588,Equipo!$A$2:$A$61,0)),"No está en Equipo"))</f>
        <v/>
      </c>
      <c r="F588" s="15">
        <f>IF($C588="","",IFERROR(INDEX(Equipo!$C$2:$C$61,MATCH($C588,Equipo!$A$2:$A$61,0)),0))</f>
        <v/>
      </c>
      <c r="G588" s="13">
        <f>IF(OR($A588="",$B588=""),"",IFERROR($A588*10+MATCH($B588,Puestos!$D$2:$D$7,0),""))</f>
        <v/>
      </c>
      <c r="H588" s="13">
        <f>IF($G588="","",IFERROR(INDEX(Turnos!$F$2:$F$201,MATCH($G588,Turnos!$J$2:$J$201,0)),"Falta el turno"))</f>
        <v/>
      </c>
      <c r="I588" s="15">
        <f>IF(OR($C588="",$H588=""),"",IF($H588="Por horas",N($D588),IF($H588="Por puntos",N($F588),IF($H588="Puntos × horas",N($F588)*N($D588),IF($H588="Partes iguales",1,"")))))</f>
        <v/>
      </c>
      <c r="J588" s="15">
        <f>IF($I588="","",SUMIFS($I$2:$I$1201,$G$2:$G$1201,$G588))</f>
        <v/>
      </c>
      <c r="K588" s="19">
        <f>IF($I588="","",IFERROR($I588/$J588,0))</f>
        <v/>
      </c>
      <c r="L588" s="18">
        <f>IF($K588="","",$K588*N(INDEX(Turnos!$C$2:$C$201,MATCH($G588,Turnos!$J$2:$J$201,0))))</f>
        <v/>
      </c>
      <c r="M588" s="18">
        <f>IF($K588="","",$K588*N(INDEX(Turnos!$D$2:$D$201,MATCH($G588,Turnos!$J$2:$J$201,0))))</f>
        <v/>
      </c>
      <c r="N588" s="18">
        <f>IF($K588="","",$L588+$M588)</f>
        <v/>
      </c>
      <c r="O588" s="13">
        <f>IF(OR($G588="",$C588="",$G588&lt;&gt;'Liquidación del turno'!$C$5),"",COUNTIFS($G$2:$G588,$G588,$C$2:$C588,"&lt;&gt;"))</f>
        <v/>
      </c>
    </row>
    <row r="589">
      <c r="A589" s="16" t="n"/>
      <c r="B589" s="11" t="n"/>
      <c r="C589" s="11" t="n"/>
      <c r="D589" s="12" t="n"/>
      <c r="E589" s="13">
        <f>IF($C589="","",IFERROR(INDEX(Equipo!$B$2:$B$61,MATCH($C589,Equipo!$A$2:$A$61,0)),"No está en Equipo"))</f>
        <v/>
      </c>
      <c r="F589" s="15">
        <f>IF($C589="","",IFERROR(INDEX(Equipo!$C$2:$C$61,MATCH($C589,Equipo!$A$2:$A$61,0)),0))</f>
        <v/>
      </c>
      <c r="G589" s="13">
        <f>IF(OR($A589="",$B589=""),"",IFERROR($A589*10+MATCH($B589,Puestos!$D$2:$D$7,0),""))</f>
        <v/>
      </c>
      <c r="H589" s="13">
        <f>IF($G589="","",IFERROR(INDEX(Turnos!$F$2:$F$201,MATCH($G589,Turnos!$J$2:$J$201,0)),"Falta el turno"))</f>
        <v/>
      </c>
      <c r="I589" s="15">
        <f>IF(OR($C589="",$H589=""),"",IF($H589="Por horas",N($D589),IF($H589="Por puntos",N($F589),IF($H589="Puntos × horas",N($F589)*N($D589),IF($H589="Partes iguales",1,"")))))</f>
        <v/>
      </c>
      <c r="J589" s="15">
        <f>IF($I589="","",SUMIFS($I$2:$I$1201,$G$2:$G$1201,$G589))</f>
        <v/>
      </c>
      <c r="K589" s="19">
        <f>IF($I589="","",IFERROR($I589/$J589,0))</f>
        <v/>
      </c>
      <c r="L589" s="18">
        <f>IF($K589="","",$K589*N(INDEX(Turnos!$C$2:$C$201,MATCH($G589,Turnos!$J$2:$J$201,0))))</f>
        <v/>
      </c>
      <c r="M589" s="18">
        <f>IF($K589="","",$K589*N(INDEX(Turnos!$D$2:$D$201,MATCH($G589,Turnos!$J$2:$J$201,0))))</f>
        <v/>
      </c>
      <c r="N589" s="18">
        <f>IF($K589="","",$L589+$M589)</f>
        <v/>
      </c>
      <c r="O589" s="13">
        <f>IF(OR($G589="",$C589="",$G589&lt;&gt;'Liquidación del turno'!$C$5),"",COUNTIFS($G$2:$G589,$G589,$C$2:$C589,"&lt;&gt;"))</f>
        <v/>
      </c>
    </row>
    <row r="590">
      <c r="A590" s="16" t="n"/>
      <c r="B590" s="11" t="n"/>
      <c r="C590" s="11" t="n"/>
      <c r="D590" s="12" t="n"/>
      <c r="E590" s="13">
        <f>IF($C590="","",IFERROR(INDEX(Equipo!$B$2:$B$61,MATCH($C590,Equipo!$A$2:$A$61,0)),"No está en Equipo"))</f>
        <v/>
      </c>
      <c r="F590" s="15">
        <f>IF($C590="","",IFERROR(INDEX(Equipo!$C$2:$C$61,MATCH($C590,Equipo!$A$2:$A$61,0)),0))</f>
        <v/>
      </c>
      <c r="G590" s="13">
        <f>IF(OR($A590="",$B590=""),"",IFERROR($A590*10+MATCH($B590,Puestos!$D$2:$D$7,0),""))</f>
        <v/>
      </c>
      <c r="H590" s="13">
        <f>IF($G590="","",IFERROR(INDEX(Turnos!$F$2:$F$201,MATCH($G590,Turnos!$J$2:$J$201,0)),"Falta el turno"))</f>
        <v/>
      </c>
      <c r="I590" s="15">
        <f>IF(OR($C590="",$H590=""),"",IF($H590="Por horas",N($D590),IF($H590="Por puntos",N($F590),IF($H590="Puntos × horas",N($F590)*N($D590),IF($H590="Partes iguales",1,"")))))</f>
        <v/>
      </c>
      <c r="J590" s="15">
        <f>IF($I590="","",SUMIFS($I$2:$I$1201,$G$2:$G$1201,$G590))</f>
        <v/>
      </c>
      <c r="K590" s="19">
        <f>IF($I590="","",IFERROR($I590/$J590,0))</f>
        <v/>
      </c>
      <c r="L590" s="18">
        <f>IF($K590="","",$K590*N(INDEX(Turnos!$C$2:$C$201,MATCH($G590,Turnos!$J$2:$J$201,0))))</f>
        <v/>
      </c>
      <c r="M590" s="18">
        <f>IF($K590="","",$K590*N(INDEX(Turnos!$D$2:$D$201,MATCH($G590,Turnos!$J$2:$J$201,0))))</f>
        <v/>
      </c>
      <c r="N590" s="18">
        <f>IF($K590="","",$L590+$M590)</f>
        <v/>
      </c>
      <c r="O590" s="13">
        <f>IF(OR($G590="",$C590="",$G590&lt;&gt;'Liquidación del turno'!$C$5),"",COUNTIFS($G$2:$G590,$G590,$C$2:$C590,"&lt;&gt;"))</f>
        <v/>
      </c>
    </row>
    <row r="591">
      <c r="A591" s="16" t="n"/>
      <c r="B591" s="11" t="n"/>
      <c r="C591" s="11" t="n"/>
      <c r="D591" s="12" t="n"/>
      <c r="E591" s="13">
        <f>IF($C591="","",IFERROR(INDEX(Equipo!$B$2:$B$61,MATCH($C591,Equipo!$A$2:$A$61,0)),"No está en Equipo"))</f>
        <v/>
      </c>
      <c r="F591" s="15">
        <f>IF($C591="","",IFERROR(INDEX(Equipo!$C$2:$C$61,MATCH($C591,Equipo!$A$2:$A$61,0)),0))</f>
        <v/>
      </c>
      <c r="G591" s="13">
        <f>IF(OR($A591="",$B591=""),"",IFERROR($A591*10+MATCH($B591,Puestos!$D$2:$D$7,0),""))</f>
        <v/>
      </c>
      <c r="H591" s="13">
        <f>IF($G591="","",IFERROR(INDEX(Turnos!$F$2:$F$201,MATCH($G591,Turnos!$J$2:$J$201,0)),"Falta el turno"))</f>
        <v/>
      </c>
      <c r="I591" s="15">
        <f>IF(OR($C591="",$H591=""),"",IF($H591="Por horas",N($D591),IF($H591="Por puntos",N($F591),IF($H591="Puntos × horas",N($F591)*N($D591),IF($H591="Partes iguales",1,"")))))</f>
        <v/>
      </c>
      <c r="J591" s="15">
        <f>IF($I591="","",SUMIFS($I$2:$I$1201,$G$2:$G$1201,$G591))</f>
        <v/>
      </c>
      <c r="K591" s="19">
        <f>IF($I591="","",IFERROR($I591/$J591,0))</f>
        <v/>
      </c>
      <c r="L591" s="18">
        <f>IF($K591="","",$K591*N(INDEX(Turnos!$C$2:$C$201,MATCH($G591,Turnos!$J$2:$J$201,0))))</f>
        <v/>
      </c>
      <c r="M591" s="18">
        <f>IF($K591="","",$K591*N(INDEX(Turnos!$D$2:$D$201,MATCH($G591,Turnos!$J$2:$J$201,0))))</f>
        <v/>
      </c>
      <c r="N591" s="18">
        <f>IF($K591="","",$L591+$M591)</f>
        <v/>
      </c>
      <c r="O591" s="13">
        <f>IF(OR($G591="",$C591="",$G591&lt;&gt;'Liquidación del turno'!$C$5),"",COUNTIFS($G$2:$G591,$G591,$C$2:$C591,"&lt;&gt;"))</f>
        <v/>
      </c>
    </row>
    <row r="592">
      <c r="A592" s="16" t="n"/>
      <c r="B592" s="11" t="n"/>
      <c r="C592" s="11" t="n"/>
      <c r="D592" s="12" t="n"/>
      <c r="E592" s="13">
        <f>IF($C592="","",IFERROR(INDEX(Equipo!$B$2:$B$61,MATCH($C592,Equipo!$A$2:$A$61,0)),"No está en Equipo"))</f>
        <v/>
      </c>
      <c r="F592" s="15">
        <f>IF($C592="","",IFERROR(INDEX(Equipo!$C$2:$C$61,MATCH($C592,Equipo!$A$2:$A$61,0)),0))</f>
        <v/>
      </c>
      <c r="G592" s="13">
        <f>IF(OR($A592="",$B592=""),"",IFERROR($A592*10+MATCH($B592,Puestos!$D$2:$D$7,0),""))</f>
        <v/>
      </c>
      <c r="H592" s="13">
        <f>IF($G592="","",IFERROR(INDEX(Turnos!$F$2:$F$201,MATCH($G592,Turnos!$J$2:$J$201,0)),"Falta el turno"))</f>
        <v/>
      </c>
      <c r="I592" s="15">
        <f>IF(OR($C592="",$H592=""),"",IF($H592="Por horas",N($D592),IF($H592="Por puntos",N($F592),IF($H592="Puntos × horas",N($F592)*N($D592),IF($H592="Partes iguales",1,"")))))</f>
        <v/>
      </c>
      <c r="J592" s="15">
        <f>IF($I592="","",SUMIFS($I$2:$I$1201,$G$2:$G$1201,$G592))</f>
        <v/>
      </c>
      <c r="K592" s="19">
        <f>IF($I592="","",IFERROR($I592/$J592,0))</f>
        <v/>
      </c>
      <c r="L592" s="18">
        <f>IF($K592="","",$K592*N(INDEX(Turnos!$C$2:$C$201,MATCH($G592,Turnos!$J$2:$J$201,0))))</f>
        <v/>
      </c>
      <c r="M592" s="18">
        <f>IF($K592="","",$K592*N(INDEX(Turnos!$D$2:$D$201,MATCH($G592,Turnos!$J$2:$J$201,0))))</f>
        <v/>
      </c>
      <c r="N592" s="18">
        <f>IF($K592="","",$L592+$M592)</f>
        <v/>
      </c>
      <c r="O592" s="13">
        <f>IF(OR($G592="",$C592="",$G592&lt;&gt;'Liquidación del turno'!$C$5),"",COUNTIFS($G$2:$G592,$G592,$C$2:$C592,"&lt;&gt;"))</f>
        <v/>
      </c>
    </row>
    <row r="593">
      <c r="A593" s="16" t="n"/>
      <c r="B593" s="11" t="n"/>
      <c r="C593" s="11" t="n"/>
      <c r="D593" s="12" t="n"/>
      <c r="E593" s="13">
        <f>IF($C593="","",IFERROR(INDEX(Equipo!$B$2:$B$61,MATCH($C593,Equipo!$A$2:$A$61,0)),"No está en Equipo"))</f>
        <v/>
      </c>
      <c r="F593" s="15">
        <f>IF($C593="","",IFERROR(INDEX(Equipo!$C$2:$C$61,MATCH($C593,Equipo!$A$2:$A$61,0)),0))</f>
        <v/>
      </c>
      <c r="G593" s="13">
        <f>IF(OR($A593="",$B593=""),"",IFERROR($A593*10+MATCH($B593,Puestos!$D$2:$D$7,0),""))</f>
        <v/>
      </c>
      <c r="H593" s="13">
        <f>IF($G593="","",IFERROR(INDEX(Turnos!$F$2:$F$201,MATCH($G593,Turnos!$J$2:$J$201,0)),"Falta el turno"))</f>
        <v/>
      </c>
      <c r="I593" s="15">
        <f>IF(OR($C593="",$H593=""),"",IF($H593="Por horas",N($D593),IF($H593="Por puntos",N($F593),IF($H593="Puntos × horas",N($F593)*N($D593),IF($H593="Partes iguales",1,"")))))</f>
        <v/>
      </c>
      <c r="J593" s="15">
        <f>IF($I593="","",SUMIFS($I$2:$I$1201,$G$2:$G$1201,$G593))</f>
        <v/>
      </c>
      <c r="K593" s="19">
        <f>IF($I593="","",IFERROR($I593/$J593,0))</f>
        <v/>
      </c>
      <c r="L593" s="18">
        <f>IF($K593="","",$K593*N(INDEX(Turnos!$C$2:$C$201,MATCH($G593,Turnos!$J$2:$J$201,0))))</f>
        <v/>
      </c>
      <c r="M593" s="18">
        <f>IF($K593="","",$K593*N(INDEX(Turnos!$D$2:$D$201,MATCH($G593,Turnos!$J$2:$J$201,0))))</f>
        <v/>
      </c>
      <c r="N593" s="18">
        <f>IF($K593="","",$L593+$M593)</f>
        <v/>
      </c>
      <c r="O593" s="13">
        <f>IF(OR($G593="",$C593="",$G593&lt;&gt;'Liquidación del turno'!$C$5),"",COUNTIFS($G$2:$G593,$G593,$C$2:$C593,"&lt;&gt;"))</f>
        <v/>
      </c>
    </row>
    <row r="594">
      <c r="A594" s="16" t="n"/>
      <c r="B594" s="11" t="n"/>
      <c r="C594" s="11" t="n"/>
      <c r="D594" s="12" t="n"/>
      <c r="E594" s="13">
        <f>IF($C594="","",IFERROR(INDEX(Equipo!$B$2:$B$61,MATCH($C594,Equipo!$A$2:$A$61,0)),"No está en Equipo"))</f>
        <v/>
      </c>
      <c r="F594" s="15">
        <f>IF($C594="","",IFERROR(INDEX(Equipo!$C$2:$C$61,MATCH($C594,Equipo!$A$2:$A$61,0)),0))</f>
        <v/>
      </c>
      <c r="G594" s="13">
        <f>IF(OR($A594="",$B594=""),"",IFERROR($A594*10+MATCH($B594,Puestos!$D$2:$D$7,0),""))</f>
        <v/>
      </c>
      <c r="H594" s="13">
        <f>IF($G594="","",IFERROR(INDEX(Turnos!$F$2:$F$201,MATCH($G594,Turnos!$J$2:$J$201,0)),"Falta el turno"))</f>
        <v/>
      </c>
      <c r="I594" s="15">
        <f>IF(OR($C594="",$H594=""),"",IF($H594="Por horas",N($D594),IF($H594="Por puntos",N($F594),IF($H594="Puntos × horas",N($F594)*N($D594),IF($H594="Partes iguales",1,"")))))</f>
        <v/>
      </c>
      <c r="J594" s="15">
        <f>IF($I594="","",SUMIFS($I$2:$I$1201,$G$2:$G$1201,$G594))</f>
        <v/>
      </c>
      <c r="K594" s="19">
        <f>IF($I594="","",IFERROR($I594/$J594,0))</f>
        <v/>
      </c>
      <c r="L594" s="18">
        <f>IF($K594="","",$K594*N(INDEX(Turnos!$C$2:$C$201,MATCH($G594,Turnos!$J$2:$J$201,0))))</f>
        <v/>
      </c>
      <c r="M594" s="18">
        <f>IF($K594="","",$K594*N(INDEX(Turnos!$D$2:$D$201,MATCH($G594,Turnos!$J$2:$J$201,0))))</f>
        <v/>
      </c>
      <c r="N594" s="18">
        <f>IF($K594="","",$L594+$M594)</f>
        <v/>
      </c>
      <c r="O594" s="13">
        <f>IF(OR($G594="",$C594="",$G594&lt;&gt;'Liquidación del turno'!$C$5),"",COUNTIFS($G$2:$G594,$G594,$C$2:$C594,"&lt;&gt;"))</f>
        <v/>
      </c>
    </row>
    <row r="595">
      <c r="A595" s="16" t="n"/>
      <c r="B595" s="11" t="n"/>
      <c r="C595" s="11" t="n"/>
      <c r="D595" s="12" t="n"/>
      <c r="E595" s="13">
        <f>IF($C595="","",IFERROR(INDEX(Equipo!$B$2:$B$61,MATCH($C595,Equipo!$A$2:$A$61,0)),"No está en Equipo"))</f>
        <v/>
      </c>
      <c r="F595" s="15">
        <f>IF($C595="","",IFERROR(INDEX(Equipo!$C$2:$C$61,MATCH($C595,Equipo!$A$2:$A$61,0)),0))</f>
        <v/>
      </c>
      <c r="G595" s="13">
        <f>IF(OR($A595="",$B595=""),"",IFERROR($A595*10+MATCH($B595,Puestos!$D$2:$D$7,0),""))</f>
        <v/>
      </c>
      <c r="H595" s="13">
        <f>IF($G595="","",IFERROR(INDEX(Turnos!$F$2:$F$201,MATCH($G595,Turnos!$J$2:$J$201,0)),"Falta el turno"))</f>
        <v/>
      </c>
      <c r="I595" s="15">
        <f>IF(OR($C595="",$H595=""),"",IF($H595="Por horas",N($D595),IF($H595="Por puntos",N($F595),IF($H595="Puntos × horas",N($F595)*N($D595),IF($H595="Partes iguales",1,"")))))</f>
        <v/>
      </c>
      <c r="J595" s="15">
        <f>IF($I595="","",SUMIFS($I$2:$I$1201,$G$2:$G$1201,$G595))</f>
        <v/>
      </c>
      <c r="K595" s="19">
        <f>IF($I595="","",IFERROR($I595/$J595,0))</f>
        <v/>
      </c>
      <c r="L595" s="18">
        <f>IF($K595="","",$K595*N(INDEX(Turnos!$C$2:$C$201,MATCH($G595,Turnos!$J$2:$J$201,0))))</f>
        <v/>
      </c>
      <c r="M595" s="18">
        <f>IF($K595="","",$K595*N(INDEX(Turnos!$D$2:$D$201,MATCH($G595,Turnos!$J$2:$J$201,0))))</f>
        <v/>
      </c>
      <c r="N595" s="18">
        <f>IF($K595="","",$L595+$M595)</f>
        <v/>
      </c>
      <c r="O595" s="13">
        <f>IF(OR($G595="",$C595="",$G595&lt;&gt;'Liquidación del turno'!$C$5),"",COUNTIFS($G$2:$G595,$G595,$C$2:$C595,"&lt;&gt;"))</f>
        <v/>
      </c>
    </row>
    <row r="596">
      <c r="A596" s="16" t="n"/>
      <c r="B596" s="11" t="n"/>
      <c r="C596" s="11" t="n"/>
      <c r="D596" s="12" t="n"/>
      <c r="E596" s="13">
        <f>IF($C596="","",IFERROR(INDEX(Equipo!$B$2:$B$61,MATCH($C596,Equipo!$A$2:$A$61,0)),"No está en Equipo"))</f>
        <v/>
      </c>
      <c r="F596" s="15">
        <f>IF($C596="","",IFERROR(INDEX(Equipo!$C$2:$C$61,MATCH($C596,Equipo!$A$2:$A$61,0)),0))</f>
        <v/>
      </c>
      <c r="G596" s="13">
        <f>IF(OR($A596="",$B596=""),"",IFERROR($A596*10+MATCH($B596,Puestos!$D$2:$D$7,0),""))</f>
        <v/>
      </c>
      <c r="H596" s="13">
        <f>IF($G596="","",IFERROR(INDEX(Turnos!$F$2:$F$201,MATCH($G596,Turnos!$J$2:$J$201,0)),"Falta el turno"))</f>
        <v/>
      </c>
      <c r="I596" s="15">
        <f>IF(OR($C596="",$H596=""),"",IF($H596="Por horas",N($D596),IF($H596="Por puntos",N($F596),IF($H596="Puntos × horas",N($F596)*N($D596),IF($H596="Partes iguales",1,"")))))</f>
        <v/>
      </c>
      <c r="J596" s="15">
        <f>IF($I596="","",SUMIFS($I$2:$I$1201,$G$2:$G$1201,$G596))</f>
        <v/>
      </c>
      <c r="K596" s="19">
        <f>IF($I596="","",IFERROR($I596/$J596,0))</f>
        <v/>
      </c>
      <c r="L596" s="18">
        <f>IF($K596="","",$K596*N(INDEX(Turnos!$C$2:$C$201,MATCH($G596,Turnos!$J$2:$J$201,0))))</f>
        <v/>
      </c>
      <c r="M596" s="18">
        <f>IF($K596="","",$K596*N(INDEX(Turnos!$D$2:$D$201,MATCH($G596,Turnos!$J$2:$J$201,0))))</f>
        <v/>
      </c>
      <c r="N596" s="18">
        <f>IF($K596="","",$L596+$M596)</f>
        <v/>
      </c>
      <c r="O596" s="13">
        <f>IF(OR($G596="",$C596="",$G596&lt;&gt;'Liquidación del turno'!$C$5),"",COUNTIFS($G$2:$G596,$G596,$C$2:$C596,"&lt;&gt;"))</f>
        <v/>
      </c>
    </row>
    <row r="597">
      <c r="A597" s="16" t="n"/>
      <c r="B597" s="11" t="n"/>
      <c r="C597" s="11" t="n"/>
      <c r="D597" s="12" t="n"/>
      <c r="E597" s="13">
        <f>IF($C597="","",IFERROR(INDEX(Equipo!$B$2:$B$61,MATCH($C597,Equipo!$A$2:$A$61,0)),"No está en Equipo"))</f>
        <v/>
      </c>
      <c r="F597" s="15">
        <f>IF($C597="","",IFERROR(INDEX(Equipo!$C$2:$C$61,MATCH($C597,Equipo!$A$2:$A$61,0)),0))</f>
        <v/>
      </c>
      <c r="G597" s="13">
        <f>IF(OR($A597="",$B597=""),"",IFERROR($A597*10+MATCH($B597,Puestos!$D$2:$D$7,0),""))</f>
        <v/>
      </c>
      <c r="H597" s="13">
        <f>IF($G597="","",IFERROR(INDEX(Turnos!$F$2:$F$201,MATCH($G597,Turnos!$J$2:$J$201,0)),"Falta el turno"))</f>
        <v/>
      </c>
      <c r="I597" s="15">
        <f>IF(OR($C597="",$H597=""),"",IF($H597="Por horas",N($D597),IF($H597="Por puntos",N($F597),IF($H597="Puntos × horas",N($F597)*N($D597),IF($H597="Partes iguales",1,"")))))</f>
        <v/>
      </c>
      <c r="J597" s="15">
        <f>IF($I597="","",SUMIFS($I$2:$I$1201,$G$2:$G$1201,$G597))</f>
        <v/>
      </c>
      <c r="K597" s="19">
        <f>IF($I597="","",IFERROR($I597/$J597,0))</f>
        <v/>
      </c>
      <c r="L597" s="18">
        <f>IF($K597="","",$K597*N(INDEX(Turnos!$C$2:$C$201,MATCH($G597,Turnos!$J$2:$J$201,0))))</f>
        <v/>
      </c>
      <c r="M597" s="18">
        <f>IF($K597="","",$K597*N(INDEX(Turnos!$D$2:$D$201,MATCH($G597,Turnos!$J$2:$J$201,0))))</f>
        <v/>
      </c>
      <c r="N597" s="18">
        <f>IF($K597="","",$L597+$M597)</f>
        <v/>
      </c>
      <c r="O597" s="13">
        <f>IF(OR($G597="",$C597="",$G597&lt;&gt;'Liquidación del turno'!$C$5),"",COUNTIFS($G$2:$G597,$G597,$C$2:$C597,"&lt;&gt;"))</f>
        <v/>
      </c>
    </row>
    <row r="598">
      <c r="A598" s="16" t="n"/>
      <c r="B598" s="11" t="n"/>
      <c r="C598" s="11" t="n"/>
      <c r="D598" s="12" t="n"/>
      <c r="E598" s="13">
        <f>IF($C598="","",IFERROR(INDEX(Equipo!$B$2:$B$61,MATCH($C598,Equipo!$A$2:$A$61,0)),"No está en Equipo"))</f>
        <v/>
      </c>
      <c r="F598" s="15">
        <f>IF($C598="","",IFERROR(INDEX(Equipo!$C$2:$C$61,MATCH($C598,Equipo!$A$2:$A$61,0)),0))</f>
        <v/>
      </c>
      <c r="G598" s="13">
        <f>IF(OR($A598="",$B598=""),"",IFERROR($A598*10+MATCH($B598,Puestos!$D$2:$D$7,0),""))</f>
        <v/>
      </c>
      <c r="H598" s="13">
        <f>IF($G598="","",IFERROR(INDEX(Turnos!$F$2:$F$201,MATCH($G598,Turnos!$J$2:$J$201,0)),"Falta el turno"))</f>
        <v/>
      </c>
      <c r="I598" s="15">
        <f>IF(OR($C598="",$H598=""),"",IF($H598="Por horas",N($D598),IF($H598="Por puntos",N($F598),IF($H598="Puntos × horas",N($F598)*N($D598),IF($H598="Partes iguales",1,"")))))</f>
        <v/>
      </c>
      <c r="J598" s="15">
        <f>IF($I598="","",SUMIFS($I$2:$I$1201,$G$2:$G$1201,$G598))</f>
        <v/>
      </c>
      <c r="K598" s="19">
        <f>IF($I598="","",IFERROR($I598/$J598,0))</f>
        <v/>
      </c>
      <c r="L598" s="18">
        <f>IF($K598="","",$K598*N(INDEX(Turnos!$C$2:$C$201,MATCH($G598,Turnos!$J$2:$J$201,0))))</f>
        <v/>
      </c>
      <c r="M598" s="18">
        <f>IF($K598="","",$K598*N(INDEX(Turnos!$D$2:$D$201,MATCH($G598,Turnos!$J$2:$J$201,0))))</f>
        <v/>
      </c>
      <c r="N598" s="18">
        <f>IF($K598="","",$L598+$M598)</f>
        <v/>
      </c>
      <c r="O598" s="13">
        <f>IF(OR($G598="",$C598="",$G598&lt;&gt;'Liquidación del turno'!$C$5),"",COUNTIFS($G$2:$G598,$G598,$C$2:$C598,"&lt;&gt;"))</f>
        <v/>
      </c>
    </row>
    <row r="599">
      <c r="A599" s="16" t="n"/>
      <c r="B599" s="11" t="n"/>
      <c r="C599" s="11" t="n"/>
      <c r="D599" s="12" t="n"/>
      <c r="E599" s="13">
        <f>IF($C599="","",IFERROR(INDEX(Equipo!$B$2:$B$61,MATCH($C599,Equipo!$A$2:$A$61,0)),"No está en Equipo"))</f>
        <v/>
      </c>
      <c r="F599" s="15">
        <f>IF($C599="","",IFERROR(INDEX(Equipo!$C$2:$C$61,MATCH($C599,Equipo!$A$2:$A$61,0)),0))</f>
        <v/>
      </c>
      <c r="G599" s="13">
        <f>IF(OR($A599="",$B599=""),"",IFERROR($A599*10+MATCH($B599,Puestos!$D$2:$D$7,0),""))</f>
        <v/>
      </c>
      <c r="H599" s="13">
        <f>IF($G599="","",IFERROR(INDEX(Turnos!$F$2:$F$201,MATCH($G599,Turnos!$J$2:$J$201,0)),"Falta el turno"))</f>
        <v/>
      </c>
      <c r="I599" s="15">
        <f>IF(OR($C599="",$H599=""),"",IF($H599="Por horas",N($D599),IF($H599="Por puntos",N($F599),IF($H599="Puntos × horas",N($F599)*N($D599),IF($H599="Partes iguales",1,"")))))</f>
        <v/>
      </c>
      <c r="J599" s="15">
        <f>IF($I599="","",SUMIFS($I$2:$I$1201,$G$2:$G$1201,$G599))</f>
        <v/>
      </c>
      <c r="K599" s="19">
        <f>IF($I599="","",IFERROR($I599/$J599,0))</f>
        <v/>
      </c>
      <c r="L599" s="18">
        <f>IF($K599="","",$K599*N(INDEX(Turnos!$C$2:$C$201,MATCH($G599,Turnos!$J$2:$J$201,0))))</f>
        <v/>
      </c>
      <c r="M599" s="18">
        <f>IF($K599="","",$K599*N(INDEX(Turnos!$D$2:$D$201,MATCH($G599,Turnos!$J$2:$J$201,0))))</f>
        <v/>
      </c>
      <c r="N599" s="18">
        <f>IF($K599="","",$L599+$M599)</f>
        <v/>
      </c>
      <c r="O599" s="13">
        <f>IF(OR($G599="",$C599="",$G599&lt;&gt;'Liquidación del turno'!$C$5),"",COUNTIFS($G$2:$G599,$G599,$C$2:$C599,"&lt;&gt;"))</f>
        <v/>
      </c>
    </row>
    <row r="600">
      <c r="A600" s="16" t="n"/>
      <c r="B600" s="11" t="n"/>
      <c r="C600" s="11" t="n"/>
      <c r="D600" s="12" t="n"/>
      <c r="E600" s="13">
        <f>IF($C600="","",IFERROR(INDEX(Equipo!$B$2:$B$61,MATCH($C600,Equipo!$A$2:$A$61,0)),"No está en Equipo"))</f>
        <v/>
      </c>
      <c r="F600" s="15">
        <f>IF($C600="","",IFERROR(INDEX(Equipo!$C$2:$C$61,MATCH($C600,Equipo!$A$2:$A$61,0)),0))</f>
        <v/>
      </c>
      <c r="G600" s="13">
        <f>IF(OR($A600="",$B600=""),"",IFERROR($A600*10+MATCH($B600,Puestos!$D$2:$D$7,0),""))</f>
        <v/>
      </c>
      <c r="H600" s="13">
        <f>IF($G600="","",IFERROR(INDEX(Turnos!$F$2:$F$201,MATCH($G600,Turnos!$J$2:$J$201,0)),"Falta el turno"))</f>
        <v/>
      </c>
      <c r="I600" s="15">
        <f>IF(OR($C600="",$H600=""),"",IF($H600="Por horas",N($D600),IF($H600="Por puntos",N($F600),IF($H600="Puntos × horas",N($F600)*N($D600),IF($H600="Partes iguales",1,"")))))</f>
        <v/>
      </c>
      <c r="J600" s="15">
        <f>IF($I600="","",SUMIFS($I$2:$I$1201,$G$2:$G$1201,$G600))</f>
        <v/>
      </c>
      <c r="K600" s="19">
        <f>IF($I600="","",IFERROR($I600/$J600,0))</f>
        <v/>
      </c>
      <c r="L600" s="18">
        <f>IF($K600="","",$K600*N(INDEX(Turnos!$C$2:$C$201,MATCH($G600,Turnos!$J$2:$J$201,0))))</f>
        <v/>
      </c>
      <c r="M600" s="18">
        <f>IF($K600="","",$K600*N(INDEX(Turnos!$D$2:$D$201,MATCH($G600,Turnos!$J$2:$J$201,0))))</f>
        <v/>
      </c>
      <c r="N600" s="18">
        <f>IF($K600="","",$L600+$M600)</f>
        <v/>
      </c>
      <c r="O600" s="13">
        <f>IF(OR($G600="",$C600="",$G600&lt;&gt;'Liquidación del turno'!$C$5),"",COUNTIFS($G$2:$G600,$G600,$C$2:$C600,"&lt;&gt;"))</f>
        <v/>
      </c>
    </row>
    <row r="601">
      <c r="A601" s="16" t="n"/>
      <c r="B601" s="11" t="n"/>
      <c r="C601" s="11" t="n"/>
      <c r="D601" s="12" t="n"/>
      <c r="E601" s="13">
        <f>IF($C601="","",IFERROR(INDEX(Equipo!$B$2:$B$61,MATCH($C601,Equipo!$A$2:$A$61,0)),"No está en Equipo"))</f>
        <v/>
      </c>
      <c r="F601" s="15">
        <f>IF($C601="","",IFERROR(INDEX(Equipo!$C$2:$C$61,MATCH($C601,Equipo!$A$2:$A$61,0)),0))</f>
        <v/>
      </c>
      <c r="G601" s="13">
        <f>IF(OR($A601="",$B601=""),"",IFERROR($A601*10+MATCH($B601,Puestos!$D$2:$D$7,0),""))</f>
        <v/>
      </c>
      <c r="H601" s="13">
        <f>IF($G601="","",IFERROR(INDEX(Turnos!$F$2:$F$201,MATCH($G601,Turnos!$J$2:$J$201,0)),"Falta el turno"))</f>
        <v/>
      </c>
      <c r="I601" s="15">
        <f>IF(OR($C601="",$H601=""),"",IF($H601="Por horas",N($D601),IF($H601="Por puntos",N($F601),IF($H601="Puntos × horas",N($F601)*N($D601),IF($H601="Partes iguales",1,"")))))</f>
        <v/>
      </c>
      <c r="J601" s="15">
        <f>IF($I601="","",SUMIFS($I$2:$I$1201,$G$2:$G$1201,$G601))</f>
        <v/>
      </c>
      <c r="K601" s="19">
        <f>IF($I601="","",IFERROR($I601/$J601,0))</f>
        <v/>
      </c>
      <c r="L601" s="18">
        <f>IF($K601="","",$K601*N(INDEX(Turnos!$C$2:$C$201,MATCH($G601,Turnos!$J$2:$J$201,0))))</f>
        <v/>
      </c>
      <c r="M601" s="18">
        <f>IF($K601="","",$K601*N(INDEX(Turnos!$D$2:$D$201,MATCH($G601,Turnos!$J$2:$J$201,0))))</f>
        <v/>
      </c>
      <c r="N601" s="18">
        <f>IF($K601="","",$L601+$M601)</f>
        <v/>
      </c>
      <c r="O601" s="13">
        <f>IF(OR($G601="",$C601="",$G601&lt;&gt;'Liquidación del turno'!$C$5),"",COUNTIFS($G$2:$G601,$G601,$C$2:$C601,"&lt;&gt;"))</f>
        <v/>
      </c>
    </row>
    <row r="602">
      <c r="A602" s="16" t="n"/>
      <c r="B602" s="11" t="n"/>
      <c r="C602" s="11" t="n"/>
      <c r="D602" s="12" t="n"/>
      <c r="E602" s="13">
        <f>IF($C602="","",IFERROR(INDEX(Equipo!$B$2:$B$61,MATCH($C602,Equipo!$A$2:$A$61,0)),"No está en Equipo"))</f>
        <v/>
      </c>
      <c r="F602" s="15">
        <f>IF($C602="","",IFERROR(INDEX(Equipo!$C$2:$C$61,MATCH($C602,Equipo!$A$2:$A$61,0)),0))</f>
        <v/>
      </c>
      <c r="G602" s="13">
        <f>IF(OR($A602="",$B602=""),"",IFERROR($A602*10+MATCH($B602,Puestos!$D$2:$D$7,0),""))</f>
        <v/>
      </c>
      <c r="H602" s="13">
        <f>IF($G602="","",IFERROR(INDEX(Turnos!$F$2:$F$201,MATCH($G602,Turnos!$J$2:$J$201,0)),"Falta el turno"))</f>
        <v/>
      </c>
      <c r="I602" s="15">
        <f>IF(OR($C602="",$H602=""),"",IF($H602="Por horas",N($D602),IF($H602="Por puntos",N($F602),IF($H602="Puntos × horas",N($F602)*N($D602),IF($H602="Partes iguales",1,"")))))</f>
        <v/>
      </c>
      <c r="J602" s="15">
        <f>IF($I602="","",SUMIFS($I$2:$I$1201,$G$2:$G$1201,$G602))</f>
        <v/>
      </c>
      <c r="K602" s="19">
        <f>IF($I602="","",IFERROR($I602/$J602,0))</f>
        <v/>
      </c>
      <c r="L602" s="18">
        <f>IF($K602="","",$K602*N(INDEX(Turnos!$C$2:$C$201,MATCH($G602,Turnos!$J$2:$J$201,0))))</f>
        <v/>
      </c>
      <c r="M602" s="18">
        <f>IF($K602="","",$K602*N(INDEX(Turnos!$D$2:$D$201,MATCH($G602,Turnos!$J$2:$J$201,0))))</f>
        <v/>
      </c>
      <c r="N602" s="18">
        <f>IF($K602="","",$L602+$M602)</f>
        <v/>
      </c>
      <c r="O602" s="13">
        <f>IF(OR($G602="",$C602="",$G602&lt;&gt;'Liquidación del turno'!$C$5),"",COUNTIFS($G$2:$G602,$G602,$C$2:$C602,"&lt;&gt;"))</f>
        <v/>
      </c>
    </row>
    <row r="603">
      <c r="A603" s="16" t="n"/>
      <c r="B603" s="11" t="n"/>
      <c r="C603" s="11" t="n"/>
      <c r="D603" s="12" t="n"/>
      <c r="E603" s="13">
        <f>IF($C603="","",IFERROR(INDEX(Equipo!$B$2:$B$61,MATCH($C603,Equipo!$A$2:$A$61,0)),"No está en Equipo"))</f>
        <v/>
      </c>
      <c r="F603" s="15">
        <f>IF($C603="","",IFERROR(INDEX(Equipo!$C$2:$C$61,MATCH($C603,Equipo!$A$2:$A$61,0)),0))</f>
        <v/>
      </c>
      <c r="G603" s="13">
        <f>IF(OR($A603="",$B603=""),"",IFERROR($A603*10+MATCH($B603,Puestos!$D$2:$D$7,0),""))</f>
        <v/>
      </c>
      <c r="H603" s="13">
        <f>IF($G603="","",IFERROR(INDEX(Turnos!$F$2:$F$201,MATCH($G603,Turnos!$J$2:$J$201,0)),"Falta el turno"))</f>
        <v/>
      </c>
      <c r="I603" s="15">
        <f>IF(OR($C603="",$H603=""),"",IF($H603="Por horas",N($D603),IF($H603="Por puntos",N($F603),IF($H603="Puntos × horas",N($F603)*N($D603),IF($H603="Partes iguales",1,"")))))</f>
        <v/>
      </c>
      <c r="J603" s="15">
        <f>IF($I603="","",SUMIFS($I$2:$I$1201,$G$2:$G$1201,$G603))</f>
        <v/>
      </c>
      <c r="K603" s="19">
        <f>IF($I603="","",IFERROR($I603/$J603,0))</f>
        <v/>
      </c>
      <c r="L603" s="18">
        <f>IF($K603="","",$K603*N(INDEX(Turnos!$C$2:$C$201,MATCH($G603,Turnos!$J$2:$J$201,0))))</f>
        <v/>
      </c>
      <c r="M603" s="18">
        <f>IF($K603="","",$K603*N(INDEX(Turnos!$D$2:$D$201,MATCH($G603,Turnos!$J$2:$J$201,0))))</f>
        <v/>
      </c>
      <c r="N603" s="18">
        <f>IF($K603="","",$L603+$M603)</f>
        <v/>
      </c>
      <c r="O603" s="13">
        <f>IF(OR($G603="",$C603="",$G603&lt;&gt;'Liquidación del turno'!$C$5),"",COUNTIFS($G$2:$G603,$G603,$C$2:$C603,"&lt;&gt;"))</f>
        <v/>
      </c>
    </row>
    <row r="604">
      <c r="A604" s="16" t="n"/>
      <c r="B604" s="11" t="n"/>
      <c r="C604" s="11" t="n"/>
      <c r="D604" s="12" t="n"/>
      <c r="E604" s="13">
        <f>IF($C604="","",IFERROR(INDEX(Equipo!$B$2:$B$61,MATCH($C604,Equipo!$A$2:$A$61,0)),"No está en Equipo"))</f>
        <v/>
      </c>
      <c r="F604" s="15">
        <f>IF($C604="","",IFERROR(INDEX(Equipo!$C$2:$C$61,MATCH($C604,Equipo!$A$2:$A$61,0)),0))</f>
        <v/>
      </c>
      <c r="G604" s="13">
        <f>IF(OR($A604="",$B604=""),"",IFERROR($A604*10+MATCH($B604,Puestos!$D$2:$D$7,0),""))</f>
        <v/>
      </c>
      <c r="H604" s="13">
        <f>IF($G604="","",IFERROR(INDEX(Turnos!$F$2:$F$201,MATCH($G604,Turnos!$J$2:$J$201,0)),"Falta el turno"))</f>
        <v/>
      </c>
      <c r="I604" s="15">
        <f>IF(OR($C604="",$H604=""),"",IF($H604="Por horas",N($D604),IF($H604="Por puntos",N($F604),IF($H604="Puntos × horas",N($F604)*N($D604),IF($H604="Partes iguales",1,"")))))</f>
        <v/>
      </c>
      <c r="J604" s="15">
        <f>IF($I604="","",SUMIFS($I$2:$I$1201,$G$2:$G$1201,$G604))</f>
        <v/>
      </c>
      <c r="K604" s="19">
        <f>IF($I604="","",IFERROR($I604/$J604,0))</f>
        <v/>
      </c>
      <c r="L604" s="18">
        <f>IF($K604="","",$K604*N(INDEX(Turnos!$C$2:$C$201,MATCH($G604,Turnos!$J$2:$J$201,0))))</f>
        <v/>
      </c>
      <c r="M604" s="18">
        <f>IF($K604="","",$K604*N(INDEX(Turnos!$D$2:$D$201,MATCH($G604,Turnos!$J$2:$J$201,0))))</f>
        <v/>
      </c>
      <c r="N604" s="18">
        <f>IF($K604="","",$L604+$M604)</f>
        <v/>
      </c>
      <c r="O604" s="13">
        <f>IF(OR($G604="",$C604="",$G604&lt;&gt;'Liquidación del turno'!$C$5),"",COUNTIFS($G$2:$G604,$G604,$C$2:$C604,"&lt;&gt;"))</f>
        <v/>
      </c>
    </row>
    <row r="605">
      <c r="A605" s="16" t="n"/>
      <c r="B605" s="11" t="n"/>
      <c r="C605" s="11" t="n"/>
      <c r="D605" s="12" t="n"/>
      <c r="E605" s="13">
        <f>IF($C605="","",IFERROR(INDEX(Equipo!$B$2:$B$61,MATCH($C605,Equipo!$A$2:$A$61,0)),"No está en Equipo"))</f>
        <v/>
      </c>
      <c r="F605" s="15">
        <f>IF($C605="","",IFERROR(INDEX(Equipo!$C$2:$C$61,MATCH($C605,Equipo!$A$2:$A$61,0)),0))</f>
        <v/>
      </c>
      <c r="G605" s="13">
        <f>IF(OR($A605="",$B605=""),"",IFERROR($A605*10+MATCH($B605,Puestos!$D$2:$D$7,0),""))</f>
        <v/>
      </c>
      <c r="H605" s="13">
        <f>IF($G605="","",IFERROR(INDEX(Turnos!$F$2:$F$201,MATCH($G605,Turnos!$J$2:$J$201,0)),"Falta el turno"))</f>
        <v/>
      </c>
      <c r="I605" s="15">
        <f>IF(OR($C605="",$H605=""),"",IF($H605="Por horas",N($D605),IF($H605="Por puntos",N($F605),IF($H605="Puntos × horas",N($F605)*N($D605),IF($H605="Partes iguales",1,"")))))</f>
        <v/>
      </c>
      <c r="J605" s="15">
        <f>IF($I605="","",SUMIFS($I$2:$I$1201,$G$2:$G$1201,$G605))</f>
        <v/>
      </c>
      <c r="K605" s="19">
        <f>IF($I605="","",IFERROR($I605/$J605,0))</f>
        <v/>
      </c>
      <c r="L605" s="18">
        <f>IF($K605="","",$K605*N(INDEX(Turnos!$C$2:$C$201,MATCH($G605,Turnos!$J$2:$J$201,0))))</f>
        <v/>
      </c>
      <c r="M605" s="18">
        <f>IF($K605="","",$K605*N(INDEX(Turnos!$D$2:$D$201,MATCH($G605,Turnos!$J$2:$J$201,0))))</f>
        <v/>
      </c>
      <c r="N605" s="18">
        <f>IF($K605="","",$L605+$M605)</f>
        <v/>
      </c>
      <c r="O605" s="13">
        <f>IF(OR($G605="",$C605="",$G605&lt;&gt;'Liquidación del turno'!$C$5),"",COUNTIFS($G$2:$G605,$G605,$C$2:$C605,"&lt;&gt;"))</f>
        <v/>
      </c>
    </row>
    <row r="606">
      <c r="A606" s="16" t="n"/>
      <c r="B606" s="11" t="n"/>
      <c r="C606" s="11" t="n"/>
      <c r="D606" s="12" t="n"/>
      <c r="E606" s="13">
        <f>IF($C606="","",IFERROR(INDEX(Equipo!$B$2:$B$61,MATCH($C606,Equipo!$A$2:$A$61,0)),"No está en Equipo"))</f>
        <v/>
      </c>
      <c r="F606" s="15">
        <f>IF($C606="","",IFERROR(INDEX(Equipo!$C$2:$C$61,MATCH($C606,Equipo!$A$2:$A$61,0)),0))</f>
        <v/>
      </c>
      <c r="G606" s="13">
        <f>IF(OR($A606="",$B606=""),"",IFERROR($A606*10+MATCH($B606,Puestos!$D$2:$D$7,0),""))</f>
        <v/>
      </c>
      <c r="H606" s="13">
        <f>IF($G606="","",IFERROR(INDEX(Turnos!$F$2:$F$201,MATCH($G606,Turnos!$J$2:$J$201,0)),"Falta el turno"))</f>
        <v/>
      </c>
      <c r="I606" s="15">
        <f>IF(OR($C606="",$H606=""),"",IF($H606="Por horas",N($D606),IF($H606="Por puntos",N($F606),IF($H606="Puntos × horas",N($F606)*N($D606),IF($H606="Partes iguales",1,"")))))</f>
        <v/>
      </c>
      <c r="J606" s="15">
        <f>IF($I606="","",SUMIFS($I$2:$I$1201,$G$2:$G$1201,$G606))</f>
        <v/>
      </c>
      <c r="K606" s="19">
        <f>IF($I606="","",IFERROR($I606/$J606,0))</f>
        <v/>
      </c>
      <c r="L606" s="18">
        <f>IF($K606="","",$K606*N(INDEX(Turnos!$C$2:$C$201,MATCH($G606,Turnos!$J$2:$J$201,0))))</f>
        <v/>
      </c>
      <c r="M606" s="18">
        <f>IF($K606="","",$K606*N(INDEX(Turnos!$D$2:$D$201,MATCH($G606,Turnos!$J$2:$J$201,0))))</f>
        <v/>
      </c>
      <c r="N606" s="18">
        <f>IF($K606="","",$L606+$M606)</f>
        <v/>
      </c>
      <c r="O606" s="13">
        <f>IF(OR($G606="",$C606="",$G606&lt;&gt;'Liquidación del turno'!$C$5),"",COUNTIFS($G$2:$G606,$G606,$C$2:$C606,"&lt;&gt;"))</f>
        <v/>
      </c>
    </row>
    <row r="607">
      <c r="A607" s="16" t="n"/>
      <c r="B607" s="11" t="n"/>
      <c r="C607" s="11" t="n"/>
      <c r="D607" s="12" t="n"/>
      <c r="E607" s="13">
        <f>IF($C607="","",IFERROR(INDEX(Equipo!$B$2:$B$61,MATCH($C607,Equipo!$A$2:$A$61,0)),"No está en Equipo"))</f>
        <v/>
      </c>
      <c r="F607" s="15">
        <f>IF($C607="","",IFERROR(INDEX(Equipo!$C$2:$C$61,MATCH($C607,Equipo!$A$2:$A$61,0)),0))</f>
        <v/>
      </c>
      <c r="G607" s="13">
        <f>IF(OR($A607="",$B607=""),"",IFERROR($A607*10+MATCH($B607,Puestos!$D$2:$D$7,0),""))</f>
        <v/>
      </c>
      <c r="H607" s="13">
        <f>IF($G607="","",IFERROR(INDEX(Turnos!$F$2:$F$201,MATCH($G607,Turnos!$J$2:$J$201,0)),"Falta el turno"))</f>
        <v/>
      </c>
      <c r="I607" s="15">
        <f>IF(OR($C607="",$H607=""),"",IF($H607="Por horas",N($D607),IF($H607="Por puntos",N($F607),IF($H607="Puntos × horas",N($F607)*N($D607),IF($H607="Partes iguales",1,"")))))</f>
        <v/>
      </c>
      <c r="J607" s="15">
        <f>IF($I607="","",SUMIFS($I$2:$I$1201,$G$2:$G$1201,$G607))</f>
        <v/>
      </c>
      <c r="K607" s="19">
        <f>IF($I607="","",IFERROR($I607/$J607,0))</f>
        <v/>
      </c>
      <c r="L607" s="18">
        <f>IF($K607="","",$K607*N(INDEX(Turnos!$C$2:$C$201,MATCH($G607,Turnos!$J$2:$J$201,0))))</f>
        <v/>
      </c>
      <c r="M607" s="18">
        <f>IF($K607="","",$K607*N(INDEX(Turnos!$D$2:$D$201,MATCH($G607,Turnos!$J$2:$J$201,0))))</f>
        <v/>
      </c>
      <c r="N607" s="18">
        <f>IF($K607="","",$L607+$M607)</f>
        <v/>
      </c>
      <c r="O607" s="13">
        <f>IF(OR($G607="",$C607="",$G607&lt;&gt;'Liquidación del turno'!$C$5),"",COUNTIFS($G$2:$G607,$G607,$C$2:$C607,"&lt;&gt;"))</f>
        <v/>
      </c>
    </row>
    <row r="608">
      <c r="A608" s="16" t="n"/>
      <c r="B608" s="11" t="n"/>
      <c r="C608" s="11" t="n"/>
      <c r="D608" s="12" t="n"/>
      <c r="E608" s="13">
        <f>IF($C608="","",IFERROR(INDEX(Equipo!$B$2:$B$61,MATCH($C608,Equipo!$A$2:$A$61,0)),"No está en Equipo"))</f>
        <v/>
      </c>
      <c r="F608" s="15">
        <f>IF($C608="","",IFERROR(INDEX(Equipo!$C$2:$C$61,MATCH($C608,Equipo!$A$2:$A$61,0)),0))</f>
        <v/>
      </c>
      <c r="G608" s="13">
        <f>IF(OR($A608="",$B608=""),"",IFERROR($A608*10+MATCH($B608,Puestos!$D$2:$D$7,0),""))</f>
        <v/>
      </c>
      <c r="H608" s="13">
        <f>IF($G608="","",IFERROR(INDEX(Turnos!$F$2:$F$201,MATCH($G608,Turnos!$J$2:$J$201,0)),"Falta el turno"))</f>
        <v/>
      </c>
      <c r="I608" s="15">
        <f>IF(OR($C608="",$H608=""),"",IF($H608="Por horas",N($D608),IF($H608="Por puntos",N($F608),IF($H608="Puntos × horas",N($F608)*N($D608),IF($H608="Partes iguales",1,"")))))</f>
        <v/>
      </c>
      <c r="J608" s="15">
        <f>IF($I608="","",SUMIFS($I$2:$I$1201,$G$2:$G$1201,$G608))</f>
        <v/>
      </c>
      <c r="K608" s="19">
        <f>IF($I608="","",IFERROR($I608/$J608,0))</f>
        <v/>
      </c>
      <c r="L608" s="18">
        <f>IF($K608="","",$K608*N(INDEX(Turnos!$C$2:$C$201,MATCH($G608,Turnos!$J$2:$J$201,0))))</f>
        <v/>
      </c>
      <c r="M608" s="18">
        <f>IF($K608="","",$K608*N(INDEX(Turnos!$D$2:$D$201,MATCH($G608,Turnos!$J$2:$J$201,0))))</f>
        <v/>
      </c>
      <c r="N608" s="18">
        <f>IF($K608="","",$L608+$M608)</f>
        <v/>
      </c>
      <c r="O608" s="13">
        <f>IF(OR($G608="",$C608="",$G608&lt;&gt;'Liquidación del turno'!$C$5),"",COUNTIFS($G$2:$G608,$G608,$C$2:$C608,"&lt;&gt;"))</f>
        <v/>
      </c>
    </row>
    <row r="609">
      <c r="A609" s="16" t="n"/>
      <c r="B609" s="11" t="n"/>
      <c r="C609" s="11" t="n"/>
      <c r="D609" s="12" t="n"/>
      <c r="E609" s="13">
        <f>IF($C609="","",IFERROR(INDEX(Equipo!$B$2:$B$61,MATCH($C609,Equipo!$A$2:$A$61,0)),"No está en Equipo"))</f>
        <v/>
      </c>
      <c r="F609" s="15">
        <f>IF($C609="","",IFERROR(INDEX(Equipo!$C$2:$C$61,MATCH($C609,Equipo!$A$2:$A$61,0)),0))</f>
        <v/>
      </c>
      <c r="G609" s="13">
        <f>IF(OR($A609="",$B609=""),"",IFERROR($A609*10+MATCH($B609,Puestos!$D$2:$D$7,0),""))</f>
        <v/>
      </c>
      <c r="H609" s="13">
        <f>IF($G609="","",IFERROR(INDEX(Turnos!$F$2:$F$201,MATCH($G609,Turnos!$J$2:$J$201,0)),"Falta el turno"))</f>
        <v/>
      </c>
      <c r="I609" s="15">
        <f>IF(OR($C609="",$H609=""),"",IF($H609="Por horas",N($D609),IF($H609="Por puntos",N($F609),IF($H609="Puntos × horas",N($F609)*N($D609),IF($H609="Partes iguales",1,"")))))</f>
        <v/>
      </c>
      <c r="J609" s="15">
        <f>IF($I609="","",SUMIFS($I$2:$I$1201,$G$2:$G$1201,$G609))</f>
        <v/>
      </c>
      <c r="K609" s="19">
        <f>IF($I609="","",IFERROR($I609/$J609,0))</f>
        <v/>
      </c>
      <c r="L609" s="18">
        <f>IF($K609="","",$K609*N(INDEX(Turnos!$C$2:$C$201,MATCH($G609,Turnos!$J$2:$J$201,0))))</f>
        <v/>
      </c>
      <c r="M609" s="18">
        <f>IF($K609="","",$K609*N(INDEX(Turnos!$D$2:$D$201,MATCH($G609,Turnos!$J$2:$J$201,0))))</f>
        <v/>
      </c>
      <c r="N609" s="18">
        <f>IF($K609="","",$L609+$M609)</f>
        <v/>
      </c>
      <c r="O609" s="13">
        <f>IF(OR($G609="",$C609="",$G609&lt;&gt;'Liquidación del turno'!$C$5),"",COUNTIFS($G$2:$G609,$G609,$C$2:$C609,"&lt;&gt;"))</f>
        <v/>
      </c>
    </row>
    <row r="610">
      <c r="A610" s="16" t="n"/>
      <c r="B610" s="11" t="n"/>
      <c r="C610" s="11" t="n"/>
      <c r="D610" s="12" t="n"/>
      <c r="E610" s="13">
        <f>IF($C610="","",IFERROR(INDEX(Equipo!$B$2:$B$61,MATCH($C610,Equipo!$A$2:$A$61,0)),"No está en Equipo"))</f>
        <v/>
      </c>
      <c r="F610" s="15">
        <f>IF($C610="","",IFERROR(INDEX(Equipo!$C$2:$C$61,MATCH($C610,Equipo!$A$2:$A$61,0)),0))</f>
        <v/>
      </c>
      <c r="G610" s="13">
        <f>IF(OR($A610="",$B610=""),"",IFERROR($A610*10+MATCH($B610,Puestos!$D$2:$D$7,0),""))</f>
        <v/>
      </c>
      <c r="H610" s="13">
        <f>IF($G610="","",IFERROR(INDEX(Turnos!$F$2:$F$201,MATCH($G610,Turnos!$J$2:$J$201,0)),"Falta el turno"))</f>
        <v/>
      </c>
      <c r="I610" s="15">
        <f>IF(OR($C610="",$H610=""),"",IF($H610="Por horas",N($D610),IF($H610="Por puntos",N($F610),IF($H610="Puntos × horas",N($F610)*N($D610),IF($H610="Partes iguales",1,"")))))</f>
        <v/>
      </c>
      <c r="J610" s="15">
        <f>IF($I610="","",SUMIFS($I$2:$I$1201,$G$2:$G$1201,$G610))</f>
        <v/>
      </c>
      <c r="K610" s="19">
        <f>IF($I610="","",IFERROR($I610/$J610,0))</f>
        <v/>
      </c>
      <c r="L610" s="18">
        <f>IF($K610="","",$K610*N(INDEX(Turnos!$C$2:$C$201,MATCH($G610,Turnos!$J$2:$J$201,0))))</f>
        <v/>
      </c>
      <c r="M610" s="18">
        <f>IF($K610="","",$K610*N(INDEX(Turnos!$D$2:$D$201,MATCH($G610,Turnos!$J$2:$J$201,0))))</f>
        <v/>
      </c>
      <c r="N610" s="18">
        <f>IF($K610="","",$L610+$M610)</f>
        <v/>
      </c>
      <c r="O610" s="13">
        <f>IF(OR($G610="",$C610="",$G610&lt;&gt;'Liquidación del turno'!$C$5),"",COUNTIFS($G$2:$G610,$G610,$C$2:$C610,"&lt;&gt;"))</f>
        <v/>
      </c>
    </row>
    <row r="611">
      <c r="A611" s="16" t="n"/>
      <c r="B611" s="11" t="n"/>
      <c r="C611" s="11" t="n"/>
      <c r="D611" s="12" t="n"/>
      <c r="E611" s="13">
        <f>IF($C611="","",IFERROR(INDEX(Equipo!$B$2:$B$61,MATCH($C611,Equipo!$A$2:$A$61,0)),"No está en Equipo"))</f>
        <v/>
      </c>
      <c r="F611" s="15">
        <f>IF($C611="","",IFERROR(INDEX(Equipo!$C$2:$C$61,MATCH($C611,Equipo!$A$2:$A$61,0)),0))</f>
        <v/>
      </c>
      <c r="G611" s="13">
        <f>IF(OR($A611="",$B611=""),"",IFERROR($A611*10+MATCH($B611,Puestos!$D$2:$D$7,0),""))</f>
        <v/>
      </c>
      <c r="H611" s="13">
        <f>IF($G611="","",IFERROR(INDEX(Turnos!$F$2:$F$201,MATCH($G611,Turnos!$J$2:$J$201,0)),"Falta el turno"))</f>
        <v/>
      </c>
      <c r="I611" s="15">
        <f>IF(OR($C611="",$H611=""),"",IF($H611="Por horas",N($D611),IF($H611="Por puntos",N($F611),IF($H611="Puntos × horas",N($F611)*N($D611),IF($H611="Partes iguales",1,"")))))</f>
        <v/>
      </c>
      <c r="J611" s="15">
        <f>IF($I611="","",SUMIFS($I$2:$I$1201,$G$2:$G$1201,$G611))</f>
        <v/>
      </c>
      <c r="K611" s="19">
        <f>IF($I611="","",IFERROR($I611/$J611,0))</f>
        <v/>
      </c>
      <c r="L611" s="18">
        <f>IF($K611="","",$K611*N(INDEX(Turnos!$C$2:$C$201,MATCH($G611,Turnos!$J$2:$J$201,0))))</f>
        <v/>
      </c>
      <c r="M611" s="18">
        <f>IF($K611="","",$K611*N(INDEX(Turnos!$D$2:$D$201,MATCH($G611,Turnos!$J$2:$J$201,0))))</f>
        <v/>
      </c>
      <c r="N611" s="18">
        <f>IF($K611="","",$L611+$M611)</f>
        <v/>
      </c>
      <c r="O611" s="13">
        <f>IF(OR($G611="",$C611="",$G611&lt;&gt;'Liquidación del turno'!$C$5),"",COUNTIFS($G$2:$G611,$G611,$C$2:$C611,"&lt;&gt;"))</f>
        <v/>
      </c>
    </row>
    <row r="612">
      <c r="A612" s="16" t="n"/>
      <c r="B612" s="11" t="n"/>
      <c r="C612" s="11" t="n"/>
      <c r="D612" s="12" t="n"/>
      <c r="E612" s="13">
        <f>IF($C612="","",IFERROR(INDEX(Equipo!$B$2:$B$61,MATCH($C612,Equipo!$A$2:$A$61,0)),"No está en Equipo"))</f>
        <v/>
      </c>
      <c r="F612" s="15">
        <f>IF($C612="","",IFERROR(INDEX(Equipo!$C$2:$C$61,MATCH($C612,Equipo!$A$2:$A$61,0)),0))</f>
        <v/>
      </c>
      <c r="G612" s="13">
        <f>IF(OR($A612="",$B612=""),"",IFERROR($A612*10+MATCH($B612,Puestos!$D$2:$D$7,0),""))</f>
        <v/>
      </c>
      <c r="H612" s="13">
        <f>IF($G612="","",IFERROR(INDEX(Turnos!$F$2:$F$201,MATCH($G612,Turnos!$J$2:$J$201,0)),"Falta el turno"))</f>
        <v/>
      </c>
      <c r="I612" s="15">
        <f>IF(OR($C612="",$H612=""),"",IF($H612="Por horas",N($D612),IF($H612="Por puntos",N($F612),IF($H612="Puntos × horas",N($F612)*N($D612),IF($H612="Partes iguales",1,"")))))</f>
        <v/>
      </c>
      <c r="J612" s="15">
        <f>IF($I612="","",SUMIFS($I$2:$I$1201,$G$2:$G$1201,$G612))</f>
        <v/>
      </c>
      <c r="K612" s="19">
        <f>IF($I612="","",IFERROR($I612/$J612,0))</f>
        <v/>
      </c>
      <c r="L612" s="18">
        <f>IF($K612="","",$K612*N(INDEX(Turnos!$C$2:$C$201,MATCH($G612,Turnos!$J$2:$J$201,0))))</f>
        <v/>
      </c>
      <c r="M612" s="18">
        <f>IF($K612="","",$K612*N(INDEX(Turnos!$D$2:$D$201,MATCH($G612,Turnos!$J$2:$J$201,0))))</f>
        <v/>
      </c>
      <c r="N612" s="18">
        <f>IF($K612="","",$L612+$M612)</f>
        <v/>
      </c>
      <c r="O612" s="13">
        <f>IF(OR($G612="",$C612="",$G612&lt;&gt;'Liquidación del turno'!$C$5),"",COUNTIFS($G$2:$G612,$G612,$C$2:$C612,"&lt;&gt;"))</f>
        <v/>
      </c>
    </row>
    <row r="613">
      <c r="A613" s="16" t="n"/>
      <c r="B613" s="11" t="n"/>
      <c r="C613" s="11" t="n"/>
      <c r="D613" s="12" t="n"/>
      <c r="E613" s="13">
        <f>IF($C613="","",IFERROR(INDEX(Equipo!$B$2:$B$61,MATCH($C613,Equipo!$A$2:$A$61,0)),"No está en Equipo"))</f>
        <v/>
      </c>
      <c r="F613" s="15">
        <f>IF($C613="","",IFERROR(INDEX(Equipo!$C$2:$C$61,MATCH($C613,Equipo!$A$2:$A$61,0)),0))</f>
        <v/>
      </c>
      <c r="G613" s="13">
        <f>IF(OR($A613="",$B613=""),"",IFERROR($A613*10+MATCH($B613,Puestos!$D$2:$D$7,0),""))</f>
        <v/>
      </c>
      <c r="H613" s="13">
        <f>IF($G613="","",IFERROR(INDEX(Turnos!$F$2:$F$201,MATCH($G613,Turnos!$J$2:$J$201,0)),"Falta el turno"))</f>
        <v/>
      </c>
      <c r="I613" s="15">
        <f>IF(OR($C613="",$H613=""),"",IF($H613="Por horas",N($D613),IF($H613="Por puntos",N($F613),IF($H613="Puntos × horas",N($F613)*N($D613),IF($H613="Partes iguales",1,"")))))</f>
        <v/>
      </c>
      <c r="J613" s="15">
        <f>IF($I613="","",SUMIFS($I$2:$I$1201,$G$2:$G$1201,$G613))</f>
        <v/>
      </c>
      <c r="K613" s="19">
        <f>IF($I613="","",IFERROR($I613/$J613,0))</f>
        <v/>
      </c>
      <c r="L613" s="18">
        <f>IF($K613="","",$K613*N(INDEX(Turnos!$C$2:$C$201,MATCH($G613,Turnos!$J$2:$J$201,0))))</f>
        <v/>
      </c>
      <c r="M613" s="18">
        <f>IF($K613="","",$K613*N(INDEX(Turnos!$D$2:$D$201,MATCH($G613,Turnos!$J$2:$J$201,0))))</f>
        <v/>
      </c>
      <c r="N613" s="18">
        <f>IF($K613="","",$L613+$M613)</f>
        <v/>
      </c>
      <c r="O613" s="13">
        <f>IF(OR($G613="",$C613="",$G613&lt;&gt;'Liquidación del turno'!$C$5),"",COUNTIFS($G$2:$G613,$G613,$C$2:$C613,"&lt;&gt;"))</f>
        <v/>
      </c>
    </row>
    <row r="614">
      <c r="A614" s="16" t="n"/>
      <c r="B614" s="11" t="n"/>
      <c r="C614" s="11" t="n"/>
      <c r="D614" s="12" t="n"/>
      <c r="E614" s="13">
        <f>IF($C614="","",IFERROR(INDEX(Equipo!$B$2:$B$61,MATCH($C614,Equipo!$A$2:$A$61,0)),"No está en Equipo"))</f>
        <v/>
      </c>
      <c r="F614" s="15">
        <f>IF($C614="","",IFERROR(INDEX(Equipo!$C$2:$C$61,MATCH($C614,Equipo!$A$2:$A$61,0)),0))</f>
        <v/>
      </c>
      <c r="G614" s="13">
        <f>IF(OR($A614="",$B614=""),"",IFERROR($A614*10+MATCH($B614,Puestos!$D$2:$D$7,0),""))</f>
        <v/>
      </c>
      <c r="H614" s="13">
        <f>IF($G614="","",IFERROR(INDEX(Turnos!$F$2:$F$201,MATCH($G614,Turnos!$J$2:$J$201,0)),"Falta el turno"))</f>
        <v/>
      </c>
      <c r="I614" s="15">
        <f>IF(OR($C614="",$H614=""),"",IF($H614="Por horas",N($D614),IF($H614="Por puntos",N($F614),IF($H614="Puntos × horas",N($F614)*N($D614),IF($H614="Partes iguales",1,"")))))</f>
        <v/>
      </c>
      <c r="J614" s="15">
        <f>IF($I614="","",SUMIFS($I$2:$I$1201,$G$2:$G$1201,$G614))</f>
        <v/>
      </c>
      <c r="K614" s="19">
        <f>IF($I614="","",IFERROR($I614/$J614,0))</f>
        <v/>
      </c>
      <c r="L614" s="18">
        <f>IF($K614="","",$K614*N(INDEX(Turnos!$C$2:$C$201,MATCH($G614,Turnos!$J$2:$J$201,0))))</f>
        <v/>
      </c>
      <c r="M614" s="18">
        <f>IF($K614="","",$K614*N(INDEX(Turnos!$D$2:$D$201,MATCH($G614,Turnos!$J$2:$J$201,0))))</f>
        <v/>
      </c>
      <c r="N614" s="18">
        <f>IF($K614="","",$L614+$M614)</f>
        <v/>
      </c>
      <c r="O614" s="13">
        <f>IF(OR($G614="",$C614="",$G614&lt;&gt;'Liquidación del turno'!$C$5),"",COUNTIFS($G$2:$G614,$G614,$C$2:$C614,"&lt;&gt;"))</f>
        <v/>
      </c>
    </row>
    <row r="615">
      <c r="A615" s="16" t="n"/>
      <c r="B615" s="11" t="n"/>
      <c r="C615" s="11" t="n"/>
      <c r="D615" s="12" t="n"/>
      <c r="E615" s="13">
        <f>IF($C615="","",IFERROR(INDEX(Equipo!$B$2:$B$61,MATCH($C615,Equipo!$A$2:$A$61,0)),"No está en Equipo"))</f>
        <v/>
      </c>
      <c r="F615" s="15">
        <f>IF($C615="","",IFERROR(INDEX(Equipo!$C$2:$C$61,MATCH($C615,Equipo!$A$2:$A$61,0)),0))</f>
        <v/>
      </c>
      <c r="G615" s="13">
        <f>IF(OR($A615="",$B615=""),"",IFERROR($A615*10+MATCH($B615,Puestos!$D$2:$D$7,0),""))</f>
        <v/>
      </c>
      <c r="H615" s="13">
        <f>IF($G615="","",IFERROR(INDEX(Turnos!$F$2:$F$201,MATCH($G615,Turnos!$J$2:$J$201,0)),"Falta el turno"))</f>
        <v/>
      </c>
      <c r="I615" s="15">
        <f>IF(OR($C615="",$H615=""),"",IF($H615="Por horas",N($D615),IF($H615="Por puntos",N($F615),IF($H615="Puntos × horas",N($F615)*N($D615),IF($H615="Partes iguales",1,"")))))</f>
        <v/>
      </c>
      <c r="J615" s="15">
        <f>IF($I615="","",SUMIFS($I$2:$I$1201,$G$2:$G$1201,$G615))</f>
        <v/>
      </c>
      <c r="K615" s="19">
        <f>IF($I615="","",IFERROR($I615/$J615,0))</f>
        <v/>
      </c>
      <c r="L615" s="18">
        <f>IF($K615="","",$K615*N(INDEX(Turnos!$C$2:$C$201,MATCH($G615,Turnos!$J$2:$J$201,0))))</f>
        <v/>
      </c>
      <c r="M615" s="18">
        <f>IF($K615="","",$K615*N(INDEX(Turnos!$D$2:$D$201,MATCH($G615,Turnos!$J$2:$J$201,0))))</f>
        <v/>
      </c>
      <c r="N615" s="18">
        <f>IF($K615="","",$L615+$M615)</f>
        <v/>
      </c>
      <c r="O615" s="13">
        <f>IF(OR($G615="",$C615="",$G615&lt;&gt;'Liquidación del turno'!$C$5),"",COUNTIFS($G$2:$G615,$G615,$C$2:$C615,"&lt;&gt;"))</f>
        <v/>
      </c>
    </row>
    <row r="616">
      <c r="A616" s="16" t="n"/>
      <c r="B616" s="11" t="n"/>
      <c r="C616" s="11" t="n"/>
      <c r="D616" s="12" t="n"/>
      <c r="E616" s="13">
        <f>IF($C616="","",IFERROR(INDEX(Equipo!$B$2:$B$61,MATCH($C616,Equipo!$A$2:$A$61,0)),"No está en Equipo"))</f>
        <v/>
      </c>
      <c r="F616" s="15">
        <f>IF($C616="","",IFERROR(INDEX(Equipo!$C$2:$C$61,MATCH($C616,Equipo!$A$2:$A$61,0)),0))</f>
        <v/>
      </c>
      <c r="G616" s="13">
        <f>IF(OR($A616="",$B616=""),"",IFERROR($A616*10+MATCH($B616,Puestos!$D$2:$D$7,0),""))</f>
        <v/>
      </c>
      <c r="H616" s="13">
        <f>IF($G616="","",IFERROR(INDEX(Turnos!$F$2:$F$201,MATCH($G616,Turnos!$J$2:$J$201,0)),"Falta el turno"))</f>
        <v/>
      </c>
      <c r="I616" s="15">
        <f>IF(OR($C616="",$H616=""),"",IF($H616="Por horas",N($D616),IF($H616="Por puntos",N($F616),IF($H616="Puntos × horas",N($F616)*N($D616),IF($H616="Partes iguales",1,"")))))</f>
        <v/>
      </c>
      <c r="J616" s="15">
        <f>IF($I616="","",SUMIFS($I$2:$I$1201,$G$2:$G$1201,$G616))</f>
        <v/>
      </c>
      <c r="K616" s="19">
        <f>IF($I616="","",IFERROR($I616/$J616,0))</f>
        <v/>
      </c>
      <c r="L616" s="18">
        <f>IF($K616="","",$K616*N(INDEX(Turnos!$C$2:$C$201,MATCH($G616,Turnos!$J$2:$J$201,0))))</f>
        <v/>
      </c>
      <c r="M616" s="18">
        <f>IF($K616="","",$K616*N(INDEX(Turnos!$D$2:$D$201,MATCH($G616,Turnos!$J$2:$J$201,0))))</f>
        <v/>
      </c>
      <c r="N616" s="18">
        <f>IF($K616="","",$L616+$M616)</f>
        <v/>
      </c>
      <c r="O616" s="13">
        <f>IF(OR($G616="",$C616="",$G616&lt;&gt;'Liquidación del turno'!$C$5),"",COUNTIFS($G$2:$G616,$G616,$C$2:$C616,"&lt;&gt;"))</f>
        <v/>
      </c>
    </row>
    <row r="617">
      <c r="A617" s="16" t="n"/>
      <c r="B617" s="11" t="n"/>
      <c r="C617" s="11" t="n"/>
      <c r="D617" s="12" t="n"/>
      <c r="E617" s="13">
        <f>IF($C617="","",IFERROR(INDEX(Equipo!$B$2:$B$61,MATCH($C617,Equipo!$A$2:$A$61,0)),"No está en Equipo"))</f>
        <v/>
      </c>
      <c r="F617" s="15">
        <f>IF($C617="","",IFERROR(INDEX(Equipo!$C$2:$C$61,MATCH($C617,Equipo!$A$2:$A$61,0)),0))</f>
        <v/>
      </c>
      <c r="G617" s="13">
        <f>IF(OR($A617="",$B617=""),"",IFERROR($A617*10+MATCH($B617,Puestos!$D$2:$D$7,0),""))</f>
        <v/>
      </c>
      <c r="H617" s="13">
        <f>IF($G617="","",IFERROR(INDEX(Turnos!$F$2:$F$201,MATCH($G617,Turnos!$J$2:$J$201,0)),"Falta el turno"))</f>
        <v/>
      </c>
      <c r="I617" s="15">
        <f>IF(OR($C617="",$H617=""),"",IF($H617="Por horas",N($D617),IF($H617="Por puntos",N($F617),IF($H617="Puntos × horas",N($F617)*N($D617),IF($H617="Partes iguales",1,"")))))</f>
        <v/>
      </c>
      <c r="J617" s="15">
        <f>IF($I617="","",SUMIFS($I$2:$I$1201,$G$2:$G$1201,$G617))</f>
        <v/>
      </c>
      <c r="K617" s="19">
        <f>IF($I617="","",IFERROR($I617/$J617,0))</f>
        <v/>
      </c>
      <c r="L617" s="18">
        <f>IF($K617="","",$K617*N(INDEX(Turnos!$C$2:$C$201,MATCH($G617,Turnos!$J$2:$J$201,0))))</f>
        <v/>
      </c>
      <c r="M617" s="18">
        <f>IF($K617="","",$K617*N(INDEX(Turnos!$D$2:$D$201,MATCH($G617,Turnos!$J$2:$J$201,0))))</f>
        <v/>
      </c>
      <c r="N617" s="18">
        <f>IF($K617="","",$L617+$M617)</f>
        <v/>
      </c>
      <c r="O617" s="13">
        <f>IF(OR($G617="",$C617="",$G617&lt;&gt;'Liquidación del turno'!$C$5),"",COUNTIFS($G$2:$G617,$G617,$C$2:$C617,"&lt;&gt;"))</f>
        <v/>
      </c>
    </row>
    <row r="618">
      <c r="A618" s="16" t="n"/>
      <c r="B618" s="11" t="n"/>
      <c r="C618" s="11" t="n"/>
      <c r="D618" s="12" t="n"/>
      <c r="E618" s="13">
        <f>IF($C618="","",IFERROR(INDEX(Equipo!$B$2:$B$61,MATCH($C618,Equipo!$A$2:$A$61,0)),"No está en Equipo"))</f>
        <v/>
      </c>
      <c r="F618" s="15">
        <f>IF($C618="","",IFERROR(INDEX(Equipo!$C$2:$C$61,MATCH($C618,Equipo!$A$2:$A$61,0)),0))</f>
        <v/>
      </c>
      <c r="G618" s="13">
        <f>IF(OR($A618="",$B618=""),"",IFERROR($A618*10+MATCH($B618,Puestos!$D$2:$D$7,0),""))</f>
        <v/>
      </c>
      <c r="H618" s="13">
        <f>IF($G618="","",IFERROR(INDEX(Turnos!$F$2:$F$201,MATCH($G618,Turnos!$J$2:$J$201,0)),"Falta el turno"))</f>
        <v/>
      </c>
      <c r="I618" s="15">
        <f>IF(OR($C618="",$H618=""),"",IF($H618="Por horas",N($D618),IF($H618="Por puntos",N($F618),IF($H618="Puntos × horas",N($F618)*N($D618),IF($H618="Partes iguales",1,"")))))</f>
        <v/>
      </c>
      <c r="J618" s="15">
        <f>IF($I618="","",SUMIFS($I$2:$I$1201,$G$2:$G$1201,$G618))</f>
        <v/>
      </c>
      <c r="K618" s="19">
        <f>IF($I618="","",IFERROR($I618/$J618,0))</f>
        <v/>
      </c>
      <c r="L618" s="18">
        <f>IF($K618="","",$K618*N(INDEX(Turnos!$C$2:$C$201,MATCH($G618,Turnos!$J$2:$J$201,0))))</f>
        <v/>
      </c>
      <c r="M618" s="18">
        <f>IF($K618="","",$K618*N(INDEX(Turnos!$D$2:$D$201,MATCH($G618,Turnos!$J$2:$J$201,0))))</f>
        <v/>
      </c>
      <c r="N618" s="18">
        <f>IF($K618="","",$L618+$M618)</f>
        <v/>
      </c>
      <c r="O618" s="13">
        <f>IF(OR($G618="",$C618="",$G618&lt;&gt;'Liquidación del turno'!$C$5),"",COUNTIFS($G$2:$G618,$G618,$C$2:$C618,"&lt;&gt;"))</f>
        <v/>
      </c>
    </row>
    <row r="619">
      <c r="A619" s="16" t="n"/>
      <c r="B619" s="11" t="n"/>
      <c r="C619" s="11" t="n"/>
      <c r="D619" s="12" t="n"/>
      <c r="E619" s="13">
        <f>IF($C619="","",IFERROR(INDEX(Equipo!$B$2:$B$61,MATCH($C619,Equipo!$A$2:$A$61,0)),"No está en Equipo"))</f>
        <v/>
      </c>
      <c r="F619" s="15">
        <f>IF($C619="","",IFERROR(INDEX(Equipo!$C$2:$C$61,MATCH($C619,Equipo!$A$2:$A$61,0)),0))</f>
        <v/>
      </c>
      <c r="G619" s="13">
        <f>IF(OR($A619="",$B619=""),"",IFERROR($A619*10+MATCH($B619,Puestos!$D$2:$D$7,0),""))</f>
        <v/>
      </c>
      <c r="H619" s="13">
        <f>IF($G619="","",IFERROR(INDEX(Turnos!$F$2:$F$201,MATCH($G619,Turnos!$J$2:$J$201,0)),"Falta el turno"))</f>
        <v/>
      </c>
      <c r="I619" s="15">
        <f>IF(OR($C619="",$H619=""),"",IF($H619="Por horas",N($D619),IF($H619="Por puntos",N($F619),IF($H619="Puntos × horas",N($F619)*N($D619),IF($H619="Partes iguales",1,"")))))</f>
        <v/>
      </c>
      <c r="J619" s="15">
        <f>IF($I619="","",SUMIFS($I$2:$I$1201,$G$2:$G$1201,$G619))</f>
        <v/>
      </c>
      <c r="K619" s="19">
        <f>IF($I619="","",IFERROR($I619/$J619,0))</f>
        <v/>
      </c>
      <c r="L619" s="18">
        <f>IF($K619="","",$K619*N(INDEX(Turnos!$C$2:$C$201,MATCH($G619,Turnos!$J$2:$J$201,0))))</f>
        <v/>
      </c>
      <c r="M619" s="18">
        <f>IF($K619="","",$K619*N(INDEX(Turnos!$D$2:$D$201,MATCH($G619,Turnos!$J$2:$J$201,0))))</f>
        <v/>
      </c>
      <c r="N619" s="18">
        <f>IF($K619="","",$L619+$M619)</f>
        <v/>
      </c>
      <c r="O619" s="13">
        <f>IF(OR($G619="",$C619="",$G619&lt;&gt;'Liquidación del turno'!$C$5),"",COUNTIFS($G$2:$G619,$G619,$C$2:$C619,"&lt;&gt;"))</f>
        <v/>
      </c>
    </row>
    <row r="620">
      <c r="A620" s="16" t="n"/>
      <c r="B620" s="11" t="n"/>
      <c r="C620" s="11" t="n"/>
      <c r="D620" s="12" t="n"/>
      <c r="E620" s="13">
        <f>IF($C620="","",IFERROR(INDEX(Equipo!$B$2:$B$61,MATCH($C620,Equipo!$A$2:$A$61,0)),"No está en Equipo"))</f>
        <v/>
      </c>
      <c r="F620" s="15">
        <f>IF($C620="","",IFERROR(INDEX(Equipo!$C$2:$C$61,MATCH($C620,Equipo!$A$2:$A$61,0)),0))</f>
        <v/>
      </c>
      <c r="G620" s="13">
        <f>IF(OR($A620="",$B620=""),"",IFERROR($A620*10+MATCH($B620,Puestos!$D$2:$D$7,0),""))</f>
        <v/>
      </c>
      <c r="H620" s="13">
        <f>IF($G620="","",IFERROR(INDEX(Turnos!$F$2:$F$201,MATCH($G620,Turnos!$J$2:$J$201,0)),"Falta el turno"))</f>
        <v/>
      </c>
      <c r="I620" s="15">
        <f>IF(OR($C620="",$H620=""),"",IF($H620="Por horas",N($D620),IF($H620="Por puntos",N($F620),IF($H620="Puntos × horas",N($F620)*N($D620),IF($H620="Partes iguales",1,"")))))</f>
        <v/>
      </c>
      <c r="J620" s="15">
        <f>IF($I620="","",SUMIFS($I$2:$I$1201,$G$2:$G$1201,$G620))</f>
        <v/>
      </c>
      <c r="K620" s="19">
        <f>IF($I620="","",IFERROR($I620/$J620,0))</f>
        <v/>
      </c>
      <c r="L620" s="18">
        <f>IF($K620="","",$K620*N(INDEX(Turnos!$C$2:$C$201,MATCH($G620,Turnos!$J$2:$J$201,0))))</f>
        <v/>
      </c>
      <c r="M620" s="18">
        <f>IF($K620="","",$K620*N(INDEX(Turnos!$D$2:$D$201,MATCH($G620,Turnos!$J$2:$J$201,0))))</f>
        <v/>
      </c>
      <c r="N620" s="18">
        <f>IF($K620="","",$L620+$M620)</f>
        <v/>
      </c>
      <c r="O620" s="13">
        <f>IF(OR($G620="",$C620="",$G620&lt;&gt;'Liquidación del turno'!$C$5),"",COUNTIFS($G$2:$G620,$G620,$C$2:$C620,"&lt;&gt;"))</f>
        <v/>
      </c>
    </row>
    <row r="621">
      <c r="A621" s="16" t="n"/>
      <c r="B621" s="11" t="n"/>
      <c r="C621" s="11" t="n"/>
      <c r="D621" s="12" t="n"/>
      <c r="E621" s="13">
        <f>IF($C621="","",IFERROR(INDEX(Equipo!$B$2:$B$61,MATCH($C621,Equipo!$A$2:$A$61,0)),"No está en Equipo"))</f>
        <v/>
      </c>
      <c r="F621" s="15">
        <f>IF($C621="","",IFERROR(INDEX(Equipo!$C$2:$C$61,MATCH($C621,Equipo!$A$2:$A$61,0)),0))</f>
        <v/>
      </c>
      <c r="G621" s="13">
        <f>IF(OR($A621="",$B621=""),"",IFERROR($A621*10+MATCH($B621,Puestos!$D$2:$D$7,0),""))</f>
        <v/>
      </c>
      <c r="H621" s="13">
        <f>IF($G621="","",IFERROR(INDEX(Turnos!$F$2:$F$201,MATCH($G621,Turnos!$J$2:$J$201,0)),"Falta el turno"))</f>
        <v/>
      </c>
      <c r="I621" s="15">
        <f>IF(OR($C621="",$H621=""),"",IF($H621="Por horas",N($D621),IF($H621="Por puntos",N($F621),IF($H621="Puntos × horas",N($F621)*N($D621),IF($H621="Partes iguales",1,"")))))</f>
        <v/>
      </c>
      <c r="J621" s="15">
        <f>IF($I621="","",SUMIFS($I$2:$I$1201,$G$2:$G$1201,$G621))</f>
        <v/>
      </c>
      <c r="K621" s="19">
        <f>IF($I621="","",IFERROR($I621/$J621,0))</f>
        <v/>
      </c>
      <c r="L621" s="18">
        <f>IF($K621="","",$K621*N(INDEX(Turnos!$C$2:$C$201,MATCH($G621,Turnos!$J$2:$J$201,0))))</f>
        <v/>
      </c>
      <c r="M621" s="18">
        <f>IF($K621="","",$K621*N(INDEX(Turnos!$D$2:$D$201,MATCH($G621,Turnos!$J$2:$J$201,0))))</f>
        <v/>
      </c>
      <c r="N621" s="18">
        <f>IF($K621="","",$L621+$M621)</f>
        <v/>
      </c>
      <c r="O621" s="13">
        <f>IF(OR($G621="",$C621="",$G621&lt;&gt;'Liquidación del turno'!$C$5),"",COUNTIFS($G$2:$G621,$G621,$C$2:$C621,"&lt;&gt;"))</f>
        <v/>
      </c>
    </row>
    <row r="622">
      <c r="A622" s="16" t="n"/>
      <c r="B622" s="11" t="n"/>
      <c r="C622" s="11" t="n"/>
      <c r="D622" s="12" t="n"/>
      <c r="E622" s="13">
        <f>IF($C622="","",IFERROR(INDEX(Equipo!$B$2:$B$61,MATCH($C622,Equipo!$A$2:$A$61,0)),"No está en Equipo"))</f>
        <v/>
      </c>
      <c r="F622" s="15">
        <f>IF($C622="","",IFERROR(INDEX(Equipo!$C$2:$C$61,MATCH($C622,Equipo!$A$2:$A$61,0)),0))</f>
        <v/>
      </c>
      <c r="G622" s="13">
        <f>IF(OR($A622="",$B622=""),"",IFERROR($A622*10+MATCH($B622,Puestos!$D$2:$D$7,0),""))</f>
        <v/>
      </c>
      <c r="H622" s="13">
        <f>IF($G622="","",IFERROR(INDEX(Turnos!$F$2:$F$201,MATCH($G622,Turnos!$J$2:$J$201,0)),"Falta el turno"))</f>
        <v/>
      </c>
      <c r="I622" s="15">
        <f>IF(OR($C622="",$H622=""),"",IF($H622="Por horas",N($D622),IF($H622="Por puntos",N($F622),IF($H622="Puntos × horas",N($F622)*N($D622),IF($H622="Partes iguales",1,"")))))</f>
        <v/>
      </c>
      <c r="J622" s="15">
        <f>IF($I622="","",SUMIFS($I$2:$I$1201,$G$2:$G$1201,$G622))</f>
        <v/>
      </c>
      <c r="K622" s="19">
        <f>IF($I622="","",IFERROR($I622/$J622,0))</f>
        <v/>
      </c>
      <c r="L622" s="18">
        <f>IF($K622="","",$K622*N(INDEX(Turnos!$C$2:$C$201,MATCH($G622,Turnos!$J$2:$J$201,0))))</f>
        <v/>
      </c>
      <c r="M622" s="18">
        <f>IF($K622="","",$K622*N(INDEX(Turnos!$D$2:$D$201,MATCH($G622,Turnos!$J$2:$J$201,0))))</f>
        <v/>
      </c>
      <c r="N622" s="18">
        <f>IF($K622="","",$L622+$M622)</f>
        <v/>
      </c>
      <c r="O622" s="13">
        <f>IF(OR($G622="",$C622="",$G622&lt;&gt;'Liquidación del turno'!$C$5),"",COUNTIFS($G$2:$G622,$G622,$C$2:$C622,"&lt;&gt;"))</f>
        <v/>
      </c>
    </row>
    <row r="623">
      <c r="A623" s="16" t="n"/>
      <c r="B623" s="11" t="n"/>
      <c r="C623" s="11" t="n"/>
      <c r="D623" s="12" t="n"/>
      <c r="E623" s="13">
        <f>IF($C623="","",IFERROR(INDEX(Equipo!$B$2:$B$61,MATCH($C623,Equipo!$A$2:$A$61,0)),"No está en Equipo"))</f>
        <v/>
      </c>
      <c r="F623" s="15">
        <f>IF($C623="","",IFERROR(INDEX(Equipo!$C$2:$C$61,MATCH($C623,Equipo!$A$2:$A$61,0)),0))</f>
        <v/>
      </c>
      <c r="G623" s="13">
        <f>IF(OR($A623="",$B623=""),"",IFERROR($A623*10+MATCH($B623,Puestos!$D$2:$D$7,0),""))</f>
        <v/>
      </c>
      <c r="H623" s="13">
        <f>IF($G623="","",IFERROR(INDEX(Turnos!$F$2:$F$201,MATCH($G623,Turnos!$J$2:$J$201,0)),"Falta el turno"))</f>
        <v/>
      </c>
      <c r="I623" s="15">
        <f>IF(OR($C623="",$H623=""),"",IF($H623="Por horas",N($D623),IF($H623="Por puntos",N($F623),IF($H623="Puntos × horas",N($F623)*N($D623),IF($H623="Partes iguales",1,"")))))</f>
        <v/>
      </c>
      <c r="J623" s="15">
        <f>IF($I623="","",SUMIFS($I$2:$I$1201,$G$2:$G$1201,$G623))</f>
        <v/>
      </c>
      <c r="K623" s="19">
        <f>IF($I623="","",IFERROR($I623/$J623,0))</f>
        <v/>
      </c>
      <c r="L623" s="18">
        <f>IF($K623="","",$K623*N(INDEX(Turnos!$C$2:$C$201,MATCH($G623,Turnos!$J$2:$J$201,0))))</f>
        <v/>
      </c>
      <c r="M623" s="18">
        <f>IF($K623="","",$K623*N(INDEX(Turnos!$D$2:$D$201,MATCH($G623,Turnos!$J$2:$J$201,0))))</f>
        <v/>
      </c>
      <c r="N623" s="18">
        <f>IF($K623="","",$L623+$M623)</f>
        <v/>
      </c>
      <c r="O623" s="13">
        <f>IF(OR($G623="",$C623="",$G623&lt;&gt;'Liquidación del turno'!$C$5),"",COUNTIFS($G$2:$G623,$G623,$C$2:$C623,"&lt;&gt;"))</f>
        <v/>
      </c>
    </row>
    <row r="624">
      <c r="A624" s="16" t="n"/>
      <c r="B624" s="11" t="n"/>
      <c r="C624" s="11" t="n"/>
      <c r="D624" s="12" t="n"/>
      <c r="E624" s="13">
        <f>IF($C624="","",IFERROR(INDEX(Equipo!$B$2:$B$61,MATCH($C624,Equipo!$A$2:$A$61,0)),"No está en Equipo"))</f>
        <v/>
      </c>
      <c r="F624" s="15">
        <f>IF($C624="","",IFERROR(INDEX(Equipo!$C$2:$C$61,MATCH($C624,Equipo!$A$2:$A$61,0)),0))</f>
        <v/>
      </c>
      <c r="G624" s="13">
        <f>IF(OR($A624="",$B624=""),"",IFERROR($A624*10+MATCH($B624,Puestos!$D$2:$D$7,0),""))</f>
        <v/>
      </c>
      <c r="H624" s="13">
        <f>IF($G624="","",IFERROR(INDEX(Turnos!$F$2:$F$201,MATCH($G624,Turnos!$J$2:$J$201,0)),"Falta el turno"))</f>
        <v/>
      </c>
      <c r="I624" s="15">
        <f>IF(OR($C624="",$H624=""),"",IF($H624="Por horas",N($D624),IF($H624="Por puntos",N($F624),IF($H624="Puntos × horas",N($F624)*N($D624),IF($H624="Partes iguales",1,"")))))</f>
        <v/>
      </c>
      <c r="J624" s="15">
        <f>IF($I624="","",SUMIFS($I$2:$I$1201,$G$2:$G$1201,$G624))</f>
        <v/>
      </c>
      <c r="K624" s="19">
        <f>IF($I624="","",IFERROR($I624/$J624,0))</f>
        <v/>
      </c>
      <c r="L624" s="18">
        <f>IF($K624="","",$K624*N(INDEX(Turnos!$C$2:$C$201,MATCH($G624,Turnos!$J$2:$J$201,0))))</f>
        <v/>
      </c>
      <c r="M624" s="18">
        <f>IF($K624="","",$K624*N(INDEX(Turnos!$D$2:$D$201,MATCH($G624,Turnos!$J$2:$J$201,0))))</f>
        <v/>
      </c>
      <c r="N624" s="18">
        <f>IF($K624="","",$L624+$M624)</f>
        <v/>
      </c>
      <c r="O624" s="13">
        <f>IF(OR($G624="",$C624="",$G624&lt;&gt;'Liquidación del turno'!$C$5),"",COUNTIFS($G$2:$G624,$G624,$C$2:$C624,"&lt;&gt;"))</f>
        <v/>
      </c>
    </row>
    <row r="625">
      <c r="A625" s="16" t="n"/>
      <c r="B625" s="11" t="n"/>
      <c r="C625" s="11" t="n"/>
      <c r="D625" s="12" t="n"/>
      <c r="E625" s="13">
        <f>IF($C625="","",IFERROR(INDEX(Equipo!$B$2:$B$61,MATCH($C625,Equipo!$A$2:$A$61,0)),"No está en Equipo"))</f>
        <v/>
      </c>
      <c r="F625" s="15">
        <f>IF($C625="","",IFERROR(INDEX(Equipo!$C$2:$C$61,MATCH($C625,Equipo!$A$2:$A$61,0)),0))</f>
        <v/>
      </c>
      <c r="G625" s="13">
        <f>IF(OR($A625="",$B625=""),"",IFERROR($A625*10+MATCH($B625,Puestos!$D$2:$D$7,0),""))</f>
        <v/>
      </c>
      <c r="H625" s="13">
        <f>IF($G625="","",IFERROR(INDEX(Turnos!$F$2:$F$201,MATCH($G625,Turnos!$J$2:$J$201,0)),"Falta el turno"))</f>
        <v/>
      </c>
      <c r="I625" s="15">
        <f>IF(OR($C625="",$H625=""),"",IF($H625="Por horas",N($D625),IF($H625="Por puntos",N($F625),IF($H625="Puntos × horas",N($F625)*N($D625),IF($H625="Partes iguales",1,"")))))</f>
        <v/>
      </c>
      <c r="J625" s="15">
        <f>IF($I625="","",SUMIFS($I$2:$I$1201,$G$2:$G$1201,$G625))</f>
        <v/>
      </c>
      <c r="K625" s="19">
        <f>IF($I625="","",IFERROR($I625/$J625,0))</f>
        <v/>
      </c>
      <c r="L625" s="18">
        <f>IF($K625="","",$K625*N(INDEX(Turnos!$C$2:$C$201,MATCH($G625,Turnos!$J$2:$J$201,0))))</f>
        <v/>
      </c>
      <c r="M625" s="18">
        <f>IF($K625="","",$K625*N(INDEX(Turnos!$D$2:$D$201,MATCH($G625,Turnos!$J$2:$J$201,0))))</f>
        <v/>
      </c>
      <c r="N625" s="18">
        <f>IF($K625="","",$L625+$M625)</f>
        <v/>
      </c>
      <c r="O625" s="13">
        <f>IF(OR($G625="",$C625="",$G625&lt;&gt;'Liquidación del turno'!$C$5),"",COUNTIFS($G$2:$G625,$G625,$C$2:$C625,"&lt;&gt;"))</f>
        <v/>
      </c>
    </row>
    <row r="626">
      <c r="A626" s="16" t="n"/>
      <c r="B626" s="11" t="n"/>
      <c r="C626" s="11" t="n"/>
      <c r="D626" s="12" t="n"/>
      <c r="E626" s="13">
        <f>IF($C626="","",IFERROR(INDEX(Equipo!$B$2:$B$61,MATCH($C626,Equipo!$A$2:$A$61,0)),"No está en Equipo"))</f>
        <v/>
      </c>
      <c r="F626" s="15">
        <f>IF($C626="","",IFERROR(INDEX(Equipo!$C$2:$C$61,MATCH($C626,Equipo!$A$2:$A$61,0)),0))</f>
        <v/>
      </c>
      <c r="G626" s="13">
        <f>IF(OR($A626="",$B626=""),"",IFERROR($A626*10+MATCH($B626,Puestos!$D$2:$D$7,0),""))</f>
        <v/>
      </c>
      <c r="H626" s="13">
        <f>IF($G626="","",IFERROR(INDEX(Turnos!$F$2:$F$201,MATCH($G626,Turnos!$J$2:$J$201,0)),"Falta el turno"))</f>
        <v/>
      </c>
      <c r="I626" s="15">
        <f>IF(OR($C626="",$H626=""),"",IF($H626="Por horas",N($D626),IF($H626="Por puntos",N($F626),IF($H626="Puntos × horas",N($F626)*N($D626),IF($H626="Partes iguales",1,"")))))</f>
        <v/>
      </c>
      <c r="J626" s="15">
        <f>IF($I626="","",SUMIFS($I$2:$I$1201,$G$2:$G$1201,$G626))</f>
        <v/>
      </c>
      <c r="K626" s="19">
        <f>IF($I626="","",IFERROR($I626/$J626,0))</f>
        <v/>
      </c>
      <c r="L626" s="18">
        <f>IF($K626="","",$K626*N(INDEX(Turnos!$C$2:$C$201,MATCH($G626,Turnos!$J$2:$J$201,0))))</f>
        <v/>
      </c>
      <c r="M626" s="18">
        <f>IF($K626="","",$K626*N(INDEX(Turnos!$D$2:$D$201,MATCH($G626,Turnos!$J$2:$J$201,0))))</f>
        <v/>
      </c>
      <c r="N626" s="18">
        <f>IF($K626="","",$L626+$M626)</f>
        <v/>
      </c>
      <c r="O626" s="13">
        <f>IF(OR($G626="",$C626="",$G626&lt;&gt;'Liquidación del turno'!$C$5),"",COUNTIFS($G$2:$G626,$G626,$C$2:$C626,"&lt;&gt;"))</f>
        <v/>
      </c>
    </row>
    <row r="627">
      <c r="A627" s="16" t="n"/>
      <c r="B627" s="11" t="n"/>
      <c r="C627" s="11" t="n"/>
      <c r="D627" s="12" t="n"/>
      <c r="E627" s="13">
        <f>IF($C627="","",IFERROR(INDEX(Equipo!$B$2:$B$61,MATCH($C627,Equipo!$A$2:$A$61,0)),"No está en Equipo"))</f>
        <v/>
      </c>
      <c r="F627" s="15">
        <f>IF($C627="","",IFERROR(INDEX(Equipo!$C$2:$C$61,MATCH($C627,Equipo!$A$2:$A$61,0)),0))</f>
        <v/>
      </c>
      <c r="G627" s="13">
        <f>IF(OR($A627="",$B627=""),"",IFERROR($A627*10+MATCH($B627,Puestos!$D$2:$D$7,0),""))</f>
        <v/>
      </c>
      <c r="H627" s="13">
        <f>IF($G627="","",IFERROR(INDEX(Turnos!$F$2:$F$201,MATCH($G627,Turnos!$J$2:$J$201,0)),"Falta el turno"))</f>
        <v/>
      </c>
      <c r="I627" s="15">
        <f>IF(OR($C627="",$H627=""),"",IF($H627="Por horas",N($D627),IF($H627="Por puntos",N($F627),IF($H627="Puntos × horas",N($F627)*N($D627),IF($H627="Partes iguales",1,"")))))</f>
        <v/>
      </c>
      <c r="J627" s="15">
        <f>IF($I627="","",SUMIFS($I$2:$I$1201,$G$2:$G$1201,$G627))</f>
        <v/>
      </c>
      <c r="K627" s="19">
        <f>IF($I627="","",IFERROR($I627/$J627,0))</f>
        <v/>
      </c>
      <c r="L627" s="18">
        <f>IF($K627="","",$K627*N(INDEX(Turnos!$C$2:$C$201,MATCH($G627,Turnos!$J$2:$J$201,0))))</f>
        <v/>
      </c>
      <c r="M627" s="18">
        <f>IF($K627="","",$K627*N(INDEX(Turnos!$D$2:$D$201,MATCH($G627,Turnos!$J$2:$J$201,0))))</f>
        <v/>
      </c>
      <c r="N627" s="18">
        <f>IF($K627="","",$L627+$M627)</f>
        <v/>
      </c>
      <c r="O627" s="13">
        <f>IF(OR($G627="",$C627="",$G627&lt;&gt;'Liquidación del turno'!$C$5),"",COUNTIFS($G$2:$G627,$G627,$C$2:$C627,"&lt;&gt;"))</f>
        <v/>
      </c>
    </row>
    <row r="628">
      <c r="A628" s="16" t="n"/>
      <c r="B628" s="11" t="n"/>
      <c r="C628" s="11" t="n"/>
      <c r="D628" s="12" t="n"/>
      <c r="E628" s="13">
        <f>IF($C628="","",IFERROR(INDEX(Equipo!$B$2:$B$61,MATCH($C628,Equipo!$A$2:$A$61,0)),"No está en Equipo"))</f>
        <v/>
      </c>
      <c r="F628" s="15">
        <f>IF($C628="","",IFERROR(INDEX(Equipo!$C$2:$C$61,MATCH($C628,Equipo!$A$2:$A$61,0)),0))</f>
        <v/>
      </c>
      <c r="G628" s="13">
        <f>IF(OR($A628="",$B628=""),"",IFERROR($A628*10+MATCH($B628,Puestos!$D$2:$D$7,0),""))</f>
        <v/>
      </c>
      <c r="H628" s="13">
        <f>IF($G628="","",IFERROR(INDEX(Turnos!$F$2:$F$201,MATCH($G628,Turnos!$J$2:$J$201,0)),"Falta el turno"))</f>
        <v/>
      </c>
      <c r="I628" s="15">
        <f>IF(OR($C628="",$H628=""),"",IF($H628="Por horas",N($D628),IF($H628="Por puntos",N($F628),IF($H628="Puntos × horas",N($F628)*N($D628),IF($H628="Partes iguales",1,"")))))</f>
        <v/>
      </c>
      <c r="J628" s="15">
        <f>IF($I628="","",SUMIFS($I$2:$I$1201,$G$2:$G$1201,$G628))</f>
        <v/>
      </c>
      <c r="K628" s="19">
        <f>IF($I628="","",IFERROR($I628/$J628,0))</f>
        <v/>
      </c>
      <c r="L628" s="18">
        <f>IF($K628="","",$K628*N(INDEX(Turnos!$C$2:$C$201,MATCH($G628,Turnos!$J$2:$J$201,0))))</f>
        <v/>
      </c>
      <c r="M628" s="18">
        <f>IF($K628="","",$K628*N(INDEX(Turnos!$D$2:$D$201,MATCH($G628,Turnos!$J$2:$J$201,0))))</f>
        <v/>
      </c>
      <c r="N628" s="18">
        <f>IF($K628="","",$L628+$M628)</f>
        <v/>
      </c>
      <c r="O628" s="13">
        <f>IF(OR($G628="",$C628="",$G628&lt;&gt;'Liquidación del turno'!$C$5),"",COUNTIFS($G$2:$G628,$G628,$C$2:$C628,"&lt;&gt;"))</f>
        <v/>
      </c>
    </row>
    <row r="629">
      <c r="A629" s="16" t="n"/>
      <c r="B629" s="11" t="n"/>
      <c r="C629" s="11" t="n"/>
      <c r="D629" s="12" t="n"/>
      <c r="E629" s="13">
        <f>IF($C629="","",IFERROR(INDEX(Equipo!$B$2:$B$61,MATCH($C629,Equipo!$A$2:$A$61,0)),"No está en Equipo"))</f>
        <v/>
      </c>
      <c r="F629" s="15">
        <f>IF($C629="","",IFERROR(INDEX(Equipo!$C$2:$C$61,MATCH($C629,Equipo!$A$2:$A$61,0)),0))</f>
        <v/>
      </c>
      <c r="G629" s="13">
        <f>IF(OR($A629="",$B629=""),"",IFERROR($A629*10+MATCH($B629,Puestos!$D$2:$D$7,0),""))</f>
        <v/>
      </c>
      <c r="H629" s="13">
        <f>IF($G629="","",IFERROR(INDEX(Turnos!$F$2:$F$201,MATCH($G629,Turnos!$J$2:$J$201,0)),"Falta el turno"))</f>
        <v/>
      </c>
      <c r="I629" s="15">
        <f>IF(OR($C629="",$H629=""),"",IF($H629="Por horas",N($D629),IF($H629="Por puntos",N($F629),IF($H629="Puntos × horas",N($F629)*N($D629),IF($H629="Partes iguales",1,"")))))</f>
        <v/>
      </c>
      <c r="J629" s="15">
        <f>IF($I629="","",SUMIFS($I$2:$I$1201,$G$2:$G$1201,$G629))</f>
        <v/>
      </c>
      <c r="K629" s="19">
        <f>IF($I629="","",IFERROR($I629/$J629,0))</f>
        <v/>
      </c>
      <c r="L629" s="18">
        <f>IF($K629="","",$K629*N(INDEX(Turnos!$C$2:$C$201,MATCH($G629,Turnos!$J$2:$J$201,0))))</f>
        <v/>
      </c>
      <c r="M629" s="18">
        <f>IF($K629="","",$K629*N(INDEX(Turnos!$D$2:$D$201,MATCH($G629,Turnos!$J$2:$J$201,0))))</f>
        <v/>
      </c>
      <c r="N629" s="18">
        <f>IF($K629="","",$L629+$M629)</f>
        <v/>
      </c>
      <c r="O629" s="13">
        <f>IF(OR($G629="",$C629="",$G629&lt;&gt;'Liquidación del turno'!$C$5),"",COUNTIFS($G$2:$G629,$G629,$C$2:$C629,"&lt;&gt;"))</f>
        <v/>
      </c>
    </row>
    <row r="630">
      <c r="A630" s="16" t="n"/>
      <c r="B630" s="11" t="n"/>
      <c r="C630" s="11" t="n"/>
      <c r="D630" s="12" t="n"/>
      <c r="E630" s="13">
        <f>IF($C630="","",IFERROR(INDEX(Equipo!$B$2:$B$61,MATCH($C630,Equipo!$A$2:$A$61,0)),"No está en Equipo"))</f>
        <v/>
      </c>
      <c r="F630" s="15">
        <f>IF($C630="","",IFERROR(INDEX(Equipo!$C$2:$C$61,MATCH($C630,Equipo!$A$2:$A$61,0)),0))</f>
        <v/>
      </c>
      <c r="G630" s="13">
        <f>IF(OR($A630="",$B630=""),"",IFERROR($A630*10+MATCH($B630,Puestos!$D$2:$D$7,0),""))</f>
        <v/>
      </c>
      <c r="H630" s="13">
        <f>IF($G630="","",IFERROR(INDEX(Turnos!$F$2:$F$201,MATCH($G630,Turnos!$J$2:$J$201,0)),"Falta el turno"))</f>
        <v/>
      </c>
      <c r="I630" s="15">
        <f>IF(OR($C630="",$H630=""),"",IF($H630="Por horas",N($D630),IF($H630="Por puntos",N($F630),IF($H630="Puntos × horas",N($F630)*N($D630),IF($H630="Partes iguales",1,"")))))</f>
        <v/>
      </c>
      <c r="J630" s="15">
        <f>IF($I630="","",SUMIFS($I$2:$I$1201,$G$2:$G$1201,$G630))</f>
        <v/>
      </c>
      <c r="K630" s="19">
        <f>IF($I630="","",IFERROR($I630/$J630,0))</f>
        <v/>
      </c>
      <c r="L630" s="18">
        <f>IF($K630="","",$K630*N(INDEX(Turnos!$C$2:$C$201,MATCH($G630,Turnos!$J$2:$J$201,0))))</f>
        <v/>
      </c>
      <c r="M630" s="18">
        <f>IF($K630="","",$K630*N(INDEX(Turnos!$D$2:$D$201,MATCH($G630,Turnos!$J$2:$J$201,0))))</f>
        <v/>
      </c>
      <c r="N630" s="18">
        <f>IF($K630="","",$L630+$M630)</f>
        <v/>
      </c>
      <c r="O630" s="13">
        <f>IF(OR($G630="",$C630="",$G630&lt;&gt;'Liquidación del turno'!$C$5),"",COUNTIFS($G$2:$G630,$G630,$C$2:$C630,"&lt;&gt;"))</f>
        <v/>
      </c>
    </row>
    <row r="631">
      <c r="A631" s="16" t="n"/>
      <c r="B631" s="11" t="n"/>
      <c r="C631" s="11" t="n"/>
      <c r="D631" s="12" t="n"/>
      <c r="E631" s="13">
        <f>IF($C631="","",IFERROR(INDEX(Equipo!$B$2:$B$61,MATCH($C631,Equipo!$A$2:$A$61,0)),"No está en Equipo"))</f>
        <v/>
      </c>
      <c r="F631" s="15">
        <f>IF($C631="","",IFERROR(INDEX(Equipo!$C$2:$C$61,MATCH($C631,Equipo!$A$2:$A$61,0)),0))</f>
        <v/>
      </c>
      <c r="G631" s="13">
        <f>IF(OR($A631="",$B631=""),"",IFERROR($A631*10+MATCH($B631,Puestos!$D$2:$D$7,0),""))</f>
        <v/>
      </c>
      <c r="H631" s="13">
        <f>IF($G631="","",IFERROR(INDEX(Turnos!$F$2:$F$201,MATCH($G631,Turnos!$J$2:$J$201,0)),"Falta el turno"))</f>
        <v/>
      </c>
      <c r="I631" s="15">
        <f>IF(OR($C631="",$H631=""),"",IF($H631="Por horas",N($D631),IF($H631="Por puntos",N($F631),IF($H631="Puntos × horas",N($F631)*N($D631),IF($H631="Partes iguales",1,"")))))</f>
        <v/>
      </c>
      <c r="J631" s="15">
        <f>IF($I631="","",SUMIFS($I$2:$I$1201,$G$2:$G$1201,$G631))</f>
        <v/>
      </c>
      <c r="K631" s="19">
        <f>IF($I631="","",IFERROR($I631/$J631,0))</f>
        <v/>
      </c>
      <c r="L631" s="18">
        <f>IF($K631="","",$K631*N(INDEX(Turnos!$C$2:$C$201,MATCH($G631,Turnos!$J$2:$J$201,0))))</f>
        <v/>
      </c>
      <c r="M631" s="18">
        <f>IF($K631="","",$K631*N(INDEX(Turnos!$D$2:$D$201,MATCH($G631,Turnos!$J$2:$J$201,0))))</f>
        <v/>
      </c>
      <c r="N631" s="18">
        <f>IF($K631="","",$L631+$M631)</f>
        <v/>
      </c>
      <c r="O631" s="13">
        <f>IF(OR($G631="",$C631="",$G631&lt;&gt;'Liquidación del turno'!$C$5),"",COUNTIFS($G$2:$G631,$G631,$C$2:$C631,"&lt;&gt;"))</f>
        <v/>
      </c>
    </row>
    <row r="632">
      <c r="A632" s="16" t="n"/>
      <c r="B632" s="11" t="n"/>
      <c r="C632" s="11" t="n"/>
      <c r="D632" s="12" t="n"/>
      <c r="E632" s="13">
        <f>IF($C632="","",IFERROR(INDEX(Equipo!$B$2:$B$61,MATCH($C632,Equipo!$A$2:$A$61,0)),"No está en Equipo"))</f>
        <v/>
      </c>
      <c r="F632" s="15">
        <f>IF($C632="","",IFERROR(INDEX(Equipo!$C$2:$C$61,MATCH($C632,Equipo!$A$2:$A$61,0)),0))</f>
        <v/>
      </c>
      <c r="G632" s="13">
        <f>IF(OR($A632="",$B632=""),"",IFERROR($A632*10+MATCH($B632,Puestos!$D$2:$D$7,0),""))</f>
        <v/>
      </c>
      <c r="H632" s="13">
        <f>IF($G632="","",IFERROR(INDEX(Turnos!$F$2:$F$201,MATCH($G632,Turnos!$J$2:$J$201,0)),"Falta el turno"))</f>
        <v/>
      </c>
      <c r="I632" s="15">
        <f>IF(OR($C632="",$H632=""),"",IF($H632="Por horas",N($D632),IF($H632="Por puntos",N($F632),IF($H632="Puntos × horas",N($F632)*N($D632),IF($H632="Partes iguales",1,"")))))</f>
        <v/>
      </c>
      <c r="J632" s="15">
        <f>IF($I632="","",SUMIFS($I$2:$I$1201,$G$2:$G$1201,$G632))</f>
        <v/>
      </c>
      <c r="K632" s="19">
        <f>IF($I632="","",IFERROR($I632/$J632,0))</f>
        <v/>
      </c>
      <c r="L632" s="18">
        <f>IF($K632="","",$K632*N(INDEX(Turnos!$C$2:$C$201,MATCH($G632,Turnos!$J$2:$J$201,0))))</f>
        <v/>
      </c>
      <c r="M632" s="18">
        <f>IF($K632="","",$K632*N(INDEX(Turnos!$D$2:$D$201,MATCH($G632,Turnos!$J$2:$J$201,0))))</f>
        <v/>
      </c>
      <c r="N632" s="18">
        <f>IF($K632="","",$L632+$M632)</f>
        <v/>
      </c>
      <c r="O632" s="13">
        <f>IF(OR($G632="",$C632="",$G632&lt;&gt;'Liquidación del turno'!$C$5),"",COUNTIFS($G$2:$G632,$G632,$C$2:$C632,"&lt;&gt;"))</f>
        <v/>
      </c>
    </row>
    <row r="633">
      <c r="A633" s="16" t="n"/>
      <c r="B633" s="11" t="n"/>
      <c r="C633" s="11" t="n"/>
      <c r="D633" s="12" t="n"/>
      <c r="E633" s="13">
        <f>IF($C633="","",IFERROR(INDEX(Equipo!$B$2:$B$61,MATCH($C633,Equipo!$A$2:$A$61,0)),"No está en Equipo"))</f>
        <v/>
      </c>
      <c r="F633" s="15">
        <f>IF($C633="","",IFERROR(INDEX(Equipo!$C$2:$C$61,MATCH($C633,Equipo!$A$2:$A$61,0)),0))</f>
        <v/>
      </c>
      <c r="G633" s="13">
        <f>IF(OR($A633="",$B633=""),"",IFERROR($A633*10+MATCH($B633,Puestos!$D$2:$D$7,0),""))</f>
        <v/>
      </c>
      <c r="H633" s="13">
        <f>IF($G633="","",IFERROR(INDEX(Turnos!$F$2:$F$201,MATCH($G633,Turnos!$J$2:$J$201,0)),"Falta el turno"))</f>
        <v/>
      </c>
      <c r="I633" s="15">
        <f>IF(OR($C633="",$H633=""),"",IF($H633="Por horas",N($D633),IF($H633="Por puntos",N($F633),IF($H633="Puntos × horas",N($F633)*N($D633),IF($H633="Partes iguales",1,"")))))</f>
        <v/>
      </c>
      <c r="J633" s="15">
        <f>IF($I633="","",SUMIFS($I$2:$I$1201,$G$2:$G$1201,$G633))</f>
        <v/>
      </c>
      <c r="K633" s="19">
        <f>IF($I633="","",IFERROR($I633/$J633,0))</f>
        <v/>
      </c>
      <c r="L633" s="18">
        <f>IF($K633="","",$K633*N(INDEX(Turnos!$C$2:$C$201,MATCH($G633,Turnos!$J$2:$J$201,0))))</f>
        <v/>
      </c>
      <c r="M633" s="18">
        <f>IF($K633="","",$K633*N(INDEX(Turnos!$D$2:$D$201,MATCH($G633,Turnos!$J$2:$J$201,0))))</f>
        <v/>
      </c>
      <c r="N633" s="18">
        <f>IF($K633="","",$L633+$M633)</f>
        <v/>
      </c>
      <c r="O633" s="13">
        <f>IF(OR($G633="",$C633="",$G633&lt;&gt;'Liquidación del turno'!$C$5),"",COUNTIFS($G$2:$G633,$G633,$C$2:$C633,"&lt;&gt;"))</f>
        <v/>
      </c>
    </row>
    <row r="634">
      <c r="A634" s="16" t="n"/>
      <c r="B634" s="11" t="n"/>
      <c r="C634" s="11" t="n"/>
      <c r="D634" s="12" t="n"/>
      <c r="E634" s="13">
        <f>IF($C634="","",IFERROR(INDEX(Equipo!$B$2:$B$61,MATCH($C634,Equipo!$A$2:$A$61,0)),"No está en Equipo"))</f>
        <v/>
      </c>
      <c r="F634" s="15">
        <f>IF($C634="","",IFERROR(INDEX(Equipo!$C$2:$C$61,MATCH($C634,Equipo!$A$2:$A$61,0)),0))</f>
        <v/>
      </c>
      <c r="G634" s="13">
        <f>IF(OR($A634="",$B634=""),"",IFERROR($A634*10+MATCH($B634,Puestos!$D$2:$D$7,0),""))</f>
        <v/>
      </c>
      <c r="H634" s="13">
        <f>IF($G634="","",IFERROR(INDEX(Turnos!$F$2:$F$201,MATCH($G634,Turnos!$J$2:$J$201,0)),"Falta el turno"))</f>
        <v/>
      </c>
      <c r="I634" s="15">
        <f>IF(OR($C634="",$H634=""),"",IF($H634="Por horas",N($D634),IF($H634="Por puntos",N($F634),IF($H634="Puntos × horas",N($F634)*N($D634),IF($H634="Partes iguales",1,"")))))</f>
        <v/>
      </c>
      <c r="J634" s="15">
        <f>IF($I634="","",SUMIFS($I$2:$I$1201,$G$2:$G$1201,$G634))</f>
        <v/>
      </c>
      <c r="K634" s="19">
        <f>IF($I634="","",IFERROR($I634/$J634,0))</f>
        <v/>
      </c>
      <c r="L634" s="18">
        <f>IF($K634="","",$K634*N(INDEX(Turnos!$C$2:$C$201,MATCH($G634,Turnos!$J$2:$J$201,0))))</f>
        <v/>
      </c>
      <c r="M634" s="18">
        <f>IF($K634="","",$K634*N(INDEX(Turnos!$D$2:$D$201,MATCH($G634,Turnos!$J$2:$J$201,0))))</f>
        <v/>
      </c>
      <c r="N634" s="18">
        <f>IF($K634="","",$L634+$M634)</f>
        <v/>
      </c>
      <c r="O634" s="13">
        <f>IF(OR($G634="",$C634="",$G634&lt;&gt;'Liquidación del turno'!$C$5),"",COUNTIFS($G$2:$G634,$G634,$C$2:$C634,"&lt;&gt;"))</f>
        <v/>
      </c>
    </row>
    <row r="635">
      <c r="A635" s="16" t="n"/>
      <c r="B635" s="11" t="n"/>
      <c r="C635" s="11" t="n"/>
      <c r="D635" s="12" t="n"/>
      <c r="E635" s="13">
        <f>IF($C635="","",IFERROR(INDEX(Equipo!$B$2:$B$61,MATCH($C635,Equipo!$A$2:$A$61,0)),"No está en Equipo"))</f>
        <v/>
      </c>
      <c r="F635" s="15">
        <f>IF($C635="","",IFERROR(INDEX(Equipo!$C$2:$C$61,MATCH($C635,Equipo!$A$2:$A$61,0)),0))</f>
        <v/>
      </c>
      <c r="G635" s="13">
        <f>IF(OR($A635="",$B635=""),"",IFERROR($A635*10+MATCH($B635,Puestos!$D$2:$D$7,0),""))</f>
        <v/>
      </c>
      <c r="H635" s="13">
        <f>IF($G635="","",IFERROR(INDEX(Turnos!$F$2:$F$201,MATCH($G635,Turnos!$J$2:$J$201,0)),"Falta el turno"))</f>
        <v/>
      </c>
      <c r="I635" s="15">
        <f>IF(OR($C635="",$H635=""),"",IF($H635="Por horas",N($D635),IF($H635="Por puntos",N($F635),IF($H635="Puntos × horas",N($F635)*N($D635),IF($H635="Partes iguales",1,"")))))</f>
        <v/>
      </c>
      <c r="J635" s="15">
        <f>IF($I635="","",SUMIFS($I$2:$I$1201,$G$2:$G$1201,$G635))</f>
        <v/>
      </c>
      <c r="K635" s="19">
        <f>IF($I635="","",IFERROR($I635/$J635,0))</f>
        <v/>
      </c>
      <c r="L635" s="18">
        <f>IF($K635="","",$K635*N(INDEX(Turnos!$C$2:$C$201,MATCH($G635,Turnos!$J$2:$J$201,0))))</f>
        <v/>
      </c>
      <c r="M635" s="18">
        <f>IF($K635="","",$K635*N(INDEX(Turnos!$D$2:$D$201,MATCH($G635,Turnos!$J$2:$J$201,0))))</f>
        <v/>
      </c>
      <c r="N635" s="18">
        <f>IF($K635="","",$L635+$M635)</f>
        <v/>
      </c>
      <c r="O635" s="13">
        <f>IF(OR($G635="",$C635="",$G635&lt;&gt;'Liquidación del turno'!$C$5),"",COUNTIFS($G$2:$G635,$G635,$C$2:$C635,"&lt;&gt;"))</f>
        <v/>
      </c>
    </row>
    <row r="636">
      <c r="A636" s="16" t="n"/>
      <c r="B636" s="11" t="n"/>
      <c r="C636" s="11" t="n"/>
      <c r="D636" s="12" t="n"/>
      <c r="E636" s="13">
        <f>IF($C636="","",IFERROR(INDEX(Equipo!$B$2:$B$61,MATCH($C636,Equipo!$A$2:$A$61,0)),"No está en Equipo"))</f>
        <v/>
      </c>
      <c r="F636" s="15">
        <f>IF($C636="","",IFERROR(INDEX(Equipo!$C$2:$C$61,MATCH($C636,Equipo!$A$2:$A$61,0)),0))</f>
        <v/>
      </c>
      <c r="G636" s="13">
        <f>IF(OR($A636="",$B636=""),"",IFERROR($A636*10+MATCH($B636,Puestos!$D$2:$D$7,0),""))</f>
        <v/>
      </c>
      <c r="H636" s="13">
        <f>IF($G636="","",IFERROR(INDEX(Turnos!$F$2:$F$201,MATCH($G636,Turnos!$J$2:$J$201,0)),"Falta el turno"))</f>
        <v/>
      </c>
      <c r="I636" s="15">
        <f>IF(OR($C636="",$H636=""),"",IF($H636="Por horas",N($D636),IF($H636="Por puntos",N($F636),IF($H636="Puntos × horas",N($F636)*N($D636),IF($H636="Partes iguales",1,"")))))</f>
        <v/>
      </c>
      <c r="J636" s="15">
        <f>IF($I636="","",SUMIFS($I$2:$I$1201,$G$2:$G$1201,$G636))</f>
        <v/>
      </c>
      <c r="K636" s="19">
        <f>IF($I636="","",IFERROR($I636/$J636,0))</f>
        <v/>
      </c>
      <c r="L636" s="18">
        <f>IF($K636="","",$K636*N(INDEX(Turnos!$C$2:$C$201,MATCH($G636,Turnos!$J$2:$J$201,0))))</f>
        <v/>
      </c>
      <c r="M636" s="18">
        <f>IF($K636="","",$K636*N(INDEX(Turnos!$D$2:$D$201,MATCH($G636,Turnos!$J$2:$J$201,0))))</f>
        <v/>
      </c>
      <c r="N636" s="18">
        <f>IF($K636="","",$L636+$M636)</f>
        <v/>
      </c>
      <c r="O636" s="13">
        <f>IF(OR($G636="",$C636="",$G636&lt;&gt;'Liquidación del turno'!$C$5),"",COUNTIFS($G$2:$G636,$G636,$C$2:$C636,"&lt;&gt;"))</f>
        <v/>
      </c>
    </row>
    <row r="637">
      <c r="A637" s="16" t="n"/>
      <c r="B637" s="11" t="n"/>
      <c r="C637" s="11" t="n"/>
      <c r="D637" s="12" t="n"/>
      <c r="E637" s="13">
        <f>IF($C637="","",IFERROR(INDEX(Equipo!$B$2:$B$61,MATCH($C637,Equipo!$A$2:$A$61,0)),"No está en Equipo"))</f>
        <v/>
      </c>
      <c r="F637" s="15">
        <f>IF($C637="","",IFERROR(INDEX(Equipo!$C$2:$C$61,MATCH($C637,Equipo!$A$2:$A$61,0)),0))</f>
        <v/>
      </c>
      <c r="G637" s="13">
        <f>IF(OR($A637="",$B637=""),"",IFERROR($A637*10+MATCH($B637,Puestos!$D$2:$D$7,0),""))</f>
        <v/>
      </c>
      <c r="H637" s="13">
        <f>IF($G637="","",IFERROR(INDEX(Turnos!$F$2:$F$201,MATCH($G637,Turnos!$J$2:$J$201,0)),"Falta el turno"))</f>
        <v/>
      </c>
      <c r="I637" s="15">
        <f>IF(OR($C637="",$H637=""),"",IF($H637="Por horas",N($D637),IF($H637="Por puntos",N($F637),IF($H637="Puntos × horas",N($F637)*N($D637),IF($H637="Partes iguales",1,"")))))</f>
        <v/>
      </c>
      <c r="J637" s="15">
        <f>IF($I637="","",SUMIFS($I$2:$I$1201,$G$2:$G$1201,$G637))</f>
        <v/>
      </c>
      <c r="K637" s="19">
        <f>IF($I637="","",IFERROR($I637/$J637,0))</f>
        <v/>
      </c>
      <c r="L637" s="18">
        <f>IF($K637="","",$K637*N(INDEX(Turnos!$C$2:$C$201,MATCH($G637,Turnos!$J$2:$J$201,0))))</f>
        <v/>
      </c>
      <c r="M637" s="18">
        <f>IF($K637="","",$K637*N(INDEX(Turnos!$D$2:$D$201,MATCH($G637,Turnos!$J$2:$J$201,0))))</f>
        <v/>
      </c>
      <c r="N637" s="18">
        <f>IF($K637="","",$L637+$M637)</f>
        <v/>
      </c>
      <c r="O637" s="13">
        <f>IF(OR($G637="",$C637="",$G637&lt;&gt;'Liquidación del turno'!$C$5),"",COUNTIFS($G$2:$G637,$G637,$C$2:$C637,"&lt;&gt;"))</f>
        <v/>
      </c>
    </row>
    <row r="638">
      <c r="A638" s="16" t="n"/>
      <c r="B638" s="11" t="n"/>
      <c r="C638" s="11" t="n"/>
      <c r="D638" s="12" t="n"/>
      <c r="E638" s="13">
        <f>IF($C638="","",IFERROR(INDEX(Equipo!$B$2:$B$61,MATCH($C638,Equipo!$A$2:$A$61,0)),"No está en Equipo"))</f>
        <v/>
      </c>
      <c r="F638" s="15">
        <f>IF($C638="","",IFERROR(INDEX(Equipo!$C$2:$C$61,MATCH($C638,Equipo!$A$2:$A$61,0)),0))</f>
        <v/>
      </c>
      <c r="G638" s="13">
        <f>IF(OR($A638="",$B638=""),"",IFERROR($A638*10+MATCH($B638,Puestos!$D$2:$D$7,0),""))</f>
        <v/>
      </c>
      <c r="H638" s="13">
        <f>IF($G638="","",IFERROR(INDEX(Turnos!$F$2:$F$201,MATCH($G638,Turnos!$J$2:$J$201,0)),"Falta el turno"))</f>
        <v/>
      </c>
      <c r="I638" s="15">
        <f>IF(OR($C638="",$H638=""),"",IF($H638="Por horas",N($D638),IF($H638="Por puntos",N($F638),IF($H638="Puntos × horas",N($F638)*N($D638),IF($H638="Partes iguales",1,"")))))</f>
        <v/>
      </c>
      <c r="J638" s="15">
        <f>IF($I638="","",SUMIFS($I$2:$I$1201,$G$2:$G$1201,$G638))</f>
        <v/>
      </c>
      <c r="K638" s="19">
        <f>IF($I638="","",IFERROR($I638/$J638,0))</f>
        <v/>
      </c>
      <c r="L638" s="18">
        <f>IF($K638="","",$K638*N(INDEX(Turnos!$C$2:$C$201,MATCH($G638,Turnos!$J$2:$J$201,0))))</f>
        <v/>
      </c>
      <c r="M638" s="18">
        <f>IF($K638="","",$K638*N(INDEX(Turnos!$D$2:$D$201,MATCH($G638,Turnos!$J$2:$J$201,0))))</f>
        <v/>
      </c>
      <c r="N638" s="18">
        <f>IF($K638="","",$L638+$M638)</f>
        <v/>
      </c>
      <c r="O638" s="13">
        <f>IF(OR($G638="",$C638="",$G638&lt;&gt;'Liquidación del turno'!$C$5),"",COUNTIFS($G$2:$G638,$G638,$C$2:$C638,"&lt;&gt;"))</f>
        <v/>
      </c>
    </row>
    <row r="639">
      <c r="A639" s="16" t="n"/>
      <c r="B639" s="11" t="n"/>
      <c r="C639" s="11" t="n"/>
      <c r="D639" s="12" t="n"/>
      <c r="E639" s="13">
        <f>IF($C639="","",IFERROR(INDEX(Equipo!$B$2:$B$61,MATCH($C639,Equipo!$A$2:$A$61,0)),"No está en Equipo"))</f>
        <v/>
      </c>
      <c r="F639" s="15">
        <f>IF($C639="","",IFERROR(INDEX(Equipo!$C$2:$C$61,MATCH($C639,Equipo!$A$2:$A$61,0)),0))</f>
        <v/>
      </c>
      <c r="G639" s="13">
        <f>IF(OR($A639="",$B639=""),"",IFERROR($A639*10+MATCH($B639,Puestos!$D$2:$D$7,0),""))</f>
        <v/>
      </c>
      <c r="H639" s="13">
        <f>IF($G639="","",IFERROR(INDEX(Turnos!$F$2:$F$201,MATCH($G639,Turnos!$J$2:$J$201,0)),"Falta el turno"))</f>
        <v/>
      </c>
      <c r="I639" s="15">
        <f>IF(OR($C639="",$H639=""),"",IF($H639="Por horas",N($D639),IF($H639="Por puntos",N($F639),IF($H639="Puntos × horas",N($F639)*N($D639),IF($H639="Partes iguales",1,"")))))</f>
        <v/>
      </c>
      <c r="J639" s="15">
        <f>IF($I639="","",SUMIFS($I$2:$I$1201,$G$2:$G$1201,$G639))</f>
        <v/>
      </c>
      <c r="K639" s="19">
        <f>IF($I639="","",IFERROR($I639/$J639,0))</f>
        <v/>
      </c>
      <c r="L639" s="18">
        <f>IF($K639="","",$K639*N(INDEX(Turnos!$C$2:$C$201,MATCH($G639,Turnos!$J$2:$J$201,0))))</f>
        <v/>
      </c>
      <c r="M639" s="18">
        <f>IF($K639="","",$K639*N(INDEX(Turnos!$D$2:$D$201,MATCH($G639,Turnos!$J$2:$J$201,0))))</f>
        <v/>
      </c>
      <c r="N639" s="18">
        <f>IF($K639="","",$L639+$M639)</f>
        <v/>
      </c>
      <c r="O639" s="13">
        <f>IF(OR($G639="",$C639="",$G639&lt;&gt;'Liquidación del turno'!$C$5),"",COUNTIFS($G$2:$G639,$G639,$C$2:$C639,"&lt;&gt;"))</f>
        <v/>
      </c>
    </row>
    <row r="640">
      <c r="A640" s="16" t="n"/>
      <c r="B640" s="11" t="n"/>
      <c r="C640" s="11" t="n"/>
      <c r="D640" s="12" t="n"/>
      <c r="E640" s="13">
        <f>IF($C640="","",IFERROR(INDEX(Equipo!$B$2:$B$61,MATCH($C640,Equipo!$A$2:$A$61,0)),"No está en Equipo"))</f>
        <v/>
      </c>
      <c r="F640" s="15">
        <f>IF($C640="","",IFERROR(INDEX(Equipo!$C$2:$C$61,MATCH($C640,Equipo!$A$2:$A$61,0)),0))</f>
        <v/>
      </c>
      <c r="G640" s="13">
        <f>IF(OR($A640="",$B640=""),"",IFERROR($A640*10+MATCH($B640,Puestos!$D$2:$D$7,0),""))</f>
        <v/>
      </c>
      <c r="H640" s="13">
        <f>IF($G640="","",IFERROR(INDEX(Turnos!$F$2:$F$201,MATCH($G640,Turnos!$J$2:$J$201,0)),"Falta el turno"))</f>
        <v/>
      </c>
      <c r="I640" s="15">
        <f>IF(OR($C640="",$H640=""),"",IF($H640="Por horas",N($D640),IF($H640="Por puntos",N($F640),IF($H640="Puntos × horas",N($F640)*N($D640),IF($H640="Partes iguales",1,"")))))</f>
        <v/>
      </c>
      <c r="J640" s="15">
        <f>IF($I640="","",SUMIFS($I$2:$I$1201,$G$2:$G$1201,$G640))</f>
        <v/>
      </c>
      <c r="K640" s="19">
        <f>IF($I640="","",IFERROR($I640/$J640,0))</f>
        <v/>
      </c>
      <c r="L640" s="18">
        <f>IF($K640="","",$K640*N(INDEX(Turnos!$C$2:$C$201,MATCH($G640,Turnos!$J$2:$J$201,0))))</f>
        <v/>
      </c>
      <c r="M640" s="18">
        <f>IF($K640="","",$K640*N(INDEX(Turnos!$D$2:$D$201,MATCH($G640,Turnos!$J$2:$J$201,0))))</f>
        <v/>
      </c>
      <c r="N640" s="18">
        <f>IF($K640="","",$L640+$M640)</f>
        <v/>
      </c>
      <c r="O640" s="13">
        <f>IF(OR($G640="",$C640="",$G640&lt;&gt;'Liquidación del turno'!$C$5),"",COUNTIFS($G$2:$G640,$G640,$C$2:$C640,"&lt;&gt;"))</f>
        <v/>
      </c>
    </row>
    <row r="641">
      <c r="A641" s="16" t="n"/>
      <c r="B641" s="11" t="n"/>
      <c r="C641" s="11" t="n"/>
      <c r="D641" s="12" t="n"/>
      <c r="E641" s="13">
        <f>IF($C641="","",IFERROR(INDEX(Equipo!$B$2:$B$61,MATCH($C641,Equipo!$A$2:$A$61,0)),"No está en Equipo"))</f>
        <v/>
      </c>
      <c r="F641" s="15">
        <f>IF($C641="","",IFERROR(INDEX(Equipo!$C$2:$C$61,MATCH($C641,Equipo!$A$2:$A$61,0)),0))</f>
        <v/>
      </c>
      <c r="G641" s="13">
        <f>IF(OR($A641="",$B641=""),"",IFERROR($A641*10+MATCH($B641,Puestos!$D$2:$D$7,0),""))</f>
        <v/>
      </c>
      <c r="H641" s="13">
        <f>IF($G641="","",IFERROR(INDEX(Turnos!$F$2:$F$201,MATCH($G641,Turnos!$J$2:$J$201,0)),"Falta el turno"))</f>
        <v/>
      </c>
      <c r="I641" s="15">
        <f>IF(OR($C641="",$H641=""),"",IF($H641="Por horas",N($D641),IF($H641="Por puntos",N($F641),IF($H641="Puntos × horas",N($F641)*N($D641),IF($H641="Partes iguales",1,"")))))</f>
        <v/>
      </c>
      <c r="J641" s="15">
        <f>IF($I641="","",SUMIFS($I$2:$I$1201,$G$2:$G$1201,$G641))</f>
        <v/>
      </c>
      <c r="K641" s="19">
        <f>IF($I641="","",IFERROR($I641/$J641,0))</f>
        <v/>
      </c>
      <c r="L641" s="18">
        <f>IF($K641="","",$K641*N(INDEX(Turnos!$C$2:$C$201,MATCH($G641,Turnos!$J$2:$J$201,0))))</f>
        <v/>
      </c>
      <c r="M641" s="18">
        <f>IF($K641="","",$K641*N(INDEX(Turnos!$D$2:$D$201,MATCH($G641,Turnos!$J$2:$J$201,0))))</f>
        <v/>
      </c>
      <c r="N641" s="18">
        <f>IF($K641="","",$L641+$M641)</f>
        <v/>
      </c>
      <c r="O641" s="13">
        <f>IF(OR($G641="",$C641="",$G641&lt;&gt;'Liquidación del turno'!$C$5),"",COUNTIFS($G$2:$G641,$G641,$C$2:$C641,"&lt;&gt;"))</f>
        <v/>
      </c>
    </row>
    <row r="642">
      <c r="A642" s="16" t="n"/>
      <c r="B642" s="11" t="n"/>
      <c r="C642" s="11" t="n"/>
      <c r="D642" s="12" t="n"/>
      <c r="E642" s="13">
        <f>IF($C642="","",IFERROR(INDEX(Equipo!$B$2:$B$61,MATCH($C642,Equipo!$A$2:$A$61,0)),"No está en Equipo"))</f>
        <v/>
      </c>
      <c r="F642" s="15">
        <f>IF($C642="","",IFERROR(INDEX(Equipo!$C$2:$C$61,MATCH($C642,Equipo!$A$2:$A$61,0)),0))</f>
        <v/>
      </c>
      <c r="G642" s="13">
        <f>IF(OR($A642="",$B642=""),"",IFERROR($A642*10+MATCH($B642,Puestos!$D$2:$D$7,0),""))</f>
        <v/>
      </c>
      <c r="H642" s="13">
        <f>IF($G642="","",IFERROR(INDEX(Turnos!$F$2:$F$201,MATCH($G642,Turnos!$J$2:$J$201,0)),"Falta el turno"))</f>
        <v/>
      </c>
      <c r="I642" s="15">
        <f>IF(OR($C642="",$H642=""),"",IF($H642="Por horas",N($D642),IF($H642="Por puntos",N($F642),IF($H642="Puntos × horas",N($F642)*N($D642),IF($H642="Partes iguales",1,"")))))</f>
        <v/>
      </c>
      <c r="J642" s="15">
        <f>IF($I642="","",SUMIFS($I$2:$I$1201,$G$2:$G$1201,$G642))</f>
        <v/>
      </c>
      <c r="K642" s="19">
        <f>IF($I642="","",IFERROR($I642/$J642,0))</f>
        <v/>
      </c>
      <c r="L642" s="18">
        <f>IF($K642="","",$K642*N(INDEX(Turnos!$C$2:$C$201,MATCH($G642,Turnos!$J$2:$J$201,0))))</f>
        <v/>
      </c>
      <c r="M642" s="18">
        <f>IF($K642="","",$K642*N(INDEX(Turnos!$D$2:$D$201,MATCH($G642,Turnos!$J$2:$J$201,0))))</f>
        <v/>
      </c>
      <c r="N642" s="18">
        <f>IF($K642="","",$L642+$M642)</f>
        <v/>
      </c>
      <c r="O642" s="13">
        <f>IF(OR($G642="",$C642="",$G642&lt;&gt;'Liquidación del turno'!$C$5),"",COUNTIFS($G$2:$G642,$G642,$C$2:$C642,"&lt;&gt;"))</f>
        <v/>
      </c>
    </row>
    <row r="643">
      <c r="A643" s="16" t="n"/>
      <c r="B643" s="11" t="n"/>
      <c r="C643" s="11" t="n"/>
      <c r="D643" s="12" t="n"/>
      <c r="E643" s="13">
        <f>IF($C643="","",IFERROR(INDEX(Equipo!$B$2:$B$61,MATCH($C643,Equipo!$A$2:$A$61,0)),"No está en Equipo"))</f>
        <v/>
      </c>
      <c r="F643" s="15">
        <f>IF($C643="","",IFERROR(INDEX(Equipo!$C$2:$C$61,MATCH($C643,Equipo!$A$2:$A$61,0)),0))</f>
        <v/>
      </c>
      <c r="G643" s="13">
        <f>IF(OR($A643="",$B643=""),"",IFERROR($A643*10+MATCH($B643,Puestos!$D$2:$D$7,0),""))</f>
        <v/>
      </c>
      <c r="H643" s="13">
        <f>IF($G643="","",IFERROR(INDEX(Turnos!$F$2:$F$201,MATCH($G643,Turnos!$J$2:$J$201,0)),"Falta el turno"))</f>
        <v/>
      </c>
      <c r="I643" s="15">
        <f>IF(OR($C643="",$H643=""),"",IF($H643="Por horas",N($D643),IF($H643="Por puntos",N($F643),IF($H643="Puntos × horas",N($F643)*N($D643),IF($H643="Partes iguales",1,"")))))</f>
        <v/>
      </c>
      <c r="J643" s="15">
        <f>IF($I643="","",SUMIFS($I$2:$I$1201,$G$2:$G$1201,$G643))</f>
        <v/>
      </c>
      <c r="K643" s="19">
        <f>IF($I643="","",IFERROR($I643/$J643,0))</f>
        <v/>
      </c>
      <c r="L643" s="18">
        <f>IF($K643="","",$K643*N(INDEX(Turnos!$C$2:$C$201,MATCH($G643,Turnos!$J$2:$J$201,0))))</f>
        <v/>
      </c>
      <c r="M643" s="18">
        <f>IF($K643="","",$K643*N(INDEX(Turnos!$D$2:$D$201,MATCH($G643,Turnos!$J$2:$J$201,0))))</f>
        <v/>
      </c>
      <c r="N643" s="18">
        <f>IF($K643="","",$L643+$M643)</f>
        <v/>
      </c>
      <c r="O643" s="13">
        <f>IF(OR($G643="",$C643="",$G643&lt;&gt;'Liquidación del turno'!$C$5),"",COUNTIFS($G$2:$G643,$G643,$C$2:$C643,"&lt;&gt;"))</f>
        <v/>
      </c>
    </row>
    <row r="644">
      <c r="A644" s="16" t="n"/>
      <c r="B644" s="11" t="n"/>
      <c r="C644" s="11" t="n"/>
      <c r="D644" s="12" t="n"/>
      <c r="E644" s="13">
        <f>IF($C644="","",IFERROR(INDEX(Equipo!$B$2:$B$61,MATCH($C644,Equipo!$A$2:$A$61,0)),"No está en Equipo"))</f>
        <v/>
      </c>
      <c r="F644" s="15">
        <f>IF($C644="","",IFERROR(INDEX(Equipo!$C$2:$C$61,MATCH($C644,Equipo!$A$2:$A$61,0)),0))</f>
        <v/>
      </c>
      <c r="G644" s="13">
        <f>IF(OR($A644="",$B644=""),"",IFERROR($A644*10+MATCH($B644,Puestos!$D$2:$D$7,0),""))</f>
        <v/>
      </c>
      <c r="H644" s="13">
        <f>IF($G644="","",IFERROR(INDEX(Turnos!$F$2:$F$201,MATCH($G644,Turnos!$J$2:$J$201,0)),"Falta el turno"))</f>
        <v/>
      </c>
      <c r="I644" s="15">
        <f>IF(OR($C644="",$H644=""),"",IF($H644="Por horas",N($D644),IF($H644="Por puntos",N($F644),IF($H644="Puntos × horas",N($F644)*N($D644),IF($H644="Partes iguales",1,"")))))</f>
        <v/>
      </c>
      <c r="J644" s="15">
        <f>IF($I644="","",SUMIFS($I$2:$I$1201,$G$2:$G$1201,$G644))</f>
        <v/>
      </c>
      <c r="K644" s="19">
        <f>IF($I644="","",IFERROR($I644/$J644,0))</f>
        <v/>
      </c>
      <c r="L644" s="18">
        <f>IF($K644="","",$K644*N(INDEX(Turnos!$C$2:$C$201,MATCH($G644,Turnos!$J$2:$J$201,0))))</f>
        <v/>
      </c>
      <c r="M644" s="18">
        <f>IF($K644="","",$K644*N(INDEX(Turnos!$D$2:$D$201,MATCH($G644,Turnos!$J$2:$J$201,0))))</f>
        <v/>
      </c>
      <c r="N644" s="18">
        <f>IF($K644="","",$L644+$M644)</f>
        <v/>
      </c>
      <c r="O644" s="13">
        <f>IF(OR($G644="",$C644="",$G644&lt;&gt;'Liquidación del turno'!$C$5),"",COUNTIFS($G$2:$G644,$G644,$C$2:$C644,"&lt;&gt;"))</f>
        <v/>
      </c>
    </row>
    <row r="645">
      <c r="A645" s="16" t="n"/>
      <c r="B645" s="11" t="n"/>
      <c r="C645" s="11" t="n"/>
      <c r="D645" s="12" t="n"/>
      <c r="E645" s="13">
        <f>IF($C645="","",IFERROR(INDEX(Equipo!$B$2:$B$61,MATCH($C645,Equipo!$A$2:$A$61,0)),"No está en Equipo"))</f>
        <v/>
      </c>
      <c r="F645" s="15">
        <f>IF($C645="","",IFERROR(INDEX(Equipo!$C$2:$C$61,MATCH($C645,Equipo!$A$2:$A$61,0)),0))</f>
        <v/>
      </c>
      <c r="G645" s="13">
        <f>IF(OR($A645="",$B645=""),"",IFERROR($A645*10+MATCH($B645,Puestos!$D$2:$D$7,0),""))</f>
        <v/>
      </c>
      <c r="H645" s="13">
        <f>IF($G645="","",IFERROR(INDEX(Turnos!$F$2:$F$201,MATCH($G645,Turnos!$J$2:$J$201,0)),"Falta el turno"))</f>
        <v/>
      </c>
      <c r="I645" s="15">
        <f>IF(OR($C645="",$H645=""),"",IF($H645="Por horas",N($D645),IF($H645="Por puntos",N($F645),IF($H645="Puntos × horas",N($F645)*N($D645),IF($H645="Partes iguales",1,"")))))</f>
        <v/>
      </c>
      <c r="J645" s="15">
        <f>IF($I645="","",SUMIFS($I$2:$I$1201,$G$2:$G$1201,$G645))</f>
        <v/>
      </c>
      <c r="K645" s="19">
        <f>IF($I645="","",IFERROR($I645/$J645,0))</f>
        <v/>
      </c>
      <c r="L645" s="18">
        <f>IF($K645="","",$K645*N(INDEX(Turnos!$C$2:$C$201,MATCH($G645,Turnos!$J$2:$J$201,0))))</f>
        <v/>
      </c>
      <c r="M645" s="18">
        <f>IF($K645="","",$K645*N(INDEX(Turnos!$D$2:$D$201,MATCH($G645,Turnos!$J$2:$J$201,0))))</f>
        <v/>
      </c>
      <c r="N645" s="18">
        <f>IF($K645="","",$L645+$M645)</f>
        <v/>
      </c>
      <c r="O645" s="13">
        <f>IF(OR($G645="",$C645="",$G645&lt;&gt;'Liquidación del turno'!$C$5),"",COUNTIFS($G$2:$G645,$G645,$C$2:$C645,"&lt;&gt;"))</f>
        <v/>
      </c>
    </row>
    <row r="646">
      <c r="A646" s="16" t="n"/>
      <c r="B646" s="11" t="n"/>
      <c r="C646" s="11" t="n"/>
      <c r="D646" s="12" t="n"/>
      <c r="E646" s="13">
        <f>IF($C646="","",IFERROR(INDEX(Equipo!$B$2:$B$61,MATCH($C646,Equipo!$A$2:$A$61,0)),"No está en Equipo"))</f>
        <v/>
      </c>
      <c r="F646" s="15">
        <f>IF($C646="","",IFERROR(INDEX(Equipo!$C$2:$C$61,MATCH($C646,Equipo!$A$2:$A$61,0)),0))</f>
        <v/>
      </c>
      <c r="G646" s="13">
        <f>IF(OR($A646="",$B646=""),"",IFERROR($A646*10+MATCH($B646,Puestos!$D$2:$D$7,0),""))</f>
        <v/>
      </c>
      <c r="H646" s="13">
        <f>IF($G646="","",IFERROR(INDEX(Turnos!$F$2:$F$201,MATCH($G646,Turnos!$J$2:$J$201,0)),"Falta el turno"))</f>
        <v/>
      </c>
      <c r="I646" s="15">
        <f>IF(OR($C646="",$H646=""),"",IF($H646="Por horas",N($D646),IF($H646="Por puntos",N($F646),IF($H646="Puntos × horas",N($F646)*N($D646),IF($H646="Partes iguales",1,"")))))</f>
        <v/>
      </c>
      <c r="J646" s="15">
        <f>IF($I646="","",SUMIFS($I$2:$I$1201,$G$2:$G$1201,$G646))</f>
        <v/>
      </c>
      <c r="K646" s="19">
        <f>IF($I646="","",IFERROR($I646/$J646,0))</f>
        <v/>
      </c>
      <c r="L646" s="18">
        <f>IF($K646="","",$K646*N(INDEX(Turnos!$C$2:$C$201,MATCH($G646,Turnos!$J$2:$J$201,0))))</f>
        <v/>
      </c>
      <c r="M646" s="18">
        <f>IF($K646="","",$K646*N(INDEX(Turnos!$D$2:$D$201,MATCH($G646,Turnos!$J$2:$J$201,0))))</f>
        <v/>
      </c>
      <c r="N646" s="18">
        <f>IF($K646="","",$L646+$M646)</f>
        <v/>
      </c>
      <c r="O646" s="13">
        <f>IF(OR($G646="",$C646="",$G646&lt;&gt;'Liquidación del turno'!$C$5),"",COUNTIFS($G$2:$G646,$G646,$C$2:$C646,"&lt;&gt;"))</f>
        <v/>
      </c>
    </row>
    <row r="647">
      <c r="A647" s="16" t="n"/>
      <c r="B647" s="11" t="n"/>
      <c r="C647" s="11" t="n"/>
      <c r="D647" s="12" t="n"/>
      <c r="E647" s="13">
        <f>IF($C647="","",IFERROR(INDEX(Equipo!$B$2:$B$61,MATCH($C647,Equipo!$A$2:$A$61,0)),"No está en Equipo"))</f>
        <v/>
      </c>
      <c r="F647" s="15">
        <f>IF($C647="","",IFERROR(INDEX(Equipo!$C$2:$C$61,MATCH($C647,Equipo!$A$2:$A$61,0)),0))</f>
        <v/>
      </c>
      <c r="G647" s="13">
        <f>IF(OR($A647="",$B647=""),"",IFERROR($A647*10+MATCH($B647,Puestos!$D$2:$D$7,0),""))</f>
        <v/>
      </c>
      <c r="H647" s="13">
        <f>IF($G647="","",IFERROR(INDEX(Turnos!$F$2:$F$201,MATCH($G647,Turnos!$J$2:$J$201,0)),"Falta el turno"))</f>
        <v/>
      </c>
      <c r="I647" s="15">
        <f>IF(OR($C647="",$H647=""),"",IF($H647="Por horas",N($D647),IF($H647="Por puntos",N($F647),IF($H647="Puntos × horas",N($F647)*N($D647),IF($H647="Partes iguales",1,"")))))</f>
        <v/>
      </c>
      <c r="J647" s="15">
        <f>IF($I647="","",SUMIFS($I$2:$I$1201,$G$2:$G$1201,$G647))</f>
        <v/>
      </c>
      <c r="K647" s="19">
        <f>IF($I647="","",IFERROR($I647/$J647,0))</f>
        <v/>
      </c>
      <c r="L647" s="18">
        <f>IF($K647="","",$K647*N(INDEX(Turnos!$C$2:$C$201,MATCH($G647,Turnos!$J$2:$J$201,0))))</f>
        <v/>
      </c>
      <c r="M647" s="18">
        <f>IF($K647="","",$K647*N(INDEX(Turnos!$D$2:$D$201,MATCH($G647,Turnos!$J$2:$J$201,0))))</f>
        <v/>
      </c>
      <c r="N647" s="18">
        <f>IF($K647="","",$L647+$M647)</f>
        <v/>
      </c>
      <c r="O647" s="13">
        <f>IF(OR($G647="",$C647="",$G647&lt;&gt;'Liquidación del turno'!$C$5),"",COUNTIFS($G$2:$G647,$G647,$C$2:$C647,"&lt;&gt;"))</f>
        <v/>
      </c>
    </row>
    <row r="648">
      <c r="A648" s="16" t="n"/>
      <c r="B648" s="11" t="n"/>
      <c r="C648" s="11" t="n"/>
      <c r="D648" s="12" t="n"/>
      <c r="E648" s="13">
        <f>IF($C648="","",IFERROR(INDEX(Equipo!$B$2:$B$61,MATCH($C648,Equipo!$A$2:$A$61,0)),"No está en Equipo"))</f>
        <v/>
      </c>
      <c r="F648" s="15">
        <f>IF($C648="","",IFERROR(INDEX(Equipo!$C$2:$C$61,MATCH($C648,Equipo!$A$2:$A$61,0)),0))</f>
        <v/>
      </c>
      <c r="G648" s="13">
        <f>IF(OR($A648="",$B648=""),"",IFERROR($A648*10+MATCH($B648,Puestos!$D$2:$D$7,0),""))</f>
        <v/>
      </c>
      <c r="H648" s="13">
        <f>IF($G648="","",IFERROR(INDEX(Turnos!$F$2:$F$201,MATCH($G648,Turnos!$J$2:$J$201,0)),"Falta el turno"))</f>
        <v/>
      </c>
      <c r="I648" s="15">
        <f>IF(OR($C648="",$H648=""),"",IF($H648="Por horas",N($D648),IF($H648="Por puntos",N($F648),IF($H648="Puntos × horas",N($F648)*N($D648),IF($H648="Partes iguales",1,"")))))</f>
        <v/>
      </c>
      <c r="J648" s="15">
        <f>IF($I648="","",SUMIFS($I$2:$I$1201,$G$2:$G$1201,$G648))</f>
        <v/>
      </c>
      <c r="K648" s="19">
        <f>IF($I648="","",IFERROR($I648/$J648,0))</f>
        <v/>
      </c>
      <c r="L648" s="18">
        <f>IF($K648="","",$K648*N(INDEX(Turnos!$C$2:$C$201,MATCH($G648,Turnos!$J$2:$J$201,0))))</f>
        <v/>
      </c>
      <c r="M648" s="18">
        <f>IF($K648="","",$K648*N(INDEX(Turnos!$D$2:$D$201,MATCH($G648,Turnos!$J$2:$J$201,0))))</f>
        <v/>
      </c>
      <c r="N648" s="18">
        <f>IF($K648="","",$L648+$M648)</f>
        <v/>
      </c>
      <c r="O648" s="13">
        <f>IF(OR($G648="",$C648="",$G648&lt;&gt;'Liquidación del turno'!$C$5),"",COUNTIFS($G$2:$G648,$G648,$C$2:$C648,"&lt;&gt;"))</f>
        <v/>
      </c>
    </row>
    <row r="649">
      <c r="A649" s="16" t="n"/>
      <c r="B649" s="11" t="n"/>
      <c r="C649" s="11" t="n"/>
      <c r="D649" s="12" t="n"/>
      <c r="E649" s="13">
        <f>IF($C649="","",IFERROR(INDEX(Equipo!$B$2:$B$61,MATCH($C649,Equipo!$A$2:$A$61,0)),"No está en Equipo"))</f>
        <v/>
      </c>
      <c r="F649" s="15">
        <f>IF($C649="","",IFERROR(INDEX(Equipo!$C$2:$C$61,MATCH($C649,Equipo!$A$2:$A$61,0)),0))</f>
        <v/>
      </c>
      <c r="G649" s="13">
        <f>IF(OR($A649="",$B649=""),"",IFERROR($A649*10+MATCH($B649,Puestos!$D$2:$D$7,0),""))</f>
        <v/>
      </c>
      <c r="H649" s="13">
        <f>IF($G649="","",IFERROR(INDEX(Turnos!$F$2:$F$201,MATCH($G649,Turnos!$J$2:$J$201,0)),"Falta el turno"))</f>
        <v/>
      </c>
      <c r="I649" s="15">
        <f>IF(OR($C649="",$H649=""),"",IF($H649="Por horas",N($D649),IF($H649="Por puntos",N($F649),IF($H649="Puntos × horas",N($F649)*N($D649),IF($H649="Partes iguales",1,"")))))</f>
        <v/>
      </c>
      <c r="J649" s="15">
        <f>IF($I649="","",SUMIFS($I$2:$I$1201,$G$2:$G$1201,$G649))</f>
        <v/>
      </c>
      <c r="K649" s="19">
        <f>IF($I649="","",IFERROR($I649/$J649,0))</f>
        <v/>
      </c>
      <c r="L649" s="18">
        <f>IF($K649="","",$K649*N(INDEX(Turnos!$C$2:$C$201,MATCH($G649,Turnos!$J$2:$J$201,0))))</f>
        <v/>
      </c>
      <c r="M649" s="18">
        <f>IF($K649="","",$K649*N(INDEX(Turnos!$D$2:$D$201,MATCH($G649,Turnos!$J$2:$J$201,0))))</f>
        <v/>
      </c>
      <c r="N649" s="18">
        <f>IF($K649="","",$L649+$M649)</f>
        <v/>
      </c>
      <c r="O649" s="13">
        <f>IF(OR($G649="",$C649="",$G649&lt;&gt;'Liquidación del turno'!$C$5),"",COUNTIFS($G$2:$G649,$G649,$C$2:$C649,"&lt;&gt;"))</f>
        <v/>
      </c>
    </row>
    <row r="650">
      <c r="A650" s="16" t="n"/>
      <c r="B650" s="11" t="n"/>
      <c r="C650" s="11" t="n"/>
      <c r="D650" s="12" t="n"/>
      <c r="E650" s="13">
        <f>IF($C650="","",IFERROR(INDEX(Equipo!$B$2:$B$61,MATCH($C650,Equipo!$A$2:$A$61,0)),"No está en Equipo"))</f>
        <v/>
      </c>
      <c r="F650" s="15">
        <f>IF($C650="","",IFERROR(INDEX(Equipo!$C$2:$C$61,MATCH($C650,Equipo!$A$2:$A$61,0)),0))</f>
        <v/>
      </c>
      <c r="G650" s="13">
        <f>IF(OR($A650="",$B650=""),"",IFERROR($A650*10+MATCH($B650,Puestos!$D$2:$D$7,0),""))</f>
        <v/>
      </c>
      <c r="H650" s="13">
        <f>IF($G650="","",IFERROR(INDEX(Turnos!$F$2:$F$201,MATCH($G650,Turnos!$J$2:$J$201,0)),"Falta el turno"))</f>
        <v/>
      </c>
      <c r="I650" s="15">
        <f>IF(OR($C650="",$H650=""),"",IF($H650="Por horas",N($D650),IF($H650="Por puntos",N($F650),IF($H650="Puntos × horas",N($F650)*N($D650),IF($H650="Partes iguales",1,"")))))</f>
        <v/>
      </c>
      <c r="J650" s="15">
        <f>IF($I650="","",SUMIFS($I$2:$I$1201,$G$2:$G$1201,$G650))</f>
        <v/>
      </c>
      <c r="K650" s="19">
        <f>IF($I650="","",IFERROR($I650/$J650,0))</f>
        <v/>
      </c>
      <c r="L650" s="18">
        <f>IF($K650="","",$K650*N(INDEX(Turnos!$C$2:$C$201,MATCH($G650,Turnos!$J$2:$J$201,0))))</f>
        <v/>
      </c>
      <c r="M650" s="18">
        <f>IF($K650="","",$K650*N(INDEX(Turnos!$D$2:$D$201,MATCH($G650,Turnos!$J$2:$J$201,0))))</f>
        <v/>
      </c>
      <c r="N650" s="18">
        <f>IF($K650="","",$L650+$M650)</f>
        <v/>
      </c>
      <c r="O650" s="13">
        <f>IF(OR($G650="",$C650="",$G650&lt;&gt;'Liquidación del turno'!$C$5),"",COUNTIFS($G$2:$G650,$G650,$C$2:$C650,"&lt;&gt;"))</f>
        <v/>
      </c>
    </row>
    <row r="651">
      <c r="A651" s="16" t="n"/>
      <c r="B651" s="11" t="n"/>
      <c r="C651" s="11" t="n"/>
      <c r="D651" s="12" t="n"/>
      <c r="E651" s="13">
        <f>IF($C651="","",IFERROR(INDEX(Equipo!$B$2:$B$61,MATCH($C651,Equipo!$A$2:$A$61,0)),"No está en Equipo"))</f>
        <v/>
      </c>
      <c r="F651" s="15">
        <f>IF($C651="","",IFERROR(INDEX(Equipo!$C$2:$C$61,MATCH($C651,Equipo!$A$2:$A$61,0)),0))</f>
        <v/>
      </c>
      <c r="G651" s="13">
        <f>IF(OR($A651="",$B651=""),"",IFERROR($A651*10+MATCH($B651,Puestos!$D$2:$D$7,0),""))</f>
        <v/>
      </c>
      <c r="H651" s="13">
        <f>IF($G651="","",IFERROR(INDEX(Turnos!$F$2:$F$201,MATCH($G651,Turnos!$J$2:$J$201,0)),"Falta el turno"))</f>
        <v/>
      </c>
      <c r="I651" s="15">
        <f>IF(OR($C651="",$H651=""),"",IF($H651="Por horas",N($D651),IF($H651="Por puntos",N($F651),IF($H651="Puntos × horas",N($F651)*N($D651),IF($H651="Partes iguales",1,"")))))</f>
        <v/>
      </c>
      <c r="J651" s="15">
        <f>IF($I651="","",SUMIFS($I$2:$I$1201,$G$2:$G$1201,$G651))</f>
        <v/>
      </c>
      <c r="K651" s="19">
        <f>IF($I651="","",IFERROR($I651/$J651,0))</f>
        <v/>
      </c>
      <c r="L651" s="18">
        <f>IF($K651="","",$K651*N(INDEX(Turnos!$C$2:$C$201,MATCH($G651,Turnos!$J$2:$J$201,0))))</f>
        <v/>
      </c>
      <c r="M651" s="18">
        <f>IF($K651="","",$K651*N(INDEX(Turnos!$D$2:$D$201,MATCH($G651,Turnos!$J$2:$J$201,0))))</f>
        <v/>
      </c>
      <c r="N651" s="18">
        <f>IF($K651="","",$L651+$M651)</f>
        <v/>
      </c>
      <c r="O651" s="13">
        <f>IF(OR($G651="",$C651="",$G651&lt;&gt;'Liquidación del turno'!$C$5),"",COUNTIFS($G$2:$G651,$G651,$C$2:$C651,"&lt;&gt;"))</f>
        <v/>
      </c>
    </row>
    <row r="652">
      <c r="A652" s="16" t="n"/>
      <c r="B652" s="11" t="n"/>
      <c r="C652" s="11" t="n"/>
      <c r="D652" s="12" t="n"/>
      <c r="E652" s="13">
        <f>IF($C652="","",IFERROR(INDEX(Equipo!$B$2:$B$61,MATCH($C652,Equipo!$A$2:$A$61,0)),"No está en Equipo"))</f>
        <v/>
      </c>
      <c r="F652" s="15">
        <f>IF($C652="","",IFERROR(INDEX(Equipo!$C$2:$C$61,MATCH($C652,Equipo!$A$2:$A$61,0)),0))</f>
        <v/>
      </c>
      <c r="G652" s="13">
        <f>IF(OR($A652="",$B652=""),"",IFERROR($A652*10+MATCH($B652,Puestos!$D$2:$D$7,0),""))</f>
        <v/>
      </c>
      <c r="H652" s="13">
        <f>IF($G652="","",IFERROR(INDEX(Turnos!$F$2:$F$201,MATCH($G652,Turnos!$J$2:$J$201,0)),"Falta el turno"))</f>
        <v/>
      </c>
      <c r="I652" s="15">
        <f>IF(OR($C652="",$H652=""),"",IF($H652="Por horas",N($D652),IF($H652="Por puntos",N($F652),IF($H652="Puntos × horas",N($F652)*N($D652),IF($H652="Partes iguales",1,"")))))</f>
        <v/>
      </c>
      <c r="J652" s="15">
        <f>IF($I652="","",SUMIFS($I$2:$I$1201,$G$2:$G$1201,$G652))</f>
        <v/>
      </c>
      <c r="K652" s="19">
        <f>IF($I652="","",IFERROR($I652/$J652,0))</f>
        <v/>
      </c>
      <c r="L652" s="18">
        <f>IF($K652="","",$K652*N(INDEX(Turnos!$C$2:$C$201,MATCH($G652,Turnos!$J$2:$J$201,0))))</f>
        <v/>
      </c>
      <c r="M652" s="18">
        <f>IF($K652="","",$K652*N(INDEX(Turnos!$D$2:$D$201,MATCH($G652,Turnos!$J$2:$J$201,0))))</f>
        <v/>
      </c>
      <c r="N652" s="18">
        <f>IF($K652="","",$L652+$M652)</f>
        <v/>
      </c>
      <c r="O652" s="13">
        <f>IF(OR($G652="",$C652="",$G652&lt;&gt;'Liquidación del turno'!$C$5),"",COUNTIFS($G$2:$G652,$G652,$C$2:$C652,"&lt;&gt;"))</f>
        <v/>
      </c>
    </row>
    <row r="653">
      <c r="A653" s="16" t="n"/>
      <c r="B653" s="11" t="n"/>
      <c r="C653" s="11" t="n"/>
      <c r="D653" s="12" t="n"/>
      <c r="E653" s="13">
        <f>IF($C653="","",IFERROR(INDEX(Equipo!$B$2:$B$61,MATCH($C653,Equipo!$A$2:$A$61,0)),"No está en Equipo"))</f>
        <v/>
      </c>
      <c r="F653" s="15">
        <f>IF($C653="","",IFERROR(INDEX(Equipo!$C$2:$C$61,MATCH($C653,Equipo!$A$2:$A$61,0)),0))</f>
        <v/>
      </c>
      <c r="G653" s="13">
        <f>IF(OR($A653="",$B653=""),"",IFERROR($A653*10+MATCH($B653,Puestos!$D$2:$D$7,0),""))</f>
        <v/>
      </c>
      <c r="H653" s="13">
        <f>IF($G653="","",IFERROR(INDEX(Turnos!$F$2:$F$201,MATCH($G653,Turnos!$J$2:$J$201,0)),"Falta el turno"))</f>
        <v/>
      </c>
      <c r="I653" s="15">
        <f>IF(OR($C653="",$H653=""),"",IF($H653="Por horas",N($D653),IF($H653="Por puntos",N($F653),IF($H653="Puntos × horas",N($F653)*N($D653),IF($H653="Partes iguales",1,"")))))</f>
        <v/>
      </c>
      <c r="J653" s="15">
        <f>IF($I653="","",SUMIFS($I$2:$I$1201,$G$2:$G$1201,$G653))</f>
        <v/>
      </c>
      <c r="K653" s="19">
        <f>IF($I653="","",IFERROR($I653/$J653,0))</f>
        <v/>
      </c>
      <c r="L653" s="18">
        <f>IF($K653="","",$K653*N(INDEX(Turnos!$C$2:$C$201,MATCH($G653,Turnos!$J$2:$J$201,0))))</f>
        <v/>
      </c>
      <c r="M653" s="18">
        <f>IF($K653="","",$K653*N(INDEX(Turnos!$D$2:$D$201,MATCH($G653,Turnos!$J$2:$J$201,0))))</f>
        <v/>
      </c>
      <c r="N653" s="18">
        <f>IF($K653="","",$L653+$M653)</f>
        <v/>
      </c>
      <c r="O653" s="13">
        <f>IF(OR($G653="",$C653="",$G653&lt;&gt;'Liquidación del turno'!$C$5),"",COUNTIFS($G$2:$G653,$G653,$C$2:$C653,"&lt;&gt;"))</f>
        <v/>
      </c>
    </row>
    <row r="654">
      <c r="A654" s="16" t="n"/>
      <c r="B654" s="11" t="n"/>
      <c r="C654" s="11" t="n"/>
      <c r="D654" s="12" t="n"/>
      <c r="E654" s="13">
        <f>IF($C654="","",IFERROR(INDEX(Equipo!$B$2:$B$61,MATCH($C654,Equipo!$A$2:$A$61,0)),"No está en Equipo"))</f>
        <v/>
      </c>
      <c r="F654" s="15">
        <f>IF($C654="","",IFERROR(INDEX(Equipo!$C$2:$C$61,MATCH($C654,Equipo!$A$2:$A$61,0)),0))</f>
        <v/>
      </c>
      <c r="G654" s="13">
        <f>IF(OR($A654="",$B654=""),"",IFERROR($A654*10+MATCH($B654,Puestos!$D$2:$D$7,0),""))</f>
        <v/>
      </c>
      <c r="H654" s="13">
        <f>IF($G654="","",IFERROR(INDEX(Turnos!$F$2:$F$201,MATCH($G654,Turnos!$J$2:$J$201,0)),"Falta el turno"))</f>
        <v/>
      </c>
      <c r="I654" s="15">
        <f>IF(OR($C654="",$H654=""),"",IF($H654="Por horas",N($D654),IF($H654="Por puntos",N($F654),IF($H654="Puntos × horas",N($F654)*N($D654),IF($H654="Partes iguales",1,"")))))</f>
        <v/>
      </c>
      <c r="J654" s="15">
        <f>IF($I654="","",SUMIFS($I$2:$I$1201,$G$2:$G$1201,$G654))</f>
        <v/>
      </c>
      <c r="K654" s="19">
        <f>IF($I654="","",IFERROR($I654/$J654,0))</f>
        <v/>
      </c>
      <c r="L654" s="18">
        <f>IF($K654="","",$K654*N(INDEX(Turnos!$C$2:$C$201,MATCH($G654,Turnos!$J$2:$J$201,0))))</f>
        <v/>
      </c>
      <c r="M654" s="18">
        <f>IF($K654="","",$K654*N(INDEX(Turnos!$D$2:$D$201,MATCH($G654,Turnos!$J$2:$J$201,0))))</f>
        <v/>
      </c>
      <c r="N654" s="18">
        <f>IF($K654="","",$L654+$M654)</f>
        <v/>
      </c>
      <c r="O654" s="13">
        <f>IF(OR($G654="",$C654="",$G654&lt;&gt;'Liquidación del turno'!$C$5),"",COUNTIFS($G$2:$G654,$G654,$C$2:$C654,"&lt;&gt;"))</f>
        <v/>
      </c>
    </row>
    <row r="655">
      <c r="A655" s="16" t="n"/>
      <c r="B655" s="11" t="n"/>
      <c r="C655" s="11" t="n"/>
      <c r="D655" s="12" t="n"/>
      <c r="E655" s="13">
        <f>IF($C655="","",IFERROR(INDEX(Equipo!$B$2:$B$61,MATCH($C655,Equipo!$A$2:$A$61,0)),"No está en Equipo"))</f>
        <v/>
      </c>
      <c r="F655" s="15">
        <f>IF($C655="","",IFERROR(INDEX(Equipo!$C$2:$C$61,MATCH($C655,Equipo!$A$2:$A$61,0)),0))</f>
        <v/>
      </c>
      <c r="G655" s="13">
        <f>IF(OR($A655="",$B655=""),"",IFERROR($A655*10+MATCH($B655,Puestos!$D$2:$D$7,0),""))</f>
        <v/>
      </c>
      <c r="H655" s="13">
        <f>IF($G655="","",IFERROR(INDEX(Turnos!$F$2:$F$201,MATCH($G655,Turnos!$J$2:$J$201,0)),"Falta el turno"))</f>
        <v/>
      </c>
      <c r="I655" s="15">
        <f>IF(OR($C655="",$H655=""),"",IF($H655="Por horas",N($D655),IF($H655="Por puntos",N($F655),IF($H655="Puntos × horas",N($F655)*N($D655),IF($H655="Partes iguales",1,"")))))</f>
        <v/>
      </c>
      <c r="J655" s="15">
        <f>IF($I655="","",SUMIFS($I$2:$I$1201,$G$2:$G$1201,$G655))</f>
        <v/>
      </c>
      <c r="K655" s="19">
        <f>IF($I655="","",IFERROR($I655/$J655,0))</f>
        <v/>
      </c>
      <c r="L655" s="18">
        <f>IF($K655="","",$K655*N(INDEX(Turnos!$C$2:$C$201,MATCH($G655,Turnos!$J$2:$J$201,0))))</f>
        <v/>
      </c>
      <c r="M655" s="18">
        <f>IF($K655="","",$K655*N(INDEX(Turnos!$D$2:$D$201,MATCH($G655,Turnos!$J$2:$J$201,0))))</f>
        <v/>
      </c>
      <c r="N655" s="18">
        <f>IF($K655="","",$L655+$M655)</f>
        <v/>
      </c>
      <c r="O655" s="13">
        <f>IF(OR($G655="",$C655="",$G655&lt;&gt;'Liquidación del turno'!$C$5),"",COUNTIFS($G$2:$G655,$G655,$C$2:$C655,"&lt;&gt;"))</f>
        <v/>
      </c>
    </row>
    <row r="656">
      <c r="A656" s="16" t="n"/>
      <c r="B656" s="11" t="n"/>
      <c r="C656" s="11" t="n"/>
      <c r="D656" s="12" t="n"/>
      <c r="E656" s="13">
        <f>IF($C656="","",IFERROR(INDEX(Equipo!$B$2:$B$61,MATCH($C656,Equipo!$A$2:$A$61,0)),"No está en Equipo"))</f>
        <v/>
      </c>
      <c r="F656" s="15">
        <f>IF($C656="","",IFERROR(INDEX(Equipo!$C$2:$C$61,MATCH($C656,Equipo!$A$2:$A$61,0)),0))</f>
        <v/>
      </c>
      <c r="G656" s="13">
        <f>IF(OR($A656="",$B656=""),"",IFERROR($A656*10+MATCH($B656,Puestos!$D$2:$D$7,0),""))</f>
        <v/>
      </c>
      <c r="H656" s="13">
        <f>IF($G656="","",IFERROR(INDEX(Turnos!$F$2:$F$201,MATCH($G656,Turnos!$J$2:$J$201,0)),"Falta el turno"))</f>
        <v/>
      </c>
      <c r="I656" s="15">
        <f>IF(OR($C656="",$H656=""),"",IF($H656="Por horas",N($D656),IF($H656="Por puntos",N($F656),IF($H656="Puntos × horas",N($F656)*N($D656),IF($H656="Partes iguales",1,"")))))</f>
        <v/>
      </c>
      <c r="J656" s="15">
        <f>IF($I656="","",SUMIFS($I$2:$I$1201,$G$2:$G$1201,$G656))</f>
        <v/>
      </c>
      <c r="K656" s="19">
        <f>IF($I656="","",IFERROR($I656/$J656,0))</f>
        <v/>
      </c>
      <c r="L656" s="18">
        <f>IF($K656="","",$K656*N(INDEX(Turnos!$C$2:$C$201,MATCH($G656,Turnos!$J$2:$J$201,0))))</f>
        <v/>
      </c>
      <c r="M656" s="18">
        <f>IF($K656="","",$K656*N(INDEX(Turnos!$D$2:$D$201,MATCH($G656,Turnos!$J$2:$J$201,0))))</f>
        <v/>
      </c>
      <c r="N656" s="18">
        <f>IF($K656="","",$L656+$M656)</f>
        <v/>
      </c>
      <c r="O656" s="13">
        <f>IF(OR($G656="",$C656="",$G656&lt;&gt;'Liquidación del turno'!$C$5),"",COUNTIFS($G$2:$G656,$G656,$C$2:$C656,"&lt;&gt;"))</f>
        <v/>
      </c>
    </row>
    <row r="657">
      <c r="A657" s="16" t="n"/>
      <c r="B657" s="11" t="n"/>
      <c r="C657" s="11" t="n"/>
      <c r="D657" s="12" t="n"/>
      <c r="E657" s="13">
        <f>IF($C657="","",IFERROR(INDEX(Equipo!$B$2:$B$61,MATCH($C657,Equipo!$A$2:$A$61,0)),"No está en Equipo"))</f>
        <v/>
      </c>
      <c r="F657" s="15">
        <f>IF($C657="","",IFERROR(INDEX(Equipo!$C$2:$C$61,MATCH($C657,Equipo!$A$2:$A$61,0)),0))</f>
        <v/>
      </c>
      <c r="G657" s="13">
        <f>IF(OR($A657="",$B657=""),"",IFERROR($A657*10+MATCH($B657,Puestos!$D$2:$D$7,0),""))</f>
        <v/>
      </c>
      <c r="H657" s="13">
        <f>IF($G657="","",IFERROR(INDEX(Turnos!$F$2:$F$201,MATCH($G657,Turnos!$J$2:$J$201,0)),"Falta el turno"))</f>
        <v/>
      </c>
      <c r="I657" s="15">
        <f>IF(OR($C657="",$H657=""),"",IF($H657="Por horas",N($D657),IF($H657="Por puntos",N($F657),IF($H657="Puntos × horas",N($F657)*N($D657),IF($H657="Partes iguales",1,"")))))</f>
        <v/>
      </c>
      <c r="J657" s="15">
        <f>IF($I657="","",SUMIFS($I$2:$I$1201,$G$2:$G$1201,$G657))</f>
        <v/>
      </c>
      <c r="K657" s="19">
        <f>IF($I657="","",IFERROR($I657/$J657,0))</f>
        <v/>
      </c>
      <c r="L657" s="18">
        <f>IF($K657="","",$K657*N(INDEX(Turnos!$C$2:$C$201,MATCH($G657,Turnos!$J$2:$J$201,0))))</f>
        <v/>
      </c>
      <c r="M657" s="18">
        <f>IF($K657="","",$K657*N(INDEX(Turnos!$D$2:$D$201,MATCH($G657,Turnos!$J$2:$J$201,0))))</f>
        <v/>
      </c>
      <c r="N657" s="18">
        <f>IF($K657="","",$L657+$M657)</f>
        <v/>
      </c>
      <c r="O657" s="13">
        <f>IF(OR($G657="",$C657="",$G657&lt;&gt;'Liquidación del turno'!$C$5),"",COUNTIFS($G$2:$G657,$G657,$C$2:$C657,"&lt;&gt;"))</f>
        <v/>
      </c>
    </row>
    <row r="658">
      <c r="A658" s="16" t="n"/>
      <c r="B658" s="11" t="n"/>
      <c r="C658" s="11" t="n"/>
      <c r="D658" s="12" t="n"/>
      <c r="E658" s="13">
        <f>IF($C658="","",IFERROR(INDEX(Equipo!$B$2:$B$61,MATCH($C658,Equipo!$A$2:$A$61,0)),"No está en Equipo"))</f>
        <v/>
      </c>
      <c r="F658" s="15">
        <f>IF($C658="","",IFERROR(INDEX(Equipo!$C$2:$C$61,MATCH($C658,Equipo!$A$2:$A$61,0)),0))</f>
        <v/>
      </c>
      <c r="G658" s="13">
        <f>IF(OR($A658="",$B658=""),"",IFERROR($A658*10+MATCH($B658,Puestos!$D$2:$D$7,0),""))</f>
        <v/>
      </c>
      <c r="H658" s="13">
        <f>IF($G658="","",IFERROR(INDEX(Turnos!$F$2:$F$201,MATCH($G658,Turnos!$J$2:$J$201,0)),"Falta el turno"))</f>
        <v/>
      </c>
      <c r="I658" s="15">
        <f>IF(OR($C658="",$H658=""),"",IF($H658="Por horas",N($D658),IF($H658="Por puntos",N($F658),IF($H658="Puntos × horas",N($F658)*N($D658),IF($H658="Partes iguales",1,"")))))</f>
        <v/>
      </c>
      <c r="J658" s="15">
        <f>IF($I658="","",SUMIFS($I$2:$I$1201,$G$2:$G$1201,$G658))</f>
        <v/>
      </c>
      <c r="K658" s="19">
        <f>IF($I658="","",IFERROR($I658/$J658,0))</f>
        <v/>
      </c>
      <c r="L658" s="18">
        <f>IF($K658="","",$K658*N(INDEX(Turnos!$C$2:$C$201,MATCH($G658,Turnos!$J$2:$J$201,0))))</f>
        <v/>
      </c>
      <c r="M658" s="18">
        <f>IF($K658="","",$K658*N(INDEX(Turnos!$D$2:$D$201,MATCH($G658,Turnos!$J$2:$J$201,0))))</f>
        <v/>
      </c>
      <c r="N658" s="18">
        <f>IF($K658="","",$L658+$M658)</f>
        <v/>
      </c>
      <c r="O658" s="13">
        <f>IF(OR($G658="",$C658="",$G658&lt;&gt;'Liquidación del turno'!$C$5),"",COUNTIFS($G$2:$G658,$G658,$C$2:$C658,"&lt;&gt;"))</f>
        <v/>
      </c>
    </row>
    <row r="659">
      <c r="A659" s="16" t="n"/>
      <c r="B659" s="11" t="n"/>
      <c r="C659" s="11" t="n"/>
      <c r="D659" s="12" t="n"/>
      <c r="E659" s="13">
        <f>IF($C659="","",IFERROR(INDEX(Equipo!$B$2:$B$61,MATCH($C659,Equipo!$A$2:$A$61,0)),"No está en Equipo"))</f>
        <v/>
      </c>
      <c r="F659" s="15">
        <f>IF($C659="","",IFERROR(INDEX(Equipo!$C$2:$C$61,MATCH($C659,Equipo!$A$2:$A$61,0)),0))</f>
        <v/>
      </c>
      <c r="G659" s="13">
        <f>IF(OR($A659="",$B659=""),"",IFERROR($A659*10+MATCH($B659,Puestos!$D$2:$D$7,0),""))</f>
        <v/>
      </c>
      <c r="H659" s="13">
        <f>IF($G659="","",IFERROR(INDEX(Turnos!$F$2:$F$201,MATCH($G659,Turnos!$J$2:$J$201,0)),"Falta el turno"))</f>
        <v/>
      </c>
      <c r="I659" s="15">
        <f>IF(OR($C659="",$H659=""),"",IF($H659="Por horas",N($D659),IF($H659="Por puntos",N($F659),IF($H659="Puntos × horas",N($F659)*N($D659),IF($H659="Partes iguales",1,"")))))</f>
        <v/>
      </c>
      <c r="J659" s="15">
        <f>IF($I659="","",SUMIFS($I$2:$I$1201,$G$2:$G$1201,$G659))</f>
        <v/>
      </c>
      <c r="K659" s="19">
        <f>IF($I659="","",IFERROR($I659/$J659,0))</f>
        <v/>
      </c>
      <c r="L659" s="18">
        <f>IF($K659="","",$K659*N(INDEX(Turnos!$C$2:$C$201,MATCH($G659,Turnos!$J$2:$J$201,0))))</f>
        <v/>
      </c>
      <c r="M659" s="18">
        <f>IF($K659="","",$K659*N(INDEX(Turnos!$D$2:$D$201,MATCH($G659,Turnos!$J$2:$J$201,0))))</f>
        <v/>
      </c>
      <c r="N659" s="18">
        <f>IF($K659="","",$L659+$M659)</f>
        <v/>
      </c>
      <c r="O659" s="13">
        <f>IF(OR($G659="",$C659="",$G659&lt;&gt;'Liquidación del turno'!$C$5),"",COUNTIFS($G$2:$G659,$G659,$C$2:$C659,"&lt;&gt;"))</f>
        <v/>
      </c>
    </row>
    <row r="660">
      <c r="A660" s="16" t="n"/>
      <c r="B660" s="11" t="n"/>
      <c r="C660" s="11" t="n"/>
      <c r="D660" s="12" t="n"/>
      <c r="E660" s="13">
        <f>IF($C660="","",IFERROR(INDEX(Equipo!$B$2:$B$61,MATCH($C660,Equipo!$A$2:$A$61,0)),"No está en Equipo"))</f>
        <v/>
      </c>
      <c r="F660" s="15">
        <f>IF($C660="","",IFERROR(INDEX(Equipo!$C$2:$C$61,MATCH($C660,Equipo!$A$2:$A$61,0)),0))</f>
        <v/>
      </c>
      <c r="G660" s="13">
        <f>IF(OR($A660="",$B660=""),"",IFERROR($A660*10+MATCH($B660,Puestos!$D$2:$D$7,0),""))</f>
        <v/>
      </c>
      <c r="H660" s="13">
        <f>IF($G660="","",IFERROR(INDEX(Turnos!$F$2:$F$201,MATCH($G660,Turnos!$J$2:$J$201,0)),"Falta el turno"))</f>
        <v/>
      </c>
      <c r="I660" s="15">
        <f>IF(OR($C660="",$H660=""),"",IF($H660="Por horas",N($D660),IF($H660="Por puntos",N($F660),IF($H660="Puntos × horas",N($F660)*N($D660),IF($H660="Partes iguales",1,"")))))</f>
        <v/>
      </c>
      <c r="J660" s="15">
        <f>IF($I660="","",SUMIFS($I$2:$I$1201,$G$2:$G$1201,$G660))</f>
        <v/>
      </c>
      <c r="K660" s="19">
        <f>IF($I660="","",IFERROR($I660/$J660,0))</f>
        <v/>
      </c>
      <c r="L660" s="18">
        <f>IF($K660="","",$K660*N(INDEX(Turnos!$C$2:$C$201,MATCH($G660,Turnos!$J$2:$J$201,0))))</f>
        <v/>
      </c>
      <c r="M660" s="18">
        <f>IF($K660="","",$K660*N(INDEX(Turnos!$D$2:$D$201,MATCH($G660,Turnos!$J$2:$J$201,0))))</f>
        <v/>
      </c>
      <c r="N660" s="18">
        <f>IF($K660="","",$L660+$M660)</f>
        <v/>
      </c>
      <c r="O660" s="13">
        <f>IF(OR($G660="",$C660="",$G660&lt;&gt;'Liquidación del turno'!$C$5),"",COUNTIFS($G$2:$G660,$G660,$C$2:$C660,"&lt;&gt;"))</f>
        <v/>
      </c>
    </row>
    <row r="661">
      <c r="A661" s="16" t="n"/>
      <c r="B661" s="11" t="n"/>
      <c r="C661" s="11" t="n"/>
      <c r="D661" s="12" t="n"/>
      <c r="E661" s="13">
        <f>IF($C661="","",IFERROR(INDEX(Equipo!$B$2:$B$61,MATCH($C661,Equipo!$A$2:$A$61,0)),"No está en Equipo"))</f>
        <v/>
      </c>
      <c r="F661" s="15">
        <f>IF($C661="","",IFERROR(INDEX(Equipo!$C$2:$C$61,MATCH($C661,Equipo!$A$2:$A$61,0)),0))</f>
        <v/>
      </c>
      <c r="G661" s="13">
        <f>IF(OR($A661="",$B661=""),"",IFERROR($A661*10+MATCH($B661,Puestos!$D$2:$D$7,0),""))</f>
        <v/>
      </c>
      <c r="H661" s="13">
        <f>IF($G661="","",IFERROR(INDEX(Turnos!$F$2:$F$201,MATCH($G661,Turnos!$J$2:$J$201,0)),"Falta el turno"))</f>
        <v/>
      </c>
      <c r="I661" s="15">
        <f>IF(OR($C661="",$H661=""),"",IF($H661="Por horas",N($D661),IF($H661="Por puntos",N($F661),IF($H661="Puntos × horas",N($F661)*N($D661),IF($H661="Partes iguales",1,"")))))</f>
        <v/>
      </c>
      <c r="J661" s="15">
        <f>IF($I661="","",SUMIFS($I$2:$I$1201,$G$2:$G$1201,$G661))</f>
        <v/>
      </c>
      <c r="K661" s="19">
        <f>IF($I661="","",IFERROR($I661/$J661,0))</f>
        <v/>
      </c>
      <c r="L661" s="18">
        <f>IF($K661="","",$K661*N(INDEX(Turnos!$C$2:$C$201,MATCH($G661,Turnos!$J$2:$J$201,0))))</f>
        <v/>
      </c>
      <c r="M661" s="18">
        <f>IF($K661="","",$K661*N(INDEX(Turnos!$D$2:$D$201,MATCH($G661,Turnos!$J$2:$J$201,0))))</f>
        <v/>
      </c>
      <c r="N661" s="18">
        <f>IF($K661="","",$L661+$M661)</f>
        <v/>
      </c>
      <c r="O661" s="13">
        <f>IF(OR($G661="",$C661="",$G661&lt;&gt;'Liquidación del turno'!$C$5),"",COUNTIFS($G$2:$G661,$G661,$C$2:$C661,"&lt;&gt;"))</f>
        <v/>
      </c>
    </row>
    <row r="662">
      <c r="A662" s="16" t="n"/>
      <c r="B662" s="11" t="n"/>
      <c r="C662" s="11" t="n"/>
      <c r="D662" s="12" t="n"/>
      <c r="E662" s="13">
        <f>IF($C662="","",IFERROR(INDEX(Equipo!$B$2:$B$61,MATCH($C662,Equipo!$A$2:$A$61,0)),"No está en Equipo"))</f>
        <v/>
      </c>
      <c r="F662" s="15">
        <f>IF($C662="","",IFERROR(INDEX(Equipo!$C$2:$C$61,MATCH($C662,Equipo!$A$2:$A$61,0)),0))</f>
        <v/>
      </c>
      <c r="G662" s="13">
        <f>IF(OR($A662="",$B662=""),"",IFERROR($A662*10+MATCH($B662,Puestos!$D$2:$D$7,0),""))</f>
        <v/>
      </c>
      <c r="H662" s="13">
        <f>IF($G662="","",IFERROR(INDEX(Turnos!$F$2:$F$201,MATCH($G662,Turnos!$J$2:$J$201,0)),"Falta el turno"))</f>
        <v/>
      </c>
      <c r="I662" s="15">
        <f>IF(OR($C662="",$H662=""),"",IF($H662="Por horas",N($D662),IF($H662="Por puntos",N($F662),IF($H662="Puntos × horas",N($F662)*N($D662),IF($H662="Partes iguales",1,"")))))</f>
        <v/>
      </c>
      <c r="J662" s="15">
        <f>IF($I662="","",SUMIFS($I$2:$I$1201,$G$2:$G$1201,$G662))</f>
        <v/>
      </c>
      <c r="K662" s="19">
        <f>IF($I662="","",IFERROR($I662/$J662,0))</f>
        <v/>
      </c>
      <c r="L662" s="18">
        <f>IF($K662="","",$K662*N(INDEX(Turnos!$C$2:$C$201,MATCH($G662,Turnos!$J$2:$J$201,0))))</f>
        <v/>
      </c>
      <c r="M662" s="18">
        <f>IF($K662="","",$K662*N(INDEX(Turnos!$D$2:$D$201,MATCH($G662,Turnos!$J$2:$J$201,0))))</f>
        <v/>
      </c>
      <c r="N662" s="18">
        <f>IF($K662="","",$L662+$M662)</f>
        <v/>
      </c>
      <c r="O662" s="13">
        <f>IF(OR($G662="",$C662="",$G662&lt;&gt;'Liquidación del turno'!$C$5),"",COUNTIFS($G$2:$G662,$G662,$C$2:$C662,"&lt;&gt;"))</f>
        <v/>
      </c>
    </row>
    <row r="663">
      <c r="A663" s="16" t="n"/>
      <c r="B663" s="11" t="n"/>
      <c r="C663" s="11" t="n"/>
      <c r="D663" s="12" t="n"/>
      <c r="E663" s="13">
        <f>IF($C663="","",IFERROR(INDEX(Equipo!$B$2:$B$61,MATCH($C663,Equipo!$A$2:$A$61,0)),"No está en Equipo"))</f>
        <v/>
      </c>
      <c r="F663" s="15">
        <f>IF($C663="","",IFERROR(INDEX(Equipo!$C$2:$C$61,MATCH($C663,Equipo!$A$2:$A$61,0)),0))</f>
        <v/>
      </c>
      <c r="G663" s="13">
        <f>IF(OR($A663="",$B663=""),"",IFERROR($A663*10+MATCH($B663,Puestos!$D$2:$D$7,0),""))</f>
        <v/>
      </c>
      <c r="H663" s="13">
        <f>IF($G663="","",IFERROR(INDEX(Turnos!$F$2:$F$201,MATCH($G663,Turnos!$J$2:$J$201,0)),"Falta el turno"))</f>
        <v/>
      </c>
      <c r="I663" s="15">
        <f>IF(OR($C663="",$H663=""),"",IF($H663="Por horas",N($D663),IF($H663="Por puntos",N($F663),IF($H663="Puntos × horas",N($F663)*N($D663),IF($H663="Partes iguales",1,"")))))</f>
        <v/>
      </c>
      <c r="J663" s="15">
        <f>IF($I663="","",SUMIFS($I$2:$I$1201,$G$2:$G$1201,$G663))</f>
        <v/>
      </c>
      <c r="K663" s="19">
        <f>IF($I663="","",IFERROR($I663/$J663,0))</f>
        <v/>
      </c>
      <c r="L663" s="18">
        <f>IF($K663="","",$K663*N(INDEX(Turnos!$C$2:$C$201,MATCH($G663,Turnos!$J$2:$J$201,0))))</f>
        <v/>
      </c>
      <c r="M663" s="18">
        <f>IF($K663="","",$K663*N(INDEX(Turnos!$D$2:$D$201,MATCH($G663,Turnos!$J$2:$J$201,0))))</f>
        <v/>
      </c>
      <c r="N663" s="18">
        <f>IF($K663="","",$L663+$M663)</f>
        <v/>
      </c>
      <c r="O663" s="13">
        <f>IF(OR($G663="",$C663="",$G663&lt;&gt;'Liquidación del turno'!$C$5),"",COUNTIFS($G$2:$G663,$G663,$C$2:$C663,"&lt;&gt;"))</f>
        <v/>
      </c>
    </row>
    <row r="664">
      <c r="A664" s="16" t="n"/>
      <c r="B664" s="11" t="n"/>
      <c r="C664" s="11" t="n"/>
      <c r="D664" s="12" t="n"/>
      <c r="E664" s="13">
        <f>IF($C664="","",IFERROR(INDEX(Equipo!$B$2:$B$61,MATCH($C664,Equipo!$A$2:$A$61,0)),"No está en Equipo"))</f>
        <v/>
      </c>
      <c r="F664" s="15">
        <f>IF($C664="","",IFERROR(INDEX(Equipo!$C$2:$C$61,MATCH($C664,Equipo!$A$2:$A$61,0)),0))</f>
        <v/>
      </c>
      <c r="G664" s="13">
        <f>IF(OR($A664="",$B664=""),"",IFERROR($A664*10+MATCH($B664,Puestos!$D$2:$D$7,0),""))</f>
        <v/>
      </c>
      <c r="H664" s="13">
        <f>IF($G664="","",IFERROR(INDEX(Turnos!$F$2:$F$201,MATCH($G664,Turnos!$J$2:$J$201,0)),"Falta el turno"))</f>
        <v/>
      </c>
      <c r="I664" s="15">
        <f>IF(OR($C664="",$H664=""),"",IF($H664="Por horas",N($D664),IF($H664="Por puntos",N($F664),IF($H664="Puntos × horas",N($F664)*N($D664),IF($H664="Partes iguales",1,"")))))</f>
        <v/>
      </c>
      <c r="J664" s="15">
        <f>IF($I664="","",SUMIFS($I$2:$I$1201,$G$2:$G$1201,$G664))</f>
        <v/>
      </c>
      <c r="K664" s="19">
        <f>IF($I664="","",IFERROR($I664/$J664,0))</f>
        <v/>
      </c>
      <c r="L664" s="18">
        <f>IF($K664="","",$K664*N(INDEX(Turnos!$C$2:$C$201,MATCH($G664,Turnos!$J$2:$J$201,0))))</f>
        <v/>
      </c>
      <c r="M664" s="18">
        <f>IF($K664="","",$K664*N(INDEX(Turnos!$D$2:$D$201,MATCH($G664,Turnos!$J$2:$J$201,0))))</f>
        <v/>
      </c>
      <c r="N664" s="18">
        <f>IF($K664="","",$L664+$M664)</f>
        <v/>
      </c>
      <c r="O664" s="13">
        <f>IF(OR($G664="",$C664="",$G664&lt;&gt;'Liquidación del turno'!$C$5),"",COUNTIFS($G$2:$G664,$G664,$C$2:$C664,"&lt;&gt;"))</f>
        <v/>
      </c>
    </row>
    <row r="665">
      <c r="A665" s="16" t="n"/>
      <c r="B665" s="11" t="n"/>
      <c r="C665" s="11" t="n"/>
      <c r="D665" s="12" t="n"/>
      <c r="E665" s="13">
        <f>IF($C665="","",IFERROR(INDEX(Equipo!$B$2:$B$61,MATCH($C665,Equipo!$A$2:$A$61,0)),"No está en Equipo"))</f>
        <v/>
      </c>
      <c r="F665" s="15">
        <f>IF($C665="","",IFERROR(INDEX(Equipo!$C$2:$C$61,MATCH($C665,Equipo!$A$2:$A$61,0)),0))</f>
        <v/>
      </c>
      <c r="G665" s="13">
        <f>IF(OR($A665="",$B665=""),"",IFERROR($A665*10+MATCH($B665,Puestos!$D$2:$D$7,0),""))</f>
        <v/>
      </c>
      <c r="H665" s="13">
        <f>IF($G665="","",IFERROR(INDEX(Turnos!$F$2:$F$201,MATCH($G665,Turnos!$J$2:$J$201,0)),"Falta el turno"))</f>
        <v/>
      </c>
      <c r="I665" s="15">
        <f>IF(OR($C665="",$H665=""),"",IF($H665="Por horas",N($D665),IF($H665="Por puntos",N($F665),IF($H665="Puntos × horas",N($F665)*N($D665),IF($H665="Partes iguales",1,"")))))</f>
        <v/>
      </c>
      <c r="J665" s="15">
        <f>IF($I665="","",SUMIFS($I$2:$I$1201,$G$2:$G$1201,$G665))</f>
        <v/>
      </c>
      <c r="K665" s="19">
        <f>IF($I665="","",IFERROR($I665/$J665,0))</f>
        <v/>
      </c>
      <c r="L665" s="18">
        <f>IF($K665="","",$K665*N(INDEX(Turnos!$C$2:$C$201,MATCH($G665,Turnos!$J$2:$J$201,0))))</f>
        <v/>
      </c>
      <c r="M665" s="18">
        <f>IF($K665="","",$K665*N(INDEX(Turnos!$D$2:$D$201,MATCH($G665,Turnos!$J$2:$J$201,0))))</f>
        <v/>
      </c>
      <c r="N665" s="18">
        <f>IF($K665="","",$L665+$M665)</f>
        <v/>
      </c>
      <c r="O665" s="13">
        <f>IF(OR($G665="",$C665="",$G665&lt;&gt;'Liquidación del turno'!$C$5),"",COUNTIFS($G$2:$G665,$G665,$C$2:$C665,"&lt;&gt;"))</f>
        <v/>
      </c>
    </row>
    <row r="666">
      <c r="A666" s="16" t="n"/>
      <c r="B666" s="11" t="n"/>
      <c r="C666" s="11" t="n"/>
      <c r="D666" s="12" t="n"/>
      <c r="E666" s="13">
        <f>IF($C666="","",IFERROR(INDEX(Equipo!$B$2:$B$61,MATCH($C666,Equipo!$A$2:$A$61,0)),"No está en Equipo"))</f>
        <v/>
      </c>
      <c r="F666" s="15">
        <f>IF($C666="","",IFERROR(INDEX(Equipo!$C$2:$C$61,MATCH($C666,Equipo!$A$2:$A$61,0)),0))</f>
        <v/>
      </c>
      <c r="G666" s="13">
        <f>IF(OR($A666="",$B666=""),"",IFERROR($A666*10+MATCH($B666,Puestos!$D$2:$D$7,0),""))</f>
        <v/>
      </c>
      <c r="H666" s="13">
        <f>IF($G666="","",IFERROR(INDEX(Turnos!$F$2:$F$201,MATCH($G666,Turnos!$J$2:$J$201,0)),"Falta el turno"))</f>
        <v/>
      </c>
      <c r="I666" s="15">
        <f>IF(OR($C666="",$H666=""),"",IF($H666="Por horas",N($D666),IF($H666="Por puntos",N($F666),IF($H666="Puntos × horas",N($F666)*N($D666),IF($H666="Partes iguales",1,"")))))</f>
        <v/>
      </c>
      <c r="J666" s="15">
        <f>IF($I666="","",SUMIFS($I$2:$I$1201,$G$2:$G$1201,$G666))</f>
        <v/>
      </c>
      <c r="K666" s="19">
        <f>IF($I666="","",IFERROR($I666/$J666,0))</f>
        <v/>
      </c>
      <c r="L666" s="18">
        <f>IF($K666="","",$K666*N(INDEX(Turnos!$C$2:$C$201,MATCH($G666,Turnos!$J$2:$J$201,0))))</f>
        <v/>
      </c>
      <c r="M666" s="18">
        <f>IF($K666="","",$K666*N(INDEX(Turnos!$D$2:$D$201,MATCH($G666,Turnos!$J$2:$J$201,0))))</f>
        <v/>
      </c>
      <c r="N666" s="18">
        <f>IF($K666="","",$L666+$M666)</f>
        <v/>
      </c>
      <c r="O666" s="13">
        <f>IF(OR($G666="",$C666="",$G666&lt;&gt;'Liquidación del turno'!$C$5),"",COUNTIFS($G$2:$G666,$G666,$C$2:$C666,"&lt;&gt;"))</f>
        <v/>
      </c>
    </row>
    <row r="667">
      <c r="A667" s="16" t="n"/>
      <c r="B667" s="11" t="n"/>
      <c r="C667" s="11" t="n"/>
      <c r="D667" s="12" t="n"/>
      <c r="E667" s="13">
        <f>IF($C667="","",IFERROR(INDEX(Equipo!$B$2:$B$61,MATCH($C667,Equipo!$A$2:$A$61,0)),"No está en Equipo"))</f>
        <v/>
      </c>
      <c r="F667" s="15">
        <f>IF($C667="","",IFERROR(INDEX(Equipo!$C$2:$C$61,MATCH($C667,Equipo!$A$2:$A$61,0)),0))</f>
        <v/>
      </c>
      <c r="G667" s="13">
        <f>IF(OR($A667="",$B667=""),"",IFERROR($A667*10+MATCH($B667,Puestos!$D$2:$D$7,0),""))</f>
        <v/>
      </c>
      <c r="H667" s="13">
        <f>IF($G667="","",IFERROR(INDEX(Turnos!$F$2:$F$201,MATCH($G667,Turnos!$J$2:$J$201,0)),"Falta el turno"))</f>
        <v/>
      </c>
      <c r="I667" s="15">
        <f>IF(OR($C667="",$H667=""),"",IF($H667="Por horas",N($D667),IF($H667="Por puntos",N($F667),IF($H667="Puntos × horas",N($F667)*N($D667),IF($H667="Partes iguales",1,"")))))</f>
        <v/>
      </c>
      <c r="J667" s="15">
        <f>IF($I667="","",SUMIFS($I$2:$I$1201,$G$2:$G$1201,$G667))</f>
        <v/>
      </c>
      <c r="K667" s="19">
        <f>IF($I667="","",IFERROR($I667/$J667,0))</f>
        <v/>
      </c>
      <c r="L667" s="18">
        <f>IF($K667="","",$K667*N(INDEX(Turnos!$C$2:$C$201,MATCH($G667,Turnos!$J$2:$J$201,0))))</f>
        <v/>
      </c>
      <c r="M667" s="18">
        <f>IF($K667="","",$K667*N(INDEX(Turnos!$D$2:$D$201,MATCH($G667,Turnos!$J$2:$J$201,0))))</f>
        <v/>
      </c>
      <c r="N667" s="18">
        <f>IF($K667="","",$L667+$M667)</f>
        <v/>
      </c>
      <c r="O667" s="13">
        <f>IF(OR($G667="",$C667="",$G667&lt;&gt;'Liquidación del turno'!$C$5),"",COUNTIFS($G$2:$G667,$G667,$C$2:$C667,"&lt;&gt;"))</f>
        <v/>
      </c>
    </row>
    <row r="668">
      <c r="A668" s="16" t="n"/>
      <c r="B668" s="11" t="n"/>
      <c r="C668" s="11" t="n"/>
      <c r="D668" s="12" t="n"/>
      <c r="E668" s="13">
        <f>IF($C668="","",IFERROR(INDEX(Equipo!$B$2:$B$61,MATCH($C668,Equipo!$A$2:$A$61,0)),"No está en Equipo"))</f>
        <v/>
      </c>
      <c r="F668" s="15">
        <f>IF($C668="","",IFERROR(INDEX(Equipo!$C$2:$C$61,MATCH($C668,Equipo!$A$2:$A$61,0)),0))</f>
        <v/>
      </c>
      <c r="G668" s="13">
        <f>IF(OR($A668="",$B668=""),"",IFERROR($A668*10+MATCH($B668,Puestos!$D$2:$D$7,0),""))</f>
        <v/>
      </c>
      <c r="H668" s="13">
        <f>IF($G668="","",IFERROR(INDEX(Turnos!$F$2:$F$201,MATCH($G668,Turnos!$J$2:$J$201,0)),"Falta el turno"))</f>
        <v/>
      </c>
      <c r="I668" s="15">
        <f>IF(OR($C668="",$H668=""),"",IF($H668="Por horas",N($D668),IF($H668="Por puntos",N($F668),IF($H668="Puntos × horas",N($F668)*N($D668),IF($H668="Partes iguales",1,"")))))</f>
        <v/>
      </c>
      <c r="J668" s="15">
        <f>IF($I668="","",SUMIFS($I$2:$I$1201,$G$2:$G$1201,$G668))</f>
        <v/>
      </c>
      <c r="K668" s="19">
        <f>IF($I668="","",IFERROR($I668/$J668,0))</f>
        <v/>
      </c>
      <c r="L668" s="18">
        <f>IF($K668="","",$K668*N(INDEX(Turnos!$C$2:$C$201,MATCH($G668,Turnos!$J$2:$J$201,0))))</f>
        <v/>
      </c>
      <c r="M668" s="18">
        <f>IF($K668="","",$K668*N(INDEX(Turnos!$D$2:$D$201,MATCH($G668,Turnos!$J$2:$J$201,0))))</f>
        <v/>
      </c>
      <c r="N668" s="18">
        <f>IF($K668="","",$L668+$M668)</f>
        <v/>
      </c>
      <c r="O668" s="13">
        <f>IF(OR($G668="",$C668="",$G668&lt;&gt;'Liquidación del turno'!$C$5),"",COUNTIFS($G$2:$G668,$G668,$C$2:$C668,"&lt;&gt;"))</f>
        <v/>
      </c>
    </row>
    <row r="669">
      <c r="A669" s="16" t="n"/>
      <c r="B669" s="11" t="n"/>
      <c r="C669" s="11" t="n"/>
      <c r="D669" s="12" t="n"/>
      <c r="E669" s="13">
        <f>IF($C669="","",IFERROR(INDEX(Equipo!$B$2:$B$61,MATCH($C669,Equipo!$A$2:$A$61,0)),"No está en Equipo"))</f>
        <v/>
      </c>
      <c r="F669" s="15">
        <f>IF($C669="","",IFERROR(INDEX(Equipo!$C$2:$C$61,MATCH($C669,Equipo!$A$2:$A$61,0)),0))</f>
        <v/>
      </c>
      <c r="G669" s="13">
        <f>IF(OR($A669="",$B669=""),"",IFERROR($A669*10+MATCH($B669,Puestos!$D$2:$D$7,0),""))</f>
        <v/>
      </c>
      <c r="H669" s="13">
        <f>IF($G669="","",IFERROR(INDEX(Turnos!$F$2:$F$201,MATCH($G669,Turnos!$J$2:$J$201,0)),"Falta el turno"))</f>
        <v/>
      </c>
      <c r="I669" s="15">
        <f>IF(OR($C669="",$H669=""),"",IF($H669="Por horas",N($D669),IF($H669="Por puntos",N($F669),IF($H669="Puntos × horas",N($F669)*N($D669),IF($H669="Partes iguales",1,"")))))</f>
        <v/>
      </c>
      <c r="J669" s="15">
        <f>IF($I669="","",SUMIFS($I$2:$I$1201,$G$2:$G$1201,$G669))</f>
        <v/>
      </c>
      <c r="K669" s="19">
        <f>IF($I669="","",IFERROR($I669/$J669,0))</f>
        <v/>
      </c>
      <c r="L669" s="18">
        <f>IF($K669="","",$K669*N(INDEX(Turnos!$C$2:$C$201,MATCH($G669,Turnos!$J$2:$J$201,0))))</f>
        <v/>
      </c>
      <c r="M669" s="18">
        <f>IF($K669="","",$K669*N(INDEX(Turnos!$D$2:$D$201,MATCH($G669,Turnos!$J$2:$J$201,0))))</f>
        <v/>
      </c>
      <c r="N669" s="18">
        <f>IF($K669="","",$L669+$M669)</f>
        <v/>
      </c>
      <c r="O669" s="13">
        <f>IF(OR($G669="",$C669="",$G669&lt;&gt;'Liquidación del turno'!$C$5),"",COUNTIFS($G$2:$G669,$G669,$C$2:$C669,"&lt;&gt;"))</f>
        <v/>
      </c>
    </row>
    <row r="670">
      <c r="A670" s="16" t="n"/>
      <c r="B670" s="11" t="n"/>
      <c r="C670" s="11" t="n"/>
      <c r="D670" s="12" t="n"/>
      <c r="E670" s="13">
        <f>IF($C670="","",IFERROR(INDEX(Equipo!$B$2:$B$61,MATCH($C670,Equipo!$A$2:$A$61,0)),"No está en Equipo"))</f>
        <v/>
      </c>
      <c r="F670" s="15">
        <f>IF($C670="","",IFERROR(INDEX(Equipo!$C$2:$C$61,MATCH($C670,Equipo!$A$2:$A$61,0)),0))</f>
        <v/>
      </c>
      <c r="G670" s="13">
        <f>IF(OR($A670="",$B670=""),"",IFERROR($A670*10+MATCH($B670,Puestos!$D$2:$D$7,0),""))</f>
        <v/>
      </c>
      <c r="H670" s="13">
        <f>IF($G670="","",IFERROR(INDEX(Turnos!$F$2:$F$201,MATCH($G670,Turnos!$J$2:$J$201,0)),"Falta el turno"))</f>
        <v/>
      </c>
      <c r="I670" s="15">
        <f>IF(OR($C670="",$H670=""),"",IF($H670="Por horas",N($D670),IF($H670="Por puntos",N($F670),IF($H670="Puntos × horas",N($F670)*N($D670),IF($H670="Partes iguales",1,"")))))</f>
        <v/>
      </c>
      <c r="J670" s="15">
        <f>IF($I670="","",SUMIFS($I$2:$I$1201,$G$2:$G$1201,$G670))</f>
        <v/>
      </c>
      <c r="K670" s="19">
        <f>IF($I670="","",IFERROR($I670/$J670,0))</f>
        <v/>
      </c>
      <c r="L670" s="18">
        <f>IF($K670="","",$K670*N(INDEX(Turnos!$C$2:$C$201,MATCH($G670,Turnos!$J$2:$J$201,0))))</f>
        <v/>
      </c>
      <c r="M670" s="18">
        <f>IF($K670="","",$K670*N(INDEX(Turnos!$D$2:$D$201,MATCH($G670,Turnos!$J$2:$J$201,0))))</f>
        <v/>
      </c>
      <c r="N670" s="18">
        <f>IF($K670="","",$L670+$M670)</f>
        <v/>
      </c>
      <c r="O670" s="13">
        <f>IF(OR($G670="",$C670="",$G670&lt;&gt;'Liquidación del turno'!$C$5),"",COUNTIFS($G$2:$G670,$G670,$C$2:$C670,"&lt;&gt;"))</f>
        <v/>
      </c>
    </row>
    <row r="671">
      <c r="A671" s="16" t="n"/>
      <c r="B671" s="11" t="n"/>
      <c r="C671" s="11" t="n"/>
      <c r="D671" s="12" t="n"/>
      <c r="E671" s="13">
        <f>IF($C671="","",IFERROR(INDEX(Equipo!$B$2:$B$61,MATCH($C671,Equipo!$A$2:$A$61,0)),"No está en Equipo"))</f>
        <v/>
      </c>
      <c r="F671" s="15">
        <f>IF($C671="","",IFERROR(INDEX(Equipo!$C$2:$C$61,MATCH($C671,Equipo!$A$2:$A$61,0)),0))</f>
        <v/>
      </c>
      <c r="G671" s="13">
        <f>IF(OR($A671="",$B671=""),"",IFERROR($A671*10+MATCH($B671,Puestos!$D$2:$D$7,0),""))</f>
        <v/>
      </c>
      <c r="H671" s="13">
        <f>IF($G671="","",IFERROR(INDEX(Turnos!$F$2:$F$201,MATCH($G671,Turnos!$J$2:$J$201,0)),"Falta el turno"))</f>
        <v/>
      </c>
      <c r="I671" s="15">
        <f>IF(OR($C671="",$H671=""),"",IF($H671="Por horas",N($D671),IF($H671="Por puntos",N($F671),IF($H671="Puntos × horas",N($F671)*N($D671),IF($H671="Partes iguales",1,"")))))</f>
        <v/>
      </c>
      <c r="J671" s="15">
        <f>IF($I671="","",SUMIFS($I$2:$I$1201,$G$2:$G$1201,$G671))</f>
        <v/>
      </c>
      <c r="K671" s="19">
        <f>IF($I671="","",IFERROR($I671/$J671,0))</f>
        <v/>
      </c>
      <c r="L671" s="18">
        <f>IF($K671="","",$K671*N(INDEX(Turnos!$C$2:$C$201,MATCH($G671,Turnos!$J$2:$J$201,0))))</f>
        <v/>
      </c>
      <c r="M671" s="18">
        <f>IF($K671="","",$K671*N(INDEX(Turnos!$D$2:$D$201,MATCH($G671,Turnos!$J$2:$J$201,0))))</f>
        <v/>
      </c>
      <c r="N671" s="18">
        <f>IF($K671="","",$L671+$M671)</f>
        <v/>
      </c>
      <c r="O671" s="13">
        <f>IF(OR($G671="",$C671="",$G671&lt;&gt;'Liquidación del turno'!$C$5),"",COUNTIFS($G$2:$G671,$G671,$C$2:$C671,"&lt;&gt;"))</f>
        <v/>
      </c>
    </row>
    <row r="672">
      <c r="A672" s="16" t="n"/>
      <c r="B672" s="11" t="n"/>
      <c r="C672" s="11" t="n"/>
      <c r="D672" s="12" t="n"/>
      <c r="E672" s="13">
        <f>IF($C672="","",IFERROR(INDEX(Equipo!$B$2:$B$61,MATCH($C672,Equipo!$A$2:$A$61,0)),"No está en Equipo"))</f>
        <v/>
      </c>
      <c r="F672" s="15">
        <f>IF($C672="","",IFERROR(INDEX(Equipo!$C$2:$C$61,MATCH($C672,Equipo!$A$2:$A$61,0)),0))</f>
        <v/>
      </c>
      <c r="G672" s="13">
        <f>IF(OR($A672="",$B672=""),"",IFERROR($A672*10+MATCH($B672,Puestos!$D$2:$D$7,0),""))</f>
        <v/>
      </c>
      <c r="H672" s="13">
        <f>IF($G672="","",IFERROR(INDEX(Turnos!$F$2:$F$201,MATCH($G672,Turnos!$J$2:$J$201,0)),"Falta el turno"))</f>
        <v/>
      </c>
      <c r="I672" s="15">
        <f>IF(OR($C672="",$H672=""),"",IF($H672="Por horas",N($D672),IF($H672="Por puntos",N($F672),IF($H672="Puntos × horas",N($F672)*N($D672),IF($H672="Partes iguales",1,"")))))</f>
        <v/>
      </c>
      <c r="J672" s="15">
        <f>IF($I672="","",SUMIFS($I$2:$I$1201,$G$2:$G$1201,$G672))</f>
        <v/>
      </c>
      <c r="K672" s="19">
        <f>IF($I672="","",IFERROR($I672/$J672,0))</f>
        <v/>
      </c>
      <c r="L672" s="18">
        <f>IF($K672="","",$K672*N(INDEX(Turnos!$C$2:$C$201,MATCH($G672,Turnos!$J$2:$J$201,0))))</f>
        <v/>
      </c>
      <c r="M672" s="18">
        <f>IF($K672="","",$K672*N(INDEX(Turnos!$D$2:$D$201,MATCH($G672,Turnos!$J$2:$J$201,0))))</f>
        <v/>
      </c>
      <c r="N672" s="18">
        <f>IF($K672="","",$L672+$M672)</f>
        <v/>
      </c>
      <c r="O672" s="13">
        <f>IF(OR($G672="",$C672="",$G672&lt;&gt;'Liquidación del turno'!$C$5),"",COUNTIFS($G$2:$G672,$G672,$C$2:$C672,"&lt;&gt;"))</f>
        <v/>
      </c>
    </row>
    <row r="673">
      <c r="A673" s="16" t="n"/>
      <c r="B673" s="11" t="n"/>
      <c r="C673" s="11" t="n"/>
      <c r="D673" s="12" t="n"/>
      <c r="E673" s="13">
        <f>IF($C673="","",IFERROR(INDEX(Equipo!$B$2:$B$61,MATCH($C673,Equipo!$A$2:$A$61,0)),"No está en Equipo"))</f>
        <v/>
      </c>
      <c r="F673" s="15">
        <f>IF($C673="","",IFERROR(INDEX(Equipo!$C$2:$C$61,MATCH($C673,Equipo!$A$2:$A$61,0)),0))</f>
        <v/>
      </c>
      <c r="G673" s="13">
        <f>IF(OR($A673="",$B673=""),"",IFERROR($A673*10+MATCH($B673,Puestos!$D$2:$D$7,0),""))</f>
        <v/>
      </c>
      <c r="H673" s="13">
        <f>IF($G673="","",IFERROR(INDEX(Turnos!$F$2:$F$201,MATCH($G673,Turnos!$J$2:$J$201,0)),"Falta el turno"))</f>
        <v/>
      </c>
      <c r="I673" s="15">
        <f>IF(OR($C673="",$H673=""),"",IF($H673="Por horas",N($D673),IF($H673="Por puntos",N($F673),IF($H673="Puntos × horas",N($F673)*N($D673),IF($H673="Partes iguales",1,"")))))</f>
        <v/>
      </c>
      <c r="J673" s="15">
        <f>IF($I673="","",SUMIFS($I$2:$I$1201,$G$2:$G$1201,$G673))</f>
        <v/>
      </c>
      <c r="K673" s="19">
        <f>IF($I673="","",IFERROR($I673/$J673,0))</f>
        <v/>
      </c>
      <c r="L673" s="18">
        <f>IF($K673="","",$K673*N(INDEX(Turnos!$C$2:$C$201,MATCH($G673,Turnos!$J$2:$J$201,0))))</f>
        <v/>
      </c>
      <c r="M673" s="18">
        <f>IF($K673="","",$K673*N(INDEX(Turnos!$D$2:$D$201,MATCH($G673,Turnos!$J$2:$J$201,0))))</f>
        <v/>
      </c>
      <c r="N673" s="18">
        <f>IF($K673="","",$L673+$M673)</f>
        <v/>
      </c>
      <c r="O673" s="13">
        <f>IF(OR($G673="",$C673="",$G673&lt;&gt;'Liquidación del turno'!$C$5),"",COUNTIFS($G$2:$G673,$G673,$C$2:$C673,"&lt;&gt;"))</f>
        <v/>
      </c>
    </row>
    <row r="674">
      <c r="A674" s="16" t="n"/>
      <c r="B674" s="11" t="n"/>
      <c r="C674" s="11" t="n"/>
      <c r="D674" s="12" t="n"/>
      <c r="E674" s="13">
        <f>IF($C674="","",IFERROR(INDEX(Equipo!$B$2:$B$61,MATCH($C674,Equipo!$A$2:$A$61,0)),"No está en Equipo"))</f>
        <v/>
      </c>
      <c r="F674" s="15">
        <f>IF($C674="","",IFERROR(INDEX(Equipo!$C$2:$C$61,MATCH($C674,Equipo!$A$2:$A$61,0)),0))</f>
        <v/>
      </c>
      <c r="G674" s="13">
        <f>IF(OR($A674="",$B674=""),"",IFERROR($A674*10+MATCH($B674,Puestos!$D$2:$D$7,0),""))</f>
        <v/>
      </c>
      <c r="H674" s="13">
        <f>IF($G674="","",IFERROR(INDEX(Turnos!$F$2:$F$201,MATCH($G674,Turnos!$J$2:$J$201,0)),"Falta el turno"))</f>
        <v/>
      </c>
      <c r="I674" s="15">
        <f>IF(OR($C674="",$H674=""),"",IF($H674="Por horas",N($D674),IF($H674="Por puntos",N($F674),IF($H674="Puntos × horas",N($F674)*N($D674),IF($H674="Partes iguales",1,"")))))</f>
        <v/>
      </c>
      <c r="J674" s="15">
        <f>IF($I674="","",SUMIFS($I$2:$I$1201,$G$2:$G$1201,$G674))</f>
        <v/>
      </c>
      <c r="K674" s="19">
        <f>IF($I674="","",IFERROR($I674/$J674,0))</f>
        <v/>
      </c>
      <c r="L674" s="18">
        <f>IF($K674="","",$K674*N(INDEX(Turnos!$C$2:$C$201,MATCH($G674,Turnos!$J$2:$J$201,0))))</f>
        <v/>
      </c>
      <c r="M674" s="18">
        <f>IF($K674="","",$K674*N(INDEX(Turnos!$D$2:$D$201,MATCH($G674,Turnos!$J$2:$J$201,0))))</f>
        <v/>
      </c>
      <c r="N674" s="18">
        <f>IF($K674="","",$L674+$M674)</f>
        <v/>
      </c>
      <c r="O674" s="13">
        <f>IF(OR($G674="",$C674="",$G674&lt;&gt;'Liquidación del turno'!$C$5),"",COUNTIFS($G$2:$G674,$G674,$C$2:$C674,"&lt;&gt;"))</f>
        <v/>
      </c>
    </row>
    <row r="675">
      <c r="A675" s="16" t="n"/>
      <c r="B675" s="11" t="n"/>
      <c r="C675" s="11" t="n"/>
      <c r="D675" s="12" t="n"/>
      <c r="E675" s="13">
        <f>IF($C675="","",IFERROR(INDEX(Equipo!$B$2:$B$61,MATCH($C675,Equipo!$A$2:$A$61,0)),"No está en Equipo"))</f>
        <v/>
      </c>
      <c r="F675" s="15">
        <f>IF($C675="","",IFERROR(INDEX(Equipo!$C$2:$C$61,MATCH($C675,Equipo!$A$2:$A$61,0)),0))</f>
        <v/>
      </c>
      <c r="G675" s="13">
        <f>IF(OR($A675="",$B675=""),"",IFERROR($A675*10+MATCH($B675,Puestos!$D$2:$D$7,0),""))</f>
        <v/>
      </c>
      <c r="H675" s="13">
        <f>IF($G675="","",IFERROR(INDEX(Turnos!$F$2:$F$201,MATCH($G675,Turnos!$J$2:$J$201,0)),"Falta el turno"))</f>
        <v/>
      </c>
      <c r="I675" s="15">
        <f>IF(OR($C675="",$H675=""),"",IF($H675="Por horas",N($D675),IF($H675="Por puntos",N($F675),IF($H675="Puntos × horas",N($F675)*N($D675),IF($H675="Partes iguales",1,"")))))</f>
        <v/>
      </c>
      <c r="J675" s="15">
        <f>IF($I675="","",SUMIFS($I$2:$I$1201,$G$2:$G$1201,$G675))</f>
        <v/>
      </c>
      <c r="K675" s="19">
        <f>IF($I675="","",IFERROR($I675/$J675,0))</f>
        <v/>
      </c>
      <c r="L675" s="18">
        <f>IF($K675="","",$K675*N(INDEX(Turnos!$C$2:$C$201,MATCH($G675,Turnos!$J$2:$J$201,0))))</f>
        <v/>
      </c>
      <c r="M675" s="18">
        <f>IF($K675="","",$K675*N(INDEX(Turnos!$D$2:$D$201,MATCH($G675,Turnos!$J$2:$J$201,0))))</f>
        <v/>
      </c>
      <c r="N675" s="18">
        <f>IF($K675="","",$L675+$M675)</f>
        <v/>
      </c>
      <c r="O675" s="13">
        <f>IF(OR($G675="",$C675="",$G675&lt;&gt;'Liquidación del turno'!$C$5),"",COUNTIFS($G$2:$G675,$G675,$C$2:$C675,"&lt;&gt;"))</f>
        <v/>
      </c>
    </row>
    <row r="676">
      <c r="A676" s="16" t="n"/>
      <c r="B676" s="11" t="n"/>
      <c r="C676" s="11" t="n"/>
      <c r="D676" s="12" t="n"/>
      <c r="E676" s="13">
        <f>IF($C676="","",IFERROR(INDEX(Equipo!$B$2:$B$61,MATCH($C676,Equipo!$A$2:$A$61,0)),"No está en Equipo"))</f>
        <v/>
      </c>
      <c r="F676" s="15">
        <f>IF($C676="","",IFERROR(INDEX(Equipo!$C$2:$C$61,MATCH($C676,Equipo!$A$2:$A$61,0)),0))</f>
        <v/>
      </c>
      <c r="G676" s="13">
        <f>IF(OR($A676="",$B676=""),"",IFERROR($A676*10+MATCH($B676,Puestos!$D$2:$D$7,0),""))</f>
        <v/>
      </c>
      <c r="H676" s="13">
        <f>IF($G676="","",IFERROR(INDEX(Turnos!$F$2:$F$201,MATCH($G676,Turnos!$J$2:$J$201,0)),"Falta el turno"))</f>
        <v/>
      </c>
      <c r="I676" s="15">
        <f>IF(OR($C676="",$H676=""),"",IF($H676="Por horas",N($D676),IF($H676="Por puntos",N($F676),IF($H676="Puntos × horas",N($F676)*N($D676),IF($H676="Partes iguales",1,"")))))</f>
        <v/>
      </c>
      <c r="J676" s="15">
        <f>IF($I676="","",SUMIFS($I$2:$I$1201,$G$2:$G$1201,$G676))</f>
        <v/>
      </c>
      <c r="K676" s="19">
        <f>IF($I676="","",IFERROR($I676/$J676,0))</f>
        <v/>
      </c>
      <c r="L676" s="18">
        <f>IF($K676="","",$K676*N(INDEX(Turnos!$C$2:$C$201,MATCH($G676,Turnos!$J$2:$J$201,0))))</f>
        <v/>
      </c>
      <c r="M676" s="18">
        <f>IF($K676="","",$K676*N(INDEX(Turnos!$D$2:$D$201,MATCH($G676,Turnos!$J$2:$J$201,0))))</f>
        <v/>
      </c>
      <c r="N676" s="18">
        <f>IF($K676="","",$L676+$M676)</f>
        <v/>
      </c>
      <c r="O676" s="13">
        <f>IF(OR($G676="",$C676="",$G676&lt;&gt;'Liquidación del turno'!$C$5),"",COUNTIFS($G$2:$G676,$G676,$C$2:$C676,"&lt;&gt;"))</f>
        <v/>
      </c>
    </row>
    <row r="677">
      <c r="A677" s="16" t="n"/>
      <c r="B677" s="11" t="n"/>
      <c r="C677" s="11" t="n"/>
      <c r="D677" s="12" t="n"/>
      <c r="E677" s="13">
        <f>IF($C677="","",IFERROR(INDEX(Equipo!$B$2:$B$61,MATCH($C677,Equipo!$A$2:$A$61,0)),"No está en Equipo"))</f>
        <v/>
      </c>
      <c r="F677" s="15">
        <f>IF($C677="","",IFERROR(INDEX(Equipo!$C$2:$C$61,MATCH($C677,Equipo!$A$2:$A$61,0)),0))</f>
        <v/>
      </c>
      <c r="G677" s="13">
        <f>IF(OR($A677="",$B677=""),"",IFERROR($A677*10+MATCH($B677,Puestos!$D$2:$D$7,0),""))</f>
        <v/>
      </c>
      <c r="H677" s="13">
        <f>IF($G677="","",IFERROR(INDEX(Turnos!$F$2:$F$201,MATCH($G677,Turnos!$J$2:$J$201,0)),"Falta el turno"))</f>
        <v/>
      </c>
      <c r="I677" s="15">
        <f>IF(OR($C677="",$H677=""),"",IF($H677="Por horas",N($D677),IF($H677="Por puntos",N($F677),IF($H677="Puntos × horas",N($F677)*N($D677),IF($H677="Partes iguales",1,"")))))</f>
        <v/>
      </c>
      <c r="J677" s="15">
        <f>IF($I677="","",SUMIFS($I$2:$I$1201,$G$2:$G$1201,$G677))</f>
        <v/>
      </c>
      <c r="K677" s="19">
        <f>IF($I677="","",IFERROR($I677/$J677,0))</f>
        <v/>
      </c>
      <c r="L677" s="18">
        <f>IF($K677="","",$K677*N(INDEX(Turnos!$C$2:$C$201,MATCH($G677,Turnos!$J$2:$J$201,0))))</f>
        <v/>
      </c>
      <c r="M677" s="18">
        <f>IF($K677="","",$K677*N(INDEX(Turnos!$D$2:$D$201,MATCH($G677,Turnos!$J$2:$J$201,0))))</f>
        <v/>
      </c>
      <c r="N677" s="18">
        <f>IF($K677="","",$L677+$M677)</f>
        <v/>
      </c>
      <c r="O677" s="13">
        <f>IF(OR($G677="",$C677="",$G677&lt;&gt;'Liquidación del turno'!$C$5),"",COUNTIFS($G$2:$G677,$G677,$C$2:$C677,"&lt;&gt;"))</f>
        <v/>
      </c>
    </row>
    <row r="678">
      <c r="A678" s="16" t="n"/>
      <c r="B678" s="11" t="n"/>
      <c r="C678" s="11" t="n"/>
      <c r="D678" s="12" t="n"/>
      <c r="E678" s="13">
        <f>IF($C678="","",IFERROR(INDEX(Equipo!$B$2:$B$61,MATCH($C678,Equipo!$A$2:$A$61,0)),"No está en Equipo"))</f>
        <v/>
      </c>
      <c r="F678" s="15">
        <f>IF($C678="","",IFERROR(INDEX(Equipo!$C$2:$C$61,MATCH($C678,Equipo!$A$2:$A$61,0)),0))</f>
        <v/>
      </c>
      <c r="G678" s="13">
        <f>IF(OR($A678="",$B678=""),"",IFERROR($A678*10+MATCH($B678,Puestos!$D$2:$D$7,0),""))</f>
        <v/>
      </c>
      <c r="H678" s="13">
        <f>IF($G678="","",IFERROR(INDEX(Turnos!$F$2:$F$201,MATCH($G678,Turnos!$J$2:$J$201,0)),"Falta el turno"))</f>
        <v/>
      </c>
      <c r="I678" s="15">
        <f>IF(OR($C678="",$H678=""),"",IF($H678="Por horas",N($D678),IF($H678="Por puntos",N($F678),IF($H678="Puntos × horas",N($F678)*N($D678),IF($H678="Partes iguales",1,"")))))</f>
        <v/>
      </c>
      <c r="J678" s="15">
        <f>IF($I678="","",SUMIFS($I$2:$I$1201,$G$2:$G$1201,$G678))</f>
        <v/>
      </c>
      <c r="K678" s="19">
        <f>IF($I678="","",IFERROR($I678/$J678,0))</f>
        <v/>
      </c>
      <c r="L678" s="18">
        <f>IF($K678="","",$K678*N(INDEX(Turnos!$C$2:$C$201,MATCH($G678,Turnos!$J$2:$J$201,0))))</f>
        <v/>
      </c>
      <c r="M678" s="18">
        <f>IF($K678="","",$K678*N(INDEX(Turnos!$D$2:$D$201,MATCH($G678,Turnos!$J$2:$J$201,0))))</f>
        <v/>
      </c>
      <c r="N678" s="18">
        <f>IF($K678="","",$L678+$M678)</f>
        <v/>
      </c>
      <c r="O678" s="13">
        <f>IF(OR($G678="",$C678="",$G678&lt;&gt;'Liquidación del turno'!$C$5),"",COUNTIFS($G$2:$G678,$G678,$C$2:$C678,"&lt;&gt;"))</f>
        <v/>
      </c>
    </row>
    <row r="679">
      <c r="A679" s="16" t="n"/>
      <c r="B679" s="11" t="n"/>
      <c r="C679" s="11" t="n"/>
      <c r="D679" s="12" t="n"/>
      <c r="E679" s="13">
        <f>IF($C679="","",IFERROR(INDEX(Equipo!$B$2:$B$61,MATCH($C679,Equipo!$A$2:$A$61,0)),"No está en Equipo"))</f>
        <v/>
      </c>
      <c r="F679" s="15">
        <f>IF($C679="","",IFERROR(INDEX(Equipo!$C$2:$C$61,MATCH($C679,Equipo!$A$2:$A$61,0)),0))</f>
        <v/>
      </c>
      <c r="G679" s="13">
        <f>IF(OR($A679="",$B679=""),"",IFERROR($A679*10+MATCH($B679,Puestos!$D$2:$D$7,0),""))</f>
        <v/>
      </c>
      <c r="H679" s="13">
        <f>IF($G679="","",IFERROR(INDEX(Turnos!$F$2:$F$201,MATCH($G679,Turnos!$J$2:$J$201,0)),"Falta el turno"))</f>
        <v/>
      </c>
      <c r="I679" s="15">
        <f>IF(OR($C679="",$H679=""),"",IF($H679="Por horas",N($D679),IF($H679="Por puntos",N($F679),IF($H679="Puntos × horas",N($F679)*N($D679),IF($H679="Partes iguales",1,"")))))</f>
        <v/>
      </c>
      <c r="J679" s="15">
        <f>IF($I679="","",SUMIFS($I$2:$I$1201,$G$2:$G$1201,$G679))</f>
        <v/>
      </c>
      <c r="K679" s="19">
        <f>IF($I679="","",IFERROR($I679/$J679,0))</f>
        <v/>
      </c>
      <c r="L679" s="18">
        <f>IF($K679="","",$K679*N(INDEX(Turnos!$C$2:$C$201,MATCH($G679,Turnos!$J$2:$J$201,0))))</f>
        <v/>
      </c>
      <c r="M679" s="18">
        <f>IF($K679="","",$K679*N(INDEX(Turnos!$D$2:$D$201,MATCH($G679,Turnos!$J$2:$J$201,0))))</f>
        <v/>
      </c>
      <c r="N679" s="18">
        <f>IF($K679="","",$L679+$M679)</f>
        <v/>
      </c>
      <c r="O679" s="13">
        <f>IF(OR($G679="",$C679="",$G679&lt;&gt;'Liquidación del turno'!$C$5),"",COUNTIFS($G$2:$G679,$G679,$C$2:$C679,"&lt;&gt;"))</f>
        <v/>
      </c>
    </row>
    <row r="680">
      <c r="A680" s="16" t="n"/>
      <c r="B680" s="11" t="n"/>
      <c r="C680" s="11" t="n"/>
      <c r="D680" s="12" t="n"/>
      <c r="E680" s="13">
        <f>IF($C680="","",IFERROR(INDEX(Equipo!$B$2:$B$61,MATCH($C680,Equipo!$A$2:$A$61,0)),"No está en Equipo"))</f>
        <v/>
      </c>
      <c r="F680" s="15">
        <f>IF($C680="","",IFERROR(INDEX(Equipo!$C$2:$C$61,MATCH($C680,Equipo!$A$2:$A$61,0)),0))</f>
        <v/>
      </c>
      <c r="G680" s="13">
        <f>IF(OR($A680="",$B680=""),"",IFERROR($A680*10+MATCH($B680,Puestos!$D$2:$D$7,0),""))</f>
        <v/>
      </c>
      <c r="H680" s="13">
        <f>IF($G680="","",IFERROR(INDEX(Turnos!$F$2:$F$201,MATCH($G680,Turnos!$J$2:$J$201,0)),"Falta el turno"))</f>
        <v/>
      </c>
      <c r="I680" s="15">
        <f>IF(OR($C680="",$H680=""),"",IF($H680="Por horas",N($D680),IF($H680="Por puntos",N($F680),IF($H680="Puntos × horas",N($F680)*N($D680),IF($H680="Partes iguales",1,"")))))</f>
        <v/>
      </c>
      <c r="J680" s="15">
        <f>IF($I680="","",SUMIFS($I$2:$I$1201,$G$2:$G$1201,$G680))</f>
        <v/>
      </c>
      <c r="K680" s="19">
        <f>IF($I680="","",IFERROR($I680/$J680,0))</f>
        <v/>
      </c>
      <c r="L680" s="18">
        <f>IF($K680="","",$K680*N(INDEX(Turnos!$C$2:$C$201,MATCH($G680,Turnos!$J$2:$J$201,0))))</f>
        <v/>
      </c>
      <c r="M680" s="18">
        <f>IF($K680="","",$K680*N(INDEX(Turnos!$D$2:$D$201,MATCH($G680,Turnos!$J$2:$J$201,0))))</f>
        <v/>
      </c>
      <c r="N680" s="18">
        <f>IF($K680="","",$L680+$M680)</f>
        <v/>
      </c>
      <c r="O680" s="13">
        <f>IF(OR($G680="",$C680="",$G680&lt;&gt;'Liquidación del turno'!$C$5),"",COUNTIFS($G$2:$G680,$G680,$C$2:$C680,"&lt;&gt;"))</f>
        <v/>
      </c>
    </row>
    <row r="681">
      <c r="A681" s="16" t="n"/>
      <c r="B681" s="11" t="n"/>
      <c r="C681" s="11" t="n"/>
      <c r="D681" s="12" t="n"/>
      <c r="E681" s="13">
        <f>IF($C681="","",IFERROR(INDEX(Equipo!$B$2:$B$61,MATCH($C681,Equipo!$A$2:$A$61,0)),"No está en Equipo"))</f>
        <v/>
      </c>
      <c r="F681" s="15">
        <f>IF($C681="","",IFERROR(INDEX(Equipo!$C$2:$C$61,MATCH($C681,Equipo!$A$2:$A$61,0)),0))</f>
        <v/>
      </c>
      <c r="G681" s="13">
        <f>IF(OR($A681="",$B681=""),"",IFERROR($A681*10+MATCH($B681,Puestos!$D$2:$D$7,0),""))</f>
        <v/>
      </c>
      <c r="H681" s="13">
        <f>IF($G681="","",IFERROR(INDEX(Turnos!$F$2:$F$201,MATCH($G681,Turnos!$J$2:$J$201,0)),"Falta el turno"))</f>
        <v/>
      </c>
      <c r="I681" s="15">
        <f>IF(OR($C681="",$H681=""),"",IF($H681="Por horas",N($D681),IF($H681="Por puntos",N($F681),IF($H681="Puntos × horas",N($F681)*N($D681),IF($H681="Partes iguales",1,"")))))</f>
        <v/>
      </c>
      <c r="J681" s="15">
        <f>IF($I681="","",SUMIFS($I$2:$I$1201,$G$2:$G$1201,$G681))</f>
        <v/>
      </c>
      <c r="K681" s="19">
        <f>IF($I681="","",IFERROR($I681/$J681,0))</f>
        <v/>
      </c>
      <c r="L681" s="18">
        <f>IF($K681="","",$K681*N(INDEX(Turnos!$C$2:$C$201,MATCH($G681,Turnos!$J$2:$J$201,0))))</f>
        <v/>
      </c>
      <c r="M681" s="18">
        <f>IF($K681="","",$K681*N(INDEX(Turnos!$D$2:$D$201,MATCH($G681,Turnos!$J$2:$J$201,0))))</f>
        <v/>
      </c>
      <c r="N681" s="18">
        <f>IF($K681="","",$L681+$M681)</f>
        <v/>
      </c>
      <c r="O681" s="13">
        <f>IF(OR($G681="",$C681="",$G681&lt;&gt;'Liquidación del turno'!$C$5),"",COUNTIFS($G$2:$G681,$G681,$C$2:$C681,"&lt;&gt;"))</f>
        <v/>
      </c>
    </row>
    <row r="682">
      <c r="A682" s="16" t="n"/>
      <c r="B682" s="11" t="n"/>
      <c r="C682" s="11" t="n"/>
      <c r="D682" s="12" t="n"/>
      <c r="E682" s="13">
        <f>IF($C682="","",IFERROR(INDEX(Equipo!$B$2:$B$61,MATCH($C682,Equipo!$A$2:$A$61,0)),"No está en Equipo"))</f>
        <v/>
      </c>
      <c r="F682" s="15">
        <f>IF($C682="","",IFERROR(INDEX(Equipo!$C$2:$C$61,MATCH($C682,Equipo!$A$2:$A$61,0)),0))</f>
        <v/>
      </c>
      <c r="G682" s="13">
        <f>IF(OR($A682="",$B682=""),"",IFERROR($A682*10+MATCH($B682,Puestos!$D$2:$D$7,0),""))</f>
        <v/>
      </c>
      <c r="H682" s="13">
        <f>IF($G682="","",IFERROR(INDEX(Turnos!$F$2:$F$201,MATCH($G682,Turnos!$J$2:$J$201,0)),"Falta el turno"))</f>
        <v/>
      </c>
      <c r="I682" s="15">
        <f>IF(OR($C682="",$H682=""),"",IF($H682="Por horas",N($D682),IF($H682="Por puntos",N($F682),IF($H682="Puntos × horas",N($F682)*N($D682),IF($H682="Partes iguales",1,"")))))</f>
        <v/>
      </c>
      <c r="J682" s="15">
        <f>IF($I682="","",SUMIFS($I$2:$I$1201,$G$2:$G$1201,$G682))</f>
        <v/>
      </c>
      <c r="K682" s="19">
        <f>IF($I682="","",IFERROR($I682/$J682,0))</f>
        <v/>
      </c>
      <c r="L682" s="18">
        <f>IF($K682="","",$K682*N(INDEX(Turnos!$C$2:$C$201,MATCH($G682,Turnos!$J$2:$J$201,0))))</f>
        <v/>
      </c>
      <c r="M682" s="18">
        <f>IF($K682="","",$K682*N(INDEX(Turnos!$D$2:$D$201,MATCH($G682,Turnos!$J$2:$J$201,0))))</f>
        <v/>
      </c>
      <c r="N682" s="18">
        <f>IF($K682="","",$L682+$M682)</f>
        <v/>
      </c>
      <c r="O682" s="13">
        <f>IF(OR($G682="",$C682="",$G682&lt;&gt;'Liquidación del turno'!$C$5),"",COUNTIFS($G$2:$G682,$G682,$C$2:$C682,"&lt;&gt;"))</f>
        <v/>
      </c>
    </row>
    <row r="683">
      <c r="A683" s="16" t="n"/>
      <c r="B683" s="11" t="n"/>
      <c r="C683" s="11" t="n"/>
      <c r="D683" s="12" t="n"/>
      <c r="E683" s="13">
        <f>IF($C683="","",IFERROR(INDEX(Equipo!$B$2:$B$61,MATCH($C683,Equipo!$A$2:$A$61,0)),"No está en Equipo"))</f>
        <v/>
      </c>
      <c r="F683" s="15">
        <f>IF($C683="","",IFERROR(INDEX(Equipo!$C$2:$C$61,MATCH($C683,Equipo!$A$2:$A$61,0)),0))</f>
        <v/>
      </c>
      <c r="G683" s="13">
        <f>IF(OR($A683="",$B683=""),"",IFERROR($A683*10+MATCH($B683,Puestos!$D$2:$D$7,0),""))</f>
        <v/>
      </c>
      <c r="H683" s="13">
        <f>IF($G683="","",IFERROR(INDEX(Turnos!$F$2:$F$201,MATCH($G683,Turnos!$J$2:$J$201,0)),"Falta el turno"))</f>
        <v/>
      </c>
      <c r="I683" s="15">
        <f>IF(OR($C683="",$H683=""),"",IF($H683="Por horas",N($D683),IF($H683="Por puntos",N($F683),IF($H683="Puntos × horas",N($F683)*N($D683),IF($H683="Partes iguales",1,"")))))</f>
        <v/>
      </c>
      <c r="J683" s="15">
        <f>IF($I683="","",SUMIFS($I$2:$I$1201,$G$2:$G$1201,$G683))</f>
        <v/>
      </c>
      <c r="K683" s="19">
        <f>IF($I683="","",IFERROR($I683/$J683,0))</f>
        <v/>
      </c>
      <c r="L683" s="18">
        <f>IF($K683="","",$K683*N(INDEX(Turnos!$C$2:$C$201,MATCH($G683,Turnos!$J$2:$J$201,0))))</f>
        <v/>
      </c>
      <c r="M683" s="18">
        <f>IF($K683="","",$K683*N(INDEX(Turnos!$D$2:$D$201,MATCH($G683,Turnos!$J$2:$J$201,0))))</f>
        <v/>
      </c>
      <c r="N683" s="18">
        <f>IF($K683="","",$L683+$M683)</f>
        <v/>
      </c>
      <c r="O683" s="13">
        <f>IF(OR($G683="",$C683="",$G683&lt;&gt;'Liquidación del turno'!$C$5),"",COUNTIFS($G$2:$G683,$G683,$C$2:$C683,"&lt;&gt;"))</f>
        <v/>
      </c>
    </row>
    <row r="684">
      <c r="A684" s="16" t="n"/>
      <c r="B684" s="11" t="n"/>
      <c r="C684" s="11" t="n"/>
      <c r="D684" s="12" t="n"/>
      <c r="E684" s="13">
        <f>IF($C684="","",IFERROR(INDEX(Equipo!$B$2:$B$61,MATCH($C684,Equipo!$A$2:$A$61,0)),"No está en Equipo"))</f>
        <v/>
      </c>
      <c r="F684" s="15">
        <f>IF($C684="","",IFERROR(INDEX(Equipo!$C$2:$C$61,MATCH($C684,Equipo!$A$2:$A$61,0)),0))</f>
        <v/>
      </c>
      <c r="G684" s="13">
        <f>IF(OR($A684="",$B684=""),"",IFERROR($A684*10+MATCH($B684,Puestos!$D$2:$D$7,0),""))</f>
        <v/>
      </c>
      <c r="H684" s="13">
        <f>IF($G684="","",IFERROR(INDEX(Turnos!$F$2:$F$201,MATCH($G684,Turnos!$J$2:$J$201,0)),"Falta el turno"))</f>
        <v/>
      </c>
      <c r="I684" s="15">
        <f>IF(OR($C684="",$H684=""),"",IF($H684="Por horas",N($D684),IF($H684="Por puntos",N($F684),IF($H684="Puntos × horas",N($F684)*N($D684),IF($H684="Partes iguales",1,"")))))</f>
        <v/>
      </c>
      <c r="J684" s="15">
        <f>IF($I684="","",SUMIFS($I$2:$I$1201,$G$2:$G$1201,$G684))</f>
        <v/>
      </c>
      <c r="K684" s="19">
        <f>IF($I684="","",IFERROR($I684/$J684,0))</f>
        <v/>
      </c>
      <c r="L684" s="18">
        <f>IF($K684="","",$K684*N(INDEX(Turnos!$C$2:$C$201,MATCH($G684,Turnos!$J$2:$J$201,0))))</f>
        <v/>
      </c>
      <c r="M684" s="18">
        <f>IF($K684="","",$K684*N(INDEX(Turnos!$D$2:$D$201,MATCH($G684,Turnos!$J$2:$J$201,0))))</f>
        <v/>
      </c>
      <c r="N684" s="18">
        <f>IF($K684="","",$L684+$M684)</f>
        <v/>
      </c>
      <c r="O684" s="13">
        <f>IF(OR($G684="",$C684="",$G684&lt;&gt;'Liquidación del turno'!$C$5),"",COUNTIFS($G$2:$G684,$G684,$C$2:$C684,"&lt;&gt;"))</f>
        <v/>
      </c>
    </row>
    <row r="685">
      <c r="A685" s="16" t="n"/>
      <c r="B685" s="11" t="n"/>
      <c r="C685" s="11" t="n"/>
      <c r="D685" s="12" t="n"/>
      <c r="E685" s="13">
        <f>IF($C685="","",IFERROR(INDEX(Equipo!$B$2:$B$61,MATCH($C685,Equipo!$A$2:$A$61,0)),"No está en Equipo"))</f>
        <v/>
      </c>
      <c r="F685" s="15">
        <f>IF($C685="","",IFERROR(INDEX(Equipo!$C$2:$C$61,MATCH($C685,Equipo!$A$2:$A$61,0)),0))</f>
        <v/>
      </c>
      <c r="G685" s="13">
        <f>IF(OR($A685="",$B685=""),"",IFERROR($A685*10+MATCH($B685,Puestos!$D$2:$D$7,0),""))</f>
        <v/>
      </c>
      <c r="H685" s="13">
        <f>IF($G685="","",IFERROR(INDEX(Turnos!$F$2:$F$201,MATCH($G685,Turnos!$J$2:$J$201,0)),"Falta el turno"))</f>
        <v/>
      </c>
      <c r="I685" s="15">
        <f>IF(OR($C685="",$H685=""),"",IF($H685="Por horas",N($D685),IF($H685="Por puntos",N($F685),IF($H685="Puntos × horas",N($F685)*N($D685),IF($H685="Partes iguales",1,"")))))</f>
        <v/>
      </c>
      <c r="J685" s="15">
        <f>IF($I685="","",SUMIFS($I$2:$I$1201,$G$2:$G$1201,$G685))</f>
        <v/>
      </c>
      <c r="K685" s="19">
        <f>IF($I685="","",IFERROR($I685/$J685,0))</f>
        <v/>
      </c>
      <c r="L685" s="18">
        <f>IF($K685="","",$K685*N(INDEX(Turnos!$C$2:$C$201,MATCH($G685,Turnos!$J$2:$J$201,0))))</f>
        <v/>
      </c>
      <c r="M685" s="18">
        <f>IF($K685="","",$K685*N(INDEX(Turnos!$D$2:$D$201,MATCH($G685,Turnos!$J$2:$J$201,0))))</f>
        <v/>
      </c>
      <c r="N685" s="18">
        <f>IF($K685="","",$L685+$M685)</f>
        <v/>
      </c>
      <c r="O685" s="13">
        <f>IF(OR($G685="",$C685="",$G685&lt;&gt;'Liquidación del turno'!$C$5),"",COUNTIFS($G$2:$G685,$G685,$C$2:$C685,"&lt;&gt;"))</f>
        <v/>
      </c>
    </row>
    <row r="686">
      <c r="A686" s="16" t="n"/>
      <c r="B686" s="11" t="n"/>
      <c r="C686" s="11" t="n"/>
      <c r="D686" s="12" t="n"/>
      <c r="E686" s="13">
        <f>IF($C686="","",IFERROR(INDEX(Equipo!$B$2:$B$61,MATCH($C686,Equipo!$A$2:$A$61,0)),"No está en Equipo"))</f>
        <v/>
      </c>
      <c r="F686" s="15">
        <f>IF($C686="","",IFERROR(INDEX(Equipo!$C$2:$C$61,MATCH($C686,Equipo!$A$2:$A$61,0)),0))</f>
        <v/>
      </c>
      <c r="G686" s="13">
        <f>IF(OR($A686="",$B686=""),"",IFERROR($A686*10+MATCH($B686,Puestos!$D$2:$D$7,0),""))</f>
        <v/>
      </c>
      <c r="H686" s="13">
        <f>IF($G686="","",IFERROR(INDEX(Turnos!$F$2:$F$201,MATCH($G686,Turnos!$J$2:$J$201,0)),"Falta el turno"))</f>
        <v/>
      </c>
      <c r="I686" s="15">
        <f>IF(OR($C686="",$H686=""),"",IF($H686="Por horas",N($D686),IF($H686="Por puntos",N($F686),IF($H686="Puntos × horas",N($F686)*N($D686),IF($H686="Partes iguales",1,"")))))</f>
        <v/>
      </c>
      <c r="J686" s="15">
        <f>IF($I686="","",SUMIFS($I$2:$I$1201,$G$2:$G$1201,$G686))</f>
        <v/>
      </c>
      <c r="K686" s="19">
        <f>IF($I686="","",IFERROR($I686/$J686,0))</f>
        <v/>
      </c>
      <c r="L686" s="18">
        <f>IF($K686="","",$K686*N(INDEX(Turnos!$C$2:$C$201,MATCH($G686,Turnos!$J$2:$J$201,0))))</f>
        <v/>
      </c>
      <c r="M686" s="18">
        <f>IF($K686="","",$K686*N(INDEX(Turnos!$D$2:$D$201,MATCH($G686,Turnos!$J$2:$J$201,0))))</f>
        <v/>
      </c>
      <c r="N686" s="18">
        <f>IF($K686="","",$L686+$M686)</f>
        <v/>
      </c>
      <c r="O686" s="13">
        <f>IF(OR($G686="",$C686="",$G686&lt;&gt;'Liquidación del turno'!$C$5),"",COUNTIFS($G$2:$G686,$G686,$C$2:$C686,"&lt;&gt;"))</f>
        <v/>
      </c>
    </row>
    <row r="687">
      <c r="A687" s="16" t="n"/>
      <c r="B687" s="11" t="n"/>
      <c r="C687" s="11" t="n"/>
      <c r="D687" s="12" t="n"/>
      <c r="E687" s="13">
        <f>IF($C687="","",IFERROR(INDEX(Equipo!$B$2:$B$61,MATCH($C687,Equipo!$A$2:$A$61,0)),"No está en Equipo"))</f>
        <v/>
      </c>
      <c r="F687" s="15">
        <f>IF($C687="","",IFERROR(INDEX(Equipo!$C$2:$C$61,MATCH($C687,Equipo!$A$2:$A$61,0)),0))</f>
        <v/>
      </c>
      <c r="G687" s="13">
        <f>IF(OR($A687="",$B687=""),"",IFERROR($A687*10+MATCH($B687,Puestos!$D$2:$D$7,0),""))</f>
        <v/>
      </c>
      <c r="H687" s="13">
        <f>IF($G687="","",IFERROR(INDEX(Turnos!$F$2:$F$201,MATCH($G687,Turnos!$J$2:$J$201,0)),"Falta el turno"))</f>
        <v/>
      </c>
      <c r="I687" s="15">
        <f>IF(OR($C687="",$H687=""),"",IF($H687="Por horas",N($D687),IF($H687="Por puntos",N($F687),IF($H687="Puntos × horas",N($F687)*N($D687),IF($H687="Partes iguales",1,"")))))</f>
        <v/>
      </c>
      <c r="J687" s="15">
        <f>IF($I687="","",SUMIFS($I$2:$I$1201,$G$2:$G$1201,$G687))</f>
        <v/>
      </c>
      <c r="K687" s="19">
        <f>IF($I687="","",IFERROR($I687/$J687,0))</f>
        <v/>
      </c>
      <c r="L687" s="18">
        <f>IF($K687="","",$K687*N(INDEX(Turnos!$C$2:$C$201,MATCH($G687,Turnos!$J$2:$J$201,0))))</f>
        <v/>
      </c>
      <c r="M687" s="18">
        <f>IF($K687="","",$K687*N(INDEX(Turnos!$D$2:$D$201,MATCH($G687,Turnos!$J$2:$J$201,0))))</f>
        <v/>
      </c>
      <c r="N687" s="18">
        <f>IF($K687="","",$L687+$M687)</f>
        <v/>
      </c>
      <c r="O687" s="13">
        <f>IF(OR($G687="",$C687="",$G687&lt;&gt;'Liquidación del turno'!$C$5),"",COUNTIFS($G$2:$G687,$G687,$C$2:$C687,"&lt;&gt;"))</f>
        <v/>
      </c>
    </row>
    <row r="688">
      <c r="A688" s="16" t="n"/>
      <c r="B688" s="11" t="n"/>
      <c r="C688" s="11" t="n"/>
      <c r="D688" s="12" t="n"/>
      <c r="E688" s="13">
        <f>IF($C688="","",IFERROR(INDEX(Equipo!$B$2:$B$61,MATCH($C688,Equipo!$A$2:$A$61,0)),"No está en Equipo"))</f>
        <v/>
      </c>
      <c r="F688" s="15">
        <f>IF($C688="","",IFERROR(INDEX(Equipo!$C$2:$C$61,MATCH($C688,Equipo!$A$2:$A$61,0)),0))</f>
        <v/>
      </c>
      <c r="G688" s="13">
        <f>IF(OR($A688="",$B688=""),"",IFERROR($A688*10+MATCH($B688,Puestos!$D$2:$D$7,0),""))</f>
        <v/>
      </c>
      <c r="H688" s="13">
        <f>IF($G688="","",IFERROR(INDEX(Turnos!$F$2:$F$201,MATCH($G688,Turnos!$J$2:$J$201,0)),"Falta el turno"))</f>
        <v/>
      </c>
      <c r="I688" s="15">
        <f>IF(OR($C688="",$H688=""),"",IF($H688="Por horas",N($D688),IF($H688="Por puntos",N($F688),IF($H688="Puntos × horas",N($F688)*N($D688),IF($H688="Partes iguales",1,"")))))</f>
        <v/>
      </c>
      <c r="J688" s="15">
        <f>IF($I688="","",SUMIFS($I$2:$I$1201,$G$2:$G$1201,$G688))</f>
        <v/>
      </c>
      <c r="K688" s="19">
        <f>IF($I688="","",IFERROR($I688/$J688,0))</f>
        <v/>
      </c>
      <c r="L688" s="18">
        <f>IF($K688="","",$K688*N(INDEX(Turnos!$C$2:$C$201,MATCH($G688,Turnos!$J$2:$J$201,0))))</f>
        <v/>
      </c>
      <c r="M688" s="18">
        <f>IF($K688="","",$K688*N(INDEX(Turnos!$D$2:$D$201,MATCH($G688,Turnos!$J$2:$J$201,0))))</f>
        <v/>
      </c>
      <c r="N688" s="18">
        <f>IF($K688="","",$L688+$M688)</f>
        <v/>
      </c>
      <c r="O688" s="13">
        <f>IF(OR($G688="",$C688="",$G688&lt;&gt;'Liquidación del turno'!$C$5),"",COUNTIFS($G$2:$G688,$G688,$C$2:$C688,"&lt;&gt;"))</f>
        <v/>
      </c>
    </row>
    <row r="689">
      <c r="A689" s="16" t="n"/>
      <c r="B689" s="11" t="n"/>
      <c r="C689" s="11" t="n"/>
      <c r="D689" s="12" t="n"/>
      <c r="E689" s="13">
        <f>IF($C689="","",IFERROR(INDEX(Equipo!$B$2:$B$61,MATCH($C689,Equipo!$A$2:$A$61,0)),"No está en Equipo"))</f>
        <v/>
      </c>
      <c r="F689" s="15">
        <f>IF($C689="","",IFERROR(INDEX(Equipo!$C$2:$C$61,MATCH($C689,Equipo!$A$2:$A$61,0)),0))</f>
        <v/>
      </c>
      <c r="G689" s="13">
        <f>IF(OR($A689="",$B689=""),"",IFERROR($A689*10+MATCH($B689,Puestos!$D$2:$D$7,0),""))</f>
        <v/>
      </c>
      <c r="H689" s="13">
        <f>IF($G689="","",IFERROR(INDEX(Turnos!$F$2:$F$201,MATCH($G689,Turnos!$J$2:$J$201,0)),"Falta el turno"))</f>
        <v/>
      </c>
      <c r="I689" s="15">
        <f>IF(OR($C689="",$H689=""),"",IF($H689="Por horas",N($D689),IF($H689="Por puntos",N($F689),IF($H689="Puntos × horas",N($F689)*N($D689),IF($H689="Partes iguales",1,"")))))</f>
        <v/>
      </c>
      <c r="J689" s="15">
        <f>IF($I689="","",SUMIFS($I$2:$I$1201,$G$2:$G$1201,$G689))</f>
        <v/>
      </c>
      <c r="K689" s="19">
        <f>IF($I689="","",IFERROR($I689/$J689,0))</f>
        <v/>
      </c>
      <c r="L689" s="18">
        <f>IF($K689="","",$K689*N(INDEX(Turnos!$C$2:$C$201,MATCH($G689,Turnos!$J$2:$J$201,0))))</f>
        <v/>
      </c>
      <c r="M689" s="18">
        <f>IF($K689="","",$K689*N(INDEX(Turnos!$D$2:$D$201,MATCH($G689,Turnos!$J$2:$J$201,0))))</f>
        <v/>
      </c>
      <c r="N689" s="18">
        <f>IF($K689="","",$L689+$M689)</f>
        <v/>
      </c>
      <c r="O689" s="13">
        <f>IF(OR($G689="",$C689="",$G689&lt;&gt;'Liquidación del turno'!$C$5),"",COUNTIFS($G$2:$G689,$G689,$C$2:$C689,"&lt;&gt;"))</f>
        <v/>
      </c>
    </row>
    <row r="690">
      <c r="A690" s="16" t="n"/>
      <c r="B690" s="11" t="n"/>
      <c r="C690" s="11" t="n"/>
      <c r="D690" s="12" t="n"/>
      <c r="E690" s="13">
        <f>IF($C690="","",IFERROR(INDEX(Equipo!$B$2:$B$61,MATCH($C690,Equipo!$A$2:$A$61,0)),"No está en Equipo"))</f>
        <v/>
      </c>
      <c r="F690" s="15">
        <f>IF($C690="","",IFERROR(INDEX(Equipo!$C$2:$C$61,MATCH($C690,Equipo!$A$2:$A$61,0)),0))</f>
        <v/>
      </c>
      <c r="G690" s="13">
        <f>IF(OR($A690="",$B690=""),"",IFERROR($A690*10+MATCH($B690,Puestos!$D$2:$D$7,0),""))</f>
        <v/>
      </c>
      <c r="H690" s="13">
        <f>IF($G690="","",IFERROR(INDEX(Turnos!$F$2:$F$201,MATCH($G690,Turnos!$J$2:$J$201,0)),"Falta el turno"))</f>
        <v/>
      </c>
      <c r="I690" s="15">
        <f>IF(OR($C690="",$H690=""),"",IF($H690="Por horas",N($D690),IF($H690="Por puntos",N($F690),IF($H690="Puntos × horas",N($F690)*N($D690),IF($H690="Partes iguales",1,"")))))</f>
        <v/>
      </c>
      <c r="J690" s="15">
        <f>IF($I690="","",SUMIFS($I$2:$I$1201,$G$2:$G$1201,$G690))</f>
        <v/>
      </c>
      <c r="K690" s="19">
        <f>IF($I690="","",IFERROR($I690/$J690,0))</f>
        <v/>
      </c>
      <c r="L690" s="18">
        <f>IF($K690="","",$K690*N(INDEX(Turnos!$C$2:$C$201,MATCH($G690,Turnos!$J$2:$J$201,0))))</f>
        <v/>
      </c>
      <c r="M690" s="18">
        <f>IF($K690="","",$K690*N(INDEX(Turnos!$D$2:$D$201,MATCH($G690,Turnos!$J$2:$J$201,0))))</f>
        <v/>
      </c>
      <c r="N690" s="18">
        <f>IF($K690="","",$L690+$M690)</f>
        <v/>
      </c>
      <c r="O690" s="13">
        <f>IF(OR($G690="",$C690="",$G690&lt;&gt;'Liquidación del turno'!$C$5),"",COUNTIFS($G$2:$G690,$G690,$C$2:$C690,"&lt;&gt;"))</f>
        <v/>
      </c>
    </row>
    <row r="691">
      <c r="A691" s="16" t="n"/>
      <c r="B691" s="11" t="n"/>
      <c r="C691" s="11" t="n"/>
      <c r="D691" s="12" t="n"/>
      <c r="E691" s="13">
        <f>IF($C691="","",IFERROR(INDEX(Equipo!$B$2:$B$61,MATCH($C691,Equipo!$A$2:$A$61,0)),"No está en Equipo"))</f>
        <v/>
      </c>
      <c r="F691" s="15">
        <f>IF($C691="","",IFERROR(INDEX(Equipo!$C$2:$C$61,MATCH($C691,Equipo!$A$2:$A$61,0)),0))</f>
        <v/>
      </c>
      <c r="G691" s="13">
        <f>IF(OR($A691="",$B691=""),"",IFERROR($A691*10+MATCH($B691,Puestos!$D$2:$D$7,0),""))</f>
        <v/>
      </c>
      <c r="H691" s="13">
        <f>IF($G691="","",IFERROR(INDEX(Turnos!$F$2:$F$201,MATCH($G691,Turnos!$J$2:$J$201,0)),"Falta el turno"))</f>
        <v/>
      </c>
      <c r="I691" s="15">
        <f>IF(OR($C691="",$H691=""),"",IF($H691="Por horas",N($D691),IF($H691="Por puntos",N($F691),IF($H691="Puntos × horas",N($F691)*N($D691),IF($H691="Partes iguales",1,"")))))</f>
        <v/>
      </c>
      <c r="J691" s="15">
        <f>IF($I691="","",SUMIFS($I$2:$I$1201,$G$2:$G$1201,$G691))</f>
        <v/>
      </c>
      <c r="K691" s="19">
        <f>IF($I691="","",IFERROR($I691/$J691,0))</f>
        <v/>
      </c>
      <c r="L691" s="18">
        <f>IF($K691="","",$K691*N(INDEX(Turnos!$C$2:$C$201,MATCH($G691,Turnos!$J$2:$J$201,0))))</f>
        <v/>
      </c>
      <c r="M691" s="18">
        <f>IF($K691="","",$K691*N(INDEX(Turnos!$D$2:$D$201,MATCH($G691,Turnos!$J$2:$J$201,0))))</f>
        <v/>
      </c>
      <c r="N691" s="18">
        <f>IF($K691="","",$L691+$M691)</f>
        <v/>
      </c>
      <c r="O691" s="13">
        <f>IF(OR($G691="",$C691="",$G691&lt;&gt;'Liquidación del turno'!$C$5),"",COUNTIFS($G$2:$G691,$G691,$C$2:$C691,"&lt;&gt;"))</f>
        <v/>
      </c>
    </row>
    <row r="692">
      <c r="A692" s="16" t="n"/>
      <c r="B692" s="11" t="n"/>
      <c r="C692" s="11" t="n"/>
      <c r="D692" s="12" t="n"/>
      <c r="E692" s="13">
        <f>IF($C692="","",IFERROR(INDEX(Equipo!$B$2:$B$61,MATCH($C692,Equipo!$A$2:$A$61,0)),"No está en Equipo"))</f>
        <v/>
      </c>
      <c r="F692" s="15">
        <f>IF($C692="","",IFERROR(INDEX(Equipo!$C$2:$C$61,MATCH($C692,Equipo!$A$2:$A$61,0)),0))</f>
        <v/>
      </c>
      <c r="G692" s="13">
        <f>IF(OR($A692="",$B692=""),"",IFERROR($A692*10+MATCH($B692,Puestos!$D$2:$D$7,0),""))</f>
        <v/>
      </c>
      <c r="H692" s="13">
        <f>IF($G692="","",IFERROR(INDEX(Turnos!$F$2:$F$201,MATCH($G692,Turnos!$J$2:$J$201,0)),"Falta el turno"))</f>
        <v/>
      </c>
      <c r="I692" s="15">
        <f>IF(OR($C692="",$H692=""),"",IF($H692="Por horas",N($D692),IF($H692="Por puntos",N($F692),IF($H692="Puntos × horas",N($F692)*N($D692),IF($H692="Partes iguales",1,"")))))</f>
        <v/>
      </c>
      <c r="J692" s="15">
        <f>IF($I692="","",SUMIFS($I$2:$I$1201,$G$2:$G$1201,$G692))</f>
        <v/>
      </c>
      <c r="K692" s="19">
        <f>IF($I692="","",IFERROR($I692/$J692,0))</f>
        <v/>
      </c>
      <c r="L692" s="18">
        <f>IF($K692="","",$K692*N(INDEX(Turnos!$C$2:$C$201,MATCH($G692,Turnos!$J$2:$J$201,0))))</f>
        <v/>
      </c>
      <c r="M692" s="18">
        <f>IF($K692="","",$K692*N(INDEX(Turnos!$D$2:$D$201,MATCH($G692,Turnos!$J$2:$J$201,0))))</f>
        <v/>
      </c>
      <c r="N692" s="18">
        <f>IF($K692="","",$L692+$M692)</f>
        <v/>
      </c>
      <c r="O692" s="13">
        <f>IF(OR($G692="",$C692="",$G692&lt;&gt;'Liquidación del turno'!$C$5),"",COUNTIFS($G$2:$G692,$G692,$C$2:$C692,"&lt;&gt;"))</f>
        <v/>
      </c>
    </row>
    <row r="693">
      <c r="A693" s="16" t="n"/>
      <c r="B693" s="11" t="n"/>
      <c r="C693" s="11" t="n"/>
      <c r="D693" s="12" t="n"/>
      <c r="E693" s="13">
        <f>IF($C693="","",IFERROR(INDEX(Equipo!$B$2:$B$61,MATCH($C693,Equipo!$A$2:$A$61,0)),"No está en Equipo"))</f>
        <v/>
      </c>
      <c r="F693" s="15">
        <f>IF($C693="","",IFERROR(INDEX(Equipo!$C$2:$C$61,MATCH($C693,Equipo!$A$2:$A$61,0)),0))</f>
        <v/>
      </c>
      <c r="G693" s="13">
        <f>IF(OR($A693="",$B693=""),"",IFERROR($A693*10+MATCH($B693,Puestos!$D$2:$D$7,0),""))</f>
        <v/>
      </c>
      <c r="H693" s="13">
        <f>IF($G693="","",IFERROR(INDEX(Turnos!$F$2:$F$201,MATCH($G693,Turnos!$J$2:$J$201,0)),"Falta el turno"))</f>
        <v/>
      </c>
      <c r="I693" s="15">
        <f>IF(OR($C693="",$H693=""),"",IF($H693="Por horas",N($D693),IF($H693="Por puntos",N($F693),IF($H693="Puntos × horas",N($F693)*N($D693),IF($H693="Partes iguales",1,"")))))</f>
        <v/>
      </c>
      <c r="J693" s="15">
        <f>IF($I693="","",SUMIFS($I$2:$I$1201,$G$2:$G$1201,$G693))</f>
        <v/>
      </c>
      <c r="K693" s="19">
        <f>IF($I693="","",IFERROR($I693/$J693,0))</f>
        <v/>
      </c>
      <c r="L693" s="18">
        <f>IF($K693="","",$K693*N(INDEX(Turnos!$C$2:$C$201,MATCH($G693,Turnos!$J$2:$J$201,0))))</f>
        <v/>
      </c>
      <c r="M693" s="18">
        <f>IF($K693="","",$K693*N(INDEX(Turnos!$D$2:$D$201,MATCH($G693,Turnos!$J$2:$J$201,0))))</f>
        <v/>
      </c>
      <c r="N693" s="18">
        <f>IF($K693="","",$L693+$M693)</f>
        <v/>
      </c>
      <c r="O693" s="13">
        <f>IF(OR($G693="",$C693="",$G693&lt;&gt;'Liquidación del turno'!$C$5),"",COUNTIFS($G$2:$G693,$G693,$C$2:$C693,"&lt;&gt;"))</f>
        <v/>
      </c>
    </row>
    <row r="694">
      <c r="A694" s="16" t="n"/>
      <c r="B694" s="11" t="n"/>
      <c r="C694" s="11" t="n"/>
      <c r="D694" s="12" t="n"/>
      <c r="E694" s="13">
        <f>IF($C694="","",IFERROR(INDEX(Equipo!$B$2:$B$61,MATCH($C694,Equipo!$A$2:$A$61,0)),"No está en Equipo"))</f>
        <v/>
      </c>
      <c r="F694" s="15">
        <f>IF($C694="","",IFERROR(INDEX(Equipo!$C$2:$C$61,MATCH($C694,Equipo!$A$2:$A$61,0)),0))</f>
        <v/>
      </c>
      <c r="G694" s="13">
        <f>IF(OR($A694="",$B694=""),"",IFERROR($A694*10+MATCH($B694,Puestos!$D$2:$D$7,0),""))</f>
        <v/>
      </c>
      <c r="H694" s="13">
        <f>IF($G694="","",IFERROR(INDEX(Turnos!$F$2:$F$201,MATCH($G694,Turnos!$J$2:$J$201,0)),"Falta el turno"))</f>
        <v/>
      </c>
      <c r="I694" s="15">
        <f>IF(OR($C694="",$H694=""),"",IF($H694="Por horas",N($D694),IF($H694="Por puntos",N($F694),IF($H694="Puntos × horas",N($F694)*N($D694),IF($H694="Partes iguales",1,"")))))</f>
        <v/>
      </c>
      <c r="J694" s="15">
        <f>IF($I694="","",SUMIFS($I$2:$I$1201,$G$2:$G$1201,$G694))</f>
        <v/>
      </c>
      <c r="K694" s="19">
        <f>IF($I694="","",IFERROR($I694/$J694,0))</f>
        <v/>
      </c>
      <c r="L694" s="18">
        <f>IF($K694="","",$K694*N(INDEX(Turnos!$C$2:$C$201,MATCH($G694,Turnos!$J$2:$J$201,0))))</f>
        <v/>
      </c>
      <c r="M694" s="18">
        <f>IF($K694="","",$K694*N(INDEX(Turnos!$D$2:$D$201,MATCH($G694,Turnos!$J$2:$J$201,0))))</f>
        <v/>
      </c>
      <c r="N694" s="18">
        <f>IF($K694="","",$L694+$M694)</f>
        <v/>
      </c>
      <c r="O694" s="13">
        <f>IF(OR($G694="",$C694="",$G694&lt;&gt;'Liquidación del turno'!$C$5),"",COUNTIFS($G$2:$G694,$G694,$C$2:$C694,"&lt;&gt;"))</f>
        <v/>
      </c>
    </row>
    <row r="695">
      <c r="A695" s="16" t="n"/>
      <c r="B695" s="11" t="n"/>
      <c r="C695" s="11" t="n"/>
      <c r="D695" s="12" t="n"/>
      <c r="E695" s="13">
        <f>IF($C695="","",IFERROR(INDEX(Equipo!$B$2:$B$61,MATCH($C695,Equipo!$A$2:$A$61,0)),"No está en Equipo"))</f>
        <v/>
      </c>
      <c r="F695" s="15">
        <f>IF($C695="","",IFERROR(INDEX(Equipo!$C$2:$C$61,MATCH($C695,Equipo!$A$2:$A$61,0)),0))</f>
        <v/>
      </c>
      <c r="G695" s="13">
        <f>IF(OR($A695="",$B695=""),"",IFERROR($A695*10+MATCH($B695,Puestos!$D$2:$D$7,0),""))</f>
        <v/>
      </c>
      <c r="H695" s="13">
        <f>IF($G695="","",IFERROR(INDEX(Turnos!$F$2:$F$201,MATCH($G695,Turnos!$J$2:$J$201,0)),"Falta el turno"))</f>
        <v/>
      </c>
      <c r="I695" s="15">
        <f>IF(OR($C695="",$H695=""),"",IF($H695="Por horas",N($D695),IF($H695="Por puntos",N($F695),IF($H695="Puntos × horas",N($F695)*N($D695),IF($H695="Partes iguales",1,"")))))</f>
        <v/>
      </c>
      <c r="J695" s="15">
        <f>IF($I695="","",SUMIFS($I$2:$I$1201,$G$2:$G$1201,$G695))</f>
        <v/>
      </c>
      <c r="K695" s="19">
        <f>IF($I695="","",IFERROR($I695/$J695,0))</f>
        <v/>
      </c>
      <c r="L695" s="18">
        <f>IF($K695="","",$K695*N(INDEX(Turnos!$C$2:$C$201,MATCH($G695,Turnos!$J$2:$J$201,0))))</f>
        <v/>
      </c>
      <c r="M695" s="18">
        <f>IF($K695="","",$K695*N(INDEX(Turnos!$D$2:$D$201,MATCH($G695,Turnos!$J$2:$J$201,0))))</f>
        <v/>
      </c>
      <c r="N695" s="18">
        <f>IF($K695="","",$L695+$M695)</f>
        <v/>
      </c>
      <c r="O695" s="13">
        <f>IF(OR($G695="",$C695="",$G695&lt;&gt;'Liquidación del turno'!$C$5),"",COUNTIFS($G$2:$G695,$G695,$C$2:$C695,"&lt;&gt;"))</f>
        <v/>
      </c>
    </row>
    <row r="696">
      <c r="A696" s="16" t="n"/>
      <c r="B696" s="11" t="n"/>
      <c r="C696" s="11" t="n"/>
      <c r="D696" s="12" t="n"/>
      <c r="E696" s="13">
        <f>IF($C696="","",IFERROR(INDEX(Equipo!$B$2:$B$61,MATCH($C696,Equipo!$A$2:$A$61,0)),"No está en Equipo"))</f>
        <v/>
      </c>
      <c r="F696" s="15">
        <f>IF($C696="","",IFERROR(INDEX(Equipo!$C$2:$C$61,MATCH($C696,Equipo!$A$2:$A$61,0)),0))</f>
        <v/>
      </c>
      <c r="G696" s="13">
        <f>IF(OR($A696="",$B696=""),"",IFERROR($A696*10+MATCH($B696,Puestos!$D$2:$D$7,0),""))</f>
        <v/>
      </c>
      <c r="H696" s="13">
        <f>IF($G696="","",IFERROR(INDEX(Turnos!$F$2:$F$201,MATCH($G696,Turnos!$J$2:$J$201,0)),"Falta el turno"))</f>
        <v/>
      </c>
      <c r="I696" s="15">
        <f>IF(OR($C696="",$H696=""),"",IF($H696="Por horas",N($D696),IF($H696="Por puntos",N($F696),IF($H696="Puntos × horas",N($F696)*N($D696),IF($H696="Partes iguales",1,"")))))</f>
        <v/>
      </c>
      <c r="J696" s="15">
        <f>IF($I696="","",SUMIFS($I$2:$I$1201,$G$2:$G$1201,$G696))</f>
        <v/>
      </c>
      <c r="K696" s="19">
        <f>IF($I696="","",IFERROR($I696/$J696,0))</f>
        <v/>
      </c>
      <c r="L696" s="18">
        <f>IF($K696="","",$K696*N(INDEX(Turnos!$C$2:$C$201,MATCH($G696,Turnos!$J$2:$J$201,0))))</f>
        <v/>
      </c>
      <c r="M696" s="18">
        <f>IF($K696="","",$K696*N(INDEX(Turnos!$D$2:$D$201,MATCH($G696,Turnos!$J$2:$J$201,0))))</f>
        <v/>
      </c>
      <c r="N696" s="18">
        <f>IF($K696="","",$L696+$M696)</f>
        <v/>
      </c>
      <c r="O696" s="13">
        <f>IF(OR($G696="",$C696="",$G696&lt;&gt;'Liquidación del turno'!$C$5),"",COUNTIFS($G$2:$G696,$G696,$C$2:$C696,"&lt;&gt;"))</f>
        <v/>
      </c>
    </row>
    <row r="697">
      <c r="A697" s="16" t="n"/>
      <c r="B697" s="11" t="n"/>
      <c r="C697" s="11" t="n"/>
      <c r="D697" s="12" t="n"/>
      <c r="E697" s="13">
        <f>IF($C697="","",IFERROR(INDEX(Equipo!$B$2:$B$61,MATCH($C697,Equipo!$A$2:$A$61,0)),"No está en Equipo"))</f>
        <v/>
      </c>
      <c r="F697" s="15">
        <f>IF($C697="","",IFERROR(INDEX(Equipo!$C$2:$C$61,MATCH($C697,Equipo!$A$2:$A$61,0)),0))</f>
        <v/>
      </c>
      <c r="G697" s="13">
        <f>IF(OR($A697="",$B697=""),"",IFERROR($A697*10+MATCH($B697,Puestos!$D$2:$D$7,0),""))</f>
        <v/>
      </c>
      <c r="H697" s="13">
        <f>IF($G697="","",IFERROR(INDEX(Turnos!$F$2:$F$201,MATCH($G697,Turnos!$J$2:$J$201,0)),"Falta el turno"))</f>
        <v/>
      </c>
      <c r="I697" s="15">
        <f>IF(OR($C697="",$H697=""),"",IF($H697="Por horas",N($D697),IF($H697="Por puntos",N($F697),IF($H697="Puntos × horas",N($F697)*N($D697),IF($H697="Partes iguales",1,"")))))</f>
        <v/>
      </c>
      <c r="J697" s="15">
        <f>IF($I697="","",SUMIFS($I$2:$I$1201,$G$2:$G$1201,$G697))</f>
        <v/>
      </c>
      <c r="K697" s="19">
        <f>IF($I697="","",IFERROR($I697/$J697,0))</f>
        <v/>
      </c>
      <c r="L697" s="18">
        <f>IF($K697="","",$K697*N(INDEX(Turnos!$C$2:$C$201,MATCH($G697,Turnos!$J$2:$J$201,0))))</f>
        <v/>
      </c>
      <c r="M697" s="18">
        <f>IF($K697="","",$K697*N(INDEX(Turnos!$D$2:$D$201,MATCH($G697,Turnos!$J$2:$J$201,0))))</f>
        <v/>
      </c>
      <c r="N697" s="18">
        <f>IF($K697="","",$L697+$M697)</f>
        <v/>
      </c>
      <c r="O697" s="13">
        <f>IF(OR($G697="",$C697="",$G697&lt;&gt;'Liquidación del turno'!$C$5),"",COUNTIFS($G$2:$G697,$G697,$C$2:$C697,"&lt;&gt;"))</f>
        <v/>
      </c>
    </row>
    <row r="698">
      <c r="A698" s="16" t="n"/>
      <c r="B698" s="11" t="n"/>
      <c r="C698" s="11" t="n"/>
      <c r="D698" s="12" t="n"/>
      <c r="E698" s="13">
        <f>IF($C698="","",IFERROR(INDEX(Equipo!$B$2:$B$61,MATCH($C698,Equipo!$A$2:$A$61,0)),"No está en Equipo"))</f>
        <v/>
      </c>
      <c r="F698" s="15">
        <f>IF($C698="","",IFERROR(INDEX(Equipo!$C$2:$C$61,MATCH($C698,Equipo!$A$2:$A$61,0)),0))</f>
        <v/>
      </c>
      <c r="G698" s="13">
        <f>IF(OR($A698="",$B698=""),"",IFERROR($A698*10+MATCH($B698,Puestos!$D$2:$D$7,0),""))</f>
        <v/>
      </c>
      <c r="H698" s="13">
        <f>IF($G698="","",IFERROR(INDEX(Turnos!$F$2:$F$201,MATCH($G698,Turnos!$J$2:$J$201,0)),"Falta el turno"))</f>
        <v/>
      </c>
      <c r="I698" s="15">
        <f>IF(OR($C698="",$H698=""),"",IF($H698="Por horas",N($D698),IF($H698="Por puntos",N($F698),IF($H698="Puntos × horas",N($F698)*N($D698),IF($H698="Partes iguales",1,"")))))</f>
        <v/>
      </c>
      <c r="J698" s="15">
        <f>IF($I698="","",SUMIFS($I$2:$I$1201,$G$2:$G$1201,$G698))</f>
        <v/>
      </c>
      <c r="K698" s="19">
        <f>IF($I698="","",IFERROR($I698/$J698,0))</f>
        <v/>
      </c>
      <c r="L698" s="18">
        <f>IF($K698="","",$K698*N(INDEX(Turnos!$C$2:$C$201,MATCH($G698,Turnos!$J$2:$J$201,0))))</f>
        <v/>
      </c>
      <c r="M698" s="18">
        <f>IF($K698="","",$K698*N(INDEX(Turnos!$D$2:$D$201,MATCH($G698,Turnos!$J$2:$J$201,0))))</f>
        <v/>
      </c>
      <c r="N698" s="18">
        <f>IF($K698="","",$L698+$M698)</f>
        <v/>
      </c>
      <c r="O698" s="13">
        <f>IF(OR($G698="",$C698="",$G698&lt;&gt;'Liquidación del turno'!$C$5),"",COUNTIFS($G$2:$G698,$G698,$C$2:$C698,"&lt;&gt;"))</f>
        <v/>
      </c>
    </row>
    <row r="699">
      <c r="A699" s="16" t="n"/>
      <c r="B699" s="11" t="n"/>
      <c r="C699" s="11" t="n"/>
      <c r="D699" s="12" t="n"/>
      <c r="E699" s="13">
        <f>IF($C699="","",IFERROR(INDEX(Equipo!$B$2:$B$61,MATCH($C699,Equipo!$A$2:$A$61,0)),"No está en Equipo"))</f>
        <v/>
      </c>
      <c r="F699" s="15">
        <f>IF($C699="","",IFERROR(INDEX(Equipo!$C$2:$C$61,MATCH($C699,Equipo!$A$2:$A$61,0)),0))</f>
        <v/>
      </c>
      <c r="G699" s="13">
        <f>IF(OR($A699="",$B699=""),"",IFERROR($A699*10+MATCH($B699,Puestos!$D$2:$D$7,0),""))</f>
        <v/>
      </c>
      <c r="H699" s="13">
        <f>IF($G699="","",IFERROR(INDEX(Turnos!$F$2:$F$201,MATCH($G699,Turnos!$J$2:$J$201,0)),"Falta el turno"))</f>
        <v/>
      </c>
      <c r="I699" s="15">
        <f>IF(OR($C699="",$H699=""),"",IF($H699="Por horas",N($D699),IF($H699="Por puntos",N($F699),IF($H699="Puntos × horas",N($F699)*N($D699),IF($H699="Partes iguales",1,"")))))</f>
        <v/>
      </c>
      <c r="J699" s="15">
        <f>IF($I699="","",SUMIFS($I$2:$I$1201,$G$2:$G$1201,$G699))</f>
        <v/>
      </c>
      <c r="K699" s="19">
        <f>IF($I699="","",IFERROR($I699/$J699,0))</f>
        <v/>
      </c>
      <c r="L699" s="18">
        <f>IF($K699="","",$K699*N(INDEX(Turnos!$C$2:$C$201,MATCH($G699,Turnos!$J$2:$J$201,0))))</f>
        <v/>
      </c>
      <c r="M699" s="18">
        <f>IF($K699="","",$K699*N(INDEX(Turnos!$D$2:$D$201,MATCH($G699,Turnos!$J$2:$J$201,0))))</f>
        <v/>
      </c>
      <c r="N699" s="18">
        <f>IF($K699="","",$L699+$M699)</f>
        <v/>
      </c>
      <c r="O699" s="13">
        <f>IF(OR($G699="",$C699="",$G699&lt;&gt;'Liquidación del turno'!$C$5),"",COUNTIFS($G$2:$G699,$G699,$C$2:$C699,"&lt;&gt;"))</f>
        <v/>
      </c>
    </row>
    <row r="700">
      <c r="A700" s="16" t="n"/>
      <c r="B700" s="11" t="n"/>
      <c r="C700" s="11" t="n"/>
      <c r="D700" s="12" t="n"/>
      <c r="E700" s="13">
        <f>IF($C700="","",IFERROR(INDEX(Equipo!$B$2:$B$61,MATCH($C700,Equipo!$A$2:$A$61,0)),"No está en Equipo"))</f>
        <v/>
      </c>
      <c r="F700" s="15">
        <f>IF($C700="","",IFERROR(INDEX(Equipo!$C$2:$C$61,MATCH($C700,Equipo!$A$2:$A$61,0)),0))</f>
        <v/>
      </c>
      <c r="G700" s="13">
        <f>IF(OR($A700="",$B700=""),"",IFERROR($A700*10+MATCH($B700,Puestos!$D$2:$D$7,0),""))</f>
        <v/>
      </c>
      <c r="H700" s="13">
        <f>IF($G700="","",IFERROR(INDEX(Turnos!$F$2:$F$201,MATCH($G700,Turnos!$J$2:$J$201,0)),"Falta el turno"))</f>
        <v/>
      </c>
      <c r="I700" s="15">
        <f>IF(OR($C700="",$H700=""),"",IF($H700="Por horas",N($D700),IF($H700="Por puntos",N($F700),IF($H700="Puntos × horas",N($F700)*N($D700),IF($H700="Partes iguales",1,"")))))</f>
        <v/>
      </c>
      <c r="J700" s="15">
        <f>IF($I700="","",SUMIFS($I$2:$I$1201,$G$2:$G$1201,$G700))</f>
        <v/>
      </c>
      <c r="K700" s="19">
        <f>IF($I700="","",IFERROR($I700/$J700,0))</f>
        <v/>
      </c>
      <c r="L700" s="18">
        <f>IF($K700="","",$K700*N(INDEX(Turnos!$C$2:$C$201,MATCH($G700,Turnos!$J$2:$J$201,0))))</f>
        <v/>
      </c>
      <c r="M700" s="18">
        <f>IF($K700="","",$K700*N(INDEX(Turnos!$D$2:$D$201,MATCH($G700,Turnos!$J$2:$J$201,0))))</f>
        <v/>
      </c>
      <c r="N700" s="18">
        <f>IF($K700="","",$L700+$M700)</f>
        <v/>
      </c>
      <c r="O700" s="13">
        <f>IF(OR($G700="",$C700="",$G700&lt;&gt;'Liquidación del turno'!$C$5),"",COUNTIFS($G$2:$G700,$G700,$C$2:$C700,"&lt;&gt;"))</f>
        <v/>
      </c>
    </row>
    <row r="701">
      <c r="A701" s="16" t="n"/>
      <c r="B701" s="11" t="n"/>
      <c r="C701" s="11" t="n"/>
      <c r="D701" s="12" t="n"/>
      <c r="E701" s="13">
        <f>IF($C701="","",IFERROR(INDEX(Equipo!$B$2:$B$61,MATCH($C701,Equipo!$A$2:$A$61,0)),"No está en Equipo"))</f>
        <v/>
      </c>
      <c r="F701" s="15">
        <f>IF($C701="","",IFERROR(INDEX(Equipo!$C$2:$C$61,MATCH($C701,Equipo!$A$2:$A$61,0)),0))</f>
        <v/>
      </c>
      <c r="G701" s="13">
        <f>IF(OR($A701="",$B701=""),"",IFERROR($A701*10+MATCH($B701,Puestos!$D$2:$D$7,0),""))</f>
        <v/>
      </c>
      <c r="H701" s="13">
        <f>IF($G701="","",IFERROR(INDEX(Turnos!$F$2:$F$201,MATCH($G701,Turnos!$J$2:$J$201,0)),"Falta el turno"))</f>
        <v/>
      </c>
      <c r="I701" s="15">
        <f>IF(OR($C701="",$H701=""),"",IF($H701="Por horas",N($D701),IF($H701="Por puntos",N($F701),IF($H701="Puntos × horas",N($F701)*N($D701),IF($H701="Partes iguales",1,"")))))</f>
        <v/>
      </c>
      <c r="J701" s="15">
        <f>IF($I701="","",SUMIFS($I$2:$I$1201,$G$2:$G$1201,$G701))</f>
        <v/>
      </c>
      <c r="K701" s="19">
        <f>IF($I701="","",IFERROR($I701/$J701,0))</f>
        <v/>
      </c>
      <c r="L701" s="18">
        <f>IF($K701="","",$K701*N(INDEX(Turnos!$C$2:$C$201,MATCH($G701,Turnos!$J$2:$J$201,0))))</f>
        <v/>
      </c>
      <c r="M701" s="18">
        <f>IF($K701="","",$K701*N(INDEX(Turnos!$D$2:$D$201,MATCH($G701,Turnos!$J$2:$J$201,0))))</f>
        <v/>
      </c>
      <c r="N701" s="18">
        <f>IF($K701="","",$L701+$M701)</f>
        <v/>
      </c>
      <c r="O701" s="13">
        <f>IF(OR($G701="",$C701="",$G701&lt;&gt;'Liquidación del turno'!$C$5),"",COUNTIFS($G$2:$G701,$G701,$C$2:$C701,"&lt;&gt;"))</f>
        <v/>
      </c>
    </row>
    <row r="702">
      <c r="A702" s="16" t="n"/>
      <c r="B702" s="11" t="n"/>
      <c r="C702" s="11" t="n"/>
      <c r="D702" s="12" t="n"/>
      <c r="E702" s="13">
        <f>IF($C702="","",IFERROR(INDEX(Equipo!$B$2:$B$61,MATCH($C702,Equipo!$A$2:$A$61,0)),"No está en Equipo"))</f>
        <v/>
      </c>
      <c r="F702" s="15">
        <f>IF($C702="","",IFERROR(INDEX(Equipo!$C$2:$C$61,MATCH($C702,Equipo!$A$2:$A$61,0)),0))</f>
        <v/>
      </c>
      <c r="G702" s="13">
        <f>IF(OR($A702="",$B702=""),"",IFERROR($A702*10+MATCH($B702,Puestos!$D$2:$D$7,0),""))</f>
        <v/>
      </c>
      <c r="H702" s="13">
        <f>IF($G702="","",IFERROR(INDEX(Turnos!$F$2:$F$201,MATCH($G702,Turnos!$J$2:$J$201,0)),"Falta el turno"))</f>
        <v/>
      </c>
      <c r="I702" s="15">
        <f>IF(OR($C702="",$H702=""),"",IF($H702="Por horas",N($D702),IF($H702="Por puntos",N($F702),IF($H702="Puntos × horas",N($F702)*N($D702),IF($H702="Partes iguales",1,"")))))</f>
        <v/>
      </c>
      <c r="J702" s="15">
        <f>IF($I702="","",SUMIFS($I$2:$I$1201,$G$2:$G$1201,$G702))</f>
        <v/>
      </c>
      <c r="K702" s="19">
        <f>IF($I702="","",IFERROR($I702/$J702,0))</f>
        <v/>
      </c>
      <c r="L702" s="18">
        <f>IF($K702="","",$K702*N(INDEX(Turnos!$C$2:$C$201,MATCH($G702,Turnos!$J$2:$J$201,0))))</f>
        <v/>
      </c>
      <c r="M702" s="18">
        <f>IF($K702="","",$K702*N(INDEX(Turnos!$D$2:$D$201,MATCH($G702,Turnos!$J$2:$J$201,0))))</f>
        <v/>
      </c>
      <c r="N702" s="18">
        <f>IF($K702="","",$L702+$M702)</f>
        <v/>
      </c>
      <c r="O702" s="13">
        <f>IF(OR($G702="",$C702="",$G702&lt;&gt;'Liquidación del turno'!$C$5),"",COUNTIFS($G$2:$G702,$G702,$C$2:$C702,"&lt;&gt;"))</f>
        <v/>
      </c>
    </row>
    <row r="703">
      <c r="A703" s="16" t="n"/>
      <c r="B703" s="11" t="n"/>
      <c r="C703" s="11" t="n"/>
      <c r="D703" s="12" t="n"/>
      <c r="E703" s="13">
        <f>IF($C703="","",IFERROR(INDEX(Equipo!$B$2:$B$61,MATCH($C703,Equipo!$A$2:$A$61,0)),"No está en Equipo"))</f>
        <v/>
      </c>
      <c r="F703" s="15">
        <f>IF($C703="","",IFERROR(INDEX(Equipo!$C$2:$C$61,MATCH($C703,Equipo!$A$2:$A$61,0)),0))</f>
        <v/>
      </c>
      <c r="G703" s="13">
        <f>IF(OR($A703="",$B703=""),"",IFERROR($A703*10+MATCH($B703,Puestos!$D$2:$D$7,0),""))</f>
        <v/>
      </c>
      <c r="H703" s="13">
        <f>IF($G703="","",IFERROR(INDEX(Turnos!$F$2:$F$201,MATCH($G703,Turnos!$J$2:$J$201,0)),"Falta el turno"))</f>
        <v/>
      </c>
      <c r="I703" s="15">
        <f>IF(OR($C703="",$H703=""),"",IF($H703="Por horas",N($D703),IF($H703="Por puntos",N($F703),IF($H703="Puntos × horas",N($F703)*N($D703),IF($H703="Partes iguales",1,"")))))</f>
        <v/>
      </c>
      <c r="J703" s="15">
        <f>IF($I703="","",SUMIFS($I$2:$I$1201,$G$2:$G$1201,$G703))</f>
        <v/>
      </c>
      <c r="K703" s="19">
        <f>IF($I703="","",IFERROR($I703/$J703,0))</f>
        <v/>
      </c>
      <c r="L703" s="18">
        <f>IF($K703="","",$K703*N(INDEX(Turnos!$C$2:$C$201,MATCH($G703,Turnos!$J$2:$J$201,0))))</f>
        <v/>
      </c>
      <c r="M703" s="18">
        <f>IF($K703="","",$K703*N(INDEX(Turnos!$D$2:$D$201,MATCH($G703,Turnos!$J$2:$J$201,0))))</f>
        <v/>
      </c>
      <c r="N703" s="18">
        <f>IF($K703="","",$L703+$M703)</f>
        <v/>
      </c>
      <c r="O703" s="13">
        <f>IF(OR($G703="",$C703="",$G703&lt;&gt;'Liquidación del turno'!$C$5),"",COUNTIFS($G$2:$G703,$G703,$C$2:$C703,"&lt;&gt;"))</f>
        <v/>
      </c>
    </row>
    <row r="704">
      <c r="A704" s="16" t="n"/>
      <c r="B704" s="11" t="n"/>
      <c r="C704" s="11" t="n"/>
      <c r="D704" s="12" t="n"/>
      <c r="E704" s="13">
        <f>IF($C704="","",IFERROR(INDEX(Equipo!$B$2:$B$61,MATCH($C704,Equipo!$A$2:$A$61,0)),"No está en Equipo"))</f>
        <v/>
      </c>
      <c r="F704" s="15">
        <f>IF($C704="","",IFERROR(INDEX(Equipo!$C$2:$C$61,MATCH($C704,Equipo!$A$2:$A$61,0)),0))</f>
        <v/>
      </c>
      <c r="G704" s="13">
        <f>IF(OR($A704="",$B704=""),"",IFERROR($A704*10+MATCH($B704,Puestos!$D$2:$D$7,0),""))</f>
        <v/>
      </c>
      <c r="H704" s="13">
        <f>IF($G704="","",IFERROR(INDEX(Turnos!$F$2:$F$201,MATCH($G704,Turnos!$J$2:$J$201,0)),"Falta el turno"))</f>
        <v/>
      </c>
      <c r="I704" s="15">
        <f>IF(OR($C704="",$H704=""),"",IF($H704="Por horas",N($D704),IF($H704="Por puntos",N($F704),IF($H704="Puntos × horas",N($F704)*N($D704),IF($H704="Partes iguales",1,"")))))</f>
        <v/>
      </c>
      <c r="J704" s="15">
        <f>IF($I704="","",SUMIFS($I$2:$I$1201,$G$2:$G$1201,$G704))</f>
        <v/>
      </c>
      <c r="K704" s="19">
        <f>IF($I704="","",IFERROR($I704/$J704,0))</f>
        <v/>
      </c>
      <c r="L704" s="18">
        <f>IF($K704="","",$K704*N(INDEX(Turnos!$C$2:$C$201,MATCH($G704,Turnos!$J$2:$J$201,0))))</f>
        <v/>
      </c>
      <c r="M704" s="18">
        <f>IF($K704="","",$K704*N(INDEX(Turnos!$D$2:$D$201,MATCH($G704,Turnos!$J$2:$J$201,0))))</f>
        <v/>
      </c>
      <c r="N704" s="18">
        <f>IF($K704="","",$L704+$M704)</f>
        <v/>
      </c>
      <c r="O704" s="13">
        <f>IF(OR($G704="",$C704="",$G704&lt;&gt;'Liquidación del turno'!$C$5),"",COUNTIFS($G$2:$G704,$G704,$C$2:$C704,"&lt;&gt;"))</f>
        <v/>
      </c>
    </row>
    <row r="705">
      <c r="A705" s="16" t="n"/>
      <c r="B705" s="11" t="n"/>
      <c r="C705" s="11" t="n"/>
      <c r="D705" s="12" t="n"/>
      <c r="E705" s="13">
        <f>IF($C705="","",IFERROR(INDEX(Equipo!$B$2:$B$61,MATCH($C705,Equipo!$A$2:$A$61,0)),"No está en Equipo"))</f>
        <v/>
      </c>
      <c r="F705" s="15">
        <f>IF($C705="","",IFERROR(INDEX(Equipo!$C$2:$C$61,MATCH($C705,Equipo!$A$2:$A$61,0)),0))</f>
        <v/>
      </c>
      <c r="G705" s="13">
        <f>IF(OR($A705="",$B705=""),"",IFERROR($A705*10+MATCH($B705,Puestos!$D$2:$D$7,0),""))</f>
        <v/>
      </c>
      <c r="H705" s="13">
        <f>IF($G705="","",IFERROR(INDEX(Turnos!$F$2:$F$201,MATCH($G705,Turnos!$J$2:$J$201,0)),"Falta el turno"))</f>
        <v/>
      </c>
      <c r="I705" s="15">
        <f>IF(OR($C705="",$H705=""),"",IF($H705="Por horas",N($D705),IF($H705="Por puntos",N($F705),IF($H705="Puntos × horas",N($F705)*N($D705),IF($H705="Partes iguales",1,"")))))</f>
        <v/>
      </c>
      <c r="J705" s="15">
        <f>IF($I705="","",SUMIFS($I$2:$I$1201,$G$2:$G$1201,$G705))</f>
        <v/>
      </c>
      <c r="K705" s="19">
        <f>IF($I705="","",IFERROR($I705/$J705,0))</f>
        <v/>
      </c>
      <c r="L705" s="18">
        <f>IF($K705="","",$K705*N(INDEX(Turnos!$C$2:$C$201,MATCH($G705,Turnos!$J$2:$J$201,0))))</f>
        <v/>
      </c>
      <c r="M705" s="18">
        <f>IF($K705="","",$K705*N(INDEX(Turnos!$D$2:$D$201,MATCH($G705,Turnos!$J$2:$J$201,0))))</f>
        <v/>
      </c>
      <c r="N705" s="18">
        <f>IF($K705="","",$L705+$M705)</f>
        <v/>
      </c>
      <c r="O705" s="13">
        <f>IF(OR($G705="",$C705="",$G705&lt;&gt;'Liquidación del turno'!$C$5),"",COUNTIFS($G$2:$G705,$G705,$C$2:$C705,"&lt;&gt;"))</f>
        <v/>
      </c>
    </row>
    <row r="706">
      <c r="A706" s="16" t="n"/>
      <c r="B706" s="11" t="n"/>
      <c r="C706" s="11" t="n"/>
      <c r="D706" s="12" t="n"/>
      <c r="E706" s="13">
        <f>IF($C706="","",IFERROR(INDEX(Equipo!$B$2:$B$61,MATCH($C706,Equipo!$A$2:$A$61,0)),"No está en Equipo"))</f>
        <v/>
      </c>
      <c r="F706" s="15">
        <f>IF($C706="","",IFERROR(INDEX(Equipo!$C$2:$C$61,MATCH($C706,Equipo!$A$2:$A$61,0)),0))</f>
        <v/>
      </c>
      <c r="G706" s="13">
        <f>IF(OR($A706="",$B706=""),"",IFERROR($A706*10+MATCH($B706,Puestos!$D$2:$D$7,0),""))</f>
        <v/>
      </c>
      <c r="H706" s="13">
        <f>IF($G706="","",IFERROR(INDEX(Turnos!$F$2:$F$201,MATCH($G706,Turnos!$J$2:$J$201,0)),"Falta el turno"))</f>
        <v/>
      </c>
      <c r="I706" s="15">
        <f>IF(OR($C706="",$H706=""),"",IF($H706="Por horas",N($D706),IF($H706="Por puntos",N($F706),IF($H706="Puntos × horas",N($F706)*N($D706),IF($H706="Partes iguales",1,"")))))</f>
        <v/>
      </c>
      <c r="J706" s="15">
        <f>IF($I706="","",SUMIFS($I$2:$I$1201,$G$2:$G$1201,$G706))</f>
        <v/>
      </c>
      <c r="K706" s="19">
        <f>IF($I706="","",IFERROR($I706/$J706,0))</f>
        <v/>
      </c>
      <c r="L706" s="18">
        <f>IF($K706="","",$K706*N(INDEX(Turnos!$C$2:$C$201,MATCH($G706,Turnos!$J$2:$J$201,0))))</f>
        <v/>
      </c>
      <c r="M706" s="18">
        <f>IF($K706="","",$K706*N(INDEX(Turnos!$D$2:$D$201,MATCH($G706,Turnos!$J$2:$J$201,0))))</f>
        <v/>
      </c>
      <c r="N706" s="18">
        <f>IF($K706="","",$L706+$M706)</f>
        <v/>
      </c>
      <c r="O706" s="13">
        <f>IF(OR($G706="",$C706="",$G706&lt;&gt;'Liquidación del turno'!$C$5),"",COUNTIFS($G$2:$G706,$G706,$C$2:$C706,"&lt;&gt;"))</f>
        <v/>
      </c>
    </row>
    <row r="707">
      <c r="A707" s="16" t="n"/>
      <c r="B707" s="11" t="n"/>
      <c r="C707" s="11" t="n"/>
      <c r="D707" s="12" t="n"/>
      <c r="E707" s="13">
        <f>IF($C707="","",IFERROR(INDEX(Equipo!$B$2:$B$61,MATCH($C707,Equipo!$A$2:$A$61,0)),"No está en Equipo"))</f>
        <v/>
      </c>
      <c r="F707" s="15">
        <f>IF($C707="","",IFERROR(INDEX(Equipo!$C$2:$C$61,MATCH($C707,Equipo!$A$2:$A$61,0)),0))</f>
        <v/>
      </c>
      <c r="G707" s="13">
        <f>IF(OR($A707="",$B707=""),"",IFERROR($A707*10+MATCH($B707,Puestos!$D$2:$D$7,0),""))</f>
        <v/>
      </c>
      <c r="H707" s="13">
        <f>IF($G707="","",IFERROR(INDEX(Turnos!$F$2:$F$201,MATCH($G707,Turnos!$J$2:$J$201,0)),"Falta el turno"))</f>
        <v/>
      </c>
      <c r="I707" s="15">
        <f>IF(OR($C707="",$H707=""),"",IF($H707="Por horas",N($D707),IF($H707="Por puntos",N($F707),IF($H707="Puntos × horas",N($F707)*N($D707),IF($H707="Partes iguales",1,"")))))</f>
        <v/>
      </c>
      <c r="J707" s="15">
        <f>IF($I707="","",SUMIFS($I$2:$I$1201,$G$2:$G$1201,$G707))</f>
        <v/>
      </c>
      <c r="K707" s="19">
        <f>IF($I707="","",IFERROR($I707/$J707,0))</f>
        <v/>
      </c>
      <c r="L707" s="18">
        <f>IF($K707="","",$K707*N(INDEX(Turnos!$C$2:$C$201,MATCH($G707,Turnos!$J$2:$J$201,0))))</f>
        <v/>
      </c>
      <c r="M707" s="18">
        <f>IF($K707="","",$K707*N(INDEX(Turnos!$D$2:$D$201,MATCH($G707,Turnos!$J$2:$J$201,0))))</f>
        <v/>
      </c>
      <c r="N707" s="18">
        <f>IF($K707="","",$L707+$M707)</f>
        <v/>
      </c>
      <c r="O707" s="13">
        <f>IF(OR($G707="",$C707="",$G707&lt;&gt;'Liquidación del turno'!$C$5),"",COUNTIFS($G$2:$G707,$G707,$C$2:$C707,"&lt;&gt;"))</f>
        <v/>
      </c>
    </row>
    <row r="708">
      <c r="A708" s="16" t="n"/>
      <c r="B708" s="11" t="n"/>
      <c r="C708" s="11" t="n"/>
      <c r="D708" s="12" t="n"/>
      <c r="E708" s="13">
        <f>IF($C708="","",IFERROR(INDEX(Equipo!$B$2:$B$61,MATCH($C708,Equipo!$A$2:$A$61,0)),"No está en Equipo"))</f>
        <v/>
      </c>
      <c r="F708" s="15">
        <f>IF($C708="","",IFERROR(INDEX(Equipo!$C$2:$C$61,MATCH($C708,Equipo!$A$2:$A$61,0)),0))</f>
        <v/>
      </c>
      <c r="G708" s="13">
        <f>IF(OR($A708="",$B708=""),"",IFERROR($A708*10+MATCH($B708,Puestos!$D$2:$D$7,0),""))</f>
        <v/>
      </c>
      <c r="H708" s="13">
        <f>IF($G708="","",IFERROR(INDEX(Turnos!$F$2:$F$201,MATCH($G708,Turnos!$J$2:$J$201,0)),"Falta el turno"))</f>
        <v/>
      </c>
      <c r="I708" s="15">
        <f>IF(OR($C708="",$H708=""),"",IF($H708="Por horas",N($D708),IF($H708="Por puntos",N($F708),IF($H708="Puntos × horas",N($F708)*N($D708),IF($H708="Partes iguales",1,"")))))</f>
        <v/>
      </c>
      <c r="J708" s="15">
        <f>IF($I708="","",SUMIFS($I$2:$I$1201,$G$2:$G$1201,$G708))</f>
        <v/>
      </c>
      <c r="K708" s="19">
        <f>IF($I708="","",IFERROR($I708/$J708,0))</f>
        <v/>
      </c>
      <c r="L708" s="18">
        <f>IF($K708="","",$K708*N(INDEX(Turnos!$C$2:$C$201,MATCH($G708,Turnos!$J$2:$J$201,0))))</f>
        <v/>
      </c>
      <c r="M708" s="18">
        <f>IF($K708="","",$K708*N(INDEX(Turnos!$D$2:$D$201,MATCH($G708,Turnos!$J$2:$J$201,0))))</f>
        <v/>
      </c>
      <c r="N708" s="18">
        <f>IF($K708="","",$L708+$M708)</f>
        <v/>
      </c>
      <c r="O708" s="13">
        <f>IF(OR($G708="",$C708="",$G708&lt;&gt;'Liquidación del turno'!$C$5),"",COUNTIFS($G$2:$G708,$G708,$C$2:$C708,"&lt;&gt;"))</f>
        <v/>
      </c>
    </row>
    <row r="709">
      <c r="A709" s="16" t="n"/>
      <c r="B709" s="11" t="n"/>
      <c r="C709" s="11" t="n"/>
      <c r="D709" s="12" t="n"/>
      <c r="E709" s="13">
        <f>IF($C709="","",IFERROR(INDEX(Equipo!$B$2:$B$61,MATCH($C709,Equipo!$A$2:$A$61,0)),"No está en Equipo"))</f>
        <v/>
      </c>
      <c r="F709" s="15">
        <f>IF($C709="","",IFERROR(INDEX(Equipo!$C$2:$C$61,MATCH($C709,Equipo!$A$2:$A$61,0)),0))</f>
        <v/>
      </c>
      <c r="G709" s="13">
        <f>IF(OR($A709="",$B709=""),"",IFERROR($A709*10+MATCH($B709,Puestos!$D$2:$D$7,0),""))</f>
        <v/>
      </c>
      <c r="H709" s="13">
        <f>IF($G709="","",IFERROR(INDEX(Turnos!$F$2:$F$201,MATCH($G709,Turnos!$J$2:$J$201,0)),"Falta el turno"))</f>
        <v/>
      </c>
      <c r="I709" s="15">
        <f>IF(OR($C709="",$H709=""),"",IF($H709="Por horas",N($D709),IF($H709="Por puntos",N($F709),IF($H709="Puntos × horas",N($F709)*N($D709),IF($H709="Partes iguales",1,"")))))</f>
        <v/>
      </c>
      <c r="J709" s="15">
        <f>IF($I709="","",SUMIFS($I$2:$I$1201,$G$2:$G$1201,$G709))</f>
        <v/>
      </c>
      <c r="K709" s="19">
        <f>IF($I709="","",IFERROR($I709/$J709,0))</f>
        <v/>
      </c>
      <c r="L709" s="18">
        <f>IF($K709="","",$K709*N(INDEX(Turnos!$C$2:$C$201,MATCH($G709,Turnos!$J$2:$J$201,0))))</f>
        <v/>
      </c>
      <c r="M709" s="18">
        <f>IF($K709="","",$K709*N(INDEX(Turnos!$D$2:$D$201,MATCH($G709,Turnos!$J$2:$J$201,0))))</f>
        <v/>
      </c>
      <c r="N709" s="18">
        <f>IF($K709="","",$L709+$M709)</f>
        <v/>
      </c>
      <c r="O709" s="13">
        <f>IF(OR($G709="",$C709="",$G709&lt;&gt;'Liquidación del turno'!$C$5),"",COUNTIFS($G$2:$G709,$G709,$C$2:$C709,"&lt;&gt;"))</f>
        <v/>
      </c>
    </row>
    <row r="710">
      <c r="A710" s="16" t="n"/>
      <c r="B710" s="11" t="n"/>
      <c r="C710" s="11" t="n"/>
      <c r="D710" s="12" t="n"/>
      <c r="E710" s="13">
        <f>IF($C710="","",IFERROR(INDEX(Equipo!$B$2:$B$61,MATCH($C710,Equipo!$A$2:$A$61,0)),"No está en Equipo"))</f>
        <v/>
      </c>
      <c r="F710" s="15">
        <f>IF($C710="","",IFERROR(INDEX(Equipo!$C$2:$C$61,MATCH($C710,Equipo!$A$2:$A$61,0)),0))</f>
        <v/>
      </c>
      <c r="G710" s="13">
        <f>IF(OR($A710="",$B710=""),"",IFERROR($A710*10+MATCH($B710,Puestos!$D$2:$D$7,0),""))</f>
        <v/>
      </c>
      <c r="H710" s="13">
        <f>IF($G710="","",IFERROR(INDEX(Turnos!$F$2:$F$201,MATCH($G710,Turnos!$J$2:$J$201,0)),"Falta el turno"))</f>
        <v/>
      </c>
      <c r="I710" s="15">
        <f>IF(OR($C710="",$H710=""),"",IF($H710="Por horas",N($D710),IF($H710="Por puntos",N($F710),IF($H710="Puntos × horas",N($F710)*N($D710),IF($H710="Partes iguales",1,"")))))</f>
        <v/>
      </c>
      <c r="J710" s="15">
        <f>IF($I710="","",SUMIFS($I$2:$I$1201,$G$2:$G$1201,$G710))</f>
        <v/>
      </c>
      <c r="K710" s="19">
        <f>IF($I710="","",IFERROR($I710/$J710,0))</f>
        <v/>
      </c>
      <c r="L710" s="18">
        <f>IF($K710="","",$K710*N(INDEX(Turnos!$C$2:$C$201,MATCH($G710,Turnos!$J$2:$J$201,0))))</f>
        <v/>
      </c>
      <c r="M710" s="18">
        <f>IF($K710="","",$K710*N(INDEX(Turnos!$D$2:$D$201,MATCH($G710,Turnos!$J$2:$J$201,0))))</f>
        <v/>
      </c>
      <c r="N710" s="18">
        <f>IF($K710="","",$L710+$M710)</f>
        <v/>
      </c>
      <c r="O710" s="13">
        <f>IF(OR($G710="",$C710="",$G710&lt;&gt;'Liquidación del turno'!$C$5),"",COUNTIFS($G$2:$G710,$G710,$C$2:$C710,"&lt;&gt;"))</f>
        <v/>
      </c>
    </row>
    <row r="711">
      <c r="A711" s="16" t="n"/>
      <c r="B711" s="11" t="n"/>
      <c r="C711" s="11" t="n"/>
      <c r="D711" s="12" t="n"/>
      <c r="E711" s="13">
        <f>IF($C711="","",IFERROR(INDEX(Equipo!$B$2:$B$61,MATCH($C711,Equipo!$A$2:$A$61,0)),"No está en Equipo"))</f>
        <v/>
      </c>
      <c r="F711" s="15">
        <f>IF($C711="","",IFERROR(INDEX(Equipo!$C$2:$C$61,MATCH($C711,Equipo!$A$2:$A$61,0)),0))</f>
        <v/>
      </c>
      <c r="G711" s="13">
        <f>IF(OR($A711="",$B711=""),"",IFERROR($A711*10+MATCH($B711,Puestos!$D$2:$D$7,0),""))</f>
        <v/>
      </c>
      <c r="H711" s="13">
        <f>IF($G711="","",IFERROR(INDEX(Turnos!$F$2:$F$201,MATCH($G711,Turnos!$J$2:$J$201,0)),"Falta el turno"))</f>
        <v/>
      </c>
      <c r="I711" s="15">
        <f>IF(OR($C711="",$H711=""),"",IF($H711="Por horas",N($D711),IF($H711="Por puntos",N($F711),IF($H711="Puntos × horas",N($F711)*N($D711),IF($H711="Partes iguales",1,"")))))</f>
        <v/>
      </c>
      <c r="J711" s="15">
        <f>IF($I711="","",SUMIFS($I$2:$I$1201,$G$2:$G$1201,$G711))</f>
        <v/>
      </c>
      <c r="K711" s="19">
        <f>IF($I711="","",IFERROR($I711/$J711,0))</f>
        <v/>
      </c>
      <c r="L711" s="18">
        <f>IF($K711="","",$K711*N(INDEX(Turnos!$C$2:$C$201,MATCH($G711,Turnos!$J$2:$J$201,0))))</f>
        <v/>
      </c>
      <c r="M711" s="18">
        <f>IF($K711="","",$K711*N(INDEX(Turnos!$D$2:$D$201,MATCH($G711,Turnos!$J$2:$J$201,0))))</f>
        <v/>
      </c>
      <c r="N711" s="18">
        <f>IF($K711="","",$L711+$M711)</f>
        <v/>
      </c>
      <c r="O711" s="13">
        <f>IF(OR($G711="",$C711="",$G711&lt;&gt;'Liquidación del turno'!$C$5),"",COUNTIFS($G$2:$G711,$G711,$C$2:$C711,"&lt;&gt;"))</f>
        <v/>
      </c>
    </row>
    <row r="712">
      <c r="A712" s="16" t="n"/>
      <c r="B712" s="11" t="n"/>
      <c r="C712" s="11" t="n"/>
      <c r="D712" s="12" t="n"/>
      <c r="E712" s="13">
        <f>IF($C712="","",IFERROR(INDEX(Equipo!$B$2:$B$61,MATCH($C712,Equipo!$A$2:$A$61,0)),"No está en Equipo"))</f>
        <v/>
      </c>
      <c r="F712" s="15">
        <f>IF($C712="","",IFERROR(INDEX(Equipo!$C$2:$C$61,MATCH($C712,Equipo!$A$2:$A$61,0)),0))</f>
        <v/>
      </c>
      <c r="G712" s="13">
        <f>IF(OR($A712="",$B712=""),"",IFERROR($A712*10+MATCH($B712,Puestos!$D$2:$D$7,0),""))</f>
        <v/>
      </c>
      <c r="H712" s="13">
        <f>IF($G712="","",IFERROR(INDEX(Turnos!$F$2:$F$201,MATCH($G712,Turnos!$J$2:$J$201,0)),"Falta el turno"))</f>
        <v/>
      </c>
      <c r="I712" s="15">
        <f>IF(OR($C712="",$H712=""),"",IF($H712="Por horas",N($D712),IF($H712="Por puntos",N($F712),IF($H712="Puntos × horas",N($F712)*N($D712),IF($H712="Partes iguales",1,"")))))</f>
        <v/>
      </c>
      <c r="J712" s="15">
        <f>IF($I712="","",SUMIFS($I$2:$I$1201,$G$2:$G$1201,$G712))</f>
        <v/>
      </c>
      <c r="K712" s="19">
        <f>IF($I712="","",IFERROR($I712/$J712,0))</f>
        <v/>
      </c>
      <c r="L712" s="18">
        <f>IF($K712="","",$K712*N(INDEX(Turnos!$C$2:$C$201,MATCH($G712,Turnos!$J$2:$J$201,0))))</f>
        <v/>
      </c>
      <c r="M712" s="18">
        <f>IF($K712="","",$K712*N(INDEX(Turnos!$D$2:$D$201,MATCH($G712,Turnos!$J$2:$J$201,0))))</f>
        <v/>
      </c>
      <c r="N712" s="18">
        <f>IF($K712="","",$L712+$M712)</f>
        <v/>
      </c>
      <c r="O712" s="13">
        <f>IF(OR($G712="",$C712="",$G712&lt;&gt;'Liquidación del turno'!$C$5),"",COUNTIFS($G$2:$G712,$G712,$C$2:$C712,"&lt;&gt;"))</f>
        <v/>
      </c>
    </row>
    <row r="713">
      <c r="A713" s="16" t="n"/>
      <c r="B713" s="11" t="n"/>
      <c r="C713" s="11" t="n"/>
      <c r="D713" s="12" t="n"/>
      <c r="E713" s="13">
        <f>IF($C713="","",IFERROR(INDEX(Equipo!$B$2:$B$61,MATCH($C713,Equipo!$A$2:$A$61,0)),"No está en Equipo"))</f>
        <v/>
      </c>
      <c r="F713" s="15">
        <f>IF($C713="","",IFERROR(INDEX(Equipo!$C$2:$C$61,MATCH($C713,Equipo!$A$2:$A$61,0)),0))</f>
        <v/>
      </c>
      <c r="G713" s="13">
        <f>IF(OR($A713="",$B713=""),"",IFERROR($A713*10+MATCH($B713,Puestos!$D$2:$D$7,0),""))</f>
        <v/>
      </c>
      <c r="H713" s="13">
        <f>IF($G713="","",IFERROR(INDEX(Turnos!$F$2:$F$201,MATCH($G713,Turnos!$J$2:$J$201,0)),"Falta el turno"))</f>
        <v/>
      </c>
      <c r="I713" s="15">
        <f>IF(OR($C713="",$H713=""),"",IF($H713="Por horas",N($D713),IF($H713="Por puntos",N($F713),IF($H713="Puntos × horas",N($F713)*N($D713),IF($H713="Partes iguales",1,"")))))</f>
        <v/>
      </c>
      <c r="J713" s="15">
        <f>IF($I713="","",SUMIFS($I$2:$I$1201,$G$2:$G$1201,$G713))</f>
        <v/>
      </c>
      <c r="K713" s="19">
        <f>IF($I713="","",IFERROR($I713/$J713,0))</f>
        <v/>
      </c>
      <c r="L713" s="18">
        <f>IF($K713="","",$K713*N(INDEX(Turnos!$C$2:$C$201,MATCH($G713,Turnos!$J$2:$J$201,0))))</f>
        <v/>
      </c>
      <c r="M713" s="18">
        <f>IF($K713="","",$K713*N(INDEX(Turnos!$D$2:$D$201,MATCH($G713,Turnos!$J$2:$J$201,0))))</f>
        <v/>
      </c>
      <c r="N713" s="18">
        <f>IF($K713="","",$L713+$M713)</f>
        <v/>
      </c>
      <c r="O713" s="13">
        <f>IF(OR($G713="",$C713="",$G713&lt;&gt;'Liquidación del turno'!$C$5),"",COUNTIFS($G$2:$G713,$G713,$C$2:$C713,"&lt;&gt;"))</f>
        <v/>
      </c>
    </row>
    <row r="714">
      <c r="A714" s="16" t="n"/>
      <c r="B714" s="11" t="n"/>
      <c r="C714" s="11" t="n"/>
      <c r="D714" s="12" t="n"/>
      <c r="E714" s="13">
        <f>IF($C714="","",IFERROR(INDEX(Equipo!$B$2:$B$61,MATCH($C714,Equipo!$A$2:$A$61,0)),"No está en Equipo"))</f>
        <v/>
      </c>
      <c r="F714" s="15">
        <f>IF($C714="","",IFERROR(INDEX(Equipo!$C$2:$C$61,MATCH($C714,Equipo!$A$2:$A$61,0)),0))</f>
        <v/>
      </c>
      <c r="G714" s="13">
        <f>IF(OR($A714="",$B714=""),"",IFERROR($A714*10+MATCH($B714,Puestos!$D$2:$D$7,0),""))</f>
        <v/>
      </c>
      <c r="H714" s="13">
        <f>IF($G714="","",IFERROR(INDEX(Turnos!$F$2:$F$201,MATCH($G714,Turnos!$J$2:$J$201,0)),"Falta el turno"))</f>
        <v/>
      </c>
      <c r="I714" s="15">
        <f>IF(OR($C714="",$H714=""),"",IF($H714="Por horas",N($D714),IF($H714="Por puntos",N($F714),IF($H714="Puntos × horas",N($F714)*N($D714),IF($H714="Partes iguales",1,"")))))</f>
        <v/>
      </c>
      <c r="J714" s="15">
        <f>IF($I714="","",SUMIFS($I$2:$I$1201,$G$2:$G$1201,$G714))</f>
        <v/>
      </c>
      <c r="K714" s="19">
        <f>IF($I714="","",IFERROR($I714/$J714,0))</f>
        <v/>
      </c>
      <c r="L714" s="18">
        <f>IF($K714="","",$K714*N(INDEX(Turnos!$C$2:$C$201,MATCH($G714,Turnos!$J$2:$J$201,0))))</f>
        <v/>
      </c>
      <c r="M714" s="18">
        <f>IF($K714="","",$K714*N(INDEX(Turnos!$D$2:$D$201,MATCH($G714,Turnos!$J$2:$J$201,0))))</f>
        <v/>
      </c>
      <c r="N714" s="18">
        <f>IF($K714="","",$L714+$M714)</f>
        <v/>
      </c>
      <c r="O714" s="13">
        <f>IF(OR($G714="",$C714="",$G714&lt;&gt;'Liquidación del turno'!$C$5),"",COUNTIFS($G$2:$G714,$G714,$C$2:$C714,"&lt;&gt;"))</f>
        <v/>
      </c>
    </row>
    <row r="715">
      <c r="A715" s="16" t="n"/>
      <c r="B715" s="11" t="n"/>
      <c r="C715" s="11" t="n"/>
      <c r="D715" s="12" t="n"/>
      <c r="E715" s="13">
        <f>IF($C715="","",IFERROR(INDEX(Equipo!$B$2:$B$61,MATCH($C715,Equipo!$A$2:$A$61,0)),"No está en Equipo"))</f>
        <v/>
      </c>
      <c r="F715" s="15">
        <f>IF($C715="","",IFERROR(INDEX(Equipo!$C$2:$C$61,MATCH($C715,Equipo!$A$2:$A$61,0)),0))</f>
        <v/>
      </c>
      <c r="G715" s="13">
        <f>IF(OR($A715="",$B715=""),"",IFERROR($A715*10+MATCH($B715,Puestos!$D$2:$D$7,0),""))</f>
        <v/>
      </c>
      <c r="H715" s="13">
        <f>IF($G715="","",IFERROR(INDEX(Turnos!$F$2:$F$201,MATCH($G715,Turnos!$J$2:$J$201,0)),"Falta el turno"))</f>
        <v/>
      </c>
      <c r="I715" s="15">
        <f>IF(OR($C715="",$H715=""),"",IF($H715="Por horas",N($D715),IF($H715="Por puntos",N($F715),IF($H715="Puntos × horas",N($F715)*N($D715),IF($H715="Partes iguales",1,"")))))</f>
        <v/>
      </c>
      <c r="J715" s="15">
        <f>IF($I715="","",SUMIFS($I$2:$I$1201,$G$2:$G$1201,$G715))</f>
        <v/>
      </c>
      <c r="K715" s="19">
        <f>IF($I715="","",IFERROR($I715/$J715,0))</f>
        <v/>
      </c>
      <c r="L715" s="18">
        <f>IF($K715="","",$K715*N(INDEX(Turnos!$C$2:$C$201,MATCH($G715,Turnos!$J$2:$J$201,0))))</f>
        <v/>
      </c>
      <c r="M715" s="18">
        <f>IF($K715="","",$K715*N(INDEX(Turnos!$D$2:$D$201,MATCH($G715,Turnos!$J$2:$J$201,0))))</f>
        <v/>
      </c>
      <c r="N715" s="18">
        <f>IF($K715="","",$L715+$M715)</f>
        <v/>
      </c>
      <c r="O715" s="13">
        <f>IF(OR($G715="",$C715="",$G715&lt;&gt;'Liquidación del turno'!$C$5),"",COUNTIFS($G$2:$G715,$G715,$C$2:$C715,"&lt;&gt;"))</f>
        <v/>
      </c>
    </row>
    <row r="716">
      <c r="A716" s="16" t="n"/>
      <c r="B716" s="11" t="n"/>
      <c r="C716" s="11" t="n"/>
      <c r="D716" s="12" t="n"/>
      <c r="E716" s="13">
        <f>IF($C716="","",IFERROR(INDEX(Equipo!$B$2:$B$61,MATCH($C716,Equipo!$A$2:$A$61,0)),"No está en Equipo"))</f>
        <v/>
      </c>
      <c r="F716" s="15">
        <f>IF($C716="","",IFERROR(INDEX(Equipo!$C$2:$C$61,MATCH($C716,Equipo!$A$2:$A$61,0)),0))</f>
        <v/>
      </c>
      <c r="G716" s="13">
        <f>IF(OR($A716="",$B716=""),"",IFERROR($A716*10+MATCH($B716,Puestos!$D$2:$D$7,0),""))</f>
        <v/>
      </c>
      <c r="H716" s="13">
        <f>IF($G716="","",IFERROR(INDEX(Turnos!$F$2:$F$201,MATCH($G716,Turnos!$J$2:$J$201,0)),"Falta el turno"))</f>
        <v/>
      </c>
      <c r="I716" s="15">
        <f>IF(OR($C716="",$H716=""),"",IF($H716="Por horas",N($D716),IF($H716="Por puntos",N($F716),IF($H716="Puntos × horas",N($F716)*N($D716),IF($H716="Partes iguales",1,"")))))</f>
        <v/>
      </c>
      <c r="J716" s="15">
        <f>IF($I716="","",SUMIFS($I$2:$I$1201,$G$2:$G$1201,$G716))</f>
        <v/>
      </c>
      <c r="K716" s="19">
        <f>IF($I716="","",IFERROR($I716/$J716,0))</f>
        <v/>
      </c>
      <c r="L716" s="18">
        <f>IF($K716="","",$K716*N(INDEX(Turnos!$C$2:$C$201,MATCH($G716,Turnos!$J$2:$J$201,0))))</f>
        <v/>
      </c>
      <c r="M716" s="18">
        <f>IF($K716="","",$K716*N(INDEX(Turnos!$D$2:$D$201,MATCH($G716,Turnos!$J$2:$J$201,0))))</f>
        <v/>
      </c>
      <c r="N716" s="18">
        <f>IF($K716="","",$L716+$M716)</f>
        <v/>
      </c>
      <c r="O716" s="13">
        <f>IF(OR($G716="",$C716="",$G716&lt;&gt;'Liquidación del turno'!$C$5),"",COUNTIFS($G$2:$G716,$G716,$C$2:$C716,"&lt;&gt;"))</f>
        <v/>
      </c>
    </row>
    <row r="717">
      <c r="A717" s="16" t="n"/>
      <c r="B717" s="11" t="n"/>
      <c r="C717" s="11" t="n"/>
      <c r="D717" s="12" t="n"/>
      <c r="E717" s="13">
        <f>IF($C717="","",IFERROR(INDEX(Equipo!$B$2:$B$61,MATCH($C717,Equipo!$A$2:$A$61,0)),"No está en Equipo"))</f>
        <v/>
      </c>
      <c r="F717" s="15">
        <f>IF($C717="","",IFERROR(INDEX(Equipo!$C$2:$C$61,MATCH($C717,Equipo!$A$2:$A$61,0)),0))</f>
        <v/>
      </c>
      <c r="G717" s="13">
        <f>IF(OR($A717="",$B717=""),"",IFERROR($A717*10+MATCH($B717,Puestos!$D$2:$D$7,0),""))</f>
        <v/>
      </c>
      <c r="H717" s="13">
        <f>IF($G717="","",IFERROR(INDEX(Turnos!$F$2:$F$201,MATCH($G717,Turnos!$J$2:$J$201,0)),"Falta el turno"))</f>
        <v/>
      </c>
      <c r="I717" s="15">
        <f>IF(OR($C717="",$H717=""),"",IF($H717="Por horas",N($D717),IF($H717="Por puntos",N($F717),IF($H717="Puntos × horas",N($F717)*N($D717),IF($H717="Partes iguales",1,"")))))</f>
        <v/>
      </c>
      <c r="J717" s="15">
        <f>IF($I717="","",SUMIFS($I$2:$I$1201,$G$2:$G$1201,$G717))</f>
        <v/>
      </c>
      <c r="K717" s="19">
        <f>IF($I717="","",IFERROR($I717/$J717,0))</f>
        <v/>
      </c>
      <c r="L717" s="18">
        <f>IF($K717="","",$K717*N(INDEX(Turnos!$C$2:$C$201,MATCH($G717,Turnos!$J$2:$J$201,0))))</f>
        <v/>
      </c>
      <c r="M717" s="18">
        <f>IF($K717="","",$K717*N(INDEX(Turnos!$D$2:$D$201,MATCH($G717,Turnos!$J$2:$J$201,0))))</f>
        <v/>
      </c>
      <c r="N717" s="18">
        <f>IF($K717="","",$L717+$M717)</f>
        <v/>
      </c>
      <c r="O717" s="13">
        <f>IF(OR($G717="",$C717="",$G717&lt;&gt;'Liquidación del turno'!$C$5),"",COUNTIFS($G$2:$G717,$G717,$C$2:$C717,"&lt;&gt;"))</f>
        <v/>
      </c>
    </row>
    <row r="718">
      <c r="A718" s="16" t="n"/>
      <c r="B718" s="11" t="n"/>
      <c r="C718" s="11" t="n"/>
      <c r="D718" s="12" t="n"/>
      <c r="E718" s="13">
        <f>IF($C718="","",IFERROR(INDEX(Equipo!$B$2:$B$61,MATCH($C718,Equipo!$A$2:$A$61,0)),"No está en Equipo"))</f>
        <v/>
      </c>
      <c r="F718" s="15">
        <f>IF($C718="","",IFERROR(INDEX(Equipo!$C$2:$C$61,MATCH($C718,Equipo!$A$2:$A$61,0)),0))</f>
        <v/>
      </c>
      <c r="G718" s="13">
        <f>IF(OR($A718="",$B718=""),"",IFERROR($A718*10+MATCH($B718,Puestos!$D$2:$D$7,0),""))</f>
        <v/>
      </c>
      <c r="H718" s="13">
        <f>IF($G718="","",IFERROR(INDEX(Turnos!$F$2:$F$201,MATCH($G718,Turnos!$J$2:$J$201,0)),"Falta el turno"))</f>
        <v/>
      </c>
      <c r="I718" s="15">
        <f>IF(OR($C718="",$H718=""),"",IF($H718="Por horas",N($D718),IF($H718="Por puntos",N($F718),IF($H718="Puntos × horas",N($F718)*N($D718),IF($H718="Partes iguales",1,"")))))</f>
        <v/>
      </c>
      <c r="J718" s="15">
        <f>IF($I718="","",SUMIFS($I$2:$I$1201,$G$2:$G$1201,$G718))</f>
        <v/>
      </c>
      <c r="K718" s="19">
        <f>IF($I718="","",IFERROR($I718/$J718,0))</f>
        <v/>
      </c>
      <c r="L718" s="18">
        <f>IF($K718="","",$K718*N(INDEX(Turnos!$C$2:$C$201,MATCH($G718,Turnos!$J$2:$J$201,0))))</f>
        <v/>
      </c>
      <c r="M718" s="18">
        <f>IF($K718="","",$K718*N(INDEX(Turnos!$D$2:$D$201,MATCH($G718,Turnos!$J$2:$J$201,0))))</f>
        <v/>
      </c>
      <c r="N718" s="18">
        <f>IF($K718="","",$L718+$M718)</f>
        <v/>
      </c>
      <c r="O718" s="13">
        <f>IF(OR($G718="",$C718="",$G718&lt;&gt;'Liquidación del turno'!$C$5),"",COUNTIFS($G$2:$G718,$G718,$C$2:$C718,"&lt;&gt;"))</f>
        <v/>
      </c>
    </row>
    <row r="719">
      <c r="A719" s="16" t="n"/>
      <c r="B719" s="11" t="n"/>
      <c r="C719" s="11" t="n"/>
      <c r="D719" s="12" t="n"/>
      <c r="E719" s="13">
        <f>IF($C719="","",IFERROR(INDEX(Equipo!$B$2:$B$61,MATCH($C719,Equipo!$A$2:$A$61,0)),"No está en Equipo"))</f>
        <v/>
      </c>
      <c r="F719" s="15">
        <f>IF($C719="","",IFERROR(INDEX(Equipo!$C$2:$C$61,MATCH($C719,Equipo!$A$2:$A$61,0)),0))</f>
        <v/>
      </c>
      <c r="G719" s="13">
        <f>IF(OR($A719="",$B719=""),"",IFERROR($A719*10+MATCH($B719,Puestos!$D$2:$D$7,0),""))</f>
        <v/>
      </c>
      <c r="H719" s="13">
        <f>IF($G719="","",IFERROR(INDEX(Turnos!$F$2:$F$201,MATCH($G719,Turnos!$J$2:$J$201,0)),"Falta el turno"))</f>
        <v/>
      </c>
      <c r="I719" s="15">
        <f>IF(OR($C719="",$H719=""),"",IF($H719="Por horas",N($D719),IF($H719="Por puntos",N($F719),IF($H719="Puntos × horas",N($F719)*N($D719),IF($H719="Partes iguales",1,"")))))</f>
        <v/>
      </c>
      <c r="J719" s="15">
        <f>IF($I719="","",SUMIFS($I$2:$I$1201,$G$2:$G$1201,$G719))</f>
        <v/>
      </c>
      <c r="K719" s="19">
        <f>IF($I719="","",IFERROR($I719/$J719,0))</f>
        <v/>
      </c>
      <c r="L719" s="18">
        <f>IF($K719="","",$K719*N(INDEX(Turnos!$C$2:$C$201,MATCH($G719,Turnos!$J$2:$J$201,0))))</f>
        <v/>
      </c>
      <c r="M719" s="18">
        <f>IF($K719="","",$K719*N(INDEX(Turnos!$D$2:$D$201,MATCH($G719,Turnos!$J$2:$J$201,0))))</f>
        <v/>
      </c>
      <c r="N719" s="18">
        <f>IF($K719="","",$L719+$M719)</f>
        <v/>
      </c>
      <c r="O719" s="13">
        <f>IF(OR($G719="",$C719="",$G719&lt;&gt;'Liquidación del turno'!$C$5),"",COUNTIFS($G$2:$G719,$G719,$C$2:$C719,"&lt;&gt;"))</f>
        <v/>
      </c>
    </row>
    <row r="720">
      <c r="A720" s="16" t="n"/>
      <c r="B720" s="11" t="n"/>
      <c r="C720" s="11" t="n"/>
      <c r="D720" s="12" t="n"/>
      <c r="E720" s="13">
        <f>IF($C720="","",IFERROR(INDEX(Equipo!$B$2:$B$61,MATCH($C720,Equipo!$A$2:$A$61,0)),"No está en Equipo"))</f>
        <v/>
      </c>
      <c r="F720" s="15">
        <f>IF($C720="","",IFERROR(INDEX(Equipo!$C$2:$C$61,MATCH($C720,Equipo!$A$2:$A$61,0)),0))</f>
        <v/>
      </c>
      <c r="G720" s="13">
        <f>IF(OR($A720="",$B720=""),"",IFERROR($A720*10+MATCH($B720,Puestos!$D$2:$D$7,0),""))</f>
        <v/>
      </c>
      <c r="H720" s="13">
        <f>IF($G720="","",IFERROR(INDEX(Turnos!$F$2:$F$201,MATCH($G720,Turnos!$J$2:$J$201,0)),"Falta el turno"))</f>
        <v/>
      </c>
      <c r="I720" s="15">
        <f>IF(OR($C720="",$H720=""),"",IF($H720="Por horas",N($D720),IF($H720="Por puntos",N($F720),IF($H720="Puntos × horas",N($F720)*N($D720),IF($H720="Partes iguales",1,"")))))</f>
        <v/>
      </c>
      <c r="J720" s="15">
        <f>IF($I720="","",SUMIFS($I$2:$I$1201,$G$2:$G$1201,$G720))</f>
        <v/>
      </c>
      <c r="K720" s="19">
        <f>IF($I720="","",IFERROR($I720/$J720,0))</f>
        <v/>
      </c>
      <c r="L720" s="18">
        <f>IF($K720="","",$K720*N(INDEX(Turnos!$C$2:$C$201,MATCH($G720,Turnos!$J$2:$J$201,0))))</f>
        <v/>
      </c>
      <c r="M720" s="18">
        <f>IF($K720="","",$K720*N(INDEX(Turnos!$D$2:$D$201,MATCH($G720,Turnos!$J$2:$J$201,0))))</f>
        <v/>
      </c>
      <c r="N720" s="18">
        <f>IF($K720="","",$L720+$M720)</f>
        <v/>
      </c>
      <c r="O720" s="13">
        <f>IF(OR($G720="",$C720="",$G720&lt;&gt;'Liquidación del turno'!$C$5),"",COUNTIFS($G$2:$G720,$G720,$C$2:$C720,"&lt;&gt;"))</f>
        <v/>
      </c>
    </row>
    <row r="721">
      <c r="A721" s="16" t="n"/>
      <c r="B721" s="11" t="n"/>
      <c r="C721" s="11" t="n"/>
      <c r="D721" s="12" t="n"/>
      <c r="E721" s="13">
        <f>IF($C721="","",IFERROR(INDEX(Equipo!$B$2:$B$61,MATCH($C721,Equipo!$A$2:$A$61,0)),"No está en Equipo"))</f>
        <v/>
      </c>
      <c r="F721" s="15">
        <f>IF($C721="","",IFERROR(INDEX(Equipo!$C$2:$C$61,MATCH($C721,Equipo!$A$2:$A$61,0)),0))</f>
        <v/>
      </c>
      <c r="G721" s="13">
        <f>IF(OR($A721="",$B721=""),"",IFERROR($A721*10+MATCH($B721,Puestos!$D$2:$D$7,0),""))</f>
        <v/>
      </c>
      <c r="H721" s="13">
        <f>IF($G721="","",IFERROR(INDEX(Turnos!$F$2:$F$201,MATCH($G721,Turnos!$J$2:$J$201,0)),"Falta el turno"))</f>
        <v/>
      </c>
      <c r="I721" s="15">
        <f>IF(OR($C721="",$H721=""),"",IF($H721="Por horas",N($D721),IF($H721="Por puntos",N($F721),IF($H721="Puntos × horas",N($F721)*N($D721),IF($H721="Partes iguales",1,"")))))</f>
        <v/>
      </c>
      <c r="J721" s="15">
        <f>IF($I721="","",SUMIFS($I$2:$I$1201,$G$2:$G$1201,$G721))</f>
        <v/>
      </c>
      <c r="K721" s="19">
        <f>IF($I721="","",IFERROR($I721/$J721,0))</f>
        <v/>
      </c>
      <c r="L721" s="18">
        <f>IF($K721="","",$K721*N(INDEX(Turnos!$C$2:$C$201,MATCH($G721,Turnos!$J$2:$J$201,0))))</f>
        <v/>
      </c>
      <c r="M721" s="18">
        <f>IF($K721="","",$K721*N(INDEX(Turnos!$D$2:$D$201,MATCH($G721,Turnos!$J$2:$J$201,0))))</f>
        <v/>
      </c>
      <c r="N721" s="18">
        <f>IF($K721="","",$L721+$M721)</f>
        <v/>
      </c>
      <c r="O721" s="13">
        <f>IF(OR($G721="",$C721="",$G721&lt;&gt;'Liquidación del turno'!$C$5),"",COUNTIFS($G$2:$G721,$G721,$C$2:$C721,"&lt;&gt;"))</f>
        <v/>
      </c>
    </row>
    <row r="722">
      <c r="A722" s="16" t="n"/>
      <c r="B722" s="11" t="n"/>
      <c r="C722" s="11" t="n"/>
      <c r="D722" s="12" t="n"/>
      <c r="E722" s="13">
        <f>IF($C722="","",IFERROR(INDEX(Equipo!$B$2:$B$61,MATCH($C722,Equipo!$A$2:$A$61,0)),"No está en Equipo"))</f>
        <v/>
      </c>
      <c r="F722" s="15">
        <f>IF($C722="","",IFERROR(INDEX(Equipo!$C$2:$C$61,MATCH($C722,Equipo!$A$2:$A$61,0)),0))</f>
        <v/>
      </c>
      <c r="G722" s="13">
        <f>IF(OR($A722="",$B722=""),"",IFERROR($A722*10+MATCH($B722,Puestos!$D$2:$D$7,0),""))</f>
        <v/>
      </c>
      <c r="H722" s="13">
        <f>IF($G722="","",IFERROR(INDEX(Turnos!$F$2:$F$201,MATCH($G722,Turnos!$J$2:$J$201,0)),"Falta el turno"))</f>
        <v/>
      </c>
      <c r="I722" s="15">
        <f>IF(OR($C722="",$H722=""),"",IF($H722="Por horas",N($D722),IF($H722="Por puntos",N($F722),IF($H722="Puntos × horas",N($F722)*N($D722),IF($H722="Partes iguales",1,"")))))</f>
        <v/>
      </c>
      <c r="J722" s="15">
        <f>IF($I722="","",SUMIFS($I$2:$I$1201,$G$2:$G$1201,$G722))</f>
        <v/>
      </c>
      <c r="K722" s="19">
        <f>IF($I722="","",IFERROR($I722/$J722,0))</f>
        <v/>
      </c>
      <c r="L722" s="18">
        <f>IF($K722="","",$K722*N(INDEX(Turnos!$C$2:$C$201,MATCH($G722,Turnos!$J$2:$J$201,0))))</f>
        <v/>
      </c>
      <c r="M722" s="18">
        <f>IF($K722="","",$K722*N(INDEX(Turnos!$D$2:$D$201,MATCH($G722,Turnos!$J$2:$J$201,0))))</f>
        <v/>
      </c>
      <c r="N722" s="18">
        <f>IF($K722="","",$L722+$M722)</f>
        <v/>
      </c>
      <c r="O722" s="13">
        <f>IF(OR($G722="",$C722="",$G722&lt;&gt;'Liquidación del turno'!$C$5),"",COUNTIFS($G$2:$G722,$G722,$C$2:$C722,"&lt;&gt;"))</f>
        <v/>
      </c>
    </row>
    <row r="723">
      <c r="A723" s="16" t="n"/>
      <c r="B723" s="11" t="n"/>
      <c r="C723" s="11" t="n"/>
      <c r="D723" s="12" t="n"/>
      <c r="E723" s="13">
        <f>IF($C723="","",IFERROR(INDEX(Equipo!$B$2:$B$61,MATCH($C723,Equipo!$A$2:$A$61,0)),"No está en Equipo"))</f>
        <v/>
      </c>
      <c r="F723" s="15">
        <f>IF($C723="","",IFERROR(INDEX(Equipo!$C$2:$C$61,MATCH($C723,Equipo!$A$2:$A$61,0)),0))</f>
        <v/>
      </c>
      <c r="G723" s="13">
        <f>IF(OR($A723="",$B723=""),"",IFERROR($A723*10+MATCH($B723,Puestos!$D$2:$D$7,0),""))</f>
        <v/>
      </c>
      <c r="H723" s="13">
        <f>IF($G723="","",IFERROR(INDEX(Turnos!$F$2:$F$201,MATCH($G723,Turnos!$J$2:$J$201,0)),"Falta el turno"))</f>
        <v/>
      </c>
      <c r="I723" s="15">
        <f>IF(OR($C723="",$H723=""),"",IF($H723="Por horas",N($D723),IF($H723="Por puntos",N($F723),IF($H723="Puntos × horas",N($F723)*N($D723),IF($H723="Partes iguales",1,"")))))</f>
        <v/>
      </c>
      <c r="J723" s="15">
        <f>IF($I723="","",SUMIFS($I$2:$I$1201,$G$2:$G$1201,$G723))</f>
        <v/>
      </c>
      <c r="K723" s="19">
        <f>IF($I723="","",IFERROR($I723/$J723,0))</f>
        <v/>
      </c>
      <c r="L723" s="18">
        <f>IF($K723="","",$K723*N(INDEX(Turnos!$C$2:$C$201,MATCH($G723,Turnos!$J$2:$J$201,0))))</f>
        <v/>
      </c>
      <c r="M723" s="18">
        <f>IF($K723="","",$K723*N(INDEX(Turnos!$D$2:$D$201,MATCH($G723,Turnos!$J$2:$J$201,0))))</f>
        <v/>
      </c>
      <c r="N723" s="18">
        <f>IF($K723="","",$L723+$M723)</f>
        <v/>
      </c>
      <c r="O723" s="13">
        <f>IF(OR($G723="",$C723="",$G723&lt;&gt;'Liquidación del turno'!$C$5),"",COUNTIFS($G$2:$G723,$G723,$C$2:$C723,"&lt;&gt;"))</f>
        <v/>
      </c>
    </row>
    <row r="724">
      <c r="A724" s="16" t="n"/>
      <c r="B724" s="11" t="n"/>
      <c r="C724" s="11" t="n"/>
      <c r="D724" s="12" t="n"/>
      <c r="E724" s="13">
        <f>IF($C724="","",IFERROR(INDEX(Equipo!$B$2:$B$61,MATCH($C724,Equipo!$A$2:$A$61,0)),"No está en Equipo"))</f>
        <v/>
      </c>
      <c r="F724" s="15">
        <f>IF($C724="","",IFERROR(INDEX(Equipo!$C$2:$C$61,MATCH($C724,Equipo!$A$2:$A$61,0)),0))</f>
        <v/>
      </c>
      <c r="G724" s="13">
        <f>IF(OR($A724="",$B724=""),"",IFERROR($A724*10+MATCH($B724,Puestos!$D$2:$D$7,0),""))</f>
        <v/>
      </c>
      <c r="H724" s="13">
        <f>IF($G724="","",IFERROR(INDEX(Turnos!$F$2:$F$201,MATCH($G724,Turnos!$J$2:$J$201,0)),"Falta el turno"))</f>
        <v/>
      </c>
      <c r="I724" s="15">
        <f>IF(OR($C724="",$H724=""),"",IF($H724="Por horas",N($D724),IF($H724="Por puntos",N($F724),IF($H724="Puntos × horas",N($F724)*N($D724),IF($H724="Partes iguales",1,"")))))</f>
        <v/>
      </c>
      <c r="J724" s="15">
        <f>IF($I724="","",SUMIFS($I$2:$I$1201,$G$2:$G$1201,$G724))</f>
        <v/>
      </c>
      <c r="K724" s="19">
        <f>IF($I724="","",IFERROR($I724/$J724,0))</f>
        <v/>
      </c>
      <c r="L724" s="18">
        <f>IF($K724="","",$K724*N(INDEX(Turnos!$C$2:$C$201,MATCH($G724,Turnos!$J$2:$J$201,0))))</f>
        <v/>
      </c>
      <c r="M724" s="18">
        <f>IF($K724="","",$K724*N(INDEX(Turnos!$D$2:$D$201,MATCH($G724,Turnos!$J$2:$J$201,0))))</f>
        <v/>
      </c>
      <c r="N724" s="18">
        <f>IF($K724="","",$L724+$M724)</f>
        <v/>
      </c>
      <c r="O724" s="13">
        <f>IF(OR($G724="",$C724="",$G724&lt;&gt;'Liquidación del turno'!$C$5),"",COUNTIFS($G$2:$G724,$G724,$C$2:$C724,"&lt;&gt;"))</f>
        <v/>
      </c>
    </row>
    <row r="725">
      <c r="A725" s="16" t="n"/>
      <c r="B725" s="11" t="n"/>
      <c r="C725" s="11" t="n"/>
      <c r="D725" s="12" t="n"/>
      <c r="E725" s="13">
        <f>IF($C725="","",IFERROR(INDEX(Equipo!$B$2:$B$61,MATCH($C725,Equipo!$A$2:$A$61,0)),"No está en Equipo"))</f>
        <v/>
      </c>
      <c r="F725" s="15">
        <f>IF($C725="","",IFERROR(INDEX(Equipo!$C$2:$C$61,MATCH($C725,Equipo!$A$2:$A$61,0)),0))</f>
        <v/>
      </c>
      <c r="G725" s="13">
        <f>IF(OR($A725="",$B725=""),"",IFERROR($A725*10+MATCH($B725,Puestos!$D$2:$D$7,0),""))</f>
        <v/>
      </c>
      <c r="H725" s="13">
        <f>IF($G725="","",IFERROR(INDEX(Turnos!$F$2:$F$201,MATCH($G725,Turnos!$J$2:$J$201,0)),"Falta el turno"))</f>
        <v/>
      </c>
      <c r="I725" s="15">
        <f>IF(OR($C725="",$H725=""),"",IF($H725="Por horas",N($D725),IF($H725="Por puntos",N($F725),IF($H725="Puntos × horas",N($F725)*N($D725),IF($H725="Partes iguales",1,"")))))</f>
        <v/>
      </c>
      <c r="J725" s="15">
        <f>IF($I725="","",SUMIFS($I$2:$I$1201,$G$2:$G$1201,$G725))</f>
        <v/>
      </c>
      <c r="K725" s="19">
        <f>IF($I725="","",IFERROR($I725/$J725,0))</f>
        <v/>
      </c>
      <c r="L725" s="18">
        <f>IF($K725="","",$K725*N(INDEX(Turnos!$C$2:$C$201,MATCH($G725,Turnos!$J$2:$J$201,0))))</f>
        <v/>
      </c>
      <c r="M725" s="18">
        <f>IF($K725="","",$K725*N(INDEX(Turnos!$D$2:$D$201,MATCH($G725,Turnos!$J$2:$J$201,0))))</f>
        <v/>
      </c>
      <c r="N725" s="18">
        <f>IF($K725="","",$L725+$M725)</f>
        <v/>
      </c>
      <c r="O725" s="13">
        <f>IF(OR($G725="",$C725="",$G725&lt;&gt;'Liquidación del turno'!$C$5),"",COUNTIFS($G$2:$G725,$G725,$C$2:$C725,"&lt;&gt;"))</f>
        <v/>
      </c>
    </row>
    <row r="726">
      <c r="A726" s="16" t="n"/>
      <c r="B726" s="11" t="n"/>
      <c r="C726" s="11" t="n"/>
      <c r="D726" s="12" t="n"/>
      <c r="E726" s="13">
        <f>IF($C726="","",IFERROR(INDEX(Equipo!$B$2:$B$61,MATCH($C726,Equipo!$A$2:$A$61,0)),"No está en Equipo"))</f>
        <v/>
      </c>
      <c r="F726" s="15">
        <f>IF($C726="","",IFERROR(INDEX(Equipo!$C$2:$C$61,MATCH($C726,Equipo!$A$2:$A$61,0)),0))</f>
        <v/>
      </c>
      <c r="G726" s="13">
        <f>IF(OR($A726="",$B726=""),"",IFERROR($A726*10+MATCH($B726,Puestos!$D$2:$D$7,0),""))</f>
        <v/>
      </c>
      <c r="H726" s="13">
        <f>IF($G726="","",IFERROR(INDEX(Turnos!$F$2:$F$201,MATCH($G726,Turnos!$J$2:$J$201,0)),"Falta el turno"))</f>
        <v/>
      </c>
      <c r="I726" s="15">
        <f>IF(OR($C726="",$H726=""),"",IF($H726="Por horas",N($D726),IF($H726="Por puntos",N($F726),IF($H726="Puntos × horas",N($F726)*N($D726),IF($H726="Partes iguales",1,"")))))</f>
        <v/>
      </c>
      <c r="J726" s="15">
        <f>IF($I726="","",SUMIFS($I$2:$I$1201,$G$2:$G$1201,$G726))</f>
        <v/>
      </c>
      <c r="K726" s="19">
        <f>IF($I726="","",IFERROR($I726/$J726,0))</f>
        <v/>
      </c>
      <c r="L726" s="18">
        <f>IF($K726="","",$K726*N(INDEX(Turnos!$C$2:$C$201,MATCH($G726,Turnos!$J$2:$J$201,0))))</f>
        <v/>
      </c>
      <c r="M726" s="18">
        <f>IF($K726="","",$K726*N(INDEX(Turnos!$D$2:$D$201,MATCH($G726,Turnos!$J$2:$J$201,0))))</f>
        <v/>
      </c>
      <c r="N726" s="18">
        <f>IF($K726="","",$L726+$M726)</f>
        <v/>
      </c>
      <c r="O726" s="13">
        <f>IF(OR($G726="",$C726="",$G726&lt;&gt;'Liquidación del turno'!$C$5),"",COUNTIFS($G$2:$G726,$G726,$C$2:$C726,"&lt;&gt;"))</f>
        <v/>
      </c>
    </row>
    <row r="727">
      <c r="A727" s="16" t="n"/>
      <c r="B727" s="11" t="n"/>
      <c r="C727" s="11" t="n"/>
      <c r="D727" s="12" t="n"/>
      <c r="E727" s="13">
        <f>IF($C727="","",IFERROR(INDEX(Equipo!$B$2:$B$61,MATCH($C727,Equipo!$A$2:$A$61,0)),"No está en Equipo"))</f>
        <v/>
      </c>
      <c r="F727" s="15">
        <f>IF($C727="","",IFERROR(INDEX(Equipo!$C$2:$C$61,MATCH($C727,Equipo!$A$2:$A$61,0)),0))</f>
        <v/>
      </c>
      <c r="G727" s="13">
        <f>IF(OR($A727="",$B727=""),"",IFERROR($A727*10+MATCH($B727,Puestos!$D$2:$D$7,0),""))</f>
        <v/>
      </c>
      <c r="H727" s="13">
        <f>IF($G727="","",IFERROR(INDEX(Turnos!$F$2:$F$201,MATCH($G727,Turnos!$J$2:$J$201,0)),"Falta el turno"))</f>
        <v/>
      </c>
      <c r="I727" s="15">
        <f>IF(OR($C727="",$H727=""),"",IF($H727="Por horas",N($D727),IF($H727="Por puntos",N($F727),IF($H727="Puntos × horas",N($F727)*N($D727),IF($H727="Partes iguales",1,"")))))</f>
        <v/>
      </c>
      <c r="J727" s="15">
        <f>IF($I727="","",SUMIFS($I$2:$I$1201,$G$2:$G$1201,$G727))</f>
        <v/>
      </c>
      <c r="K727" s="19">
        <f>IF($I727="","",IFERROR($I727/$J727,0))</f>
        <v/>
      </c>
      <c r="L727" s="18">
        <f>IF($K727="","",$K727*N(INDEX(Turnos!$C$2:$C$201,MATCH($G727,Turnos!$J$2:$J$201,0))))</f>
        <v/>
      </c>
      <c r="M727" s="18">
        <f>IF($K727="","",$K727*N(INDEX(Turnos!$D$2:$D$201,MATCH($G727,Turnos!$J$2:$J$201,0))))</f>
        <v/>
      </c>
      <c r="N727" s="18">
        <f>IF($K727="","",$L727+$M727)</f>
        <v/>
      </c>
      <c r="O727" s="13">
        <f>IF(OR($G727="",$C727="",$G727&lt;&gt;'Liquidación del turno'!$C$5),"",COUNTIFS($G$2:$G727,$G727,$C$2:$C727,"&lt;&gt;"))</f>
        <v/>
      </c>
    </row>
    <row r="728">
      <c r="A728" s="16" t="n"/>
      <c r="B728" s="11" t="n"/>
      <c r="C728" s="11" t="n"/>
      <c r="D728" s="12" t="n"/>
      <c r="E728" s="13">
        <f>IF($C728="","",IFERROR(INDEX(Equipo!$B$2:$B$61,MATCH($C728,Equipo!$A$2:$A$61,0)),"No está en Equipo"))</f>
        <v/>
      </c>
      <c r="F728" s="15">
        <f>IF($C728="","",IFERROR(INDEX(Equipo!$C$2:$C$61,MATCH($C728,Equipo!$A$2:$A$61,0)),0))</f>
        <v/>
      </c>
      <c r="G728" s="13">
        <f>IF(OR($A728="",$B728=""),"",IFERROR($A728*10+MATCH($B728,Puestos!$D$2:$D$7,0),""))</f>
        <v/>
      </c>
      <c r="H728" s="13">
        <f>IF($G728="","",IFERROR(INDEX(Turnos!$F$2:$F$201,MATCH($G728,Turnos!$J$2:$J$201,0)),"Falta el turno"))</f>
        <v/>
      </c>
      <c r="I728" s="15">
        <f>IF(OR($C728="",$H728=""),"",IF($H728="Por horas",N($D728),IF($H728="Por puntos",N($F728),IF($H728="Puntos × horas",N($F728)*N($D728),IF($H728="Partes iguales",1,"")))))</f>
        <v/>
      </c>
      <c r="J728" s="15">
        <f>IF($I728="","",SUMIFS($I$2:$I$1201,$G$2:$G$1201,$G728))</f>
        <v/>
      </c>
      <c r="K728" s="19">
        <f>IF($I728="","",IFERROR($I728/$J728,0))</f>
        <v/>
      </c>
      <c r="L728" s="18">
        <f>IF($K728="","",$K728*N(INDEX(Turnos!$C$2:$C$201,MATCH($G728,Turnos!$J$2:$J$201,0))))</f>
        <v/>
      </c>
      <c r="M728" s="18">
        <f>IF($K728="","",$K728*N(INDEX(Turnos!$D$2:$D$201,MATCH($G728,Turnos!$J$2:$J$201,0))))</f>
        <v/>
      </c>
      <c r="N728" s="18">
        <f>IF($K728="","",$L728+$M728)</f>
        <v/>
      </c>
      <c r="O728" s="13">
        <f>IF(OR($G728="",$C728="",$G728&lt;&gt;'Liquidación del turno'!$C$5),"",COUNTIFS($G$2:$G728,$G728,$C$2:$C728,"&lt;&gt;"))</f>
        <v/>
      </c>
    </row>
    <row r="729">
      <c r="A729" s="16" t="n"/>
      <c r="B729" s="11" t="n"/>
      <c r="C729" s="11" t="n"/>
      <c r="D729" s="12" t="n"/>
      <c r="E729" s="13">
        <f>IF($C729="","",IFERROR(INDEX(Equipo!$B$2:$B$61,MATCH($C729,Equipo!$A$2:$A$61,0)),"No está en Equipo"))</f>
        <v/>
      </c>
      <c r="F729" s="15">
        <f>IF($C729="","",IFERROR(INDEX(Equipo!$C$2:$C$61,MATCH($C729,Equipo!$A$2:$A$61,0)),0))</f>
        <v/>
      </c>
      <c r="G729" s="13">
        <f>IF(OR($A729="",$B729=""),"",IFERROR($A729*10+MATCH($B729,Puestos!$D$2:$D$7,0),""))</f>
        <v/>
      </c>
      <c r="H729" s="13">
        <f>IF($G729="","",IFERROR(INDEX(Turnos!$F$2:$F$201,MATCH($G729,Turnos!$J$2:$J$201,0)),"Falta el turno"))</f>
        <v/>
      </c>
      <c r="I729" s="15">
        <f>IF(OR($C729="",$H729=""),"",IF($H729="Por horas",N($D729),IF($H729="Por puntos",N($F729),IF($H729="Puntos × horas",N($F729)*N($D729),IF($H729="Partes iguales",1,"")))))</f>
        <v/>
      </c>
      <c r="J729" s="15">
        <f>IF($I729="","",SUMIFS($I$2:$I$1201,$G$2:$G$1201,$G729))</f>
        <v/>
      </c>
      <c r="K729" s="19">
        <f>IF($I729="","",IFERROR($I729/$J729,0))</f>
        <v/>
      </c>
      <c r="L729" s="18">
        <f>IF($K729="","",$K729*N(INDEX(Turnos!$C$2:$C$201,MATCH($G729,Turnos!$J$2:$J$201,0))))</f>
        <v/>
      </c>
      <c r="M729" s="18">
        <f>IF($K729="","",$K729*N(INDEX(Turnos!$D$2:$D$201,MATCH($G729,Turnos!$J$2:$J$201,0))))</f>
        <v/>
      </c>
      <c r="N729" s="18">
        <f>IF($K729="","",$L729+$M729)</f>
        <v/>
      </c>
      <c r="O729" s="13">
        <f>IF(OR($G729="",$C729="",$G729&lt;&gt;'Liquidación del turno'!$C$5),"",COUNTIFS($G$2:$G729,$G729,$C$2:$C729,"&lt;&gt;"))</f>
        <v/>
      </c>
    </row>
    <row r="730">
      <c r="A730" s="16" t="n"/>
      <c r="B730" s="11" t="n"/>
      <c r="C730" s="11" t="n"/>
      <c r="D730" s="12" t="n"/>
      <c r="E730" s="13">
        <f>IF($C730="","",IFERROR(INDEX(Equipo!$B$2:$B$61,MATCH($C730,Equipo!$A$2:$A$61,0)),"No está en Equipo"))</f>
        <v/>
      </c>
      <c r="F730" s="15">
        <f>IF($C730="","",IFERROR(INDEX(Equipo!$C$2:$C$61,MATCH($C730,Equipo!$A$2:$A$61,0)),0))</f>
        <v/>
      </c>
      <c r="G730" s="13">
        <f>IF(OR($A730="",$B730=""),"",IFERROR($A730*10+MATCH($B730,Puestos!$D$2:$D$7,0),""))</f>
        <v/>
      </c>
      <c r="H730" s="13">
        <f>IF($G730="","",IFERROR(INDEX(Turnos!$F$2:$F$201,MATCH($G730,Turnos!$J$2:$J$201,0)),"Falta el turno"))</f>
        <v/>
      </c>
      <c r="I730" s="15">
        <f>IF(OR($C730="",$H730=""),"",IF($H730="Por horas",N($D730),IF($H730="Por puntos",N($F730),IF($H730="Puntos × horas",N($F730)*N($D730),IF($H730="Partes iguales",1,"")))))</f>
        <v/>
      </c>
      <c r="J730" s="15">
        <f>IF($I730="","",SUMIFS($I$2:$I$1201,$G$2:$G$1201,$G730))</f>
        <v/>
      </c>
      <c r="K730" s="19">
        <f>IF($I730="","",IFERROR($I730/$J730,0))</f>
        <v/>
      </c>
      <c r="L730" s="18">
        <f>IF($K730="","",$K730*N(INDEX(Turnos!$C$2:$C$201,MATCH($G730,Turnos!$J$2:$J$201,0))))</f>
        <v/>
      </c>
      <c r="M730" s="18">
        <f>IF($K730="","",$K730*N(INDEX(Turnos!$D$2:$D$201,MATCH($G730,Turnos!$J$2:$J$201,0))))</f>
        <v/>
      </c>
      <c r="N730" s="18">
        <f>IF($K730="","",$L730+$M730)</f>
        <v/>
      </c>
      <c r="O730" s="13">
        <f>IF(OR($G730="",$C730="",$G730&lt;&gt;'Liquidación del turno'!$C$5),"",COUNTIFS($G$2:$G730,$G730,$C$2:$C730,"&lt;&gt;"))</f>
        <v/>
      </c>
    </row>
    <row r="731">
      <c r="A731" s="16" t="n"/>
      <c r="B731" s="11" t="n"/>
      <c r="C731" s="11" t="n"/>
      <c r="D731" s="12" t="n"/>
      <c r="E731" s="13">
        <f>IF($C731="","",IFERROR(INDEX(Equipo!$B$2:$B$61,MATCH($C731,Equipo!$A$2:$A$61,0)),"No está en Equipo"))</f>
        <v/>
      </c>
      <c r="F731" s="15">
        <f>IF($C731="","",IFERROR(INDEX(Equipo!$C$2:$C$61,MATCH($C731,Equipo!$A$2:$A$61,0)),0))</f>
        <v/>
      </c>
      <c r="G731" s="13">
        <f>IF(OR($A731="",$B731=""),"",IFERROR($A731*10+MATCH($B731,Puestos!$D$2:$D$7,0),""))</f>
        <v/>
      </c>
      <c r="H731" s="13">
        <f>IF($G731="","",IFERROR(INDEX(Turnos!$F$2:$F$201,MATCH($G731,Turnos!$J$2:$J$201,0)),"Falta el turno"))</f>
        <v/>
      </c>
      <c r="I731" s="15">
        <f>IF(OR($C731="",$H731=""),"",IF($H731="Por horas",N($D731),IF($H731="Por puntos",N($F731),IF($H731="Puntos × horas",N($F731)*N($D731),IF($H731="Partes iguales",1,"")))))</f>
        <v/>
      </c>
      <c r="J731" s="15">
        <f>IF($I731="","",SUMIFS($I$2:$I$1201,$G$2:$G$1201,$G731))</f>
        <v/>
      </c>
      <c r="K731" s="19">
        <f>IF($I731="","",IFERROR($I731/$J731,0))</f>
        <v/>
      </c>
      <c r="L731" s="18">
        <f>IF($K731="","",$K731*N(INDEX(Turnos!$C$2:$C$201,MATCH($G731,Turnos!$J$2:$J$201,0))))</f>
        <v/>
      </c>
      <c r="M731" s="18">
        <f>IF($K731="","",$K731*N(INDEX(Turnos!$D$2:$D$201,MATCH($G731,Turnos!$J$2:$J$201,0))))</f>
        <v/>
      </c>
      <c r="N731" s="18">
        <f>IF($K731="","",$L731+$M731)</f>
        <v/>
      </c>
      <c r="O731" s="13">
        <f>IF(OR($G731="",$C731="",$G731&lt;&gt;'Liquidación del turno'!$C$5),"",COUNTIFS($G$2:$G731,$G731,$C$2:$C731,"&lt;&gt;"))</f>
        <v/>
      </c>
    </row>
    <row r="732">
      <c r="A732" s="16" t="n"/>
      <c r="B732" s="11" t="n"/>
      <c r="C732" s="11" t="n"/>
      <c r="D732" s="12" t="n"/>
      <c r="E732" s="13">
        <f>IF($C732="","",IFERROR(INDEX(Equipo!$B$2:$B$61,MATCH($C732,Equipo!$A$2:$A$61,0)),"No está en Equipo"))</f>
        <v/>
      </c>
      <c r="F732" s="15">
        <f>IF($C732="","",IFERROR(INDEX(Equipo!$C$2:$C$61,MATCH($C732,Equipo!$A$2:$A$61,0)),0))</f>
        <v/>
      </c>
      <c r="G732" s="13">
        <f>IF(OR($A732="",$B732=""),"",IFERROR($A732*10+MATCH($B732,Puestos!$D$2:$D$7,0),""))</f>
        <v/>
      </c>
      <c r="H732" s="13">
        <f>IF($G732="","",IFERROR(INDEX(Turnos!$F$2:$F$201,MATCH($G732,Turnos!$J$2:$J$201,0)),"Falta el turno"))</f>
        <v/>
      </c>
      <c r="I732" s="15">
        <f>IF(OR($C732="",$H732=""),"",IF($H732="Por horas",N($D732),IF($H732="Por puntos",N($F732),IF($H732="Puntos × horas",N($F732)*N($D732),IF($H732="Partes iguales",1,"")))))</f>
        <v/>
      </c>
      <c r="J732" s="15">
        <f>IF($I732="","",SUMIFS($I$2:$I$1201,$G$2:$G$1201,$G732))</f>
        <v/>
      </c>
      <c r="K732" s="19">
        <f>IF($I732="","",IFERROR($I732/$J732,0))</f>
        <v/>
      </c>
      <c r="L732" s="18">
        <f>IF($K732="","",$K732*N(INDEX(Turnos!$C$2:$C$201,MATCH($G732,Turnos!$J$2:$J$201,0))))</f>
        <v/>
      </c>
      <c r="M732" s="18">
        <f>IF($K732="","",$K732*N(INDEX(Turnos!$D$2:$D$201,MATCH($G732,Turnos!$J$2:$J$201,0))))</f>
        <v/>
      </c>
      <c r="N732" s="18">
        <f>IF($K732="","",$L732+$M732)</f>
        <v/>
      </c>
      <c r="O732" s="13">
        <f>IF(OR($G732="",$C732="",$G732&lt;&gt;'Liquidación del turno'!$C$5),"",COUNTIFS($G$2:$G732,$G732,$C$2:$C732,"&lt;&gt;"))</f>
        <v/>
      </c>
    </row>
    <row r="733">
      <c r="A733" s="16" t="n"/>
      <c r="B733" s="11" t="n"/>
      <c r="C733" s="11" t="n"/>
      <c r="D733" s="12" t="n"/>
      <c r="E733" s="13">
        <f>IF($C733="","",IFERROR(INDEX(Equipo!$B$2:$B$61,MATCH($C733,Equipo!$A$2:$A$61,0)),"No está en Equipo"))</f>
        <v/>
      </c>
      <c r="F733" s="15">
        <f>IF($C733="","",IFERROR(INDEX(Equipo!$C$2:$C$61,MATCH($C733,Equipo!$A$2:$A$61,0)),0))</f>
        <v/>
      </c>
      <c r="G733" s="13">
        <f>IF(OR($A733="",$B733=""),"",IFERROR($A733*10+MATCH($B733,Puestos!$D$2:$D$7,0),""))</f>
        <v/>
      </c>
      <c r="H733" s="13">
        <f>IF($G733="","",IFERROR(INDEX(Turnos!$F$2:$F$201,MATCH($G733,Turnos!$J$2:$J$201,0)),"Falta el turno"))</f>
        <v/>
      </c>
      <c r="I733" s="15">
        <f>IF(OR($C733="",$H733=""),"",IF($H733="Por horas",N($D733),IF($H733="Por puntos",N($F733),IF($H733="Puntos × horas",N($F733)*N($D733),IF($H733="Partes iguales",1,"")))))</f>
        <v/>
      </c>
      <c r="J733" s="15">
        <f>IF($I733="","",SUMIFS($I$2:$I$1201,$G$2:$G$1201,$G733))</f>
        <v/>
      </c>
      <c r="K733" s="19">
        <f>IF($I733="","",IFERROR($I733/$J733,0))</f>
        <v/>
      </c>
      <c r="L733" s="18">
        <f>IF($K733="","",$K733*N(INDEX(Turnos!$C$2:$C$201,MATCH($G733,Turnos!$J$2:$J$201,0))))</f>
        <v/>
      </c>
      <c r="M733" s="18">
        <f>IF($K733="","",$K733*N(INDEX(Turnos!$D$2:$D$201,MATCH($G733,Turnos!$J$2:$J$201,0))))</f>
        <v/>
      </c>
      <c r="N733" s="18">
        <f>IF($K733="","",$L733+$M733)</f>
        <v/>
      </c>
      <c r="O733" s="13">
        <f>IF(OR($G733="",$C733="",$G733&lt;&gt;'Liquidación del turno'!$C$5),"",COUNTIFS($G$2:$G733,$G733,$C$2:$C733,"&lt;&gt;"))</f>
        <v/>
      </c>
    </row>
    <row r="734">
      <c r="A734" s="16" t="n"/>
      <c r="B734" s="11" t="n"/>
      <c r="C734" s="11" t="n"/>
      <c r="D734" s="12" t="n"/>
      <c r="E734" s="13">
        <f>IF($C734="","",IFERROR(INDEX(Equipo!$B$2:$B$61,MATCH($C734,Equipo!$A$2:$A$61,0)),"No está en Equipo"))</f>
        <v/>
      </c>
      <c r="F734" s="15">
        <f>IF($C734="","",IFERROR(INDEX(Equipo!$C$2:$C$61,MATCH($C734,Equipo!$A$2:$A$61,0)),0))</f>
        <v/>
      </c>
      <c r="G734" s="13">
        <f>IF(OR($A734="",$B734=""),"",IFERROR($A734*10+MATCH($B734,Puestos!$D$2:$D$7,0),""))</f>
        <v/>
      </c>
      <c r="H734" s="13">
        <f>IF($G734="","",IFERROR(INDEX(Turnos!$F$2:$F$201,MATCH($G734,Turnos!$J$2:$J$201,0)),"Falta el turno"))</f>
        <v/>
      </c>
      <c r="I734" s="15">
        <f>IF(OR($C734="",$H734=""),"",IF($H734="Por horas",N($D734),IF($H734="Por puntos",N($F734),IF($H734="Puntos × horas",N($F734)*N($D734),IF($H734="Partes iguales",1,"")))))</f>
        <v/>
      </c>
      <c r="J734" s="15">
        <f>IF($I734="","",SUMIFS($I$2:$I$1201,$G$2:$G$1201,$G734))</f>
        <v/>
      </c>
      <c r="K734" s="19">
        <f>IF($I734="","",IFERROR($I734/$J734,0))</f>
        <v/>
      </c>
      <c r="L734" s="18">
        <f>IF($K734="","",$K734*N(INDEX(Turnos!$C$2:$C$201,MATCH($G734,Turnos!$J$2:$J$201,0))))</f>
        <v/>
      </c>
      <c r="M734" s="18">
        <f>IF($K734="","",$K734*N(INDEX(Turnos!$D$2:$D$201,MATCH($G734,Turnos!$J$2:$J$201,0))))</f>
        <v/>
      </c>
      <c r="N734" s="18">
        <f>IF($K734="","",$L734+$M734)</f>
        <v/>
      </c>
      <c r="O734" s="13">
        <f>IF(OR($G734="",$C734="",$G734&lt;&gt;'Liquidación del turno'!$C$5),"",COUNTIFS($G$2:$G734,$G734,$C$2:$C734,"&lt;&gt;"))</f>
        <v/>
      </c>
    </row>
    <row r="735">
      <c r="A735" s="16" t="n"/>
      <c r="B735" s="11" t="n"/>
      <c r="C735" s="11" t="n"/>
      <c r="D735" s="12" t="n"/>
      <c r="E735" s="13">
        <f>IF($C735="","",IFERROR(INDEX(Equipo!$B$2:$B$61,MATCH($C735,Equipo!$A$2:$A$61,0)),"No está en Equipo"))</f>
        <v/>
      </c>
      <c r="F735" s="15">
        <f>IF($C735="","",IFERROR(INDEX(Equipo!$C$2:$C$61,MATCH($C735,Equipo!$A$2:$A$61,0)),0))</f>
        <v/>
      </c>
      <c r="G735" s="13">
        <f>IF(OR($A735="",$B735=""),"",IFERROR($A735*10+MATCH($B735,Puestos!$D$2:$D$7,0),""))</f>
        <v/>
      </c>
      <c r="H735" s="13">
        <f>IF($G735="","",IFERROR(INDEX(Turnos!$F$2:$F$201,MATCH($G735,Turnos!$J$2:$J$201,0)),"Falta el turno"))</f>
        <v/>
      </c>
      <c r="I735" s="15">
        <f>IF(OR($C735="",$H735=""),"",IF($H735="Por horas",N($D735),IF($H735="Por puntos",N($F735),IF($H735="Puntos × horas",N($F735)*N($D735),IF($H735="Partes iguales",1,"")))))</f>
        <v/>
      </c>
      <c r="J735" s="15">
        <f>IF($I735="","",SUMIFS($I$2:$I$1201,$G$2:$G$1201,$G735))</f>
        <v/>
      </c>
      <c r="K735" s="19">
        <f>IF($I735="","",IFERROR($I735/$J735,0))</f>
        <v/>
      </c>
      <c r="L735" s="18">
        <f>IF($K735="","",$K735*N(INDEX(Turnos!$C$2:$C$201,MATCH($G735,Turnos!$J$2:$J$201,0))))</f>
        <v/>
      </c>
      <c r="M735" s="18">
        <f>IF($K735="","",$K735*N(INDEX(Turnos!$D$2:$D$201,MATCH($G735,Turnos!$J$2:$J$201,0))))</f>
        <v/>
      </c>
      <c r="N735" s="18">
        <f>IF($K735="","",$L735+$M735)</f>
        <v/>
      </c>
      <c r="O735" s="13">
        <f>IF(OR($G735="",$C735="",$G735&lt;&gt;'Liquidación del turno'!$C$5),"",COUNTIFS($G$2:$G735,$G735,$C$2:$C735,"&lt;&gt;"))</f>
        <v/>
      </c>
    </row>
    <row r="736">
      <c r="A736" s="16" t="n"/>
      <c r="B736" s="11" t="n"/>
      <c r="C736" s="11" t="n"/>
      <c r="D736" s="12" t="n"/>
      <c r="E736" s="13">
        <f>IF($C736="","",IFERROR(INDEX(Equipo!$B$2:$B$61,MATCH($C736,Equipo!$A$2:$A$61,0)),"No está en Equipo"))</f>
        <v/>
      </c>
      <c r="F736" s="15">
        <f>IF($C736="","",IFERROR(INDEX(Equipo!$C$2:$C$61,MATCH($C736,Equipo!$A$2:$A$61,0)),0))</f>
        <v/>
      </c>
      <c r="G736" s="13">
        <f>IF(OR($A736="",$B736=""),"",IFERROR($A736*10+MATCH($B736,Puestos!$D$2:$D$7,0),""))</f>
        <v/>
      </c>
      <c r="H736" s="13">
        <f>IF($G736="","",IFERROR(INDEX(Turnos!$F$2:$F$201,MATCH($G736,Turnos!$J$2:$J$201,0)),"Falta el turno"))</f>
        <v/>
      </c>
      <c r="I736" s="15">
        <f>IF(OR($C736="",$H736=""),"",IF($H736="Por horas",N($D736),IF($H736="Por puntos",N($F736),IF($H736="Puntos × horas",N($F736)*N($D736),IF($H736="Partes iguales",1,"")))))</f>
        <v/>
      </c>
      <c r="J736" s="15">
        <f>IF($I736="","",SUMIFS($I$2:$I$1201,$G$2:$G$1201,$G736))</f>
        <v/>
      </c>
      <c r="K736" s="19">
        <f>IF($I736="","",IFERROR($I736/$J736,0))</f>
        <v/>
      </c>
      <c r="L736" s="18">
        <f>IF($K736="","",$K736*N(INDEX(Turnos!$C$2:$C$201,MATCH($G736,Turnos!$J$2:$J$201,0))))</f>
        <v/>
      </c>
      <c r="M736" s="18">
        <f>IF($K736="","",$K736*N(INDEX(Turnos!$D$2:$D$201,MATCH($G736,Turnos!$J$2:$J$201,0))))</f>
        <v/>
      </c>
      <c r="N736" s="18">
        <f>IF($K736="","",$L736+$M736)</f>
        <v/>
      </c>
      <c r="O736" s="13">
        <f>IF(OR($G736="",$C736="",$G736&lt;&gt;'Liquidación del turno'!$C$5),"",COUNTIFS($G$2:$G736,$G736,$C$2:$C736,"&lt;&gt;"))</f>
        <v/>
      </c>
    </row>
    <row r="737">
      <c r="A737" s="16" t="n"/>
      <c r="B737" s="11" t="n"/>
      <c r="C737" s="11" t="n"/>
      <c r="D737" s="12" t="n"/>
      <c r="E737" s="13">
        <f>IF($C737="","",IFERROR(INDEX(Equipo!$B$2:$B$61,MATCH($C737,Equipo!$A$2:$A$61,0)),"No está en Equipo"))</f>
        <v/>
      </c>
      <c r="F737" s="15">
        <f>IF($C737="","",IFERROR(INDEX(Equipo!$C$2:$C$61,MATCH($C737,Equipo!$A$2:$A$61,0)),0))</f>
        <v/>
      </c>
      <c r="G737" s="13">
        <f>IF(OR($A737="",$B737=""),"",IFERROR($A737*10+MATCH($B737,Puestos!$D$2:$D$7,0),""))</f>
        <v/>
      </c>
      <c r="H737" s="13">
        <f>IF($G737="","",IFERROR(INDEX(Turnos!$F$2:$F$201,MATCH($G737,Turnos!$J$2:$J$201,0)),"Falta el turno"))</f>
        <v/>
      </c>
      <c r="I737" s="15">
        <f>IF(OR($C737="",$H737=""),"",IF($H737="Por horas",N($D737),IF($H737="Por puntos",N($F737),IF($H737="Puntos × horas",N($F737)*N($D737),IF($H737="Partes iguales",1,"")))))</f>
        <v/>
      </c>
      <c r="J737" s="15">
        <f>IF($I737="","",SUMIFS($I$2:$I$1201,$G$2:$G$1201,$G737))</f>
        <v/>
      </c>
      <c r="K737" s="19">
        <f>IF($I737="","",IFERROR($I737/$J737,0))</f>
        <v/>
      </c>
      <c r="L737" s="18">
        <f>IF($K737="","",$K737*N(INDEX(Turnos!$C$2:$C$201,MATCH($G737,Turnos!$J$2:$J$201,0))))</f>
        <v/>
      </c>
      <c r="M737" s="18">
        <f>IF($K737="","",$K737*N(INDEX(Turnos!$D$2:$D$201,MATCH($G737,Turnos!$J$2:$J$201,0))))</f>
        <v/>
      </c>
      <c r="N737" s="18">
        <f>IF($K737="","",$L737+$M737)</f>
        <v/>
      </c>
      <c r="O737" s="13">
        <f>IF(OR($G737="",$C737="",$G737&lt;&gt;'Liquidación del turno'!$C$5),"",COUNTIFS($G$2:$G737,$G737,$C$2:$C737,"&lt;&gt;"))</f>
        <v/>
      </c>
    </row>
    <row r="738">
      <c r="A738" s="16" t="n"/>
      <c r="B738" s="11" t="n"/>
      <c r="C738" s="11" t="n"/>
      <c r="D738" s="12" t="n"/>
      <c r="E738" s="13">
        <f>IF($C738="","",IFERROR(INDEX(Equipo!$B$2:$B$61,MATCH($C738,Equipo!$A$2:$A$61,0)),"No está en Equipo"))</f>
        <v/>
      </c>
      <c r="F738" s="15">
        <f>IF($C738="","",IFERROR(INDEX(Equipo!$C$2:$C$61,MATCH($C738,Equipo!$A$2:$A$61,0)),0))</f>
        <v/>
      </c>
      <c r="G738" s="13">
        <f>IF(OR($A738="",$B738=""),"",IFERROR($A738*10+MATCH($B738,Puestos!$D$2:$D$7,0),""))</f>
        <v/>
      </c>
      <c r="H738" s="13">
        <f>IF($G738="","",IFERROR(INDEX(Turnos!$F$2:$F$201,MATCH($G738,Turnos!$J$2:$J$201,0)),"Falta el turno"))</f>
        <v/>
      </c>
      <c r="I738" s="15">
        <f>IF(OR($C738="",$H738=""),"",IF($H738="Por horas",N($D738),IF($H738="Por puntos",N($F738),IF($H738="Puntos × horas",N($F738)*N($D738),IF($H738="Partes iguales",1,"")))))</f>
        <v/>
      </c>
      <c r="J738" s="15">
        <f>IF($I738="","",SUMIFS($I$2:$I$1201,$G$2:$G$1201,$G738))</f>
        <v/>
      </c>
      <c r="K738" s="19">
        <f>IF($I738="","",IFERROR($I738/$J738,0))</f>
        <v/>
      </c>
      <c r="L738" s="18">
        <f>IF($K738="","",$K738*N(INDEX(Turnos!$C$2:$C$201,MATCH($G738,Turnos!$J$2:$J$201,0))))</f>
        <v/>
      </c>
      <c r="M738" s="18">
        <f>IF($K738="","",$K738*N(INDEX(Turnos!$D$2:$D$201,MATCH($G738,Turnos!$J$2:$J$201,0))))</f>
        <v/>
      </c>
      <c r="N738" s="18">
        <f>IF($K738="","",$L738+$M738)</f>
        <v/>
      </c>
      <c r="O738" s="13">
        <f>IF(OR($G738="",$C738="",$G738&lt;&gt;'Liquidación del turno'!$C$5),"",COUNTIFS($G$2:$G738,$G738,$C$2:$C738,"&lt;&gt;"))</f>
        <v/>
      </c>
    </row>
    <row r="739">
      <c r="A739" s="16" t="n"/>
      <c r="B739" s="11" t="n"/>
      <c r="C739" s="11" t="n"/>
      <c r="D739" s="12" t="n"/>
      <c r="E739" s="13">
        <f>IF($C739="","",IFERROR(INDEX(Equipo!$B$2:$B$61,MATCH($C739,Equipo!$A$2:$A$61,0)),"No está en Equipo"))</f>
        <v/>
      </c>
      <c r="F739" s="15">
        <f>IF($C739="","",IFERROR(INDEX(Equipo!$C$2:$C$61,MATCH($C739,Equipo!$A$2:$A$61,0)),0))</f>
        <v/>
      </c>
      <c r="G739" s="13">
        <f>IF(OR($A739="",$B739=""),"",IFERROR($A739*10+MATCH($B739,Puestos!$D$2:$D$7,0),""))</f>
        <v/>
      </c>
      <c r="H739" s="13">
        <f>IF($G739="","",IFERROR(INDEX(Turnos!$F$2:$F$201,MATCH($G739,Turnos!$J$2:$J$201,0)),"Falta el turno"))</f>
        <v/>
      </c>
      <c r="I739" s="15">
        <f>IF(OR($C739="",$H739=""),"",IF($H739="Por horas",N($D739),IF($H739="Por puntos",N($F739),IF($H739="Puntos × horas",N($F739)*N($D739),IF($H739="Partes iguales",1,"")))))</f>
        <v/>
      </c>
      <c r="J739" s="15">
        <f>IF($I739="","",SUMIFS($I$2:$I$1201,$G$2:$G$1201,$G739))</f>
        <v/>
      </c>
      <c r="K739" s="19">
        <f>IF($I739="","",IFERROR($I739/$J739,0))</f>
        <v/>
      </c>
      <c r="L739" s="18">
        <f>IF($K739="","",$K739*N(INDEX(Turnos!$C$2:$C$201,MATCH($G739,Turnos!$J$2:$J$201,0))))</f>
        <v/>
      </c>
      <c r="M739" s="18">
        <f>IF($K739="","",$K739*N(INDEX(Turnos!$D$2:$D$201,MATCH($G739,Turnos!$J$2:$J$201,0))))</f>
        <v/>
      </c>
      <c r="N739" s="18">
        <f>IF($K739="","",$L739+$M739)</f>
        <v/>
      </c>
      <c r="O739" s="13">
        <f>IF(OR($G739="",$C739="",$G739&lt;&gt;'Liquidación del turno'!$C$5),"",COUNTIFS($G$2:$G739,$G739,$C$2:$C739,"&lt;&gt;"))</f>
        <v/>
      </c>
    </row>
    <row r="740">
      <c r="A740" s="16" t="n"/>
      <c r="B740" s="11" t="n"/>
      <c r="C740" s="11" t="n"/>
      <c r="D740" s="12" t="n"/>
      <c r="E740" s="13">
        <f>IF($C740="","",IFERROR(INDEX(Equipo!$B$2:$B$61,MATCH($C740,Equipo!$A$2:$A$61,0)),"No está en Equipo"))</f>
        <v/>
      </c>
      <c r="F740" s="15">
        <f>IF($C740="","",IFERROR(INDEX(Equipo!$C$2:$C$61,MATCH($C740,Equipo!$A$2:$A$61,0)),0))</f>
        <v/>
      </c>
      <c r="G740" s="13">
        <f>IF(OR($A740="",$B740=""),"",IFERROR($A740*10+MATCH($B740,Puestos!$D$2:$D$7,0),""))</f>
        <v/>
      </c>
      <c r="H740" s="13">
        <f>IF($G740="","",IFERROR(INDEX(Turnos!$F$2:$F$201,MATCH($G740,Turnos!$J$2:$J$201,0)),"Falta el turno"))</f>
        <v/>
      </c>
      <c r="I740" s="15">
        <f>IF(OR($C740="",$H740=""),"",IF($H740="Por horas",N($D740),IF($H740="Por puntos",N($F740),IF($H740="Puntos × horas",N($F740)*N($D740),IF($H740="Partes iguales",1,"")))))</f>
        <v/>
      </c>
      <c r="J740" s="15">
        <f>IF($I740="","",SUMIFS($I$2:$I$1201,$G$2:$G$1201,$G740))</f>
        <v/>
      </c>
      <c r="K740" s="19">
        <f>IF($I740="","",IFERROR($I740/$J740,0))</f>
        <v/>
      </c>
      <c r="L740" s="18">
        <f>IF($K740="","",$K740*N(INDEX(Turnos!$C$2:$C$201,MATCH($G740,Turnos!$J$2:$J$201,0))))</f>
        <v/>
      </c>
      <c r="M740" s="18">
        <f>IF($K740="","",$K740*N(INDEX(Turnos!$D$2:$D$201,MATCH($G740,Turnos!$J$2:$J$201,0))))</f>
        <v/>
      </c>
      <c r="N740" s="18">
        <f>IF($K740="","",$L740+$M740)</f>
        <v/>
      </c>
      <c r="O740" s="13">
        <f>IF(OR($G740="",$C740="",$G740&lt;&gt;'Liquidación del turno'!$C$5),"",COUNTIFS($G$2:$G740,$G740,$C$2:$C740,"&lt;&gt;"))</f>
        <v/>
      </c>
    </row>
    <row r="741">
      <c r="A741" s="16" t="n"/>
      <c r="B741" s="11" t="n"/>
      <c r="C741" s="11" t="n"/>
      <c r="D741" s="12" t="n"/>
      <c r="E741" s="13">
        <f>IF($C741="","",IFERROR(INDEX(Equipo!$B$2:$B$61,MATCH($C741,Equipo!$A$2:$A$61,0)),"No está en Equipo"))</f>
        <v/>
      </c>
      <c r="F741" s="15">
        <f>IF($C741="","",IFERROR(INDEX(Equipo!$C$2:$C$61,MATCH($C741,Equipo!$A$2:$A$61,0)),0))</f>
        <v/>
      </c>
      <c r="G741" s="13">
        <f>IF(OR($A741="",$B741=""),"",IFERROR($A741*10+MATCH($B741,Puestos!$D$2:$D$7,0),""))</f>
        <v/>
      </c>
      <c r="H741" s="13">
        <f>IF($G741="","",IFERROR(INDEX(Turnos!$F$2:$F$201,MATCH($G741,Turnos!$J$2:$J$201,0)),"Falta el turno"))</f>
        <v/>
      </c>
      <c r="I741" s="15">
        <f>IF(OR($C741="",$H741=""),"",IF($H741="Por horas",N($D741),IF($H741="Por puntos",N($F741),IF($H741="Puntos × horas",N($F741)*N($D741),IF($H741="Partes iguales",1,"")))))</f>
        <v/>
      </c>
      <c r="J741" s="15">
        <f>IF($I741="","",SUMIFS($I$2:$I$1201,$G$2:$G$1201,$G741))</f>
        <v/>
      </c>
      <c r="K741" s="19">
        <f>IF($I741="","",IFERROR($I741/$J741,0))</f>
        <v/>
      </c>
      <c r="L741" s="18">
        <f>IF($K741="","",$K741*N(INDEX(Turnos!$C$2:$C$201,MATCH($G741,Turnos!$J$2:$J$201,0))))</f>
        <v/>
      </c>
      <c r="M741" s="18">
        <f>IF($K741="","",$K741*N(INDEX(Turnos!$D$2:$D$201,MATCH($G741,Turnos!$J$2:$J$201,0))))</f>
        <v/>
      </c>
      <c r="N741" s="18">
        <f>IF($K741="","",$L741+$M741)</f>
        <v/>
      </c>
      <c r="O741" s="13">
        <f>IF(OR($G741="",$C741="",$G741&lt;&gt;'Liquidación del turno'!$C$5),"",COUNTIFS($G$2:$G741,$G741,$C$2:$C741,"&lt;&gt;"))</f>
        <v/>
      </c>
    </row>
    <row r="742">
      <c r="A742" s="16" t="n"/>
      <c r="B742" s="11" t="n"/>
      <c r="C742" s="11" t="n"/>
      <c r="D742" s="12" t="n"/>
      <c r="E742" s="13">
        <f>IF($C742="","",IFERROR(INDEX(Equipo!$B$2:$B$61,MATCH($C742,Equipo!$A$2:$A$61,0)),"No está en Equipo"))</f>
        <v/>
      </c>
      <c r="F742" s="15">
        <f>IF($C742="","",IFERROR(INDEX(Equipo!$C$2:$C$61,MATCH($C742,Equipo!$A$2:$A$61,0)),0))</f>
        <v/>
      </c>
      <c r="G742" s="13">
        <f>IF(OR($A742="",$B742=""),"",IFERROR($A742*10+MATCH($B742,Puestos!$D$2:$D$7,0),""))</f>
        <v/>
      </c>
      <c r="H742" s="13">
        <f>IF($G742="","",IFERROR(INDEX(Turnos!$F$2:$F$201,MATCH($G742,Turnos!$J$2:$J$201,0)),"Falta el turno"))</f>
        <v/>
      </c>
      <c r="I742" s="15">
        <f>IF(OR($C742="",$H742=""),"",IF($H742="Por horas",N($D742),IF($H742="Por puntos",N($F742),IF($H742="Puntos × horas",N($F742)*N($D742),IF($H742="Partes iguales",1,"")))))</f>
        <v/>
      </c>
      <c r="J742" s="15">
        <f>IF($I742="","",SUMIFS($I$2:$I$1201,$G$2:$G$1201,$G742))</f>
        <v/>
      </c>
      <c r="K742" s="19">
        <f>IF($I742="","",IFERROR($I742/$J742,0))</f>
        <v/>
      </c>
      <c r="L742" s="18">
        <f>IF($K742="","",$K742*N(INDEX(Turnos!$C$2:$C$201,MATCH($G742,Turnos!$J$2:$J$201,0))))</f>
        <v/>
      </c>
      <c r="M742" s="18">
        <f>IF($K742="","",$K742*N(INDEX(Turnos!$D$2:$D$201,MATCH($G742,Turnos!$J$2:$J$201,0))))</f>
        <v/>
      </c>
      <c r="N742" s="18">
        <f>IF($K742="","",$L742+$M742)</f>
        <v/>
      </c>
      <c r="O742" s="13">
        <f>IF(OR($G742="",$C742="",$G742&lt;&gt;'Liquidación del turno'!$C$5),"",COUNTIFS($G$2:$G742,$G742,$C$2:$C742,"&lt;&gt;"))</f>
        <v/>
      </c>
    </row>
    <row r="743">
      <c r="A743" s="16" t="n"/>
      <c r="B743" s="11" t="n"/>
      <c r="C743" s="11" t="n"/>
      <c r="D743" s="12" t="n"/>
      <c r="E743" s="13">
        <f>IF($C743="","",IFERROR(INDEX(Equipo!$B$2:$B$61,MATCH($C743,Equipo!$A$2:$A$61,0)),"No está en Equipo"))</f>
        <v/>
      </c>
      <c r="F743" s="15">
        <f>IF($C743="","",IFERROR(INDEX(Equipo!$C$2:$C$61,MATCH($C743,Equipo!$A$2:$A$61,0)),0))</f>
        <v/>
      </c>
      <c r="G743" s="13">
        <f>IF(OR($A743="",$B743=""),"",IFERROR($A743*10+MATCH($B743,Puestos!$D$2:$D$7,0),""))</f>
        <v/>
      </c>
      <c r="H743" s="13">
        <f>IF($G743="","",IFERROR(INDEX(Turnos!$F$2:$F$201,MATCH($G743,Turnos!$J$2:$J$201,0)),"Falta el turno"))</f>
        <v/>
      </c>
      <c r="I743" s="15">
        <f>IF(OR($C743="",$H743=""),"",IF($H743="Por horas",N($D743),IF($H743="Por puntos",N($F743),IF($H743="Puntos × horas",N($F743)*N($D743),IF($H743="Partes iguales",1,"")))))</f>
        <v/>
      </c>
      <c r="J743" s="15">
        <f>IF($I743="","",SUMIFS($I$2:$I$1201,$G$2:$G$1201,$G743))</f>
        <v/>
      </c>
      <c r="K743" s="19">
        <f>IF($I743="","",IFERROR($I743/$J743,0))</f>
        <v/>
      </c>
      <c r="L743" s="18">
        <f>IF($K743="","",$K743*N(INDEX(Turnos!$C$2:$C$201,MATCH($G743,Turnos!$J$2:$J$201,0))))</f>
        <v/>
      </c>
      <c r="M743" s="18">
        <f>IF($K743="","",$K743*N(INDEX(Turnos!$D$2:$D$201,MATCH($G743,Turnos!$J$2:$J$201,0))))</f>
        <v/>
      </c>
      <c r="N743" s="18">
        <f>IF($K743="","",$L743+$M743)</f>
        <v/>
      </c>
      <c r="O743" s="13">
        <f>IF(OR($G743="",$C743="",$G743&lt;&gt;'Liquidación del turno'!$C$5),"",COUNTIFS($G$2:$G743,$G743,$C$2:$C743,"&lt;&gt;"))</f>
        <v/>
      </c>
    </row>
    <row r="744">
      <c r="A744" s="16" t="n"/>
      <c r="B744" s="11" t="n"/>
      <c r="C744" s="11" t="n"/>
      <c r="D744" s="12" t="n"/>
      <c r="E744" s="13">
        <f>IF($C744="","",IFERROR(INDEX(Equipo!$B$2:$B$61,MATCH($C744,Equipo!$A$2:$A$61,0)),"No está en Equipo"))</f>
        <v/>
      </c>
      <c r="F744" s="15">
        <f>IF($C744="","",IFERROR(INDEX(Equipo!$C$2:$C$61,MATCH($C744,Equipo!$A$2:$A$61,0)),0))</f>
        <v/>
      </c>
      <c r="G744" s="13">
        <f>IF(OR($A744="",$B744=""),"",IFERROR($A744*10+MATCH($B744,Puestos!$D$2:$D$7,0),""))</f>
        <v/>
      </c>
      <c r="H744" s="13">
        <f>IF($G744="","",IFERROR(INDEX(Turnos!$F$2:$F$201,MATCH($G744,Turnos!$J$2:$J$201,0)),"Falta el turno"))</f>
        <v/>
      </c>
      <c r="I744" s="15">
        <f>IF(OR($C744="",$H744=""),"",IF($H744="Por horas",N($D744),IF($H744="Por puntos",N($F744),IF($H744="Puntos × horas",N($F744)*N($D744),IF($H744="Partes iguales",1,"")))))</f>
        <v/>
      </c>
      <c r="J744" s="15">
        <f>IF($I744="","",SUMIFS($I$2:$I$1201,$G$2:$G$1201,$G744))</f>
        <v/>
      </c>
      <c r="K744" s="19">
        <f>IF($I744="","",IFERROR($I744/$J744,0))</f>
        <v/>
      </c>
      <c r="L744" s="18">
        <f>IF($K744="","",$K744*N(INDEX(Turnos!$C$2:$C$201,MATCH($G744,Turnos!$J$2:$J$201,0))))</f>
        <v/>
      </c>
      <c r="M744" s="18">
        <f>IF($K744="","",$K744*N(INDEX(Turnos!$D$2:$D$201,MATCH($G744,Turnos!$J$2:$J$201,0))))</f>
        <v/>
      </c>
      <c r="N744" s="18">
        <f>IF($K744="","",$L744+$M744)</f>
        <v/>
      </c>
      <c r="O744" s="13">
        <f>IF(OR($G744="",$C744="",$G744&lt;&gt;'Liquidación del turno'!$C$5),"",COUNTIFS($G$2:$G744,$G744,$C$2:$C744,"&lt;&gt;"))</f>
        <v/>
      </c>
    </row>
    <row r="745">
      <c r="A745" s="16" t="n"/>
      <c r="B745" s="11" t="n"/>
      <c r="C745" s="11" t="n"/>
      <c r="D745" s="12" t="n"/>
      <c r="E745" s="13">
        <f>IF($C745="","",IFERROR(INDEX(Equipo!$B$2:$B$61,MATCH($C745,Equipo!$A$2:$A$61,0)),"No está en Equipo"))</f>
        <v/>
      </c>
      <c r="F745" s="15">
        <f>IF($C745="","",IFERROR(INDEX(Equipo!$C$2:$C$61,MATCH($C745,Equipo!$A$2:$A$61,0)),0))</f>
        <v/>
      </c>
      <c r="G745" s="13">
        <f>IF(OR($A745="",$B745=""),"",IFERROR($A745*10+MATCH($B745,Puestos!$D$2:$D$7,0),""))</f>
        <v/>
      </c>
      <c r="H745" s="13">
        <f>IF($G745="","",IFERROR(INDEX(Turnos!$F$2:$F$201,MATCH($G745,Turnos!$J$2:$J$201,0)),"Falta el turno"))</f>
        <v/>
      </c>
      <c r="I745" s="15">
        <f>IF(OR($C745="",$H745=""),"",IF($H745="Por horas",N($D745),IF($H745="Por puntos",N($F745),IF($H745="Puntos × horas",N($F745)*N($D745),IF($H745="Partes iguales",1,"")))))</f>
        <v/>
      </c>
      <c r="J745" s="15">
        <f>IF($I745="","",SUMIFS($I$2:$I$1201,$G$2:$G$1201,$G745))</f>
        <v/>
      </c>
      <c r="K745" s="19">
        <f>IF($I745="","",IFERROR($I745/$J745,0))</f>
        <v/>
      </c>
      <c r="L745" s="18">
        <f>IF($K745="","",$K745*N(INDEX(Turnos!$C$2:$C$201,MATCH($G745,Turnos!$J$2:$J$201,0))))</f>
        <v/>
      </c>
      <c r="M745" s="18">
        <f>IF($K745="","",$K745*N(INDEX(Turnos!$D$2:$D$201,MATCH($G745,Turnos!$J$2:$J$201,0))))</f>
        <v/>
      </c>
      <c r="N745" s="18">
        <f>IF($K745="","",$L745+$M745)</f>
        <v/>
      </c>
      <c r="O745" s="13">
        <f>IF(OR($G745="",$C745="",$G745&lt;&gt;'Liquidación del turno'!$C$5),"",COUNTIFS($G$2:$G745,$G745,$C$2:$C745,"&lt;&gt;"))</f>
        <v/>
      </c>
    </row>
    <row r="746">
      <c r="A746" s="16" t="n"/>
      <c r="B746" s="11" t="n"/>
      <c r="C746" s="11" t="n"/>
      <c r="D746" s="12" t="n"/>
      <c r="E746" s="13">
        <f>IF($C746="","",IFERROR(INDEX(Equipo!$B$2:$B$61,MATCH($C746,Equipo!$A$2:$A$61,0)),"No está en Equipo"))</f>
        <v/>
      </c>
      <c r="F746" s="15">
        <f>IF($C746="","",IFERROR(INDEX(Equipo!$C$2:$C$61,MATCH($C746,Equipo!$A$2:$A$61,0)),0))</f>
        <v/>
      </c>
      <c r="G746" s="13">
        <f>IF(OR($A746="",$B746=""),"",IFERROR($A746*10+MATCH($B746,Puestos!$D$2:$D$7,0),""))</f>
        <v/>
      </c>
      <c r="H746" s="13">
        <f>IF($G746="","",IFERROR(INDEX(Turnos!$F$2:$F$201,MATCH($G746,Turnos!$J$2:$J$201,0)),"Falta el turno"))</f>
        <v/>
      </c>
      <c r="I746" s="15">
        <f>IF(OR($C746="",$H746=""),"",IF($H746="Por horas",N($D746),IF($H746="Por puntos",N($F746),IF($H746="Puntos × horas",N($F746)*N($D746),IF($H746="Partes iguales",1,"")))))</f>
        <v/>
      </c>
      <c r="J746" s="15">
        <f>IF($I746="","",SUMIFS($I$2:$I$1201,$G$2:$G$1201,$G746))</f>
        <v/>
      </c>
      <c r="K746" s="19">
        <f>IF($I746="","",IFERROR($I746/$J746,0))</f>
        <v/>
      </c>
      <c r="L746" s="18">
        <f>IF($K746="","",$K746*N(INDEX(Turnos!$C$2:$C$201,MATCH($G746,Turnos!$J$2:$J$201,0))))</f>
        <v/>
      </c>
      <c r="M746" s="18">
        <f>IF($K746="","",$K746*N(INDEX(Turnos!$D$2:$D$201,MATCH($G746,Turnos!$J$2:$J$201,0))))</f>
        <v/>
      </c>
      <c r="N746" s="18">
        <f>IF($K746="","",$L746+$M746)</f>
        <v/>
      </c>
      <c r="O746" s="13">
        <f>IF(OR($G746="",$C746="",$G746&lt;&gt;'Liquidación del turno'!$C$5),"",COUNTIFS($G$2:$G746,$G746,$C$2:$C746,"&lt;&gt;"))</f>
        <v/>
      </c>
    </row>
    <row r="747">
      <c r="A747" s="16" t="n"/>
      <c r="B747" s="11" t="n"/>
      <c r="C747" s="11" t="n"/>
      <c r="D747" s="12" t="n"/>
      <c r="E747" s="13">
        <f>IF($C747="","",IFERROR(INDEX(Equipo!$B$2:$B$61,MATCH($C747,Equipo!$A$2:$A$61,0)),"No está en Equipo"))</f>
        <v/>
      </c>
      <c r="F747" s="15">
        <f>IF($C747="","",IFERROR(INDEX(Equipo!$C$2:$C$61,MATCH($C747,Equipo!$A$2:$A$61,0)),0))</f>
        <v/>
      </c>
      <c r="G747" s="13">
        <f>IF(OR($A747="",$B747=""),"",IFERROR($A747*10+MATCH($B747,Puestos!$D$2:$D$7,0),""))</f>
        <v/>
      </c>
      <c r="H747" s="13">
        <f>IF($G747="","",IFERROR(INDEX(Turnos!$F$2:$F$201,MATCH($G747,Turnos!$J$2:$J$201,0)),"Falta el turno"))</f>
        <v/>
      </c>
      <c r="I747" s="15">
        <f>IF(OR($C747="",$H747=""),"",IF($H747="Por horas",N($D747),IF($H747="Por puntos",N($F747),IF($H747="Puntos × horas",N($F747)*N($D747),IF($H747="Partes iguales",1,"")))))</f>
        <v/>
      </c>
      <c r="J747" s="15">
        <f>IF($I747="","",SUMIFS($I$2:$I$1201,$G$2:$G$1201,$G747))</f>
        <v/>
      </c>
      <c r="K747" s="19">
        <f>IF($I747="","",IFERROR($I747/$J747,0))</f>
        <v/>
      </c>
      <c r="L747" s="18">
        <f>IF($K747="","",$K747*N(INDEX(Turnos!$C$2:$C$201,MATCH($G747,Turnos!$J$2:$J$201,0))))</f>
        <v/>
      </c>
      <c r="M747" s="18">
        <f>IF($K747="","",$K747*N(INDEX(Turnos!$D$2:$D$201,MATCH($G747,Turnos!$J$2:$J$201,0))))</f>
        <v/>
      </c>
      <c r="N747" s="18">
        <f>IF($K747="","",$L747+$M747)</f>
        <v/>
      </c>
      <c r="O747" s="13">
        <f>IF(OR($G747="",$C747="",$G747&lt;&gt;'Liquidación del turno'!$C$5),"",COUNTIFS($G$2:$G747,$G747,$C$2:$C747,"&lt;&gt;"))</f>
        <v/>
      </c>
    </row>
    <row r="748">
      <c r="A748" s="16" t="n"/>
      <c r="B748" s="11" t="n"/>
      <c r="C748" s="11" t="n"/>
      <c r="D748" s="12" t="n"/>
      <c r="E748" s="13">
        <f>IF($C748="","",IFERROR(INDEX(Equipo!$B$2:$B$61,MATCH($C748,Equipo!$A$2:$A$61,0)),"No está en Equipo"))</f>
        <v/>
      </c>
      <c r="F748" s="15">
        <f>IF($C748="","",IFERROR(INDEX(Equipo!$C$2:$C$61,MATCH($C748,Equipo!$A$2:$A$61,0)),0))</f>
        <v/>
      </c>
      <c r="G748" s="13">
        <f>IF(OR($A748="",$B748=""),"",IFERROR($A748*10+MATCH($B748,Puestos!$D$2:$D$7,0),""))</f>
        <v/>
      </c>
      <c r="H748" s="13">
        <f>IF($G748="","",IFERROR(INDEX(Turnos!$F$2:$F$201,MATCH($G748,Turnos!$J$2:$J$201,0)),"Falta el turno"))</f>
        <v/>
      </c>
      <c r="I748" s="15">
        <f>IF(OR($C748="",$H748=""),"",IF($H748="Por horas",N($D748),IF($H748="Por puntos",N($F748),IF($H748="Puntos × horas",N($F748)*N($D748),IF($H748="Partes iguales",1,"")))))</f>
        <v/>
      </c>
      <c r="J748" s="15">
        <f>IF($I748="","",SUMIFS($I$2:$I$1201,$G$2:$G$1201,$G748))</f>
        <v/>
      </c>
      <c r="K748" s="19">
        <f>IF($I748="","",IFERROR($I748/$J748,0))</f>
        <v/>
      </c>
      <c r="L748" s="18">
        <f>IF($K748="","",$K748*N(INDEX(Turnos!$C$2:$C$201,MATCH($G748,Turnos!$J$2:$J$201,0))))</f>
        <v/>
      </c>
      <c r="M748" s="18">
        <f>IF($K748="","",$K748*N(INDEX(Turnos!$D$2:$D$201,MATCH($G748,Turnos!$J$2:$J$201,0))))</f>
        <v/>
      </c>
      <c r="N748" s="18">
        <f>IF($K748="","",$L748+$M748)</f>
        <v/>
      </c>
      <c r="O748" s="13">
        <f>IF(OR($G748="",$C748="",$G748&lt;&gt;'Liquidación del turno'!$C$5),"",COUNTIFS($G$2:$G748,$G748,$C$2:$C748,"&lt;&gt;"))</f>
        <v/>
      </c>
    </row>
    <row r="749">
      <c r="A749" s="16" t="n"/>
      <c r="B749" s="11" t="n"/>
      <c r="C749" s="11" t="n"/>
      <c r="D749" s="12" t="n"/>
      <c r="E749" s="13">
        <f>IF($C749="","",IFERROR(INDEX(Equipo!$B$2:$B$61,MATCH($C749,Equipo!$A$2:$A$61,0)),"No está en Equipo"))</f>
        <v/>
      </c>
      <c r="F749" s="15">
        <f>IF($C749="","",IFERROR(INDEX(Equipo!$C$2:$C$61,MATCH($C749,Equipo!$A$2:$A$61,0)),0))</f>
        <v/>
      </c>
      <c r="G749" s="13">
        <f>IF(OR($A749="",$B749=""),"",IFERROR($A749*10+MATCH($B749,Puestos!$D$2:$D$7,0),""))</f>
        <v/>
      </c>
      <c r="H749" s="13">
        <f>IF($G749="","",IFERROR(INDEX(Turnos!$F$2:$F$201,MATCH($G749,Turnos!$J$2:$J$201,0)),"Falta el turno"))</f>
        <v/>
      </c>
      <c r="I749" s="15">
        <f>IF(OR($C749="",$H749=""),"",IF($H749="Por horas",N($D749),IF($H749="Por puntos",N($F749),IF($H749="Puntos × horas",N($F749)*N($D749),IF($H749="Partes iguales",1,"")))))</f>
        <v/>
      </c>
      <c r="J749" s="15">
        <f>IF($I749="","",SUMIFS($I$2:$I$1201,$G$2:$G$1201,$G749))</f>
        <v/>
      </c>
      <c r="K749" s="19">
        <f>IF($I749="","",IFERROR($I749/$J749,0))</f>
        <v/>
      </c>
      <c r="L749" s="18">
        <f>IF($K749="","",$K749*N(INDEX(Turnos!$C$2:$C$201,MATCH($G749,Turnos!$J$2:$J$201,0))))</f>
        <v/>
      </c>
      <c r="M749" s="18">
        <f>IF($K749="","",$K749*N(INDEX(Turnos!$D$2:$D$201,MATCH($G749,Turnos!$J$2:$J$201,0))))</f>
        <v/>
      </c>
      <c r="N749" s="18">
        <f>IF($K749="","",$L749+$M749)</f>
        <v/>
      </c>
      <c r="O749" s="13">
        <f>IF(OR($G749="",$C749="",$G749&lt;&gt;'Liquidación del turno'!$C$5),"",COUNTIFS($G$2:$G749,$G749,$C$2:$C749,"&lt;&gt;"))</f>
        <v/>
      </c>
    </row>
    <row r="750">
      <c r="A750" s="16" t="n"/>
      <c r="B750" s="11" t="n"/>
      <c r="C750" s="11" t="n"/>
      <c r="D750" s="12" t="n"/>
      <c r="E750" s="13">
        <f>IF($C750="","",IFERROR(INDEX(Equipo!$B$2:$B$61,MATCH($C750,Equipo!$A$2:$A$61,0)),"No está en Equipo"))</f>
        <v/>
      </c>
      <c r="F750" s="15">
        <f>IF($C750="","",IFERROR(INDEX(Equipo!$C$2:$C$61,MATCH($C750,Equipo!$A$2:$A$61,0)),0))</f>
        <v/>
      </c>
      <c r="G750" s="13">
        <f>IF(OR($A750="",$B750=""),"",IFERROR($A750*10+MATCH($B750,Puestos!$D$2:$D$7,0),""))</f>
        <v/>
      </c>
      <c r="H750" s="13">
        <f>IF($G750="","",IFERROR(INDEX(Turnos!$F$2:$F$201,MATCH($G750,Turnos!$J$2:$J$201,0)),"Falta el turno"))</f>
        <v/>
      </c>
      <c r="I750" s="15">
        <f>IF(OR($C750="",$H750=""),"",IF($H750="Por horas",N($D750),IF($H750="Por puntos",N($F750),IF($H750="Puntos × horas",N($F750)*N($D750),IF($H750="Partes iguales",1,"")))))</f>
        <v/>
      </c>
      <c r="J750" s="15">
        <f>IF($I750="","",SUMIFS($I$2:$I$1201,$G$2:$G$1201,$G750))</f>
        <v/>
      </c>
      <c r="K750" s="19">
        <f>IF($I750="","",IFERROR($I750/$J750,0))</f>
        <v/>
      </c>
      <c r="L750" s="18">
        <f>IF($K750="","",$K750*N(INDEX(Turnos!$C$2:$C$201,MATCH($G750,Turnos!$J$2:$J$201,0))))</f>
        <v/>
      </c>
      <c r="M750" s="18">
        <f>IF($K750="","",$K750*N(INDEX(Turnos!$D$2:$D$201,MATCH($G750,Turnos!$J$2:$J$201,0))))</f>
        <v/>
      </c>
      <c r="N750" s="18">
        <f>IF($K750="","",$L750+$M750)</f>
        <v/>
      </c>
      <c r="O750" s="13">
        <f>IF(OR($G750="",$C750="",$G750&lt;&gt;'Liquidación del turno'!$C$5),"",COUNTIFS($G$2:$G750,$G750,$C$2:$C750,"&lt;&gt;"))</f>
        <v/>
      </c>
    </row>
    <row r="751">
      <c r="A751" s="16" t="n"/>
      <c r="B751" s="11" t="n"/>
      <c r="C751" s="11" t="n"/>
      <c r="D751" s="12" t="n"/>
      <c r="E751" s="13">
        <f>IF($C751="","",IFERROR(INDEX(Equipo!$B$2:$B$61,MATCH($C751,Equipo!$A$2:$A$61,0)),"No está en Equipo"))</f>
        <v/>
      </c>
      <c r="F751" s="15">
        <f>IF($C751="","",IFERROR(INDEX(Equipo!$C$2:$C$61,MATCH($C751,Equipo!$A$2:$A$61,0)),0))</f>
        <v/>
      </c>
      <c r="G751" s="13">
        <f>IF(OR($A751="",$B751=""),"",IFERROR($A751*10+MATCH($B751,Puestos!$D$2:$D$7,0),""))</f>
        <v/>
      </c>
      <c r="H751" s="13">
        <f>IF($G751="","",IFERROR(INDEX(Turnos!$F$2:$F$201,MATCH($G751,Turnos!$J$2:$J$201,0)),"Falta el turno"))</f>
        <v/>
      </c>
      <c r="I751" s="15">
        <f>IF(OR($C751="",$H751=""),"",IF($H751="Por horas",N($D751),IF($H751="Por puntos",N($F751),IF($H751="Puntos × horas",N($F751)*N($D751),IF($H751="Partes iguales",1,"")))))</f>
        <v/>
      </c>
      <c r="J751" s="15">
        <f>IF($I751="","",SUMIFS($I$2:$I$1201,$G$2:$G$1201,$G751))</f>
        <v/>
      </c>
      <c r="K751" s="19">
        <f>IF($I751="","",IFERROR($I751/$J751,0))</f>
        <v/>
      </c>
      <c r="L751" s="18">
        <f>IF($K751="","",$K751*N(INDEX(Turnos!$C$2:$C$201,MATCH($G751,Turnos!$J$2:$J$201,0))))</f>
        <v/>
      </c>
      <c r="M751" s="18">
        <f>IF($K751="","",$K751*N(INDEX(Turnos!$D$2:$D$201,MATCH($G751,Turnos!$J$2:$J$201,0))))</f>
        <v/>
      </c>
      <c r="N751" s="18">
        <f>IF($K751="","",$L751+$M751)</f>
        <v/>
      </c>
      <c r="O751" s="13">
        <f>IF(OR($G751="",$C751="",$G751&lt;&gt;'Liquidación del turno'!$C$5),"",COUNTIFS($G$2:$G751,$G751,$C$2:$C751,"&lt;&gt;"))</f>
        <v/>
      </c>
    </row>
    <row r="752">
      <c r="A752" s="16" t="n"/>
      <c r="B752" s="11" t="n"/>
      <c r="C752" s="11" t="n"/>
      <c r="D752" s="12" t="n"/>
      <c r="E752" s="13">
        <f>IF($C752="","",IFERROR(INDEX(Equipo!$B$2:$B$61,MATCH($C752,Equipo!$A$2:$A$61,0)),"No está en Equipo"))</f>
        <v/>
      </c>
      <c r="F752" s="15">
        <f>IF($C752="","",IFERROR(INDEX(Equipo!$C$2:$C$61,MATCH($C752,Equipo!$A$2:$A$61,0)),0))</f>
        <v/>
      </c>
      <c r="G752" s="13">
        <f>IF(OR($A752="",$B752=""),"",IFERROR($A752*10+MATCH($B752,Puestos!$D$2:$D$7,0),""))</f>
        <v/>
      </c>
      <c r="H752" s="13">
        <f>IF($G752="","",IFERROR(INDEX(Turnos!$F$2:$F$201,MATCH($G752,Turnos!$J$2:$J$201,0)),"Falta el turno"))</f>
        <v/>
      </c>
      <c r="I752" s="15">
        <f>IF(OR($C752="",$H752=""),"",IF($H752="Por horas",N($D752),IF($H752="Por puntos",N($F752),IF($H752="Puntos × horas",N($F752)*N($D752),IF($H752="Partes iguales",1,"")))))</f>
        <v/>
      </c>
      <c r="J752" s="15">
        <f>IF($I752="","",SUMIFS($I$2:$I$1201,$G$2:$G$1201,$G752))</f>
        <v/>
      </c>
      <c r="K752" s="19">
        <f>IF($I752="","",IFERROR($I752/$J752,0))</f>
        <v/>
      </c>
      <c r="L752" s="18">
        <f>IF($K752="","",$K752*N(INDEX(Turnos!$C$2:$C$201,MATCH($G752,Turnos!$J$2:$J$201,0))))</f>
        <v/>
      </c>
      <c r="M752" s="18">
        <f>IF($K752="","",$K752*N(INDEX(Turnos!$D$2:$D$201,MATCH($G752,Turnos!$J$2:$J$201,0))))</f>
        <v/>
      </c>
      <c r="N752" s="18">
        <f>IF($K752="","",$L752+$M752)</f>
        <v/>
      </c>
      <c r="O752" s="13">
        <f>IF(OR($G752="",$C752="",$G752&lt;&gt;'Liquidación del turno'!$C$5),"",COUNTIFS($G$2:$G752,$G752,$C$2:$C752,"&lt;&gt;"))</f>
        <v/>
      </c>
    </row>
    <row r="753">
      <c r="A753" s="16" t="n"/>
      <c r="B753" s="11" t="n"/>
      <c r="C753" s="11" t="n"/>
      <c r="D753" s="12" t="n"/>
      <c r="E753" s="13">
        <f>IF($C753="","",IFERROR(INDEX(Equipo!$B$2:$B$61,MATCH($C753,Equipo!$A$2:$A$61,0)),"No está en Equipo"))</f>
        <v/>
      </c>
      <c r="F753" s="15">
        <f>IF($C753="","",IFERROR(INDEX(Equipo!$C$2:$C$61,MATCH($C753,Equipo!$A$2:$A$61,0)),0))</f>
        <v/>
      </c>
      <c r="G753" s="13">
        <f>IF(OR($A753="",$B753=""),"",IFERROR($A753*10+MATCH($B753,Puestos!$D$2:$D$7,0),""))</f>
        <v/>
      </c>
      <c r="H753" s="13">
        <f>IF($G753="","",IFERROR(INDEX(Turnos!$F$2:$F$201,MATCH($G753,Turnos!$J$2:$J$201,0)),"Falta el turno"))</f>
        <v/>
      </c>
      <c r="I753" s="15">
        <f>IF(OR($C753="",$H753=""),"",IF($H753="Por horas",N($D753),IF($H753="Por puntos",N($F753),IF($H753="Puntos × horas",N($F753)*N($D753),IF($H753="Partes iguales",1,"")))))</f>
        <v/>
      </c>
      <c r="J753" s="15">
        <f>IF($I753="","",SUMIFS($I$2:$I$1201,$G$2:$G$1201,$G753))</f>
        <v/>
      </c>
      <c r="K753" s="19">
        <f>IF($I753="","",IFERROR($I753/$J753,0))</f>
        <v/>
      </c>
      <c r="L753" s="18">
        <f>IF($K753="","",$K753*N(INDEX(Turnos!$C$2:$C$201,MATCH($G753,Turnos!$J$2:$J$201,0))))</f>
        <v/>
      </c>
      <c r="M753" s="18">
        <f>IF($K753="","",$K753*N(INDEX(Turnos!$D$2:$D$201,MATCH($G753,Turnos!$J$2:$J$201,0))))</f>
        <v/>
      </c>
      <c r="N753" s="18">
        <f>IF($K753="","",$L753+$M753)</f>
        <v/>
      </c>
      <c r="O753" s="13">
        <f>IF(OR($G753="",$C753="",$G753&lt;&gt;'Liquidación del turno'!$C$5),"",COUNTIFS($G$2:$G753,$G753,$C$2:$C753,"&lt;&gt;"))</f>
        <v/>
      </c>
    </row>
    <row r="754">
      <c r="A754" s="16" t="n"/>
      <c r="B754" s="11" t="n"/>
      <c r="C754" s="11" t="n"/>
      <c r="D754" s="12" t="n"/>
      <c r="E754" s="13">
        <f>IF($C754="","",IFERROR(INDEX(Equipo!$B$2:$B$61,MATCH($C754,Equipo!$A$2:$A$61,0)),"No está en Equipo"))</f>
        <v/>
      </c>
      <c r="F754" s="15">
        <f>IF($C754="","",IFERROR(INDEX(Equipo!$C$2:$C$61,MATCH($C754,Equipo!$A$2:$A$61,0)),0))</f>
        <v/>
      </c>
      <c r="G754" s="13">
        <f>IF(OR($A754="",$B754=""),"",IFERROR($A754*10+MATCH($B754,Puestos!$D$2:$D$7,0),""))</f>
        <v/>
      </c>
      <c r="H754" s="13">
        <f>IF($G754="","",IFERROR(INDEX(Turnos!$F$2:$F$201,MATCH($G754,Turnos!$J$2:$J$201,0)),"Falta el turno"))</f>
        <v/>
      </c>
      <c r="I754" s="15">
        <f>IF(OR($C754="",$H754=""),"",IF($H754="Por horas",N($D754),IF($H754="Por puntos",N($F754),IF($H754="Puntos × horas",N($F754)*N($D754),IF($H754="Partes iguales",1,"")))))</f>
        <v/>
      </c>
      <c r="J754" s="15">
        <f>IF($I754="","",SUMIFS($I$2:$I$1201,$G$2:$G$1201,$G754))</f>
        <v/>
      </c>
      <c r="K754" s="19">
        <f>IF($I754="","",IFERROR($I754/$J754,0))</f>
        <v/>
      </c>
      <c r="L754" s="18">
        <f>IF($K754="","",$K754*N(INDEX(Turnos!$C$2:$C$201,MATCH($G754,Turnos!$J$2:$J$201,0))))</f>
        <v/>
      </c>
      <c r="M754" s="18">
        <f>IF($K754="","",$K754*N(INDEX(Turnos!$D$2:$D$201,MATCH($G754,Turnos!$J$2:$J$201,0))))</f>
        <v/>
      </c>
      <c r="N754" s="18">
        <f>IF($K754="","",$L754+$M754)</f>
        <v/>
      </c>
      <c r="O754" s="13">
        <f>IF(OR($G754="",$C754="",$G754&lt;&gt;'Liquidación del turno'!$C$5),"",COUNTIFS($G$2:$G754,$G754,$C$2:$C754,"&lt;&gt;"))</f>
        <v/>
      </c>
    </row>
    <row r="755">
      <c r="A755" s="16" t="n"/>
      <c r="B755" s="11" t="n"/>
      <c r="C755" s="11" t="n"/>
      <c r="D755" s="12" t="n"/>
      <c r="E755" s="13">
        <f>IF($C755="","",IFERROR(INDEX(Equipo!$B$2:$B$61,MATCH($C755,Equipo!$A$2:$A$61,0)),"No está en Equipo"))</f>
        <v/>
      </c>
      <c r="F755" s="15">
        <f>IF($C755="","",IFERROR(INDEX(Equipo!$C$2:$C$61,MATCH($C755,Equipo!$A$2:$A$61,0)),0))</f>
        <v/>
      </c>
      <c r="G755" s="13">
        <f>IF(OR($A755="",$B755=""),"",IFERROR($A755*10+MATCH($B755,Puestos!$D$2:$D$7,0),""))</f>
        <v/>
      </c>
      <c r="H755" s="13">
        <f>IF($G755="","",IFERROR(INDEX(Turnos!$F$2:$F$201,MATCH($G755,Turnos!$J$2:$J$201,0)),"Falta el turno"))</f>
        <v/>
      </c>
      <c r="I755" s="15">
        <f>IF(OR($C755="",$H755=""),"",IF($H755="Por horas",N($D755),IF($H755="Por puntos",N($F755),IF($H755="Puntos × horas",N($F755)*N($D755),IF($H755="Partes iguales",1,"")))))</f>
        <v/>
      </c>
      <c r="J755" s="15">
        <f>IF($I755="","",SUMIFS($I$2:$I$1201,$G$2:$G$1201,$G755))</f>
        <v/>
      </c>
      <c r="K755" s="19">
        <f>IF($I755="","",IFERROR($I755/$J755,0))</f>
        <v/>
      </c>
      <c r="L755" s="18">
        <f>IF($K755="","",$K755*N(INDEX(Turnos!$C$2:$C$201,MATCH($G755,Turnos!$J$2:$J$201,0))))</f>
        <v/>
      </c>
      <c r="M755" s="18">
        <f>IF($K755="","",$K755*N(INDEX(Turnos!$D$2:$D$201,MATCH($G755,Turnos!$J$2:$J$201,0))))</f>
        <v/>
      </c>
      <c r="N755" s="18">
        <f>IF($K755="","",$L755+$M755)</f>
        <v/>
      </c>
      <c r="O755" s="13">
        <f>IF(OR($G755="",$C755="",$G755&lt;&gt;'Liquidación del turno'!$C$5),"",COUNTIFS($G$2:$G755,$G755,$C$2:$C755,"&lt;&gt;"))</f>
        <v/>
      </c>
    </row>
    <row r="756">
      <c r="A756" s="16" t="n"/>
      <c r="B756" s="11" t="n"/>
      <c r="C756" s="11" t="n"/>
      <c r="D756" s="12" t="n"/>
      <c r="E756" s="13">
        <f>IF($C756="","",IFERROR(INDEX(Equipo!$B$2:$B$61,MATCH($C756,Equipo!$A$2:$A$61,0)),"No está en Equipo"))</f>
        <v/>
      </c>
      <c r="F756" s="15">
        <f>IF($C756="","",IFERROR(INDEX(Equipo!$C$2:$C$61,MATCH($C756,Equipo!$A$2:$A$61,0)),0))</f>
        <v/>
      </c>
      <c r="G756" s="13">
        <f>IF(OR($A756="",$B756=""),"",IFERROR($A756*10+MATCH($B756,Puestos!$D$2:$D$7,0),""))</f>
        <v/>
      </c>
      <c r="H756" s="13">
        <f>IF($G756="","",IFERROR(INDEX(Turnos!$F$2:$F$201,MATCH($G756,Turnos!$J$2:$J$201,0)),"Falta el turno"))</f>
        <v/>
      </c>
      <c r="I756" s="15">
        <f>IF(OR($C756="",$H756=""),"",IF($H756="Por horas",N($D756),IF($H756="Por puntos",N($F756),IF($H756="Puntos × horas",N($F756)*N($D756),IF($H756="Partes iguales",1,"")))))</f>
        <v/>
      </c>
      <c r="J756" s="15">
        <f>IF($I756="","",SUMIFS($I$2:$I$1201,$G$2:$G$1201,$G756))</f>
        <v/>
      </c>
      <c r="K756" s="19">
        <f>IF($I756="","",IFERROR($I756/$J756,0))</f>
        <v/>
      </c>
      <c r="L756" s="18">
        <f>IF($K756="","",$K756*N(INDEX(Turnos!$C$2:$C$201,MATCH($G756,Turnos!$J$2:$J$201,0))))</f>
        <v/>
      </c>
      <c r="M756" s="18">
        <f>IF($K756="","",$K756*N(INDEX(Turnos!$D$2:$D$201,MATCH($G756,Turnos!$J$2:$J$201,0))))</f>
        <v/>
      </c>
      <c r="N756" s="18">
        <f>IF($K756="","",$L756+$M756)</f>
        <v/>
      </c>
      <c r="O756" s="13">
        <f>IF(OR($G756="",$C756="",$G756&lt;&gt;'Liquidación del turno'!$C$5),"",COUNTIFS($G$2:$G756,$G756,$C$2:$C756,"&lt;&gt;"))</f>
        <v/>
      </c>
    </row>
    <row r="757">
      <c r="A757" s="16" t="n"/>
      <c r="B757" s="11" t="n"/>
      <c r="C757" s="11" t="n"/>
      <c r="D757" s="12" t="n"/>
      <c r="E757" s="13">
        <f>IF($C757="","",IFERROR(INDEX(Equipo!$B$2:$B$61,MATCH($C757,Equipo!$A$2:$A$61,0)),"No está en Equipo"))</f>
        <v/>
      </c>
      <c r="F757" s="15">
        <f>IF($C757="","",IFERROR(INDEX(Equipo!$C$2:$C$61,MATCH($C757,Equipo!$A$2:$A$61,0)),0))</f>
        <v/>
      </c>
      <c r="G757" s="13">
        <f>IF(OR($A757="",$B757=""),"",IFERROR($A757*10+MATCH($B757,Puestos!$D$2:$D$7,0),""))</f>
        <v/>
      </c>
      <c r="H757" s="13">
        <f>IF($G757="","",IFERROR(INDEX(Turnos!$F$2:$F$201,MATCH($G757,Turnos!$J$2:$J$201,0)),"Falta el turno"))</f>
        <v/>
      </c>
      <c r="I757" s="15">
        <f>IF(OR($C757="",$H757=""),"",IF($H757="Por horas",N($D757),IF($H757="Por puntos",N($F757),IF($H757="Puntos × horas",N($F757)*N($D757),IF($H757="Partes iguales",1,"")))))</f>
        <v/>
      </c>
      <c r="J757" s="15">
        <f>IF($I757="","",SUMIFS($I$2:$I$1201,$G$2:$G$1201,$G757))</f>
        <v/>
      </c>
      <c r="K757" s="19">
        <f>IF($I757="","",IFERROR($I757/$J757,0))</f>
        <v/>
      </c>
      <c r="L757" s="18">
        <f>IF($K757="","",$K757*N(INDEX(Turnos!$C$2:$C$201,MATCH($G757,Turnos!$J$2:$J$201,0))))</f>
        <v/>
      </c>
      <c r="M757" s="18">
        <f>IF($K757="","",$K757*N(INDEX(Turnos!$D$2:$D$201,MATCH($G757,Turnos!$J$2:$J$201,0))))</f>
        <v/>
      </c>
      <c r="N757" s="18">
        <f>IF($K757="","",$L757+$M757)</f>
        <v/>
      </c>
      <c r="O757" s="13">
        <f>IF(OR($G757="",$C757="",$G757&lt;&gt;'Liquidación del turno'!$C$5),"",COUNTIFS($G$2:$G757,$G757,$C$2:$C757,"&lt;&gt;"))</f>
        <v/>
      </c>
    </row>
    <row r="758">
      <c r="A758" s="16" t="n"/>
      <c r="B758" s="11" t="n"/>
      <c r="C758" s="11" t="n"/>
      <c r="D758" s="12" t="n"/>
      <c r="E758" s="13">
        <f>IF($C758="","",IFERROR(INDEX(Equipo!$B$2:$B$61,MATCH($C758,Equipo!$A$2:$A$61,0)),"No está en Equipo"))</f>
        <v/>
      </c>
      <c r="F758" s="15">
        <f>IF($C758="","",IFERROR(INDEX(Equipo!$C$2:$C$61,MATCH($C758,Equipo!$A$2:$A$61,0)),0))</f>
        <v/>
      </c>
      <c r="G758" s="13">
        <f>IF(OR($A758="",$B758=""),"",IFERROR($A758*10+MATCH($B758,Puestos!$D$2:$D$7,0),""))</f>
        <v/>
      </c>
      <c r="H758" s="13">
        <f>IF($G758="","",IFERROR(INDEX(Turnos!$F$2:$F$201,MATCH($G758,Turnos!$J$2:$J$201,0)),"Falta el turno"))</f>
        <v/>
      </c>
      <c r="I758" s="15">
        <f>IF(OR($C758="",$H758=""),"",IF($H758="Por horas",N($D758),IF($H758="Por puntos",N($F758),IF($H758="Puntos × horas",N($F758)*N($D758),IF($H758="Partes iguales",1,"")))))</f>
        <v/>
      </c>
      <c r="J758" s="15">
        <f>IF($I758="","",SUMIFS($I$2:$I$1201,$G$2:$G$1201,$G758))</f>
        <v/>
      </c>
      <c r="K758" s="19">
        <f>IF($I758="","",IFERROR($I758/$J758,0))</f>
        <v/>
      </c>
      <c r="L758" s="18">
        <f>IF($K758="","",$K758*N(INDEX(Turnos!$C$2:$C$201,MATCH($G758,Turnos!$J$2:$J$201,0))))</f>
        <v/>
      </c>
      <c r="M758" s="18">
        <f>IF($K758="","",$K758*N(INDEX(Turnos!$D$2:$D$201,MATCH($G758,Turnos!$J$2:$J$201,0))))</f>
        <v/>
      </c>
      <c r="N758" s="18">
        <f>IF($K758="","",$L758+$M758)</f>
        <v/>
      </c>
      <c r="O758" s="13">
        <f>IF(OR($G758="",$C758="",$G758&lt;&gt;'Liquidación del turno'!$C$5),"",COUNTIFS($G$2:$G758,$G758,$C$2:$C758,"&lt;&gt;"))</f>
        <v/>
      </c>
    </row>
    <row r="759">
      <c r="A759" s="16" t="n"/>
      <c r="B759" s="11" t="n"/>
      <c r="C759" s="11" t="n"/>
      <c r="D759" s="12" t="n"/>
      <c r="E759" s="13">
        <f>IF($C759="","",IFERROR(INDEX(Equipo!$B$2:$B$61,MATCH($C759,Equipo!$A$2:$A$61,0)),"No está en Equipo"))</f>
        <v/>
      </c>
      <c r="F759" s="15">
        <f>IF($C759="","",IFERROR(INDEX(Equipo!$C$2:$C$61,MATCH($C759,Equipo!$A$2:$A$61,0)),0))</f>
        <v/>
      </c>
      <c r="G759" s="13">
        <f>IF(OR($A759="",$B759=""),"",IFERROR($A759*10+MATCH($B759,Puestos!$D$2:$D$7,0),""))</f>
        <v/>
      </c>
      <c r="H759" s="13">
        <f>IF($G759="","",IFERROR(INDEX(Turnos!$F$2:$F$201,MATCH($G759,Turnos!$J$2:$J$201,0)),"Falta el turno"))</f>
        <v/>
      </c>
      <c r="I759" s="15">
        <f>IF(OR($C759="",$H759=""),"",IF($H759="Por horas",N($D759),IF($H759="Por puntos",N($F759),IF($H759="Puntos × horas",N($F759)*N($D759),IF($H759="Partes iguales",1,"")))))</f>
        <v/>
      </c>
      <c r="J759" s="15">
        <f>IF($I759="","",SUMIFS($I$2:$I$1201,$G$2:$G$1201,$G759))</f>
        <v/>
      </c>
      <c r="K759" s="19">
        <f>IF($I759="","",IFERROR($I759/$J759,0))</f>
        <v/>
      </c>
      <c r="L759" s="18">
        <f>IF($K759="","",$K759*N(INDEX(Turnos!$C$2:$C$201,MATCH($G759,Turnos!$J$2:$J$201,0))))</f>
        <v/>
      </c>
      <c r="M759" s="18">
        <f>IF($K759="","",$K759*N(INDEX(Turnos!$D$2:$D$201,MATCH($G759,Turnos!$J$2:$J$201,0))))</f>
        <v/>
      </c>
      <c r="N759" s="18">
        <f>IF($K759="","",$L759+$M759)</f>
        <v/>
      </c>
      <c r="O759" s="13">
        <f>IF(OR($G759="",$C759="",$G759&lt;&gt;'Liquidación del turno'!$C$5),"",COUNTIFS($G$2:$G759,$G759,$C$2:$C759,"&lt;&gt;"))</f>
        <v/>
      </c>
    </row>
    <row r="760">
      <c r="A760" s="16" t="n"/>
      <c r="B760" s="11" t="n"/>
      <c r="C760" s="11" t="n"/>
      <c r="D760" s="12" t="n"/>
      <c r="E760" s="13">
        <f>IF($C760="","",IFERROR(INDEX(Equipo!$B$2:$B$61,MATCH($C760,Equipo!$A$2:$A$61,0)),"No está en Equipo"))</f>
        <v/>
      </c>
      <c r="F760" s="15">
        <f>IF($C760="","",IFERROR(INDEX(Equipo!$C$2:$C$61,MATCH($C760,Equipo!$A$2:$A$61,0)),0))</f>
        <v/>
      </c>
      <c r="G760" s="13">
        <f>IF(OR($A760="",$B760=""),"",IFERROR($A760*10+MATCH($B760,Puestos!$D$2:$D$7,0),""))</f>
        <v/>
      </c>
      <c r="H760" s="13">
        <f>IF($G760="","",IFERROR(INDEX(Turnos!$F$2:$F$201,MATCH($G760,Turnos!$J$2:$J$201,0)),"Falta el turno"))</f>
        <v/>
      </c>
      <c r="I760" s="15">
        <f>IF(OR($C760="",$H760=""),"",IF($H760="Por horas",N($D760),IF($H760="Por puntos",N($F760),IF($H760="Puntos × horas",N($F760)*N($D760),IF($H760="Partes iguales",1,"")))))</f>
        <v/>
      </c>
      <c r="J760" s="15">
        <f>IF($I760="","",SUMIFS($I$2:$I$1201,$G$2:$G$1201,$G760))</f>
        <v/>
      </c>
      <c r="K760" s="19">
        <f>IF($I760="","",IFERROR($I760/$J760,0))</f>
        <v/>
      </c>
      <c r="L760" s="18">
        <f>IF($K760="","",$K760*N(INDEX(Turnos!$C$2:$C$201,MATCH($G760,Turnos!$J$2:$J$201,0))))</f>
        <v/>
      </c>
      <c r="M760" s="18">
        <f>IF($K760="","",$K760*N(INDEX(Turnos!$D$2:$D$201,MATCH($G760,Turnos!$J$2:$J$201,0))))</f>
        <v/>
      </c>
      <c r="N760" s="18">
        <f>IF($K760="","",$L760+$M760)</f>
        <v/>
      </c>
      <c r="O760" s="13">
        <f>IF(OR($G760="",$C760="",$G760&lt;&gt;'Liquidación del turno'!$C$5),"",COUNTIFS($G$2:$G760,$G760,$C$2:$C760,"&lt;&gt;"))</f>
        <v/>
      </c>
    </row>
    <row r="761">
      <c r="A761" s="16" t="n"/>
      <c r="B761" s="11" t="n"/>
      <c r="C761" s="11" t="n"/>
      <c r="D761" s="12" t="n"/>
      <c r="E761" s="13">
        <f>IF($C761="","",IFERROR(INDEX(Equipo!$B$2:$B$61,MATCH($C761,Equipo!$A$2:$A$61,0)),"No está en Equipo"))</f>
        <v/>
      </c>
      <c r="F761" s="15">
        <f>IF($C761="","",IFERROR(INDEX(Equipo!$C$2:$C$61,MATCH($C761,Equipo!$A$2:$A$61,0)),0))</f>
        <v/>
      </c>
      <c r="G761" s="13">
        <f>IF(OR($A761="",$B761=""),"",IFERROR($A761*10+MATCH($B761,Puestos!$D$2:$D$7,0),""))</f>
        <v/>
      </c>
      <c r="H761" s="13">
        <f>IF($G761="","",IFERROR(INDEX(Turnos!$F$2:$F$201,MATCH($G761,Turnos!$J$2:$J$201,0)),"Falta el turno"))</f>
        <v/>
      </c>
      <c r="I761" s="15">
        <f>IF(OR($C761="",$H761=""),"",IF($H761="Por horas",N($D761),IF($H761="Por puntos",N($F761),IF($H761="Puntos × horas",N($F761)*N($D761),IF($H761="Partes iguales",1,"")))))</f>
        <v/>
      </c>
      <c r="J761" s="15">
        <f>IF($I761="","",SUMIFS($I$2:$I$1201,$G$2:$G$1201,$G761))</f>
        <v/>
      </c>
      <c r="K761" s="19">
        <f>IF($I761="","",IFERROR($I761/$J761,0))</f>
        <v/>
      </c>
      <c r="L761" s="18">
        <f>IF($K761="","",$K761*N(INDEX(Turnos!$C$2:$C$201,MATCH($G761,Turnos!$J$2:$J$201,0))))</f>
        <v/>
      </c>
      <c r="M761" s="18">
        <f>IF($K761="","",$K761*N(INDEX(Turnos!$D$2:$D$201,MATCH($G761,Turnos!$J$2:$J$201,0))))</f>
        <v/>
      </c>
      <c r="N761" s="18">
        <f>IF($K761="","",$L761+$M761)</f>
        <v/>
      </c>
      <c r="O761" s="13">
        <f>IF(OR($G761="",$C761="",$G761&lt;&gt;'Liquidación del turno'!$C$5),"",COUNTIFS($G$2:$G761,$G761,$C$2:$C761,"&lt;&gt;"))</f>
        <v/>
      </c>
    </row>
    <row r="762">
      <c r="A762" s="16" t="n"/>
      <c r="B762" s="11" t="n"/>
      <c r="C762" s="11" t="n"/>
      <c r="D762" s="12" t="n"/>
      <c r="E762" s="13">
        <f>IF($C762="","",IFERROR(INDEX(Equipo!$B$2:$B$61,MATCH($C762,Equipo!$A$2:$A$61,0)),"No está en Equipo"))</f>
        <v/>
      </c>
      <c r="F762" s="15">
        <f>IF($C762="","",IFERROR(INDEX(Equipo!$C$2:$C$61,MATCH($C762,Equipo!$A$2:$A$61,0)),0))</f>
        <v/>
      </c>
      <c r="G762" s="13">
        <f>IF(OR($A762="",$B762=""),"",IFERROR($A762*10+MATCH($B762,Puestos!$D$2:$D$7,0),""))</f>
        <v/>
      </c>
      <c r="H762" s="13">
        <f>IF($G762="","",IFERROR(INDEX(Turnos!$F$2:$F$201,MATCH($G762,Turnos!$J$2:$J$201,0)),"Falta el turno"))</f>
        <v/>
      </c>
      <c r="I762" s="15">
        <f>IF(OR($C762="",$H762=""),"",IF($H762="Por horas",N($D762),IF($H762="Por puntos",N($F762),IF($H762="Puntos × horas",N($F762)*N($D762),IF($H762="Partes iguales",1,"")))))</f>
        <v/>
      </c>
      <c r="J762" s="15">
        <f>IF($I762="","",SUMIFS($I$2:$I$1201,$G$2:$G$1201,$G762))</f>
        <v/>
      </c>
      <c r="K762" s="19">
        <f>IF($I762="","",IFERROR($I762/$J762,0))</f>
        <v/>
      </c>
      <c r="L762" s="18">
        <f>IF($K762="","",$K762*N(INDEX(Turnos!$C$2:$C$201,MATCH($G762,Turnos!$J$2:$J$201,0))))</f>
        <v/>
      </c>
      <c r="M762" s="18">
        <f>IF($K762="","",$K762*N(INDEX(Turnos!$D$2:$D$201,MATCH($G762,Turnos!$J$2:$J$201,0))))</f>
        <v/>
      </c>
      <c r="N762" s="18">
        <f>IF($K762="","",$L762+$M762)</f>
        <v/>
      </c>
      <c r="O762" s="13">
        <f>IF(OR($G762="",$C762="",$G762&lt;&gt;'Liquidación del turno'!$C$5),"",COUNTIFS($G$2:$G762,$G762,$C$2:$C762,"&lt;&gt;"))</f>
        <v/>
      </c>
    </row>
    <row r="763">
      <c r="A763" s="16" t="n"/>
      <c r="B763" s="11" t="n"/>
      <c r="C763" s="11" t="n"/>
      <c r="D763" s="12" t="n"/>
      <c r="E763" s="13">
        <f>IF($C763="","",IFERROR(INDEX(Equipo!$B$2:$B$61,MATCH($C763,Equipo!$A$2:$A$61,0)),"No está en Equipo"))</f>
        <v/>
      </c>
      <c r="F763" s="15">
        <f>IF($C763="","",IFERROR(INDEX(Equipo!$C$2:$C$61,MATCH($C763,Equipo!$A$2:$A$61,0)),0))</f>
        <v/>
      </c>
      <c r="G763" s="13">
        <f>IF(OR($A763="",$B763=""),"",IFERROR($A763*10+MATCH($B763,Puestos!$D$2:$D$7,0),""))</f>
        <v/>
      </c>
      <c r="H763" s="13">
        <f>IF($G763="","",IFERROR(INDEX(Turnos!$F$2:$F$201,MATCH($G763,Turnos!$J$2:$J$201,0)),"Falta el turno"))</f>
        <v/>
      </c>
      <c r="I763" s="15">
        <f>IF(OR($C763="",$H763=""),"",IF($H763="Por horas",N($D763),IF($H763="Por puntos",N($F763),IF($H763="Puntos × horas",N($F763)*N($D763),IF($H763="Partes iguales",1,"")))))</f>
        <v/>
      </c>
      <c r="J763" s="15">
        <f>IF($I763="","",SUMIFS($I$2:$I$1201,$G$2:$G$1201,$G763))</f>
        <v/>
      </c>
      <c r="K763" s="19">
        <f>IF($I763="","",IFERROR($I763/$J763,0))</f>
        <v/>
      </c>
      <c r="L763" s="18">
        <f>IF($K763="","",$K763*N(INDEX(Turnos!$C$2:$C$201,MATCH($G763,Turnos!$J$2:$J$201,0))))</f>
        <v/>
      </c>
      <c r="M763" s="18">
        <f>IF($K763="","",$K763*N(INDEX(Turnos!$D$2:$D$201,MATCH($G763,Turnos!$J$2:$J$201,0))))</f>
        <v/>
      </c>
      <c r="N763" s="18">
        <f>IF($K763="","",$L763+$M763)</f>
        <v/>
      </c>
      <c r="O763" s="13">
        <f>IF(OR($G763="",$C763="",$G763&lt;&gt;'Liquidación del turno'!$C$5),"",COUNTIFS($G$2:$G763,$G763,$C$2:$C763,"&lt;&gt;"))</f>
        <v/>
      </c>
    </row>
    <row r="764">
      <c r="A764" s="16" t="n"/>
      <c r="B764" s="11" t="n"/>
      <c r="C764" s="11" t="n"/>
      <c r="D764" s="12" t="n"/>
      <c r="E764" s="13">
        <f>IF($C764="","",IFERROR(INDEX(Equipo!$B$2:$B$61,MATCH($C764,Equipo!$A$2:$A$61,0)),"No está en Equipo"))</f>
        <v/>
      </c>
      <c r="F764" s="15">
        <f>IF($C764="","",IFERROR(INDEX(Equipo!$C$2:$C$61,MATCH($C764,Equipo!$A$2:$A$61,0)),0))</f>
        <v/>
      </c>
      <c r="G764" s="13">
        <f>IF(OR($A764="",$B764=""),"",IFERROR($A764*10+MATCH($B764,Puestos!$D$2:$D$7,0),""))</f>
        <v/>
      </c>
      <c r="H764" s="13">
        <f>IF($G764="","",IFERROR(INDEX(Turnos!$F$2:$F$201,MATCH($G764,Turnos!$J$2:$J$201,0)),"Falta el turno"))</f>
        <v/>
      </c>
      <c r="I764" s="15">
        <f>IF(OR($C764="",$H764=""),"",IF($H764="Por horas",N($D764),IF($H764="Por puntos",N($F764),IF($H764="Puntos × horas",N($F764)*N($D764),IF($H764="Partes iguales",1,"")))))</f>
        <v/>
      </c>
      <c r="J764" s="15">
        <f>IF($I764="","",SUMIFS($I$2:$I$1201,$G$2:$G$1201,$G764))</f>
        <v/>
      </c>
      <c r="K764" s="19">
        <f>IF($I764="","",IFERROR($I764/$J764,0))</f>
        <v/>
      </c>
      <c r="L764" s="18">
        <f>IF($K764="","",$K764*N(INDEX(Turnos!$C$2:$C$201,MATCH($G764,Turnos!$J$2:$J$201,0))))</f>
        <v/>
      </c>
      <c r="M764" s="18">
        <f>IF($K764="","",$K764*N(INDEX(Turnos!$D$2:$D$201,MATCH($G764,Turnos!$J$2:$J$201,0))))</f>
        <v/>
      </c>
      <c r="N764" s="18">
        <f>IF($K764="","",$L764+$M764)</f>
        <v/>
      </c>
      <c r="O764" s="13">
        <f>IF(OR($G764="",$C764="",$G764&lt;&gt;'Liquidación del turno'!$C$5),"",COUNTIFS($G$2:$G764,$G764,$C$2:$C764,"&lt;&gt;"))</f>
        <v/>
      </c>
    </row>
    <row r="765">
      <c r="A765" s="16" t="n"/>
      <c r="B765" s="11" t="n"/>
      <c r="C765" s="11" t="n"/>
      <c r="D765" s="12" t="n"/>
      <c r="E765" s="13">
        <f>IF($C765="","",IFERROR(INDEX(Equipo!$B$2:$B$61,MATCH($C765,Equipo!$A$2:$A$61,0)),"No está en Equipo"))</f>
        <v/>
      </c>
      <c r="F765" s="15">
        <f>IF($C765="","",IFERROR(INDEX(Equipo!$C$2:$C$61,MATCH($C765,Equipo!$A$2:$A$61,0)),0))</f>
        <v/>
      </c>
      <c r="G765" s="13">
        <f>IF(OR($A765="",$B765=""),"",IFERROR($A765*10+MATCH($B765,Puestos!$D$2:$D$7,0),""))</f>
        <v/>
      </c>
      <c r="H765" s="13">
        <f>IF($G765="","",IFERROR(INDEX(Turnos!$F$2:$F$201,MATCH($G765,Turnos!$J$2:$J$201,0)),"Falta el turno"))</f>
        <v/>
      </c>
      <c r="I765" s="15">
        <f>IF(OR($C765="",$H765=""),"",IF($H765="Por horas",N($D765),IF($H765="Por puntos",N($F765),IF($H765="Puntos × horas",N($F765)*N($D765),IF($H765="Partes iguales",1,"")))))</f>
        <v/>
      </c>
      <c r="J765" s="15">
        <f>IF($I765="","",SUMIFS($I$2:$I$1201,$G$2:$G$1201,$G765))</f>
        <v/>
      </c>
      <c r="K765" s="19">
        <f>IF($I765="","",IFERROR($I765/$J765,0))</f>
        <v/>
      </c>
      <c r="L765" s="18">
        <f>IF($K765="","",$K765*N(INDEX(Turnos!$C$2:$C$201,MATCH($G765,Turnos!$J$2:$J$201,0))))</f>
        <v/>
      </c>
      <c r="M765" s="18">
        <f>IF($K765="","",$K765*N(INDEX(Turnos!$D$2:$D$201,MATCH($G765,Turnos!$J$2:$J$201,0))))</f>
        <v/>
      </c>
      <c r="N765" s="18">
        <f>IF($K765="","",$L765+$M765)</f>
        <v/>
      </c>
      <c r="O765" s="13">
        <f>IF(OR($G765="",$C765="",$G765&lt;&gt;'Liquidación del turno'!$C$5),"",COUNTIFS($G$2:$G765,$G765,$C$2:$C765,"&lt;&gt;"))</f>
        <v/>
      </c>
    </row>
    <row r="766">
      <c r="A766" s="16" t="n"/>
      <c r="B766" s="11" t="n"/>
      <c r="C766" s="11" t="n"/>
      <c r="D766" s="12" t="n"/>
      <c r="E766" s="13">
        <f>IF($C766="","",IFERROR(INDEX(Equipo!$B$2:$B$61,MATCH($C766,Equipo!$A$2:$A$61,0)),"No está en Equipo"))</f>
        <v/>
      </c>
      <c r="F766" s="15">
        <f>IF($C766="","",IFERROR(INDEX(Equipo!$C$2:$C$61,MATCH($C766,Equipo!$A$2:$A$61,0)),0))</f>
        <v/>
      </c>
      <c r="G766" s="13">
        <f>IF(OR($A766="",$B766=""),"",IFERROR($A766*10+MATCH($B766,Puestos!$D$2:$D$7,0),""))</f>
        <v/>
      </c>
      <c r="H766" s="13">
        <f>IF($G766="","",IFERROR(INDEX(Turnos!$F$2:$F$201,MATCH($G766,Turnos!$J$2:$J$201,0)),"Falta el turno"))</f>
        <v/>
      </c>
      <c r="I766" s="15">
        <f>IF(OR($C766="",$H766=""),"",IF($H766="Por horas",N($D766),IF($H766="Por puntos",N($F766),IF($H766="Puntos × horas",N($F766)*N($D766),IF($H766="Partes iguales",1,"")))))</f>
        <v/>
      </c>
      <c r="J766" s="15">
        <f>IF($I766="","",SUMIFS($I$2:$I$1201,$G$2:$G$1201,$G766))</f>
        <v/>
      </c>
      <c r="K766" s="19">
        <f>IF($I766="","",IFERROR($I766/$J766,0))</f>
        <v/>
      </c>
      <c r="L766" s="18">
        <f>IF($K766="","",$K766*N(INDEX(Turnos!$C$2:$C$201,MATCH($G766,Turnos!$J$2:$J$201,0))))</f>
        <v/>
      </c>
      <c r="M766" s="18">
        <f>IF($K766="","",$K766*N(INDEX(Turnos!$D$2:$D$201,MATCH($G766,Turnos!$J$2:$J$201,0))))</f>
        <v/>
      </c>
      <c r="N766" s="18">
        <f>IF($K766="","",$L766+$M766)</f>
        <v/>
      </c>
      <c r="O766" s="13">
        <f>IF(OR($G766="",$C766="",$G766&lt;&gt;'Liquidación del turno'!$C$5),"",COUNTIFS($G$2:$G766,$G766,$C$2:$C766,"&lt;&gt;"))</f>
        <v/>
      </c>
    </row>
    <row r="767">
      <c r="A767" s="16" t="n"/>
      <c r="B767" s="11" t="n"/>
      <c r="C767" s="11" t="n"/>
      <c r="D767" s="12" t="n"/>
      <c r="E767" s="13">
        <f>IF($C767="","",IFERROR(INDEX(Equipo!$B$2:$B$61,MATCH($C767,Equipo!$A$2:$A$61,0)),"No está en Equipo"))</f>
        <v/>
      </c>
      <c r="F767" s="15">
        <f>IF($C767="","",IFERROR(INDEX(Equipo!$C$2:$C$61,MATCH($C767,Equipo!$A$2:$A$61,0)),0))</f>
        <v/>
      </c>
      <c r="G767" s="13">
        <f>IF(OR($A767="",$B767=""),"",IFERROR($A767*10+MATCH($B767,Puestos!$D$2:$D$7,0),""))</f>
        <v/>
      </c>
      <c r="H767" s="13">
        <f>IF($G767="","",IFERROR(INDEX(Turnos!$F$2:$F$201,MATCH($G767,Turnos!$J$2:$J$201,0)),"Falta el turno"))</f>
        <v/>
      </c>
      <c r="I767" s="15">
        <f>IF(OR($C767="",$H767=""),"",IF($H767="Por horas",N($D767),IF($H767="Por puntos",N($F767),IF($H767="Puntos × horas",N($F767)*N($D767),IF($H767="Partes iguales",1,"")))))</f>
        <v/>
      </c>
      <c r="J767" s="15">
        <f>IF($I767="","",SUMIFS($I$2:$I$1201,$G$2:$G$1201,$G767))</f>
        <v/>
      </c>
      <c r="K767" s="19">
        <f>IF($I767="","",IFERROR($I767/$J767,0))</f>
        <v/>
      </c>
      <c r="L767" s="18">
        <f>IF($K767="","",$K767*N(INDEX(Turnos!$C$2:$C$201,MATCH($G767,Turnos!$J$2:$J$201,0))))</f>
        <v/>
      </c>
      <c r="M767" s="18">
        <f>IF($K767="","",$K767*N(INDEX(Turnos!$D$2:$D$201,MATCH($G767,Turnos!$J$2:$J$201,0))))</f>
        <v/>
      </c>
      <c r="N767" s="18">
        <f>IF($K767="","",$L767+$M767)</f>
        <v/>
      </c>
      <c r="O767" s="13">
        <f>IF(OR($G767="",$C767="",$G767&lt;&gt;'Liquidación del turno'!$C$5),"",COUNTIFS($G$2:$G767,$G767,$C$2:$C767,"&lt;&gt;"))</f>
        <v/>
      </c>
    </row>
    <row r="768">
      <c r="A768" s="16" t="n"/>
      <c r="B768" s="11" t="n"/>
      <c r="C768" s="11" t="n"/>
      <c r="D768" s="12" t="n"/>
      <c r="E768" s="13">
        <f>IF($C768="","",IFERROR(INDEX(Equipo!$B$2:$B$61,MATCH($C768,Equipo!$A$2:$A$61,0)),"No está en Equipo"))</f>
        <v/>
      </c>
      <c r="F768" s="15">
        <f>IF($C768="","",IFERROR(INDEX(Equipo!$C$2:$C$61,MATCH($C768,Equipo!$A$2:$A$61,0)),0))</f>
        <v/>
      </c>
      <c r="G768" s="13">
        <f>IF(OR($A768="",$B768=""),"",IFERROR($A768*10+MATCH($B768,Puestos!$D$2:$D$7,0),""))</f>
        <v/>
      </c>
      <c r="H768" s="13">
        <f>IF($G768="","",IFERROR(INDEX(Turnos!$F$2:$F$201,MATCH($G768,Turnos!$J$2:$J$201,0)),"Falta el turno"))</f>
        <v/>
      </c>
      <c r="I768" s="15">
        <f>IF(OR($C768="",$H768=""),"",IF($H768="Por horas",N($D768),IF($H768="Por puntos",N($F768),IF($H768="Puntos × horas",N($F768)*N($D768),IF($H768="Partes iguales",1,"")))))</f>
        <v/>
      </c>
      <c r="J768" s="15">
        <f>IF($I768="","",SUMIFS($I$2:$I$1201,$G$2:$G$1201,$G768))</f>
        <v/>
      </c>
      <c r="K768" s="19">
        <f>IF($I768="","",IFERROR($I768/$J768,0))</f>
        <v/>
      </c>
      <c r="L768" s="18">
        <f>IF($K768="","",$K768*N(INDEX(Turnos!$C$2:$C$201,MATCH($G768,Turnos!$J$2:$J$201,0))))</f>
        <v/>
      </c>
      <c r="M768" s="18">
        <f>IF($K768="","",$K768*N(INDEX(Turnos!$D$2:$D$201,MATCH($G768,Turnos!$J$2:$J$201,0))))</f>
        <v/>
      </c>
      <c r="N768" s="18">
        <f>IF($K768="","",$L768+$M768)</f>
        <v/>
      </c>
      <c r="O768" s="13">
        <f>IF(OR($G768="",$C768="",$G768&lt;&gt;'Liquidación del turno'!$C$5),"",COUNTIFS($G$2:$G768,$G768,$C$2:$C768,"&lt;&gt;"))</f>
        <v/>
      </c>
    </row>
    <row r="769">
      <c r="A769" s="16" t="n"/>
      <c r="B769" s="11" t="n"/>
      <c r="C769" s="11" t="n"/>
      <c r="D769" s="12" t="n"/>
      <c r="E769" s="13">
        <f>IF($C769="","",IFERROR(INDEX(Equipo!$B$2:$B$61,MATCH($C769,Equipo!$A$2:$A$61,0)),"No está en Equipo"))</f>
        <v/>
      </c>
      <c r="F769" s="15">
        <f>IF($C769="","",IFERROR(INDEX(Equipo!$C$2:$C$61,MATCH($C769,Equipo!$A$2:$A$61,0)),0))</f>
        <v/>
      </c>
      <c r="G769" s="13">
        <f>IF(OR($A769="",$B769=""),"",IFERROR($A769*10+MATCH($B769,Puestos!$D$2:$D$7,0),""))</f>
        <v/>
      </c>
      <c r="H769" s="13">
        <f>IF($G769="","",IFERROR(INDEX(Turnos!$F$2:$F$201,MATCH($G769,Turnos!$J$2:$J$201,0)),"Falta el turno"))</f>
        <v/>
      </c>
      <c r="I769" s="15">
        <f>IF(OR($C769="",$H769=""),"",IF($H769="Por horas",N($D769),IF($H769="Por puntos",N($F769),IF($H769="Puntos × horas",N($F769)*N($D769),IF($H769="Partes iguales",1,"")))))</f>
        <v/>
      </c>
      <c r="J769" s="15">
        <f>IF($I769="","",SUMIFS($I$2:$I$1201,$G$2:$G$1201,$G769))</f>
        <v/>
      </c>
      <c r="K769" s="19">
        <f>IF($I769="","",IFERROR($I769/$J769,0))</f>
        <v/>
      </c>
      <c r="L769" s="18">
        <f>IF($K769="","",$K769*N(INDEX(Turnos!$C$2:$C$201,MATCH($G769,Turnos!$J$2:$J$201,0))))</f>
        <v/>
      </c>
      <c r="M769" s="18">
        <f>IF($K769="","",$K769*N(INDEX(Turnos!$D$2:$D$201,MATCH($G769,Turnos!$J$2:$J$201,0))))</f>
        <v/>
      </c>
      <c r="N769" s="18">
        <f>IF($K769="","",$L769+$M769)</f>
        <v/>
      </c>
      <c r="O769" s="13">
        <f>IF(OR($G769="",$C769="",$G769&lt;&gt;'Liquidación del turno'!$C$5),"",COUNTIFS($G$2:$G769,$G769,$C$2:$C769,"&lt;&gt;"))</f>
        <v/>
      </c>
    </row>
    <row r="770">
      <c r="A770" s="16" t="n"/>
      <c r="B770" s="11" t="n"/>
      <c r="C770" s="11" t="n"/>
      <c r="D770" s="12" t="n"/>
      <c r="E770" s="13">
        <f>IF($C770="","",IFERROR(INDEX(Equipo!$B$2:$B$61,MATCH($C770,Equipo!$A$2:$A$61,0)),"No está en Equipo"))</f>
        <v/>
      </c>
      <c r="F770" s="15">
        <f>IF($C770="","",IFERROR(INDEX(Equipo!$C$2:$C$61,MATCH($C770,Equipo!$A$2:$A$61,0)),0))</f>
        <v/>
      </c>
      <c r="G770" s="13">
        <f>IF(OR($A770="",$B770=""),"",IFERROR($A770*10+MATCH($B770,Puestos!$D$2:$D$7,0),""))</f>
        <v/>
      </c>
      <c r="H770" s="13">
        <f>IF($G770="","",IFERROR(INDEX(Turnos!$F$2:$F$201,MATCH($G770,Turnos!$J$2:$J$201,0)),"Falta el turno"))</f>
        <v/>
      </c>
      <c r="I770" s="15">
        <f>IF(OR($C770="",$H770=""),"",IF($H770="Por horas",N($D770),IF($H770="Por puntos",N($F770),IF($H770="Puntos × horas",N($F770)*N($D770),IF($H770="Partes iguales",1,"")))))</f>
        <v/>
      </c>
      <c r="J770" s="15">
        <f>IF($I770="","",SUMIFS($I$2:$I$1201,$G$2:$G$1201,$G770))</f>
        <v/>
      </c>
      <c r="K770" s="19">
        <f>IF($I770="","",IFERROR($I770/$J770,0))</f>
        <v/>
      </c>
      <c r="L770" s="18">
        <f>IF($K770="","",$K770*N(INDEX(Turnos!$C$2:$C$201,MATCH($G770,Turnos!$J$2:$J$201,0))))</f>
        <v/>
      </c>
      <c r="M770" s="18">
        <f>IF($K770="","",$K770*N(INDEX(Turnos!$D$2:$D$201,MATCH($G770,Turnos!$J$2:$J$201,0))))</f>
        <v/>
      </c>
      <c r="N770" s="18">
        <f>IF($K770="","",$L770+$M770)</f>
        <v/>
      </c>
      <c r="O770" s="13">
        <f>IF(OR($G770="",$C770="",$G770&lt;&gt;'Liquidación del turno'!$C$5),"",COUNTIFS($G$2:$G770,$G770,$C$2:$C770,"&lt;&gt;"))</f>
        <v/>
      </c>
    </row>
    <row r="771">
      <c r="A771" s="16" t="n"/>
      <c r="B771" s="11" t="n"/>
      <c r="C771" s="11" t="n"/>
      <c r="D771" s="12" t="n"/>
      <c r="E771" s="13">
        <f>IF($C771="","",IFERROR(INDEX(Equipo!$B$2:$B$61,MATCH($C771,Equipo!$A$2:$A$61,0)),"No está en Equipo"))</f>
        <v/>
      </c>
      <c r="F771" s="15">
        <f>IF($C771="","",IFERROR(INDEX(Equipo!$C$2:$C$61,MATCH($C771,Equipo!$A$2:$A$61,0)),0))</f>
        <v/>
      </c>
      <c r="G771" s="13">
        <f>IF(OR($A771="",$B771=""),"",IFERROR($A771*10+MATCH($B771,Puestos!$D$2:$D$7,0),""))</f>
        <v/>
      </c>
      <c r="H771" s="13">
        <f>IF($G771="","",IFERROR(INDEX(Turnos!$F$2:$F$201,MATCH($G771,Turnos!$J$2:$J$201,0)),"Falta el turno"))</f>
        <v/>
      </c>
      <c r="I771" s="15">
        <f>IF(OR($C771="",$H771=""),"",IF($H771="Por horas",N($D771),IF($H771="Por puntos",N($F771),IF($H771="Puntos × horas",N($F771)*N($D771),IF($H771="Partes iguales",1,"")))))</f>
        <v/>
      </c>
      <c r="J771" s="15">
        <f>IF($I771="","",SUMIFS($I$2:$I$1201,$G$2:$G$1201,$G771))</f>
        <v/>
      </c>
      <c r="K771" s="19">
        <f>IF($I771="","",IFERROR($I771/$J771,0))</f>
        <v/>
      </c>
      <c r="L771" s="18">
        <f>IF($K771="","",$K771*N(INDEX(Turnos!$C$2:$C$201,MATCH($G771,Turnos!$J$2:$J$201,0))))</f>
        <v/>
      </c>
      <c r="M771" s="18">
        <f>IF($K771="","",$K771*N(INDEX(Turnos!$D$2:$D$201,MATCH($G771,Turnos!$J$2:$J$201,0))))</f>
        <v/>
      </c>
      <c r="N771" s="18">
        <f>IF($K771="","",$L771+$M771)</f>
        <v/>
      </c>
      <c r="O771" s="13">
        <f>IF(OR($G771="",$C771="",$G771&lt;&gt;'Liquidación del turno'!$C$5),"",COUNTIFS($G$2:$G771,$G771,$C$2:$C771,"&lt;&gt;"))</f>
        <v/>
      </c>
    </row>
    <row r="772">
      <c r="A772" s="16" t="n"/>
      <c r="B772" s="11" t="n"/>
      <c r="C772" s="11" t="n"/>
      <c r="D772" s="12" t="n"/>
      <c r="E772" s="13">
        <f>IF($C772="","",IFERROR(INDEX(Equipo!$B$2:$B$61,MATCH($C772,Equipo!$A$2:$A$61,0)),"No está en Equipo"))</f>
        <v/>
      </c>
      <c r="F772" s="15">
        <f>IF($C772="","",IFERROR(INDEX(Equipo!$C$2:$C$61,MATCH($C772,Equipo!$A$2:$A$61,0)),0))</f>
        <v/>
      </c>
      <c r="G772" s="13">
        <f>IF(OR($A772="",$B772=""),"",IFERROR($A772*10+MATCH($B772,Puestos!$D$2:$D$7,0),""))</f>
        <v/>
      </c>
      <c r="H772" s="13">
        <f>IF($G772="","",IFERROR(INDEX(Turnos!$F$2:$F$201,MATCH($G772,Turnos!$J$2:$J$201,0)),"Falta el turno"))</f>
        <v/>
      </c>
      <c r="I772" s="15">
        <f>IF(OR($C772="",$H772=""),"",IF($H772="Por horas",N($D772),IF($H772="Por puntos",N($F772),IF($H772="Puntos × horas",N($F772)*N($D772),IF($H772="Partes iguales",1,"")))))</f>
        <v/>
      </c>
      <c r="J772" s="15">
        <f>IF($I772="","",SUMIFS($I$2:$I$1201,$G$2:$G$1201,$G772))</f>
        <v/>
      </c>
      <c r="K772" s="19">
        <f>IF($I772="","",IFERROR($I772/$J772,0))</f>
        <v/>
      </c>
      <c r="L772" s="18">
        <f>IF($K772="","",$K772*N(INDEX(Turnos!$C$2:$C$201,MATCH($G772,Turnos!$J$2:$J$201,0))))</f>
        <v/>
      </c>
      <c r="M772" s="18">
        <f>IF($K772="","",$K772*N(INDEX(Turnos!$D$2:$D$201,MATCH($G772,Turnos!$J$2:$J$201,0))))</f>
        <v/>
      </c>
      <c r="N772" s="18">
        <f>IF($K772="","",$L772+$M772)</f>
        <v/>
      </c>
      <c r="O772" s="13">
        <f>IF(OR($G772="",$C772="",$G772&lt;&gt;'Liquidación del turno'!$C$5),"",COUNTIFS($G$2:$G772,$G772,$C$2:$C772,"&lt;&gt;"))</f>
        <v/>
      </c>
    </row>
    <row r="773">
      <c r="A773" s="16" t="n"/>
      <c r="B773" s="11" t="n"/>
      <c r="C773" s="11" t="n"/>
      <c r="D773" s="12" t="n"/>
      <c r="E773" s="13">
        <f>IF($C773="","",IFERROR(INDEX(Equipo!$B$2:$B$61,MATCH($C773,Equipo!$A$2:$A$61,0)),"No está en Equipo"))</f>
        <v/>
      </c>
      <c r="F773" s="15">
        <f>IF($C773="","",IFERROR(INDEX(Equipo!$C$2:$C$61,MATCH($C773,Equipo!$A$2:$A$61,0)),0))</f>
        <v/>
      </c>
      <c r="G773" s="13">
        <f>IF(OR($A773="",$B773=""),"",IFERROR($A773*10+MATCH($B773,Puestos!$D$2:$D$7,0),""))</f>
        <v/>
      </c>
      <c r="H773" s="13">
        <f>IF($G773="","",IFERROR(INDEX(Turnos!$F$2:$F$201,MATCH($G773,Turnos!$J$2:$J$201,0)),"Falta el turno"))</f>
        <v/>
      </c>
      <c r="I773" s="15">
        <f>IF(OR($C773="",$H773=""),"",IF($H773="Por horas",N($D773),IF($H773="Por puntos",N($F773),IF($H773="Puntos × horas",N($F773)*N($D773),IF($H773="Partes iguales",1,"")))))</f>
        <v/>
      </c>
      <c r="J773" s="15">
        <f>IF($I773="","",SUMIFS($I$2:$I$1201,$G$2:$G$1201,$G773))</f>
        <v/>
      </c>
      <c r="K773" s="19">
        <f>IF($I773="","",IFERROR($I773/$J773,0))</f>
        <v/>
      </c>
      <c r="L773" s="18">
        <f>IF($K773="","",$K773*N(INDEX(Turnos!$C$2:$C$201,MATCH($G773,Turnos!$J$2:$J$201,0))))</f>
        <v/>
      </c>
      <c r="M773" s="18">
        <f>IF($K773="","",$K773*N(INDEX(Turnos!$D$2:$D$201,MATCH($G773,Turnos!$J$2:$J$201,0))))</f>
        <v/>
      </c>
      <c r="N773" s="18">
        <f>IF($K773="","",$L773+$M773)</f>
        <v/>
      </c>
      <c r="O773" s="13">
        <f>IF(OR($G773="",$C773="",$G773&lt;&gt;'Liquidación del turno'!$C$5),"",COUNTIFS($G$2:$G773,$G773,$C$2:$C773,"&lt;&gt;"))</f>
        <v/>
      </c>
    </row>
    <row r="774">
      <c r="A774" s="16" t="n"/>
      <c r="B774" s="11" t="n"/>
      <c r="C774" s="11" t="n"/>
      <c r="D774" s="12" t="n"/>
      <c r="E774" s="13">
        <f>IF($C774="","",IFERROR(INDEX(Equipo!$B$2:$B$61,MATCH($C774,Equipo!$A$2:$A$61,0)),"No está en Equipo"))</f>
        <v/>
      </c>
      <c r="F774" s="15">
        <f>IF($C774="","",IFERROR(INDEX(Equipo!$C$2:$C$61,MATCH($C774,Equipo!$A$2:$A$61,0)),0))</f>
        <v/>
      </c>
      <c r="G774" s="13">
        <f>IF(OR($A774="",$B774=""),"",IFERROR($A774*10+MATCH($B774,Puestos!$D$2:$D$7,0),""))</f>
        <v/>
      </c>
      <c r="H774" s="13">
        <f>IF($G774="","",IFERROR(INDEX(Turnos!$F$2:$F$201,MATCH($G774,Turnos!$J$2:$J$201,0)),"Falta el turno"))</f>
        <v/>
      </c>
      <c r="I774" s="15">
        <f>IF(OR($C774="",$H774=""),"",IF($H774="Por horas",N($D774),IF($H774="Por puntos",N($F774),IF($H774="Puntos × horas",N($F774)*N($D774),IF($H774="Partes iguales",1,"")))))</f>
        <v/>
      </c>
      <c r="J774" s="15">
        <f>IF($I774="","",SUMIFS($I$2:$I$1201,$G$2:$G$1201,$G774))</f>
        <v/>
      </c>
      <c r="K774" s="19">
        <f>IF($I774="","",IFERROR($I774/$J774,0))</f>
        <v/>
      </c>
      <c r="L774" s="18">
        <f>IF($K774="","",$K774*N(INDEX(Turnos!$C$2:$C$201,MATCH($G774,Turnos!$J$2:$J$201,0))))</f>
        <v/>
      </c>
      <c r="M774" s="18">
        <f>IF($K774="","",$K774*N(INDEX(Turnos!$D$2:$D$201,MATCH($G774,Turnos!$J$2:$J$201,0))))</f>
        <v/>
      </c>
      <c r="N774" s="18">
        <f>IF($K774="","",$L774+$M774)</f>
        <v/>
      </c>
      <c r="O774" s="13">
        <f>IF(OR($G774="",$C774="",$G774&lt;&gt;'Liquidación del turno'!$C$5),"",COUNTIFS($G$2:$G774,$G774,$C$2:$C774,"&lt;&gt;"))</f>
        <v/>
      </c>
    </row>
    <row r="775">
      <c r="A775" s="16" t="n"/>
      <c r="B775" s="11" t="n"/>
      <c r="C775" s="11" t="n"/>
      <c r="D775" s="12" t="n"/>
      <c r="E775" s="13">
        <f>IF($C775="","",IFERROR(INDEX(Equipo!$B$2:$B$61,MATCH($C775,Equipo!$A$2:$A$61,0)),"No está en Equipo"))</f>
        <v/>
      </c>
      <c r="F775" s="15">
        <f>IF($C775="","",IFERROR(INDEX(Equipo!$C$2:$C$61,MATCH($C775,Equipo!$A$2:$A$61,0)),0))</f>
        <v/>
      </c>
      <c r="G775" s="13">
        <f>IF(OR($A775="",$B775=""),"",IFERROR($A775*10+MATCH($B775,Puestos!$D$2:$D$7,0),""))</f>
        <v/>
      </c>
      <c r="H775" s="13">
        <f>IF($G775="","",IFERROR(INDEX(Turnos!$F$2:$F$201,MATCH($G775,Turnos!$J$2:$J$201,0)),"Falta el turno"))</f>
        <v/>
      </c>
      <c r="I775" s="15">
        <f>IF(OR($C775="",$H775=""),"",IF($H775="Por horas",N($D775),IF($H775="Por puntos",N($F775),IF($H775="Puntos × horas",N($F775)*N($D775),IF($H775="Partes iguales",1,"")))))</f>
        <v/>
      </c>
      <c r="J775" s="15">
        <f>IF($I775="","",SUMIFS($I$2:$I$1201,$G$2:$G$1201,$G775))</f>
        <v/>
      </c>
      <c r="K775" s="19">
        <f>IF($I775="","",IFERROR($I775/$J775,0))</f>
        <v/>
      </c>
      <c r="L775" s="18">
        <f>IF($K775="","",$K775*N(INDEX(Turnos!$C$2:$C$201,MATCH($G775,Turnos!$J$2:$J$201,0))))</f>
        <v/>
      </c>
      <c r="M775" s="18">
        <f>IF($K775="","",$K775*N(INDEX(Turnos!$D$2:$D$201,MATCH($G775,Turnos!$J$2:$J$201,0))))</f>
        <v/>
      </c>
      <c r="N775" s="18">
        <f>IF($K775="","",$L775+$M775)</f>
        <v/>
      </c>
      <c r="O775" s="13">
        <f>IF(OR($G775="",$C775="",$G775&lt;&gt;'Liquidación del turno'!$C$5),"",COUNTIFS($G$2:$G775,$G775,$C$2:$C775,"&lt;&gt;"))</f>
        <v/>
      </c>
    </row>
    <row r="776">
      <c r="A776" s="16" t="n"/>
      <c r="B776" s="11" t="n"/>
      <c r="C776" s="11" t="n"/>
      <c r="D776" s="12" t="n"/>
      <c r="E776" s="13">
        <f>IF($C776="","",IFERROR(INDEX(Equipo!$B$2:$B$61,MATCH($C776,Equipo!$A$2:$A$61,0)),"No está en Equipo"))</f>
        <v/>
      </c>
      <c r="F776" s="15">
        <f>IF($C776="","",IFERROR(INDEX(Equipo!$C$2:$C$61,MATCH($C776,Equipo!$A$2:$A$61,0)),0))</f>
        <v/>
      </c>
      <c r="G776" s="13">
        <f>IF(OR($A776="",$B776=""),"",IFERROR($A776*10+MATCH($B776,Puestos!$D$2:$D$7,0),""))</f>
        <v/>
      </c>
      <c r="H776" s="13">
        <f>IF($G776="","",IFERROR(INDEX(Turnos!$F$2:$F$201,MATCH($G776,Turnos!$J$2:$J$201,0)),"Falta el turno"))</f>
        <v/>
      </c>
      <c r="I776" s="15">
        <f>IF(OR($C776="",$H776=""),"",IF($H776="Por horas",N($D776),IF($H776="Por puntos",N($F776),IF($H776="Puntos × horas",N($F776)*N($D776),IF($H776="Partes iguales",1,"")))))</f>
        <v/>
      </c>
      <c r="J776" s="15">
        <f>IF($I776="","",SUMIFS($I$2:$I$1201,$G$2:$G$1201,$G776))</f>
        <v/>
      </c>
      <c r="K776" s="19">
        <f>IF($I776="","",IFERROR($I776/$J776,0))</f>
        <v/>
      </c>
      <c r="L776" s="18">
        <f>IF($K776="","",$K776*N(INDEX(Turnos!$C$2:$C$201,MATCH($G776,Turnos!$J$2:$J$201,0))))</f>
        <v/>
      </c>
      <c r="M776" s="18">
        <f>IF($K776="","",$K776*N(INDEX(Turnos!$D$2:$D$201,MATCH($G776,Turnos!$J$2:$J$201,0))))</f>
        <v/>
      </c>
      <c r="N776" s="18">
        <f>IF($K776="","",$L776+$M776)</f>
        <v/>
      </c>
      <c r="O776" s="13">
        <f>IF(OR($G776="",$C776="",$G776&lt;&gt;'Liquidación del turno'!$C$5),"",COUNTIFS($G$2:$G776,$G776,$C$2:$C776,"&lt;&gt;"))</f>
        <v/>
      </c>
    </row>
    <row r="777">
      <c r="A777" s="16" t="n"/>
      <c r="B777" s="11" t="n"/>
      <c r="C777" s="11" t="n"/>
      <c r="D777" s="12" t="n"/>
      <c r="E777" s="13">
        <f>IF($C777="","",IFERROR(INDEX(Equipo!$B$2:$B$61,MATCH($C777,Equipo!$A$2:$A$61,0)),"No está en Equipo"))</f>
        <v/>
      </c>
      <c r="F777" s="15">
        <f>IF($C777="","",IFERROR(INDEX(Equipo!$C$2:$C$61,MATCH($C777,Equipo!$A$2:$A$61,0)),0))</f>
        <v/>
      </c>
      <c r="G777" s="13">
        <f>IF(OR($A777="",$B777=""),"",IFERROR($A777*10+MATCH($B777,Puestos!$D$2:$D$7,0),""))</f>
        <v/>
      </c>
      <c r="H777" s="13">
        <f>IF($G777="","",IFERROR(INDEX(Turnos!$F$2:$F$201,MATCH($G777,Turnos!$J$2:$J$201,0)),"Falta el turno"))</f>
        <v/>
      </c>
      <c r="I777" s="15">
        <f>IF(OR($C777="",$H777=""),"",IF($H777="Por horas",N($D777),IF($H777="Por puntos",N($F777),IF($H777="Puntos × horas",N($F777)*N($D777),IF($H777="Partes iguales",1,"")))))</f>
        <v/>
      </c>
      <c r="J777" s="15">
        <f>IF($I777="","",SUMIFS($I$2:$I$1201,$G$2:$G$1201,$G777))</f>
        <v/>
      </c>
      <c r="K777" s="19">
        <f>IF($I777="","",IFERROR($I777/$J777,0))</f>
        <v/>
      </c>
      <c r="L777" s="18">
        <f>IF($K777="","",$K777*N(INDEX(Turnos!$C$2:$C$201,MATCH($G777,Turnos!$J$2:$J$201,0))))</f>
        <v/>
      </c>
      <c r="M777" s="18">
        <f>IF($K777="","",$K777*N(INDEX(Turnos!$D$2:$D$201,MATCH($G777,Turnos!$J$2:$J$201,0))))</f>
        <v/>
      </c>
      <c r="N777" s="18">
        <f>IF($K777="","",$L777+$M777)</f>
        <v/>
      </c>
      <c r="O777" s="13">
        <f>IF(OR($G777="",$C777="",$G777&lt;&gt;'Liquidación del turno'!$C$5),"",COUNTIFS($G$2:$G777,$G777,$C$2:$C777,"&lt;&gt;"))</f>
        <v/>
      </c>
    </row>
    <row r="778">
      <c r="A778" s="16" t="n"/>
      <c r="B778" s="11" t="n"/>
      <c r="C778" s="11" t="n"/>
      <c r="D778" s="12" t="n"/>
      <c r="E778" s="13">
        <f>IF($C778="","",IFERROR(INDEX(Equipo!$B$2:$B$61,MATCH($C778,Equipo!$A$2:$A$61,0)),"No está en Equipo"))</f>
        <v/>
      </c>
      <c r="F778" s="15">
        <f>IF($C778="","",IFERROR(INDEX(Equipo!$C$2:$C$61,MATCH($C778,Equipo!$A$2:$A$61,0)),0))</f>
        <v/>
      </c>
      <c r="G778" s="13">
        <f>IF(OR($A778="",$B778=""),"",IFERROR($A778*10+MATCH($B778,Puestos!$D$2:$D$7,0),""))</f>
        <v/>
      </c>
      <c r="H778" s="13">
        <f>IF($G778="","",IFERROR(INDEX(Turnos!$F$2:$F$201,MATCH($G778,Turnos!$J$2:$J$201,0)),"Falta el turno"))</f>
        <v/>
      </c>
      <c r="I778" s="15">
        <f>IF(OR($C778="",$H778=""),"",IF($H778="Por horas",N($D778),IF($H778="Por puntos",N($F778),IF($H778="Puntos × horas",N($F778)*N($D778),IF($H778="Partes iguales",1,"")))))</f>
        <v/>
      </c>
      <c r="J778" s="15">
        <f>IF($I778="","",SUMIFS($I$2:$I$1201,$G$2:$G$1201,$G778))</f>
        <v/>
      </c>
      <c r="K778" s="19">
        <f>IF($I778="","",IFERROR($I778/$J778,0))</f>
        <v/>
      </c>
      <c r="L778" s="18">
        <f>IF($K778="","",$K778*N(INDEX(Turnos!$C$2:$C$201,MATCH($G778,Turnos!$J$2:$J$201,0))))</f>
        <v/>
      </c>
      <c r="M778" s="18">
        <f>IF($K778="","",$K778*N(INDEX(Turnos!$D$2:$D$201,MATCH($G778,Turnos!$J$2:$J$201,0))))</f>
        <v/>
      </c>
      <c r="N778" s="18">
        <f>IF($K778="","",$L778+$M778)</f>
        <v/>
      </c>
      <c r="O778" s="13">
        <f>IF(OR($G778="",$C778="",$G778&lt;&gt;'Liquidación del turno'!$C$5),"",COUNTIFS($G$2:$G778,$G778,$C$2:$C778,"&lt;&gt;"))</f>
        <v/>
      </c>
    </row>
    <row r="779">
      <c r="A779" s="16" t="n"/>
      <c r="B779" s="11" t="n"/>
      <c r="C779" s="11" t="n"/>
      <c r="D779" s="12" t="n"/>
      <c r="E779" s="13">
        <f>IF($C779="","",IFERROR(INDEX(Equipo!$B$2:$B$61,MATCH($C779,Equipo!$A$2:$A$61,0)),"No está en Equipo"))</f>
        <v/>
      </c>
      <c r="F779" s="15">
        <f>IF($C779="","",IFERROR(INDEX(Equipo!$C$2:$C$61,MATCH($C779,Equipo!$A$2:$A$61,0)),0))</f>
        <v/>
      </c>
      <c r="G779" s="13">
        <f>IF(OR($A779="",$B779=""),"",IFERROR($A779*10+MATCH($B779,Puestos!$D$2:$D$7,0),""))</f>
        <v/>
      </c>
      <c r="H779" s="13">
        <f>IF($G779="","",IFERROR(INDEX(Turnos!$F$2:$F$201,MATCH($G779,Turnos!$J$2:$J$201,0)),"Falta el turno"))</f>
        <v/>
      </c>
      <c r="I779" s="15">
        <f>IF(OR($C779="",$H779=""),"",IF($H779="Por horas",N($D779),IF($H779="Por puntos",N($F779),IF($H779="Puntos × horas",N($F779)*N($D779),IF($H779="Partes iguales",1,"")))))</f>
        <v/>
      </c>
      <c r="J779" s="15">
        <f>IF($I779="","",SUMIFS($I$2:$I$1201,$G$2:$G$1201,$G779))</f>
        <v/>
      </c>
      <c r="K779" s="19">
        <f>IF($I779="","",IFERROR($I779/$J779,0))</f>
        <v/>
      </c>
      <c r="L779" s="18">
        <f>IF($K779="","",$K779*N(INDEX(Turnos!$C$2:$C$201,MATCH($G779,Turnos!$J$2:$J$201,0))))</f>
        <v/>
      </c>
      <c r="M779" s="18">
        <f>IF($K779="","",$K779*N(INDEX(Turnos!$D$2:$D$201,MATCH($G779,Turnos!$J$2:$J$201,0))))</f>
        <v/>
      </c>
      <c r="N779" s="18">
        <f>IF($K779="","",$L779+$M779)</f>
        <v/>
      </c>
      <c r="O779" s="13">
        <f>IF(OR($G779="",$C779="",$G779&lt;&gt;'Liquidación del turno'!$C$5),"",COUNTIFS($G$2:$G779,$G779,$C$2:$C779,"&lt;&gt;"))</f>
        <v/>
      </c>
    </row>
    <row r="780">
      <c r="A780" s="16" t="n"/>
      <c r="B780" s="11" t="n"/>
      <c r="C780" s="11" t="n"/>
      <c r="D780" s="12" t="n"/>
      <c r="E780" s="13">
        <f>IF($C780="","",IFERROR(INDEX(Equipo!$B$2:$B$61,MATCH($C780,Equipo!$A$2:$A$61,0)),"No está en Equipo"))</f>
        <v/>
      </c>
      <c r="F780" s="15">
        <f>IF($C780="","",IFERROR(INDEX(Equipo!$C$2:$C$61,MATCH($C780,Equipo!$A$2:$A$61,0)),0))</f>
        <v/>
      </c>
      <c r="G780" s="13">
        <f>IF(OR($A780="",$B780=""),"",IFERROR($A780*10+MATCH($B780,Puestos!$D$2:$D$7,0),""))</f>
        <v/>
      </c>
      <c r="H780" s="13">
        <f>IF($G780="","",IFERROR(INDEX(Turnos!$F$2:$F$201,MATCH($G780,Turnos!$J$2:$J$201,0)),"Falta el turno"))</f>
        <v/>
      </c>
      <c r="I780" s="15">
        <f>IF(OR($C780="",$H780=""),"",IF($H780="Por horas",N($D780),IF($H780="Por puntos",N($F780),IF($H780="Puntos × horas",N($F780)*N($D780),IF($H780="Partes iguales",1,"")))))</f>
        <v/>
      </c>
      <c r="J780" s="15">
        <f>IF($I780="","",SUMIFS($I$2:$I$1201,$G$2:$G$1201,$G780))</f>
        <v/>
      </c>
      <c r="K780" s="19">
        <f>IF($I780="","",IFERROR($I780/$J780,0))</f>
        <v/>
      </c>
      <c r="L780" s="18">
        <f>IF($K780="","",$K780*N(INDEX(Turnos!$C$2:$C$201,MATCH($G780,Turnos!$J$2:$J$201,0))))</f>
        <v/>
      </c>
      <c r="M780" s="18">
        <f>IF($K780="","",$K780*N(INDEX(Turnos!$D$2:$D$201,MATCH($G780,Turnos!$J$2:$J$201,0))))</f>
        <v/>
      </c>
      <c r="N780" s="18">
        <f>IF($K780="","",$L780+$M780)</f>
        <v/>
      </c>
      <c r="O780" s="13">
        <f>IF(OR($G780="",$C780="",$G780&lt;&gt;'Liquidación del turno'!$C$5),"",COUNTIFS($G$2:$G780,$G780,$C$2:$C780,"&lt;&gt;"))</f>
        <v/>
      </c>
    </row>
    <row r="781">
      <c r="A781" s="16" t="n"/>
      <c r="B781" s="11" t="n"/>
      <c r="C781" s="11" t="n"/>
      <c r="D781" s="12" t="n"/>
      <c r="E781" s="13">
        <f>IF($C781="","",IFERROR(INDEX(Equipo!$B$2:$B$61,MATCH($C781,Equipo!$A$2:$A$61,0)),"No está en Equipo"))</f>
        <v/>
      </c>
      <c r="F781" s="15">
        <f>IF($C781="","",IFERROR(INDEX(Equipo!$C$2:$C$61,MATCH($C781,Equipo!$A$2:$A$61,0)),0))</f>
        <v/>
      </c>
      <c r="G781" s="13">
        <f>IF(OR($A781="",$B781=""),"",IFERROR($A781*10+MATCH($B781,Puestos!$D$2:$D$7,0),""))</f>
        <v/>
      </c>
      <c r="H781" s="13">
        <f>IF($G781="","",IFERROR(INDEX(Turnos!$F$2:$F$201,MATCH($G781,Turnos!$J$2:$J$201,0)),"Falta el turno"))</f>
        <v/>
      </c>
      <c r="I781" s="15">
        <f>IF(OR($C781="",$H781=""),"",IF($H781="Por horas",N($D781),IF($H781="Por puntos",N($F781),IF($H781="Puntos × horas",N($F781)*N($D781),IF($H781="Partes iguales",1,"")))))</f>
        <v/>
      </c>
      <c r="J781" s="15">
        <f>IF($I781="","",SUMIFS($I$2:$I$1201,$G$2:$G$1201,$G781))</f>
        <v/>
      </c>
      <c r="K781" s="19">
        <f>IF($I781="","",IFERROR($I781/$J781,0))</f>
        <v/>
      </c>
      <c r="L781" s="18">
        <f>IF($K781="","",$K781*N(INDEX(Turnos!$C$2:$C$201,MATCH($G781,Turnos!$J$2:$J$201,0))))</f>
        <v/>
      </c>
      <c r="M781" s="18">
        <f>IF($K781="","",$K781*N(INDEX(Turnos!$D$2:$D$201,MATCH($G781,Turnos!$J$2:$J$201,0))))</f>
        <v/>
      </c>
      <c r="N781" s="18">
        <f>IF($K781="","",$L781+$M781)</f>
        <v/>
      </c>
      <c r="O781" s="13">
        <f>IF(OR($G781="",$C781="",$G781&lt;&gt;'Liquidación del turno'!$C$5),"",COUNTIFS($G$2:$G781,$G781,$C$2:$C781,"&lt;&gt;"))</f>
        <v/>
      </c>
    </row>
    <row r="782">
      <c r="A782" s="16" t="n"/>
      <c r="B782" s="11" t="n"/>
      <c r="C782" s="11" t="n"/>
      <c r="D782" s="12" t="n"/>
      <c r="E782" s="13">
        <f>IF($C782="","",IFERROR(INDEX(Equipo!$B$2:$B$61,MATCH($C782,Equipo!$A$2:$A$61,0)),"No está en Equipo"))</f>
        <v/>
      </c>
      <c r="F782" s="15">
        <f>IF($C782="","",IFERROR(INDEX(Equipo!$C$2:$C$61,MATCH($C782,Equipo!$A$2:$A$61,0)),0))</f>
        <v/>
      </c>
      <c r="G782" s="13">
        <f>IF(OR($A782="",$B782=""),"",IFERROR($A782*10+MATCH($B782,Puestos!$D$2:$D$7,0),""))</f>
        <v/>
      </c>
      <c r="H782" s="13">
        <f>IF($G782="","",IFERROR(INDEX(Turnos!$F$2:$F$201,MATCH($G782,Turnos!$J$2:$J$201,0)),"Falta el turno"))</f>
        <v/>
      </c>
      <c r="I782" s="15">
        <f>IF(OR($C782="",$H782=""),"",IF($H782="Por horas",N($D782),IF($H782="Por puntos",N($F782),IF($H782="Puntos × horas",N($F782)*N($D782),IF($H782="Partes iguales",1,"")))))</f>
        <v/>
      </c>
      <c r="J782" s="15">
        <f>IF($I782="","",SUMIFS($I$2:$I$1201,$G$2:$G$1201,$G782))</f>
        <v/>
      </c>
      <c r="K782" s="19">
        <f>IF($I782="","",IFERROR($I782/$J782,0))</f>
        <v/>
      </c>
      <c r="L782" s="18">
        <f>IF($K782="","",$K782*N(INDEX(Turnos!$C$2:$C$201,MATCH($G782,Turnos!$J$2:$J$201,0))))</f>
        <v/>
      </c>
      <c r="M782" s="18">
        <f>IF($K782="","",$K782*N(INDEX(Turnos!$D$2:$D$201,MATCH($G782,Turnos!$J$2:$J$201,0))))</f>
        <v/>
      </c>
      <c r="N782" s="18">
        <f>IF($K782="","",$L782+$M782)</f>
        <v/>
      </c>
      <c r="O782" s="13">
        <f>IF(OR($G782="",$C782="",$G782&lt;&gt;'Liquidación del turno'!$C$5),"",COUNTIFS($G$2:$G782,$G782,$C$2:$C782,"&lt;&gt;"))</f>
        <v/>
      </c>
    </row>
    <row r="783">
      <c r="A783" s="16" t="n"/>
      <c r="B783" s="11" t="n"/>
      <c r="C783" s="11" t="n"/>
      <c r="D783" s="12" t="n"/>
      <c r="E783" s="13">
        <f>IF($C783="","",IFERROR(INDEX(Equipo!$B$2:$B$61,MATCH($C783,Equipo!$A$2:$A$61,0)),"No está en Equipo"))</f>
        <v/>
      </c>
      <c r="F783" s="15">
        <f>IF($C783="","",IFERROR(INDEX(Equipo!$C$2:$C$61,MATCH($C783,Equipo!$A$2:$A$61,0)),0))</f>
        <v/>
      </c>
      <c r="G783" s="13">
        <f>IF(OR($A783="",$B783=""),"",IFERROR($A783*10+MATCH($B783,Puestos!$D$2:$D$7,0),""))</f>
        <v/>
      </c>
      <c r="H783" s="13">
        <f>IF($G783="","",IFERROR(INDEX(Turnos!$F$2:$F$201,MATCH($G783,Turnos!$J$2:$J$201,0)),"Falta el turno"))</f>
        <v/>
      </c>
      <c r="I783" s="15">
        <f>IF(OR($C783="",$H783=""),"",IF($H783="Por horas",N($D783),IF($H783="Por puntos",N($F783),IF($H783="Puntos × horas",N($F783)*N($D783),IF($H783="Partes iguales",1,"")))))</f>
        <v/>
      </c>
      <c r="J783" s="15">
        <f>IF($I783="","",SUMIFS($I$2:$I$1201,$G$2:$G$1201,$G783))</f>
        <v/>
      </c>
      <c r="K783" s="19">
        <f>IF($I783="","",IFERROR($I783/$J783,0))</f>
        <v/>
      </c>
      <c r="L783" s="18">
        <f>IF($K783="","",$K783*N(INDEX(Turnos!$C$2:$C$201,MATCH($G783,Turnos!$J$2:$J$201,0))))</f>
        <v/>
      </c>
      <c r="M783" s="18">
        <f>IF($K783="","",$K783*N(INDEX(Turnos!$D$2:$D$201,MATCH($G783,Turnos!$J$2:$J$201,0))))</f>
        <v/>
      </c>
      <c r="N783" s="18">
        <f>IF($K783="","",$L783+$M783)</f>
        <v/>
      </c>
      <c r="O783" s="13">
        <f>IF(OR($G783="",$C783="",$G783&lt;&gt;'Liquidación del turno'!$C$5),"",COUNTIFS($G$2:$G783,$G783,$C$2:$C783,"&lt;&gt;"))</f>
        <v/>
      </c>
    </row>
    <row r="784">
      <c r="A784" s="16" t="n"/>
      <c r="B784" s="11" t="n"/>
      <c r="C784" s="11" t="n"/>
      <c r="D784" s="12" t="n"/>
      <c r="E784" s="13">
        <f>IF($C784="","",IFERROR(INDEX(Equipo!$B$2:$B$61,MATCH($C784,Equipo!$A$2:$A$61,0)),"No está en Equipo"))</f>
        <v/>
      </c>
      <c r="F784" s="15">
        <f>IF($C784="","",IFERROR(INDEX(Equipo!$C$2:$C$61,MATCH($C784,Equipo!$A$2:$A$61,0)),0))</f>
        <v/>
      </c>
      <c r="G784" s="13">
        <f>IF(OR($A784="",$B784=""),"",IFERROR($A784*10+MATCH($B784,Puestos!$D$2:$D$7,0),""))</f>
        <v/>
      </c>
      <c r="H784" s="13">
        <f>IF($G784="","",IFERROR(INDEX(Turnos!$F$2:$F$201,MATCH($G784,Turnos!$J$2:$J$201,0)),"Falta el turno"))</f>
        <v/>
      </c>
      <c r="I784" s="15">
        <f>IF(OR($C784="",$H784=""),"",IF($H784="Por horas",N($D784),IF($H784="Por puntos",N($F784),IF($H784="Puntos × horas",N($F784)*N($D784),IF($H784="Partes iguales",1,"")))))</f>
        <v/>
      </c>
      <c r="J784" s="15">
        <f>IF($I784="","",SUMIFS($I$2:$I$1201,$G$2:$G$1201,$G784))</f>
        <v/>
      </c>
      <c r="K784" s="19">
        <f>IF($I784="","",IFERROR($I784/$J784,0))</f>
        <v/>
      </c>
      <c r="L784" s="18">
        <f>IF($K784="","",$K784*N(INDEX(Turnos!$C$2:$C$201,MATCH($G784,Turnos!$J$2:$J$201,0))))</f>
        <v/>
      </c>
      <c r="M784" s="18">
        <f>IF($K784="","",$K784*N(INDEX(Turnos!$D$2:$D$201,MATCH($G784,Turnos!$J$2:$J$201,0))))</f>
        <v/>
      </c>
      <c r="N784" s="18">
        <f>IF($K784="","",$L784+$M784)</f>
        <v/>
      </c>
      <c r="O784" s="13">
        <f>IF(OR($G784="",$C784="",$G784&lt;&gt;'Liquidación del turno'!$C$5),"",COUNTIFS($G$2:$G784,$G784,$C$2:$C784,"&lt;&gt;"))</f>
        <v/>
      </c>
    </row>
    <row r="785">
      <c r="A785" s="16" t="n"/>
      <c r="B785" s="11" t="n"/>
      <c r="C785" s="11" t="n"/>
      <c r="D785" s="12" t="n"/>
      <c r="E785" s="13">
        <f>IF($C785="","",IFERROR(INDEX(Equipo!$B$2:$B$61,MATCH($C785,Equipo!$A$2:$A$61,0)),"No está en Equipo"))</f>
        <v/>
      </c>
      <c r="F785" s="15">
        <f>IF($C785="","",IFERROR(INDEX(Equipo!$C$2:$C$61,MATCH($C785,Equipo!$A$2:$A$61,0)),0))</f>
        <v/>
      </c>
      <c r="G785" s="13">
        <f>IF(OR($A785="",$B785=""),"",IFERROR($A785*10+MATCH($B785,Puestos!$D$2:$D$7,0),""))</f>
        <v/>
      </c>
      <c r="H785" s="13">
        <f>IF($G785="","",IFERROR(INDEX(Turnos!$F$2:$F$201,MATCH($G785,Turnos!$J$2:$J$201,0)),"Falta el turno"))</f>
        <v/>
      </c>
      <c r="I785" s="15">
        <f>IF(OR($C785="",$H785=""),"",IF($H785="Por horas",N($D785),IF($H785="Por puntos",N($F785),IF($H785="Puntos × horas",N($F785)*N($D785),IF($H785="Partes iguales",1,"")))))</f>
        <v/>
      </c>
      <c r="J785" s="15">
        <f>IF($I785="","",SUMIFS($I$2:$I$1201,$G$2:$G$1201,$G785))</f>
        <v/>
      </c>
      <c r="K785" s="19">
        <f>IF($I785="","",IFERROR($I785/$J785,0))</f>
        <v/>
      </c>
      <c r="L785" s="18">
        <f>IF($K785="","",$K785*N(INDEX(Turnos!$C$2:$C$201,MATCH($G785,Turnos!$J$2:$J$201,0))))</f>
        <v/>
      </c>
      <c r="M785" s="18">
        <f>IF($K785="","",$K785*N(INDEX(Turnos!$D$2:$D$201,MATCH($G785,Turnos!$J$2:$J$201,0))))</f>
        <v/>
      </c>
      <c r="N785" s="18">
        <f>IF($K785="","",$L785+$M785)</f>
        <v/>
      </c>
      <c r="O785" s="13">
        <f>IF(OR($G785="",$C785="",$G785&lt;&gt;'Liquidación del turno'!$C$5),"",COUNTIFS($G$2:$G785,$G785,$C$2:$C785,"&lt;&gt;"))</f>
        <v/>
      </c>
    </row>
    <row r="786">
      <c r="A786" s="16" t="n"/>
      <c r="B786" s="11" t="n"/>
      <c r="C786" s="11" t="n"/>
      <c r="D786" s="12" t="n"/>
      <c r="E786" s="13">
        <f>IF($C786="","",IFERROR(INDEX(Equipo!$B$2:$B$61,MATCH($C786,Equipo!$A$2:$A$61,0)),"No está en Equipo"))</f>
        <v/>
      </c>
      <c r="F786" s="15">
        <f>IF($C786="","",IFERROR(INDEX(Equipo!$C$2:$C$61,MATCH($C786,Equipo!$A$2:$A$61,0)),0))</f>
        <v/>
      </c>
      <c r="G786" s="13">
        <f>IF(OR($A786="",$B786=""),"",IFERROR($A786*10+MATCH($B786,Puestos!$D$2:$D$7,0),""))</f>
        <v/>
      </c>
      <c r="H786" s="13">
        <f>IF($G786="","",IFERROR(INDEX(Turnos!$F$2:$F$201,MATCH($G786,Turnos!$J$2:$J$201,0)),"Falta el turno"))</f>
        <v/>
      </c>
      <c r="I786" s="15">
        <f>IF(OR($C786="",$H786=""),"",IF($H786="Por horas",N($D786),IF($H786="Por puntos",N($F786),IF($H786="Puntos × horas",N($F786)*N($D786),IF($H786="Partes iguales",1,"")))))</f>
        <v/>
      </c>
      <c r="J786" s="15">
        <f>IF($I786="","",SUMIFS($I$2:$I$1201,$G$2:$G$1201,$G786))</f>
        <v/>
      </c>
      <c r="K786" s="19">
        <f>IF($I786="","",IFERROR($I786/$J786,0))</f>
        <v/>
      </c>
      <c r="L786" s="18">
        <f>IF($K786="","",$K786*N(INDEX(Turnos!$C$2:$C$201,MATCH($G786,Turnos!$J$2:$J$201,0))))</f>
        <v/>
      </c>
      <c r="M786" s="18">
        <f>IF($K786="","",$K786*N(INDEX(Turnos!$D$2:$D$201,MATCH($G786,Turnos!$J$2:$J$201,0))))</f>
        <v/>
      </c>
      <c r="N786" s="18">
        <f>IF($K786="","",$L786+$M786)</f>
        <v/>
      </c>
      <c r="O786" s="13">
        <f>IF(OR($G786="",$C786="",$G786&lt;&gt;'Liquidación del turno'!$C$5),"",COUNTIFS($G$2:$G786,$G786,$C$2:$C786,"&lt;&gt;"))</f>
        <v/>
      </c>
    </row>
    <row r="787">
      <c r="A787" s="16" t="n"/>
      <c r="B787" s="11" t="n"/>
      <c r="C787" s="11" t="n"/>
      <c r="D787" s="12" t="n"/>
      <c r="E787" s="13">
        <f>IF($C787="","",IFERROR(INDEX(Equipo!$B$2:$B$61,MATCH($C787,Equipo!$A$2:$A$61,0)),"No está en Equipo"))</f>
        <v/>
      </c>
      <c r="F787" s="15">
        <f>IF($C787="","",IFERROR(INDEX(Equipo!$C$2:$C$61,MATCH($C787,Equipo!$A$2:$A$61,0)),0))</f>
        <v/>
      </c>
      <c r="G787" s="13">
        <f>IF(OR($A787="",$B787=""),"",IFERROR($A787*10+MATCH($B787,Puestos!$D$2:$D$7,0),""))</f>
        <v/>
      </c>
      <c r="H787" s="13">
        <f>IF($G787="","",IFERROR(INDEX(Turnos!$F$2:$F$201,MATCH($G787,Turnos!$J$2:$J$201,0)),"Falta el turno"))</f>
        <v/>
      </c>
      <c r="I787" s="15">
        <f>IF(OR($C787="",$H787=""),"",IF($H787="Por horas",N($D787),IF($H787="Por puntos",N($F787),IF($H787="Puntos × horas",N($F787)*N($D787),IF($H787="Partes iguales",1,"")))))</f>
        <v/>
      </c>
      <c r="J787" s="15">
        <f>IF($I787="","",SUMIFS($I$2:$I$1201,$G$2:$G$1201,$G787))</f>
        <v/>
      </c>
      <c r="K787" s="19">
        <f>IF($I787="","",IFERROR($I787/$J787,0))</f>
        <v/>
      </c>
      <c r="L787" s="18">
        <f>IF($K787="","",$K787*N(INDEX(Turnos!$C$2:$C$201,MATCH($G787,Turnos!$J$2:$J$201,0))))</f>
        <v/>
      </c>
      <c r="M787" s="18">
        <f>IF($K787="","",$K787*N(INDEX(Turnos!$D$2:$D$201,MATCH($G787,Turnos!$J$2:$J$201,0))))</f>
        <v/>
      </c>
      <c r="N787" s="18">
        <f>IF($K787="","",$L787+$M787)</f>
        <v/>
      </c>
      <c r="O787" s="13">
        <f>IF(OR($G787="",$C787="",$G787&lt;&gt;'Liquidación del turno'!$C$5),"",COUNTIFS($G$2:$G787,$G787,$C$2:$C787,"&lt;&gt;"))</f>
        <v/>
      </c>
    </row>
    <row r="788">
      <c r="A788" s="16" t="n"/>
      <c r="B788" s="11" t="n"/>
      <c r="C788" s="11" t="n"/>
      <c r="D788" s="12" t="n"/>
      <c r="E788" s="13">
        <f>IF($C788="","",IFERROR(INDEX(Equipo!$B$2:$B$61,MATCH($C788,Equipo!$A$2:$A$61,0)),"No está en Equipo"))</f>
        <v/>
      </c>
      <c r="F788" s="15">
        <f>IF($C788="","",IFERROR(INDEX(Equipo!$C$2:$C$61,MATCH($C788,Equipo!$A$2:$A$61,0)),0))</f>
        <v/>
      </c>
      <c r="G788" s="13">
        <f>IF(OR($A788="",$B788=""),"",IFERROR($A788*10+MATCH($B788,Puestos!$D$2:$D$7,0),""))</f>
        <v/>
      </c>
      <c r="H788" s="13">
        <f>IF($G788="","",IFERROR(INDEX(Turnos!$F$2:$F$201,MATCH($G788,Turnos!$J$2:$J$201,0)),"Falta el turno"))</f>
        <v/>
      </c>
      <c r="I788" s="15">
        <f>IF(OR($C788="",$H788=""),"",IF($H788="Por horas",N($D788),IF($H788="Por puntos",N($F788),IF($H788="Puntos × horas",N($F788)*N($D788),IF($H788="Partes iguales",1,"")))))</f>
        <v/>
      </c>
      <c r="J788" s="15">
        <f>IF($I788="","",SUMIFS($I$2:$I$1201,$G$2:$G$1201,$G788))</f>
        <v/>
      </c>
      <c r="K788" s="19">
        <f>IF($I788="","",IFERROR($I788/$J788,0))</f>
        <v/>
      </c>
      <c r="L788" s="18">
        <f>IF($K788="","",$K788*N(INDEX(Turnos!$C$2:$C$201,MATCH($G788,Turnos!$J$2:$J$201,0))))</f>
        <v/>
      </c>
      <c r="M788" s="18">
        <f>IF($K788="","",$K788*N(INDEX(Turnos!$D$2:$D$201,MATCH($G788,Turnos!$J$2:$J$201,0))))</f>
        <v/>
      </c>
      <c r="N788" s="18">
        <f>IF($K788="","",$L788+$M788)</f>
        <v/>
      </c>
      <c r="O788" s="13">
        <f>IF(OR($G788="",$C788="",$G788&lt;&gt;'Liquidación del turno'!$C$5),"",COUNTIFS($G$2:$G788,$G788,$C$2:$C788,"&lt;&gt;"))</f>
        <v/>
      </c>
    </row>
    <row r="789">
      <c r="A789" s="16" t="n"/>
      <c r="B789" s="11" t="n"/>
      <c r="C789" s="11" t="n"/>
      <c r="D789" s="12" t="n"/>
      <c r="E789" s="13">
        <f>IF($C789="","",IFERROR(INDEX(Equipo!$B$2:$B$61,MATCH($C789,Equipo!$A$2:$A$61,0)),"No está en Equipo"))</f>
        <v/>
      </c>
      <c r="F789" s="15">
        <f>IF($C789="","",IFERROR(INDEX(Equipo!$C$2:$C$61,MATCH($C789,Equipo!$A$2:$A$61,0)),0))</f>
        <v/>
      </c>
      <c r="G789" s="13">
        <f>IF(OR($A789="",$B789=""),"",IFERROR($A789*10+MATCH($B789,Puestos!$D$2:$D$7,0),""))</f>
        <v/>
      </c>
      <c r="H789" s="13">
        <f>IF($G789="","",IFERROR(INDEX(Turnos!$F$2:$F$201,MATCH($G789,Turnos!$J$2:$J$201,0)),"Falta el turno"))</f>
        <v/>
      </c>
      <c r="I789" s="15">
        <f>IF(OR($C789="",$H789=""),"",IF($H789="Por horas",N($D789),IF($H789="Por puntos",N($F789),IF($H789="Puntos × horas",N($F789)*N($D789),IF($H789="Partes iguales",1,"")))))</f>
        <v/>
      </c>
      <c r="J789" s="15">
        <f>IF($I789="","",SUMIFS($I$2:$I$1201,$G$2:$G$1201,$G789))</f>
        <v/>
      </c>
      <c r="K789" s="19">
        <f>IF($I789="","",IFERROR($I789/$J789,0))</f>
        <v/>
      </c>
      <c r="L789" s="18">
        <f>IF($K789="","",$K789*N(INDEX(Turnos!$C$2:$C$201,MATCH($G789,Turnos!$J$2:$J$201,0))))</f>
        <v/>
      </c>
      <c r="M789" s="18">
        <f>IF($K789="","",$K789*N(INDEX(Turnos!$D$2:$D$201,MATCH($G789,Turnos!$J$2:$J$201,0))))</f>
        <v/>
      </c>
      <c r="N789" s="18">
        <f>IF($K789="","",$L789+$M789)</f>
        <v/>
      </c>
      <c r="O789" s="13">
        <f>IF(OR($G789="",$C789="",$G789&lt;&gt;'Liquidación del turno'!$C$5),"",COUNTIFS($G$2:$G789,$G789,$C$2:$C789,"&lt;&gt;"))</f>
        <v/>
      </c>
    </row>
    <row r="790">
      <c r="A790" s="16" t="n"/>
      <c r="B790" s="11" t="n"/>
      <c r="C790" s="11" t="n"/>
      <c r="D790" s="12" t="n"/>
      <c r="E790" s="13">
        <f>IF($C790="","",IFERROR(INDEX(Equipo!$B$2:$B$61,MATCH($C790,Equipo!$A$2:$A$61,0)),"No está en Equipo"))</f>
        <v/>
      </c>
      <c r="F790" s="15">
        <f>IF($C790="","",IFERROR(INDEX(Equipo!$C$2:$C$61,MATCH($C790,Equipo!$A$2:$A$61,0)),0))</f>
        <v/>
      </c>
      <c r="G790" s="13">
        <f>IF(OR($A790="",$B790=""),"",IFERROR($A790*10+MATCH($B790,Puestos!$D$2:$D$7,0),""))</f>
        <v/>
      </c>
      <c r="H790" s="13">
        <f>IF($G790="","",IFERROR(INDEX(Turnos!$F$2:$F$201,MATCH($G790,Turnos!$J$2:$J$201,0)),"Falta el turno"))</f>
        <v/>
      </c>
      <c r="I790" s="15">
        <f>IF(OR($C790="",$H790=""),"",IF($H790="Por horas",N($D790),IF($H790="Por puntos",N($F790),IF($H790="Puntos × horas",N($F790)*N($D790),IF($H790="Partes iguales",1,"")))))</f>
        <v/>
      </c>
      <c r="J790" s="15">
        <f>IF($I790="","",SUMIFS($I$2:$I$1201,$G$2:$G$1201,$G790))</f>
        <v/>
      </c>
      <c r="K790" s="19">
        <f>IF($I790="","",IFERROR($I790/$J790,0))</f>
        <v/>
      </c>
      <c r="L790" s="18">
        <f>IF($K790="","",$K790*N(INDEX(Turnos!$C$2:$C$201,MATCH($G790,Turnos!$J$2:$J$201,0))))</f>
        <v/>
      </c>
      <c r="M790" s="18">
        <f>IF($K790="","",$K790*N(INDEX(Turnos!$D$2:$D$201,MATCH($G790,Turnos!$J$2:$J$201,0))))</f>
        <v/>
      </c>
      <c r="N790" s="18">
        <f>IF($K790="","",$L790+$M790)</f>
        <v/>
      </c>
      <c r="O790" s="13">
        <f>IF(OR($G790="",$C790="",$G790&lt;&gt;'Liquidación del turno'!$C$5),"",COUNTIFS($G$2:$G790,$G790,$C$2:$C790,"&lt;&gt;"))</f>
        <v/>
      </c>
    </row>
    <row r="791">
      <c r="A791" s="16" t="n"/>
      <c r="B791" s="11" t="n"/>
      <c r="C791" s="11" t="n"/>
      <c r="D791" s="12" t="n"/>
      <c r="E791" s="13">
        <f>IF($C791="","",IFERROR(INDEX(Equipo!$B$2:$B$61,MATCH($C791,Equipo!$A$2:$A$61,0)),"No está en Equipo"))</f>
        <v/>
      </c>
      <c r="F791" s="15">
        <f>IF($C791="","",IFERROR(INDEX(Equipo!$C$2:$C$61,MATCH($C791,Equipo!$A$2:$A$61,0)),0))</f>
        <v/>
      </c>
      <c r="G791" s="13">
        <f>IF(OR($A791="",$B791=""),"",IFERROR($A791*10+MATCH($B791,Puestos!$D$2:$D$7,0),""))</f>
        <v/>
      </c>
      <c r="H791" s="13">
        <f>IF($G791="","",IFERROR(INDEX(Turnos!$F$2:$F$201,MATCH($G791,Turnos!$J$2:$J$201,0)),"Falta el turno"))</f>
        <v/>
      </c>
      <c r="I791" s="15">
        <f>IF(OR($C791="",$H791=""),"",IF($H791="Por horas",N($D791),IF($H791="Por puntos",N($F791),IF($H791="Puntos × horas",N($F791)*N($D791),IF($H791="Partes iguales",1,"")))))</f>
        <v/>
      </c>
      <c r="J791" s="15">
        <f>IF($I791="","",SUMIFS($I$2:$I$1201,$G$2:$G$1201,$G791))</f>
        <v/>
      </c>
      <c r="K791" s="19">
        <f>IF($I791="","",IFERROR($I791/$J791,0))</f>
        <v/>
      </c>
      <c r="L791" s="18">
        <f>IF($K791="","",$K791*N(INDEX(Turnos!$C$2:$C$201,MATCH($G791,Turnos!$J$2:$J$201,0))))</f>
        <v/>
      </c>
      <c r="M791" s="18">
        <f>IF($K791="","",$K791*N(INDEX(Turnos!$D$2:$D$201,MATCH($G791,Turnos!$J$2:$J$201,0))))</f>
        <v/>
      </c>
      <c r="N791" s="18">
        <f>IF($K791="","",$L791+$M791)</f>
        <v/>
      </c>
      <c r="O791" s="13">
        <f>IF(OR($G791="",$C791="",$G791&lt;&gt;'Liquidación del turno'!$C$5),"",COUNTIFS($G$2:$G791,$G791,$C$2:$C791,"&lt;&gt;"))</f>
        <v/>
      </c>
    </row>
    <row r="792">
      <c r="A792" s="16" t="n"/>
      <c r="B792" s="11" t="n"/>
      <c r="C792" s="11" t="n"/>
      <c r="D792" s="12" t="n"/>
      <c r="E792" s="13">
        <f>IF($C792="","",IFERROR(INDEX(Equipo!$B$2:$B$61,MATCH($C792,Equipo!$A$2:$A$61,0)),"No está en Equipo"))</f>
        <v/>
      </c>
      <c r="F792" s="15">
        <f>IF($C792="","",IFERROR(INDEX(Equipo!$C$2:$C$61,MATCH($C792,Equipo!$A$2:$A$61,0)),0))</f>
        <v/>
      </c>
      <c r="G792" s="13">
        <f>IF(OR($A792="",$B792=""),"",IFERROR($A792*10+MATCH($B792,Puestos!$D$2:$D$7,0),""))</f>
        <v/>
      </c>
      <c r="H792" s="13">
        <f>IF($G792="","",IFERROR(INDEX(Turnos!$F$2:$F$201,MATCH($G792,Turnos!$J$2:$J$201,0)),"Falta el turno"))</f>
        <v/>
      </c>
      <c r="I792" s="15">
        <f>IF(OR($C792="",$H792=""),"",IF($H792="Por horas",N($D792),IF($H792="Por puntos",N($F792),IF($H792="Puntos × horas",N($F792)*N($D792),IF($H792="Partes iguales",1,"")))))</f>
        <v/>
      </c>
      <c r="J792" s="15">
        <f>IF($I792="","",SUMIFS($I$2:$I$1201,$G$2:$G$1201,$G792))</f>
        <v/>
      </c>
      <c r="K792" s="19">
        <f>IF($I792="","",IFERROR($I792/$J792,0))</f>
        <v/>
      </c>
      <c r="L792" s="18">
        <f>IF($K792="","",$K792*N(INDEX(Turnos!$C$2:$C$201,MATCH($G792,Turnos!$J$2:$J$201,0))))</f>
        <v/>
      </c>
      <c r="M792" s="18">
        <f>IF($K792="","",$K792*N(INDEX(Turnos!$D$2:$D$201,MATCH($G792,Turnos!$J$2:$J$201,0))))</f>
        <v/>
      </c>
      <c r="N792" s="18">
        <f>IF($K792="","",$L792+$M792)</f>
        <v/>
      </c>
      <c r="O792" s="13">
        <f>IF(OR($G792="",$C792="",$G792&lt;&gt;'Liquidación del turno'!$C$5),"",COUNTIFS($G$2:$G792,$G792,$C$2:$C792,"&lt;&gt;"))</f>
        <v/>
      </c>
    </row>
    <row r="793">
      <c r="A793" s="16" t="n"/>
      <c r="B793" s="11" t="n"/>
      <c r="C793" s="11" t="n"/>
      <c r="D793" s="12" t="n"/>
      <c r="E793" s="13">
        <f>IF($C793="","",IFERROR(INDEX(Equipo!$B$2:$B$61,MATCH($C793,Equipo!$A$2:$A$61,0)),"No está en Equipo"))</f>
        <v/>
      </c>
      <c r="F793" s="15">
        <f>IF($C793="","",IFERROR(INDEX(Equipo!$C$2:$C$61,MATCH($C793,Equipo!$A$2:$A$61,0)),0))</f>
        <v/>
      </c>
      <c r="G793" s="13">
        <f>IF(OR($A793="",$B793=""),"",IFERROR($A793*10+MATCH($B793,Puestos!$D$2:$D$7,0),""))</f>
        <v/>
      </c>
      <c r="H793" s="13">
        <f>IF($G793="","",IFERROR(INDEX(Turnos!$F$2:$F$201,MATCH($G793,Turnos!$J$2:$J$201,0)),"Falta el turno"))</f>
        <v/>
      </c>
      <c r="I793" s="15">
        <f>IF(OR($C793="",$H793=""),"",IF($H793="Por horas",N($D793),IF($H793="Por puntos",N($F793),IF($H793="Puntos × horas",N($F793)*N($D793),IF($H793="Partes iguales",1,"")))))</f>
        <v/>
      </c>
      <c r="J793" s="15">
        <f>IF($I793="","",SUMIFS($I$2:$I$1201,$G$2:$G$1201,$G793))</f>
        <v/>
      </c>
      <c r="K793" s="19">
        <f>IF($I793="","",IFERROR($I793/$J793,0))</f>
        <v/>
      </c>
      <c r="L793" s="18">
        <f>IF($K793="","",$K793*N(INDEX(Turnos!$C$2:$C$201,MATCH($G793,Turnos!$J$2:$J$201,0))))</f>
        <v/>
      </c>
      <c r="M793" s="18">
        <f>IF($K793="","",$K793*N(INDEX(Turnos!$D$2:$D$201,MATCH($G793,Turnos!$J$2:$J$201,0))))</f>
        <v/>
      </c>
      <c r="N793" s="18">
        <f>IF($K793="","",$L793+$M793)</f>
        <v/>
      </c>
      <c r="O793" s="13">
        <f>IF(OR($G793="",$C793="",$G793&lt;&gt;'Liquidación del turno'!$C$5),"",COUNTIFS($G$2:$G793,$G793,$C$2:$C793,"&lt;&gt;"))</f>
        <v/>
      </c>
    </row>
    <row r="794">
      <c r="A794" s="16" t="n"/>
      <c r="B794" s="11" t="n"/>
      <c r="C794" s="11" t="n"/>
      <c r="D794" s="12" t="n"/>
      <c r="E794" s="13">
        <f>IF($C794="","",IFERROR(INDEX(Equipo!$B$2:$B$61,MATCH($C794,Equipo!$A$2:$A$61,0)),"No está en Equipo"))</f>
        <v/>
      </c>
      <c r="F794" s="15">
        <f>IF($C794="","",IFERROR(INDEX(Equipo!$C$2:$C$61,MATCH($C794,Equipo!$A$2:$A$61,0)),0))</f>
        <v/>
      </c>
      <c r="G794" s="13">
        <f>IF(OR($A794="",$B794=""),"",IFERROR($A794*10+MATCH($B794,Puestos!$D$2:$D$7,0),""))</f>
        <v/>
      </c>
      <c r="H794" s="13">
        <f>IF($G794="","",IFERROR(INDEX(Turnos!$F$2:$F$201,MATCH($G794,Turnos!$J$2:$J$201,0)),"Falta el turno"))</f>
        <v/>
      </c>
      <c r="I794" s="15">
        <f>IF(OR($C794="",$H794=""),"",IF($H794="Por horas",N($D794),IF($H794="Por puntos",N($F794),IF($H794="Puntos × horas",N($F794)*N($D794),IF($H794="Partes iguales",1,"")))))</f>
        <v/>
      </c>
      <c r="J794" s="15">
        <f>IF($I794="","",SUMIFS($I$2:$I$1201,$G$2:$G$1201,$G794))</f>
        <v/>
      </c>
      <c r="K794" s="19">
        <f>IF($I794="","",IFERROR($I794/$J794,0))</f>
        <v/>
      </c>
      <c r="L794" s="18">
        <f>IF($K794="","",$K794*N(INDEX(Turnos!$C$2:$C$201,MATCH($G794,Turnos!$J$2:$J$201,0))))</f>
        <v/>
      </c>
      <c r="M794" s="18">
        <f>IF($K794="","",$K794*N(INDEX(Turnos!$D$2:$D$201,MATCH($G794,Turnos!$J$2:$J$201,0))))</f>
        <v/>
      </c>
      <c r="N794" s="18">
        <f>IF($K794="","",$L794+$M794)</f>
        <v/>
      </c>
      <c r="O794" s="13">
        <f>IF(OR($G794="",$C794="",$G794&lt;&gt;'Liquidación del turno'!$C$5),"",COUNTIFS($G$2:$G794,$G794,$C$2:$C794,"&lt;&gt;"))</f>
        <v/>
      </c>
    </row>
    <row r="795">
      <c r="A795" s="16" t="n"/>
      <c r="B795" s="11" t="n"/>
      <c r="C795" s="11" t="n"/>
      <c r="D795" s="12" t="n"/>
      <c r="E795" s="13">
        <f>IF($C795="","",IFERROR(INDEX(Equipo!$B$2:$B$61,MATCH($C795,Equipo!$A$2:$A$61,0)),"No está en Equipo"))</f>
        <v/>
      </c>
      <c r="F795" s="15">
        <f>IF($C795="","",IFERROR(INDEX(Equipo!$C$2:$C$61,MATCH($C795,Equipo!$A$2:$A$61,0)),0))</f>
        <v/>
      </c>
      <c r="G795" s="13">
        <f>IF(OR($A795="",$B795=""),"",IFERROR($A795*10+MATCH($B795,Puestos!$D$2:$D$7,0),""))</f>
        <v/>
      </c>
      <c r="H795" s="13">
        <f>IF($G795="","",IFERROR(INDEX(Turnos!$F$2:$F$201,MATCH($G795,Turnos!$J$2:$J$201,0)),"Falta el turno"))</f>
        <v/>
      </c>
      <c r="I795" s="15">
        <f>IF(OR($C795="",$H795=""),"",IF($H795="Por horas",N($D795),IF($H795="Por puntos",N($F795),IF($H795="Puntos × horas",N($F795)*N($D795),IF($H795="Partes iguales",1,"")))))</f>
        <v/>
      </c>
      <c r="J795" s="15">
        <f>IF($I795="","",SUMIFS($I$2:$I$1201,$G$2:$G$1201,$G795))</f>
        <v/>
      </c>
      <c r="K795" s="19">
        <f>IF($I795="","",IFERROR($I795/$J795,0))</f>
        <v/>
      </c>
      <c r="L795" s="18">
        <f>IF($K795="","",$K795*N(INDEX(Turnos!$C$2:$C$201,MATCH($G795,Turnos!$J$2:$J$201,0))))</f>
        <v/>
      </c>
      <c r="M795" s="18">
        <f>IF($K795="","",$K795*N(INDEX(Turnos!$D$2:$D$201,MATCH($G795,Turnos!$J$2:$J$201,0))))</f>
        <v/>
      </c>
      <c r="N795" s="18">
        <f>IF($K795="","",$L795+$M795)</f>
        <v/>
      </c>
      <c r="O795" s="13">
        <f>IF(OR($G795="",$C795="",$G795&lt;&gt;'Liquidación del turno'!$C$5),"",COUNTIFS($G$2:$G795,$G795,$C$2:$C795,"&lt;&gt;"))</f>
        <v/>
      </c>
    </row>
    <row r="796">
      <c r="A796" s="16" t="n"/>
      <c r="B796" s="11" t="n"/>
      <c r="C796" s="11" t="n"/>
      <c r="D796" s="12" t="n"/>
      <c r="E796" s="13">
        <f>IF($C796="","",IFERROR(INDEX(Equipo!$B$2:$B$61,MATCH($C796,Equipo!$A$2:$A$61,0)),"No está en Equipo"))</f>
        <v/>
      </c>
      <c r="F796" s="15">
        <f>IF($C796="","",IFERROR(INDEX(Equipo!$C$2:$C$61,MATCH($C796,Equipo!$A$2:$A$61,0)),0))</f>
        <v/>
      </c>
      <c r="G796" s="13">
        <f>IF(OR($A796="",$B796=""),"",IFERROR($A796*10+MATCH($B796,Puestos!$D$2:$D$7,0),""))</f>
        <v/>
      </c>
      <c r="H796" s="13">
        <f>IF($G796="","",IFERROR(INDEX(Turnos!$F$2:$F$201,MATCH($G796,Turnos!$J$2:$J$201,0)),"Falta el turno"))</f>
        <v/>
      </c>
      <c r="I796" s="15">
        <f>IF(OR($C796="",$H796=""),"",IF($H796="Por horas",N($D796),IF($H796="Por puntos",N($F796),IF($H796="Puntos × horas",N($F796)*N($D796),IF($H796="Partes iguales",1,"")))))</f>
        <v/>
      </c>
      <c r="J796" s="15">
        <f>IF($I796="","",SUMIFS($I$2:$I$1201,$G$2:$G$1201,$G796))</f>
        <v/>
      </c>
      <c r="K796" s="19">
        <f>IF($I796="","",IFERROR($I796/$J796,0))</f>
        <v/>
      </c>
      <c r="L796" s="18">
        <f>IF($K796="","",$K796*N(INDEX(Turnos!$C$2:$C$201,MATCH($G796,Turnos!$J$2:$J$201,0))))</f>
        <v/>
      </c>
      <c r="M796" s="18">
        <f>IF($K796="","",$K796*N(INDEX(Turnos!$D$2:$D$201,MATCH($G796,Turnos!$J$2:$J$201,0))))</f>
        <v/>
      </c>
      <c r="N796" s="18">
        <f>IF($K796="","",$L796+$M796)</f>
        <v/>
      </c>
      <c r="O796" s="13">
        <f>IF(OR($G796="",$C796="",$G796&lt;&gt;'Liquidación del turno'!$C$5),"",COUNTIFS($G$2:$G796,$G796,$C$2:$C796,"&lt;&gt;"))</f>
        <v/>
      </c>
    </row>
    <row r="797">
      <c r="A797" s="16" t="n"/>
      <c r="B797" s="11" t="n"/>
      <c r="C797" s="11" t="n"/>
      <c r="D797" s="12" t="n"/>
      <c r="E797" s="13">
        <f>IF($C797="","",IFERROR(INDEX(Equipo!$B$2:$B$61,MATCH($C797,Equipo!$A$2:$A$61,0)),"No está en Equipo"))</f>
        <v/>
      </c>
      <c r="F797" s="15">
        <f>IF($C797="","",IFERROR(INDEX(Equipo!$C$2:$C$61,MATCH($C797,Equipo!$A$2:$A$61,0)),0))</f>
        <v/>
      </c>
      <c r="G797" s="13">
        <f>IF(OR($A797="",$B797=""),"",IFERROR($A797*10+MATCH($B797,Puestos!$D$2:$D$7,0),""))</f>
        <v/>
      </c>
      <c r="H797" s="13">
        <f>IF($G797="","",IFERROR(INDEX(Turnos!$F$2:$F$201,MATCH($G797,Turnos!$J$2:$J$201,0)),"Falta el turno"))</f>
        <v/>
      </c>
      <c r="I797" s="15">
        <f>IF(OR($C797="",$H797=""),"",IF($H797="Por horas",N($D797),IF($H797="Por puntos",N($F797),IF($H797="Puntos × horas",N($F797)*N($D797),IF($H797="Partes iguales",1,"")))))</f>
        <v/>
      </c>
      <c r="J797" s="15">
        <f>IF($I797="","",SUMIFS($I$2:$I$1201,$G$2:$G$1201,$G797))</f>
        <v/>
      </c>
      <c r="K797" s="19">
        <f>IF($I797="","",IFERROR($I797/$J797,0))</f>
        <v/>
      </c>
      <c r="L797" s="18">
        <f>IF($K797="","",$K797*N(INDEX(Turnos!$C$2:$C$201,MATCH($G797,Turnos!$J$2:$J$201,0))))</f>
        <v/>
      </c>
      <c r="M797" s="18">
        <f>IF($K797="","",$K797*N(INDEX(Turnos!$D$2:$D$201,MATCH($G797,Turnos!$J$2:$J$201,0))))</f>
        <v/>
      </c>
      <c r="N797" s="18">
        <f>IF($K797="","",$L797+$M797)</f>
        <v/>
      </c>
      <c r="O797" s="13">
        <f>IF(OR($G797="",$C797="",$G797&lt;&gt;'Liquidación del turno'!$C$5),"",COUNTIFS($G$2:$G797,$G797,$C$2:$C797,"&lt;&gt;"))</f>
        <v/>
      </c>
    </row>
    <row r="798">
      <c r="A798" s="16" t="n"/>
      <c r="B798" s="11" t="n"/>
      <c r="C798" s="11" t="n"/>
      <c r="D798" s="12" t="n"/>
      <c r="E798" s="13">
        <f>IF($C798="","",IFERROR(INDEX(Equipo!$B$2:$B$61,MATCH($C798,Equipo!$A$2:$A$61,0)),"No está en Equipo"))</f>
        <v/>
      </c>
      <c r="F798" s="15">
        <f>IF($C798="","",IFERROR(INDEX(Equipo!$C$2:$C$61,MATCH($C798,Equipo!$A$2:$A$61,0)),0))</f>
        <v/>
      </c>
      <c r="G798" s="13">
        <f>IF(OR($A798="",$B798=""),"",IFERROR($A798*10+MATCH($B798,Puestos!$D$2:$D$7,0),""))</f>
        <v/>
      </c>
      <c r="H798" s="13">
        <f>IF($G798="","",IFERROR(INDEX(Turnos!$F$2:$F$201,MATCH($G798,Turnos!$J$2:$J$201,0)),"Falta el turno"))</f>
        <v/>
      </c>
      <c r="I798" s="15">
        <f>IF(OR($C798="",$H798=""),"",IF($H798="Por horas",N($D798),IF($H798="Por puntos",N($F798),IF($H798="Puntos × horas",N($F798)*N($D798),IF($H798="Partes iguales",1,"")))))</f>
        <v/>
      </c>
      <c r="J798" s="15">
        <f>IF($I798="","",SUMIFS($I$2:$I$1201,$G$2:$G$1201,$G798))</f>
        <v/>
      </c>
      <c r="K798" s="19">
        <f>IF($I798="","",IFERROR($I798/$J798,0))</f>
        <v/>
      </c>
      <c r="L798" s="18">
        <f>IF($K798="","",$K798*N(INDEX(Turnos!$C$2:$C$201,MATCH($G798,Turnos!$J$2:$J$201,0))))</f>
        <v/>
      </c>
      <c r="M798" s="18">
        <f>IF($K798="","",$K798*N(INDEX(Turnos!$D$2:$D$201,MATCH($G798,Turnos!$J$2:$J$201,0))))</f>
        <v/>
      </c>
      <c r="N798" s="18">
        <f>IF($K798="","",$L798+$M798)</f>
        <v/>
      </c>
      <c r="O798" s="13">
        <f>IF(OR($G798="",$C798="",$G798&lt;&gt;'Liquidación del turno'!$C$5),"",COUNTIFS($G$2:$G798,$G798,$C$2:$C798,"&lt;&gt;"))</f>
        <v/>
      </c>
    </row>
    <row r="799">
      <c r="A799" s="16" t="n"/>
      <c r="B799" s="11" t="n"/>
      <c r="C799" s="11" t="n"/>
      <c r="D799" s="12" t="n"/>
      <c r="E799" s="13">
        <f>IF($C799="","",IFERROR(INDEX(Equipo!$B$2:$B$61,MATCH($C799,Equipo!$A$2:$A$61,0)),"No está en Equipo"))</f>
        <v/>
      </c>
      <c r="F799" s="15">
        <f>IF($C799="","",IFERROR(INDEX(Equipo!$C$2:$C$61,MATCH($C799,Equipo!$A$2:$A$61,0)),0))</f>
        <v/>
      </c>
      <c r="G799" s="13">
        <f>IF(OR($A799="",$B799=""),"",IFERROR($A799*10+MATCH($B799,Puestos!$D$2:$D$7,0),""))</f>
        <v/>
      </c>
      <c r="H799" s="13">
        <f>IF($G799="","",IFERROR(INDEX(Turnos!$F$2:$F$201,MATCH($G799,Turnos!$J$2:$J$201,0)),"Falta el turno"))</f>
        <v/>
      </c>
      <c r="I799" s="15">
        <f>IF(OR($C799="",$H799=""),"",IF($H799="Por horas",N($D799),IF($H799="Por puntos",N($F799),IF($H799="Puntos × horas",N($F799)*N($D799),IF($H799="Partes iguales",1,"")))))</f>
        <v/>
      </c>
      <c r="J799" s="15">
        <f>IF($I799="","",SUMIFS($I$2:$I$1201,$G$2:$G$1201,$G799))</f>
        <v/>
      </c>
      <c r="K799" s="19">
        <f>IF($I799="","",IFERROR($I799/$J799,0))</f>
        <v/>
      </c>
      <c r="L799" s="18">
        <f>IF($K799="","",$K799*N(INDEX(Turnos!$C$2:$C$201,MATCH($G799,Turnos!$J$2:$J$201,0))))</f>
        <v/>
      </c>
      <c r="M799" s="18">
        <f>IF($K799="","",$K799*N(INDEX(Turnos!$D$2:$D$201,MATCH($G799,Turnos!$J$2:$J$201,0))))</f>
        <v/>
      </c>
      <c r="N799" s="18">
        <f>IF($K799="","",$L799+$M799)</f>
        <v/>
      </c>
      <c r="O799" s="13">
        <f>IF(OR($G799="",$C799="",$G799&lt;&gt;'Liquidación del turno'!$C$5),"",COUNTIFS($G$2:$G799,$G799,$C$2:$C799,"&lt;&gt;"))</f>
        <v/>
      </c>
    </row>
    <row r="800">
      <c r="A800" s="16" t="n"/>
      <c r="B800" s="11" t="n"/>
      <c r="C800" s="11" t="n"/>
      <c r="D800" s="12" t="n"/>
      <c r="E800" s="13">
        <f>IF($C800="","",IFERROR(INDEX(Equipo!$B$2:$B$61,MATCH($C800,Equipo!$A$2:$A$61,0)),"No está en Equipo"))</f>
        <v/>
      </c>
      <c r="F800" s="15">
        <f>IF($C800="","",IFERROR(INDEX(Equipo!$C$2:$C$61,MATCH($C800,Equipo!$A$2:$A$61,0)),0))</f>
        <v/>
      </c>
      <c r="G800" s="13">
        <f>IF(OR($A800="",$B800=""),"",IFERROR($A800*10+MATCH($B800,Puestos!$D$2:$D$7,0),""))</f>
        <v/>
      </c>
      <c r="H800" s="13">
        <f>IF($G800="","",IFERROR(INDEX(Turnos!$F$2:$F$201,MATCH($G800,Turnos!$J$2:$J$201,0)),"Falta el turno"))</f>
        <v/>
      </c>
      <c r="I800" s="15">
        <f>IF(OR($C800="",$H800=""),"",IF($H800="Por horas",N($D800),IF($H800="Por puntos",N($F800),IF($H800="Puntos × horas",N($F800)*N($D800),IF($H800="Partes iguales",1,"")))))</f>
        <v/>
      </c>
      <c r="J800" s="15">
        <f>IF($I800="","",SUMIFS($I$2:$I$1201,$G$2:$G$1201,$G800))</f>
        <v/>
      </c>
      <c r="K800" s="19">
        <f>IF($I800="","",IFERROR($I800/$J800,0))</f>
        <v/>
      </c>
      <c r="L800" s="18">
        <f>IF($K800="","",$K800*N(INDEX(Turnos!$C$2:$C$201,MATCH($G800,Turnos!$J$2:$J$201,0))))</f>
        <v/>
      </c>
      <c r="M800" s="18">
        <f>IF($K800="","",$K800*N(INDEX(Turnos!$D$2:$D$201,MATCH($G800,Turnos!$J$2:$J$201,0))))</f>
        <v/>
      </c>
      <c r="N800" s="18">
        <f>IF($K800="","",$L800+$M800)</f>
        <v/>
      </c>
      <c r="O800" s="13">
        <f>IF(OR($G800="",$C800="",$G800&lt;&gt;'Liquidación del turno'!$C$5),"",COUNTIFS($G$2:$G800,$G800,$C$2:$C800,"&lt;&gt;"))</f>
        <v/>
      </c>
    </row>
    <row r="801">
      <c r="A801" s="16" t="n"/>
      <c r="B801" s="11" t="n"/>
      <c r="C801" s="11" t="n"/>
      <c r="D801" s="12" t="n"/>
      <c r="E801" s="13">
        <f>IF($C801="","",IFERROR(INDEX(Equipo!$B$2:$B$61,MATCH($C801,Equipo!$A$2:$A$61,0)),"No está en Equipo"))</f>
        <v/>
      </c>
      <c r="F801" s="15">
        <f>IF($C801="","",IFERROR(INDEX(Equipo!$C$2:$C$61,MATCH($C801,Equipo!$A$2:$A$61,0)),0))</f>
        <v/>
      </c>
      <c r="G801" s="13">
        <f>IF(OR($A801="",$B801=""),"",IFERROR($A801*10+MATCH($B801,Puestos!$D$2:$D$7,0),""))</f>
        <v/>
      </c>
      <c r="H801" s="13">
        <f>IF($G801="","",IFERROR(INDEX(Turnos!$F$2:$F$201,MATCH($G801,Turnos!$J$2:$J$201,0)),"Falta el turno"))</f>
        <v/>
      </c>
      <c r="I801" s="15">
        <f>IF(OR($C801="",$H801=""),"",IF($H801="Por horas",N($D801),IF($H801="Por puntos",N($F801),IF($H801="Puntos × horas",N($F801)*N($D801),IF($H801="Partes iguales",1,"")))))</f>
        <v/>
      </c>
      <c r="J801" s="15">
        <f>IF($I801="","",SUMIFS($I$2:$I$1201,$G$2:$G$1201,$G801))</f>
        <v/>
      </c>
      <c r="K801" s="19">
        <f>IF($I801="","",IFERROR($I801/$J801,0))</f>
        <v/>
      </c>
      <c r="L801" s="18">
        <f>IF($K801="","",$K801*N(INDEX(Turnos!$C$2:$C$201,MATCH($G801,Turnos!$J$2:$J$201,0))))</f>
        <v/>
      </c>
      <c r="M801" s="18">
        <f>IF($K801="","",$K801*N(INDEX(Turnos!$D$2:$D$201,MATCH($G801,Turnos!$J$2:$J$201,0))))</f>
        <v/>
      </c>
      <c r="N801" s="18">
        <f>IF($K801="","",$L801+$M801)</f>
        <v/>
      </c>
      <c r="O801" s="13">
        <f>IF(OR($G801="",$C801="",$G801&lt;&gt;'Liquidación del turno'!$C$5),"",COUNTIFS($G$2:$G801,$G801,$C$2:$C801,"&lt;&gt;"))</f>
        <v/>
      </c>
    </row>
    <row r="802">
      <c r="A802" s="16" t="n"/>
      <c r="B802" s="11" t="n"/>
      <c r="C802" s="11" t="n"/>
      <c r="D802" s="12" t="n"/>
      <c r="E802" s="13">
        <f>IF($C802="","",IFERROR(INDEX(Equipo!$B$2:$B$61,MATCH($C802,Equipo!$A$2:$A$61,0)),"No está en Equipo"))</f>
        <v/>
      </c>
      <c r="F802" s="15">
        <f>IF($C802="","",IFERROR(INDEX(Equipo!$C$2:$C$61,MATCH($C802,Equipo!$A$2:$A$61,0)),0))</f>
        <v/>
      </c>
      <c r="G802" s="13">
        <f>IF(OR($A802="",$B802=""),"",IFERROR($A802*10+MATCH($B802,Puestos!$D$2:$D$7,0),""))</f>
        <v/>
      </c>
      <c r="H802" s="13">
        <f>IF($G802="","",IFERROR(INDEX(Turnos!$F$2:$F$201,MATCH($G802,Turnos!$J$2:$J$201,0)),"Falta el turno"))</f>
        <v/>
      </c>
      <c r="I802" s="15">
        <f>IF(OR($C802="",$H802=""),"",IF($H802="Por horas",N($D802),IF($H802="Por puntos",N($F802),IF($H802="Puntos × horas",N($F802)*N($D802),IF($H802="Partes iguales",1,"")))))</f>
        <v/>
      </c>
      <c r="J802" s="15">
        <f>IF($I802="","",SUMIFS($I$2:$I$1201,$G$2:$G$1201,$G802))</f>
        <v/>
      </c>
      <c r="K802" s="19">
        <f>IF($I802="","",IFERROR($I802/$J802,0))</f>
        <v/>
      </c>
      <c r="L802" s="18">
        <f>IF($K802="","",$K802*N(INDEX(Turnos!$C$2:$C$201,MATCH($G802,Turnos!$J$2:$J$201,0))))</f>
        <v/>
      </c>
      <c r="M802" s="18">
        <f>IF($K802="","",$K802*N(INDEX(Turnos!$D$2:$D$201,MATCH($G802,Turnos!$J$2:$J$201,0))))</f>
        <v/>
      </c>
      <c r="N802" s="18">
        <f>IF($K802="","",$L802+$M802)</f>
        <v/>
      </c>
      <c r="O802" s="13">
        <f>IF(OR($G802="",$C802="",$G802&lt;&gt;'Liquidación del turno'!$C$5),"",COUNTIFS($G$2:$G802,$G802,$C$2:$C802,"&lt;&gt;"))</f>
        <v/>
      </c>
    </row>
    <row r="803">
      <c r="A803" s="16" t="n"/>
      <c r="B803" s="11" t="n"/>
      <c r="C803" s="11" t="n"/>
      <c r="D803" s="12" t="n"/>
      <c r="E803" s="13">
        <f>IF($C803="","",IFERROR(INDEX(Equipo!$B$2:$B$61,MATCH($C803,Equipo!$A$2:$A$61,0)),"No está en Equipo"))</f>
        <v/>
      </c>
      <c r="F803" s="15">
        <f>IF($C803="","",IFERROR(INDEX(Equipo!$C$2:$C$61,MATCH($C803,Equipo!$A$2:$A$61,0)),0))</f>
        <v/>
      </c>
      <c r="G803" s="13">
        <f>IF(OR($A803="",$B803=""),"",IFERROR($A803*10+MATCH($B803,Puestos!$D$2:$D$7,0),""))</f>
        <v/>
      </c>
      <c r="H803" s="13">
        <f>IF($G803="","",IFERROR(INDEX(Turnos!$F$2:$F$201,MATCH($G803,Turnos!$J$2:$J$201,0)),"Falta el turno"))</f>
        <v/>
      </c>
      <c r="I803" s="15">
        <f>IF(OR($C803="",$H803=""),"",IF($H803="Por horas",N($D803),IF($H803="Por puntos",N($F803),IF($H803="Puntos × horas",N($F803)*N($D803),IF($H803="Partes iguales",1,"")))))</f>
        <v/>
      </c>
      <c r="J803" s="15">
        <f>IF($I803="","",SUMIFS($I$2:$I$1201,$G$2:$G$1201,$G803))</f>
        <v/>
      </c>
      <c r="K803" s="19">
        <f>IF($I803="","",IFERROR($I803/$J803,0))</f>
        <v/>
      </c>
      <c r="L803" s="18">
        <f>IF($K803="","",$K803*N(INDEX(Turnos!$C$2:$C$201,MATCH($G803,Turnos!$J$2:$J$201,0))))</f>
        <v/>
      </c>
      <c r="M803" s="18">
        <f>IF($K803="","",$K803*N(INDEX(Turnos!$D$2:$D$201,MATCH($G803,Turnos!$J$2:$J$201,0))))</f>
        <v/>
      </c>
      <c r="N803" s="18">
        <f>IF($K803="","",$L803+$M803)</f>
        <v/>
      </c>
      <c r="O803" s="13">
        <f>IF(OR($G803="",$C803="",$G803&lt;&gt;'Liquidación del turno'!$C$5),"",COUNTIFS($G$2:$G803,$G803,$C$2:$C803,"&lt;&gt;"))</f>
        <v/>
      </c>
    </row>
    <row r="804">
      <c r="A804" s="16" t="n"/>
      <c r="B804" s="11" t="n"/>
      <c r="C804" s="11" t="n"/>
      <c r="D804" s="12" t="n"/>
      <c r="E804" s="13">
        <f>IF($C804="","",IFERROR(INDEX(Equipo!$B$2:$B$61,MATCH($C804,Equipo!$A$2:$A$61,0)),"No está en Equipo"))</f>
        <v/>
      </c>
      <c r="F804" s="15">
        <f>IF($C804="","",IFERROR(INDEX(Equipo!$C$2:$C$61,MATCH($C804,Equipo!$A$2:$A$61,0)),0))</f>
        <v/>
      </c>
      <c r="G804" s="13">
        <f>IF(OR($A804="",$B804=""),"",IFERROR($A804*10+MATCH($B804,Puestos!$D$2:$D$7,0),""))</f>
        <v/>
      </c>
      <c r="H804" s="13">
        <f>IF($G804="","",IFERROR(INDEX(Turnos!$F$2:$F$201,MATCH($G804,Turnos!$J$2:$J$201,0)),"Falta el turno"))</f>
        <v/>
      </c>
      <c r="I804" s="15">
        <f>IF(OR($C804="",$H804=""),"",IF($H804="Por horas",N($D804),IF($H804="Por puntos",N($F804),IF($H804="Puntos × horas",N($F804)*N($D804),IF($H804="Partes iguales",1,"")))))</f>
        <v/>
      </c>
      <c r="J804" s="15">
        <f>IF($I804="","",SUMIFS($I$2:$I$1201,$G$2:$G$1201,$G804))</f>
        <v/>
      </c>
      <c r="K804" s="19">
        <f>IF($I804="","",IFERROR($I804/$J804,0))</f>
        <v/>
      </c>
      <c r="L804" s="18">
        <f>IF($K804="","",$K804*N(INDEX(Turnos!$C$2:$C$201,MATCH($G804,Turnos!$J$2:$J$201,0))))</f>
        <v/>
      </c>
      <c r="M804" s="18">
        <f>IF($K804="","",$K804*N(INDEX(Turnos!$D$2:$D$201,MATCH($G804,Turnos!$J$2:$J$201,0))))</f>
        <v/>
      </c>
      <c r="N804" s="18">
        <f>IF($K804="","",$L804+$M804)</f>
        <v/>
      </c>
      <c r="O804" s="13">
        <f>IF(OR($G804="",$C804="",$G804&lt;&gt;'Liquidación del turno'!$C$5),"",COUNTIFS($G$2:$G804,$G804,$C$2:$C804,"&lt;&gt;"))</f>
        <v/>
      </c>
    </row>
    <row r="805">
      <c r="A805" s="16" t="n"/>
      <c r="B805" s="11" t="n"/>
      <c r="C805" s="11" t="n"/>
      <c r="D805" s="12" t="n"/>
      <c r="E805" s="13">
        <f>IF($C805="","",IFERROR(INDEX(Equipo!$B$2:$B$61,MATCH($C805,Equipo!$A$2:$A$61,0)),"No está en Equipo"))</f>
        <v/>
      </c>
      <c r="F805" s="15">
        <f>IF($C805="","",IFERROR(INDEX(Equipo!$C$2:$C$61,MATCH($C805,Equipo!$A$2:$A$61,0)),0))</f>
        <v/>
      </c>
      <c r="G805" s="13">
        <f>IF(OR($A805="",$B805=""),"",IFERROR($A805*10+MATCH($B805,Puestos!$D$2:$D$7,0),""))</f>
        <v/>
      </c>
      <c r="H805" s="13">
        <f>IF($G805="","",IFERROR(INDEX(Turnos!$F$2:$F$201,MATCH($G805,Turnos!$J$2:$J$201,0)),"Falta el turno"))</f>
        <v/>
      </c>
      <c r="I805" s="15">
        <f>IF(OR($C805="",$H805=""),"",IF($H805="Por horas",N($D805),IF($H805="Por puntos",N($F805),IF($H805="Puntos × horas",N($F805)*N($D805),IF($H805="Partes iguales",1,"")))))</f>
        <v/>
      </c>
      <c r="J805" s="15">
        <f>IF($I805="","",SUMIFS($I$2:$I$1201,$G$2:$G$1201,$G805))</f>
        <v/>
      </c>
      <c r="K805" s="19">
        <f>IF($I805="","",IFERROR($I805/$J805,0))</f>
        <v/>
      </c>
      <c r="L805" s="18">
        <f>IF($K805="","",$K805*N(INDEX(Turnos!$C$2:$C$201,MATCH($G805,Turnos!$J$2:$J$201,0))))</f>
        <v/>
      </c>
      <c r="M805" s="18">
        <f>IF($K805="","",$K805*N(INDEX(Turnos!$D$2:$D$201,MATCH($G805,Turnos!$J$2:$J$201,0))))</f>
        <v/>
      </c>
      <c r="N805" s="18">
        <f>IF($K805="","",$L805+$M805)</f>
        <v/>
      </c>
      <c r="O805" s="13">
        <f>IF(OR($G805="",$C805="",$G805&lt;&gt;'Liquidación del turno'!$C$5),"",COUNTIFS($G$2:$G805,$G805,$C$2:$C805,"&lt;&gt;"))</f>
        <v/>
      </c>
    </row>
    <row r="806">
      <c r="A806" s="16" t="n"/>
      <c r="B806" s="11" t="n"/>
      <c r="C806" s="11" t="n"/>
      <c r="D806" s="12" t="n"/>
      <c r="E806" s="13">
        <f>IF($C806="","",IFERROR(INDEX(Equipo!$B$2:$B$61,MATCH($C806,Equipo!$A$2:$A$61,0)),"No está en Equipo"))</f>
        <v/>
      </c>
      <c r="F806" s="15">
        <f>IF($C806="","",IFERROR(INDEX(Equipo!$C$2:$C$61,MATCH($C806,Equipo!$A$2:$A$61,0)),0))</f>
        <v/>
      </c>
      <c r="G806" s="13">
        <f>IF(OR($A806="",$B806=""),"",IFERROR($A806*10+MATCH($B806,Puestos!$D$2:$D$7,0),""))</f>
        <v/>
      </c>
      <c r="H806" s="13">
        <f>IF($G806="","",IFERROR(INDEX(Turnos!$F$2:$F$201,MATCH($G806,Turnos!$J$2:$J$201,0)),"Falta el turno"))</f>
        <v/>
      </c>
      <c r="I806" s="15">
        <f>IF(OR($C806="",$H806=""),"",IF($H806="Por horas",N($D806),IF($H806="Por puntos",N($F806),IF($H806="Puntos × horas",N($F806)*N($D806),IF($H806="Partes iguales",1,"")))))</f>
        <v/>
      </c>
      <c r="J806" s="15">
        <f>IF($I806="","",SUMIFS($I$2:$I$1201,$G$2:$G$1201,$G806))</f>
        <v/>
      </c>
      <c r="K806" s="19">
        <f>IF($I806="","",IFERROR($I806/$J806,0))</f>
        <v/>
      </c>
      <c r="L806" s="18">
        <f>IF($K806="","",$K806*N(INDEX(Turnos!$C$2:$C$201,MATCH($G806,Turnos!$J$2:$J$201,0))))</f>
        <v/>
      </c>
      <c r="M806" s="18">
        <f>IF($K806="","",$K806*N(INDEX(Turnos!$D$2:$D$201,MATCH($G806,Turnos!$J$2:$J$201,0))))</f>
        <v/>
      </c>
      <c r="N806" s="18">
        <f>IF($K806="","",$L806+$M806)</f>
        <v/>
      </c>
      <c r="O806" s="13">
        <f>IF(OR($G806="",$C806="",$G806&lt;&gt;'Liquidación del turno'!$C$5),"",COUNTIFS($G$2:$G806,$G806,$C$2:$C806,"&lt;&gt;"))</f>
        <v/>
      </c>
    </row>
    <row r="807">
      <c r="A807" s="16" t="n"/>
      <c r="B807" s="11" t="n"/>
      <c r="C807" s="11" t="n"/>
      <c r="D807" s="12" t="n"/>
      <c r="E807" s="13">
        <f>IF($C807="","",IFERROR(INDEX(Equipo!$B$2:$B$61,MATCH($C807,Equipo!$A$2:$A$61,0)),"No está en Equipo"))</f>
        <v/>
      </c>
      <c r="F807" s="15">
        <f>IF($C807="","",IFERROR(INDEX(Equipo!$C$2:$C$61,MATCH($C807,Equipo!$A$2:$A$61,0)),0))</f>
        <v/>
      </c>
      <c r="G807" s="13">
        <f>IF(OR($A807="",$B807=""),"",IFERROR($A807*10+MATCH($B807,Puestos!$D$2:$D$7,0),""))</f>
        <v/>
      </c>
      <c r="H807" s="13">
        <f>IF($G807="","",IFERROR(INDEX(Turnos!$F$2:$F$201,MATCH($G807,Turnos!$J$2:$J$201,0)),"Falta el turno"))</f>
        <v/>
      </c>
      <c r="I807" s="15">
        <f>IF(OR($C807="",$H807=""),"",IF($H807="Por horas",N($D807),IF($H807="Por puntos",N($F807),IF($H807="Puntos × horas",N($F807)*N($D807),IF($H807="Partes iguales",1,"")))))</f>
        <v/>
      </c>
      <c r="J807" s="15">
        <f>IF($I807="","",SUMIFS($I$2:$I$1201,$G$2:$G$1201,$G807))</f>
        <v/>
      </c>
      <c r="K807" s="19">
        <f>IF($I807="","",IFERROR($I807/$J807,0))</f>
        <v/>
      </c>
      <c r="L807" s="18">
        <f>IF($K807="","",$K807*N(INDEX(Turnos!$C$2:$C$201,MATCH($G807,Turnos!$J$2:$J$201,0))))</f>
        <v/>
      </c>
      <c r="M807" s="18">
        <f>IF($K807="","",$K807*N(INDEX(Turnos!$D$2:$D$201,MATCH($G807,Turnos!$J$2:$J$201,0))))</f>
        <v/>
      </c>
      <c r="N807" s="18">
        <f>IF($K807="","",$L807+$M807)</f>
        <v/>
      </c>
      <c r="O807" s="13">
        <f>IF(OR($G807="",$C807="",$G807&lt;&gt;'Liquidación del turno'!$C$5),"",COUNTIFS($G$2:$G807,$G807,$C$2:$C807,"&lt;&gt;"))</f>
        <v/>
      </c>
    </row>
    <row r="808">
      <c r="A808" s="16" t="n"/>
      <c r="B808" s="11" t="n"/>
      <c r="C808" s="11" t="n"/>
      <c r="D808" s="12" t="n"/>
      <c r="E808" s="13">
        <f>IF($C808="","",IFERROR(INDEX(Equipo!$B$2:$B$61,MATCH($C808,Equipo!$A$2:$A$61,0)),"No está en Equipo"))</f>
        <v/>
      </c>
      <c r="F808" s="15">
        <f>IF($C808="","",IFERROR(INDEX(Equipo!$C$2:$C$61,MATCH($C808,Equipo!$A$2:$A$61,0)),0))</f>
        <v/>
      </c>
      <c r="G808" s="13">
        <f>IF(OR($A808="",$B808=""),"",IFERROR($A808*10+MATCH($B808,Puestos!$D$2:$D$7,0),""))</f>
        <v/>
      </c>
      <c r="H808" s="13">
        <f>IF($G808="","",IFERROR(INDEX(Turnos!$F$2:$F$201,MATCH($G808,Turnos!$J$2:$J$201,0)),"Falta el turno"))</f>
        <v/>
      </c>
      <c r="I808" s="15">
        <f>IF(OR($C808="",$H808=""),"",IF($H808="Por horas",N($D808),IF($H808="Por puntos",N($F808),IF($H808="Puntos × horas",N($F808)*N($D808),IF($H808="Partes iguales",1,"")))))</f>
        <v/>
      </c>
      <c r="J808" s="15">
        <f>IF($I808="","",SUMIFS($I$2:$I$1201,$G$2:$G$1201,$G808))</f>
        <v/>
      </c>
      <c r="K808" s="19">
        <f>IF($I808="","",IFERROR($I808/$J808,0))</f>
        <v/>
      </c>
      <c r="L808" s="18">
        <f>IF($K808="","",$K808*N(INDEX(Turnos!$C$2:$C$201,MATCH($G808,Turnos!$J$2:$J$201,0))))</f>
        <v/>
      </c>
      <c r="M808" s="18">
        <f>IF($K808="","",$K808*N(INDEX(Turnos!$D$2:$D$201,MATCH($G808,Turnos!$J$2:$J$201,0))))</f>
        <v/>
      </c>
      <c r="N808" s="18">
        <f>IF($K808="","",$L808+$M808)</f>
        <v/>
      </c>
      <c r="O808" s="13">
        <f>IF(OR($G808="",$C808="",$G808&lt;&gt;'Liquidación del turno'!$C$5),"",COUNTIFS($G$2:$G808,$G808,$C$2:$C808,"&lt;&gt;"))</f>
        <v/>
      </c>
    </row>
    <row r="809">
      <c r="A809" s="16" t="n"/>
      <c r="B809" s="11" t="n"/>
      <c r="C809" s="11" t="n"/>
      <c r="D809" s="12" t="n"/>
      <c r="E809" s="13">
        <f>IF($C809="","",IFERROR(INDEX(Equipo!$B$2:$B$61,MATCH($C809,Equipo!$A$2:$A$61,0)),"No está en Equipo"))</f>
        <v/>
      </c>
      <c r="F809" s="15">
        <f>IF($C809="","",IFERROR(INDEX(Equipo!$C$2:$C$61,MATCH($C809,Equipo!$A$2:$A$61,0)),0))</f>
        <v/>
      </c>
      <c r="G809" s="13">
        <f>IF(OR($A809="",$B809=""),"",IFERROR($A809*10+MATCH($B809,Puestos!$D$2:$D$7,0),""))</f>
        <v/>
      </c>
      <c r="H809" s="13">
        <f>IF($G809="","",IFERROR(INDEX(Turnos!$F$2:$F$201,MATCH($G809,Turnos!$J$2:$J$201,0)),"Falta el turno"))</f>
        <v/>
      </c>
      <c r="I809" s="15">
        <f>IF(OR($C809="",$H809=""),"",IF($H809="Por horas",N($D809),IF($H809="Por puntos",N($F809),IF($H809="Puntos × horas",N($F809)*N($D809),IF($H809="Partes iguales",1,"")))))</f>
        <v/>
      </c>
      <c r="J809" s="15">
        <f>IF($I809="","",SUMIFS($I$2:$I$1201,$G$2:$G$1201,$G809))</f>
        <v/>
      </c>
      <c r="K809" s="19">
        <f>IF($I809="","",IFERROR($I809/$J809,0))</f>
        <v/>
      </c>
      <c r="L809" s="18">
        <f>IF($K809="","",$K809*N(INDEX(Turnos!$C$2:$C$201,MATCH($G809,Turnos!$J$2:$J$201,0))))</f>
        <v/>
      </c>
      <c r="M809" s="18">
        <f>IF($K809="","",$K809*N(INDEX(Turnos!$D$2:$D$201,MATCH($G809,Turnos!$J$2:$J$201,0))))</f>
        <v/>
      </c>
      <c r="N809" s="18">
        <f>IF($K809="","",$L809+$M809)</f>
        <v/>
      </c>
      <c r="O809" s="13">
        <f>IF(OR($G809="",$C809="",$G809&lt;&gt;'Liquidación del turno'!$C$5),"",COUNTIFS($G$2:$G809,$G809,$C$2:$C809,"&lt;&gt;"))</f>
        <v/>
      </c>
    </row>
    <row r="810">
      <c r="A810" s="16" t="n"/>
      <c r="B810" s="11" t="n"/>
      <c r="C810" s="11" t="n"/>
      <c r="D810" s="12" t="n"/>
      <c r="E810" s="13">
        <f>IF($C810="","",IFERROR(INDEX(Equipo!$B$2:$B$61,MATCH($C810,Equipo!$A$2:$A$61,0)),"No está en Equipo"))</f>
        <v/>
      </c>
      <c r="F810" s="15">
        <f>IF($C810="","",IFERROR(INDEX(Equipo!$C$2:$C$61,MATCH($C810,Equipo!$A$2:$A$61,0)),0))</f>
        <v/>
      </c>
      <c r="G810" s="13">
        <f>IF(OR($A810="",$B810=""),"",IFERROR($A810*10+MATCH($B810,Puestos!$D$2:$D$7,0),""))</f>
        <v/>
      </c>
      <c r="H810" s="13">
        <f>IF($G810="","",IFERROR(INDEX(Turnos!$F$2:$F$201,MATCH($G810,Turnos!$J$2:$J$201,0)),"Falta el turno"))</f>
        <v/>
      </c>
      <c r="I810" s="15">
        <f>IF(OR($C810="",$H810=""),"",IF($H810="Por horas",N($D810),IF($H810="Por puntos",N($F810),IF($H810="Puntos × horas",N($F810)*N($D810),IF($H810="Partes iguales",1,"")))))</f>
        <v/>
      </c>
      <c r="J810" s="15">
        <f>IF($I810="","",SUMIFS($I$2:$I$1201,$G$2:$G$1201,$G810))</f>
        <v/>
      </c>
      <c r="K810" s="19">
        <f>IF($I810="","",IFERROR($I810/$J810,0))</f>
        <v/>
      </c>
      <c r="L810" s="18">
        <f>IF($K810="","",$K810*N(INDEX(Turnos!$C$2:$C$201,MATCH($G810,Turnos!$J$2:$J$201,0))))</f>
        <v/>
      </c>
      <c r="M810" s="18">
        <f>IF($K810="","",$K810*N(INDEX(Turnos!$D$2:$D$201,MATCH($G810,Turnos!$J$2:$J$201,0))))</f>
        <v/>
      </c>
      <c r="N810" s="18">
        <f>IF($K810="","",$L810+$M810)</f>
        <v/>
      </c>
      <c r="O810" s="13">
        <f>IF(OR($G810="",$C810="",$G810&lt;&gt;'Liquidación del turno'!$C$5),"",COUNTIFS($G$2:$G810,$G810,$C$2:$C810,"&lt;&gt;"))</f>
        <v/>
      </c>
    </row>
    <row r="811">
      <c r="A811" s="16" t="n"/>
      <c r="B811" s="11" t="n"/>
      <c r="C811" s="11" t="n"/>
      <c r="D811" s="12" t="n"/>
      <c r="E811" s="13">
        <f>IF($C811="","",IFERROR(INDEX(Equipo!$B$2:$B$61,MATCH($C811,Equipo!$A$2:$A$61,0)),"No está en Equipo"))</f>
        <v/>
      </c>
      <c r="F811" s="15">
        <f>IF($C811="","",IFERROR(INDEX(Equipo!$C$2:$C$61,MATCH($C811,Equipo!$A$2:$A$61,0)),0))</f>
        <v/>
      </c>
      <c r="G811" s="13">
        <f>IF(OR($A811="",$B811=""),"",IFERROR($A811*10+MATCH($B811,Puestos!$D$2:$D$7,0),""))</f>
        <v/>
      </c>
      <c r="H811" s="13">
        <f>IF($G811="","",IFERROR(INDEX(Turnos!$F$2:$F$201,MATCH($G811,Turnos!$J$2:$J$201,0)),"Falta el turno"))</f>
        <v/>
      </c>
      <c r="I811" s="15">
        <f>IF(OR($C811="",$H811=""),"",IF($H811="Por horas",N($D811),IF($H811="Por puntos",N($F811),IF($H811="Puntos × horas",N($F811)*N($D811),IF($H811="Partes iguales",1,"")))))</f>
        <v/>
      </c>
      <c r="J811" s="15">
        <f>IF($I811="","",SUMIFS($I$2:$I$1201,$G$2:$G$1201,$G811))</f>
        <v/>
      </c>
      <c r="K811" s="19">
        <f>IF($I811="","",IFERROR($I811/$J811,0))</f>
        <v/>
      </c>
      <c r="L811" s="18">
        <f>IF($K811="","",$K811*N(INDEX(Turnos!$C$2:$C$201,MATCH($G811,Turnos!$J$2:$J$201,0))))</f>
        <v/>
      </c>
      <c r="M811" s="18">
        <f>IF($K811="","",$K811*N(INDEX(Turnos!$D$2:$D$201,MATCH($G811,Turnos!$J$2:$J$201,0))))</f>
        <v/>
      </c>
      <c r="N811" s="18">
        <f>IF($K811="","",$L811+$M811)</f>
        <v/>
      </c>
      <c r="O811" s="13">
        <f>IF(OR($G811="",$C811="",$G811&lt;&gt;'Liquidación del turno'!$C$5),"",COUNTIFS($G$2:$G811,$G811,$C$2:$C811,"&lt;&gt;"))</f>
        <v/>
      </c>
    </row>
    <row r="812">
      <c r="A812" s="16" t="n"/>
      <c r="B812" s="11" t="n"/>
      <c r="C812" s="11" t="n"/>
      <c r="D812" s="12" t="n"/>
      <c r="E812" s="13">
        <f>IF($C812="","",IFERROR(INDEX(Equipo!$B$2:$B$61,MATCH($C812,Equipo!$A$2:$A$61,0)),"No está en Equipo"))</f>
        <v/>
      </c>
      <c r="F812" s="15">
        <f>IF($C812="","",IFERROR(INDEX(Equipo!$C$2:$C$61,MATCH($C812,Equipo!$A$2:$A$61,0)),0))</f>
        <v/>
      </c>
      <c r="G812" s="13">
        <f>IF(OR($A812="",$B812=""),"",IFERROR($A812*10+MATCH($B812,Puestos!$D$2:$D$7,0),""))</f>
        <v/>
      </c>
      <c r="H812" s="13">
        <f>IF($G812="","",IFERROR(INDEX(Turnos!$F$2:$F$201,MATCH($G812,Turnos!$J$2:$J$201,0)),"Falta el turno"))</f>
        <v/>
      </c>
      <c r="I812" s="15">
        <f>IF(OR($C812="",$H812=""),"",IF($H812="Por horas",N($D812),IF($H812="Por puntos",N($F812),IF($H812="Puntos × horas",N($F812)*N($D812),IF($H812="Partes iguales",1,"")))))</f>
        <v/>
      </c>
      <c r="J812" s="15">
        <f>IF($I812="","",SUMIFS($I$2:$I$1201,$G$2:$G$1201,$G812))</f>
        <v/>
      </c>
      <c r="K812" s="19">
        <f>IF($I812="","",IFERROR($I812/$J812,0))</f>
        <v/>
      </c>
      <c r="L812" s="18">
        <f>IF($K812="","",$K812*N(INDEX(Turnos!$C$2:$C$201,MATCH($G812,Turnos!$J$2:$J$201,0))))</f>
        <v/>
      </c>
      <c r="M812" s="18">
        <f>IF($K812="","",$K812*N(INDEX(Turnos!$D$2:$D$201,MATCH($G812,Turnos!$J$2:$J$201,0))))</f>
        <v/>
      </c>
      <c r="N812" s="18">
        <f>IF($K812="","",$L812+$M812)</f>
        <v/>
      </c>
      <c r="O812" s="13">
        <f>IF(OR($G812="",$C812="",$G812&lt;&gt;'Liquidación del turno'!$C$5),"",COUNTIFS($G$2:$G812,$G812,$C$2:$C812,"&lt;&gt;"))</f>
        <v/>
      </c>
    </row>
    <row r="813">
      <c r="A813" s="16" t="n"/>
      <c r="B813" s="11" t="n"/>
      <c r="C813" s="11" t="n"/>
      <c r="D813" s="12" t="n"/>
      <c r="E813" s="13">
        <f>IF($C813="","",IFERROR(INDEX(Equipo!$B$2:$B$61,MATCH($C813,Equipo!$A$2:$A$61,0)),"No está en Equipo"))</f>
        <v/>
      </c>
      <c r="F813" s="15">
        <f>IF($C813="","",IFERROR(INDEX(Equipo!$C$2:$C$61,MATCH($C813,Equipo!$A$2:$A$61,0)),0))</f>
        <v/>
      </c>
      <c r="G813" s="13">
        <f>IF(OR($A813="",$B813=""),"",IFERROR($A813*10+MATCH($B813,Puestos!$D$2:$D$7,0),""))</f>
        <v/>
      </c>
      <c r="H813" s="13">
        <f>IF($G813="","",IFERROR(INDEX(Turnos!$F$2:$F$201,MATCH($G813,Turnos!$J$2:$J$201,0)),"Falta el turno"))</f>
        <v/>
      </c>
      <c r="I813" s="15">
        <f>IF(OR($C813="",$H813=""),"",IF($H813="Por horas",N($D813),IF($H813="Por puntos",N($F813),IF($H813="Puntos × horas",N($F813)*N($D813),IF($H813="Partes iguales",1,"")))))</f>
        <v/>
      </c>
      <c r="J813" s="15">
        <f>IF($I813="","",SUMIFS($I$2:$I$1201,$G$2:$G$1201,$G813))</f>
        <v/>
      </c>
      <c r="K813" s="19">
        <f>IF($I813="","",IFERROR($I813/$J813,0))</f>
        <v/>
      </c>
      <c r="L813" s="18">
        <f>IF($K813="","",$K813*N(INDEX(Turnos!$C$2:$C$201,MATCH($G813,Turnos!$J$2:$J$201,0))))</f>
        <v/>
      </c>
      <c r="M813" s="18">
        <f>IF($K813="","",$K813*N(INDEX(Turnos!$D$2:$D$201,MATCH($G813,Turnos!$J$2:$J$201,0))))</f>
        <v/>
      </c>
      <c r="N813" s="18">
        <f>IF($K813="","",$L813+$M813)</f>
        <v/>
      </c>
      <c r="O813" s="13">
        <f>IF(OR($G813="",$C813="",$G813&lt;&gt;'Liquidación del turno'!$C$5),"",COUNTIFS($G$2:$G813,$G813,$C$2:$C813,"&lt;&gt;"))</f>
        <v/>
      </c>
    </row>
    <row r="814">
      <c r="A814" s="16" t="n"/>
      <c r="B814" s="11" t="n"/>
      <c r="C814" s="11" t="n"/>
      <c r="D814" s="12" t="n"/>
      <c r="E814" s="13">
        <f>IF($C814="","",IFERROR(INDEX(Equipo!$B$2:$B$61,MATCH($C814,Equipo!$A$2:$A$61,0)),"No está en Equipo"))</f>
        <v/>
      </c>
      <c r="F814" s="15">
        <f>IF($C814="","",IFERROR(INDEX(Equipo!$C$2:$C$61,MATCH($C814,Equipo!$A$2:$A$61,0)),0))</f>
        <v/>
      </c>
      <c r="G814" s="13">
        <f>IF(OR($A814="",$B814=""),"",IFERROR($A814*10+MATCH($B814,Puestos!$D$2:$D$7,0),""))</f>
        <v/>
      </c>
      <c r="H814" s="13">
        <f>IF($G814="","",IFERROR(INDEX(Turnos!$F$2:$F$201,MATCH($G814,Turnos!$J$2:$J$201,0)),"Falta el turno"))</f>
        <v/>
      </c>
      <c r="I814" s="15">
        <f>IF(OR($C814="",$H814=""),"",IF($H814="Por horas",N($D814),IF($H814="Por puntos",N($F814),IF($H814="Puntos × horas",N($F814)*N($D814),IF($H814="Partes iguales",1,"")))))</f>
        <v/>
      </c>
      <c r="J814" s="15">
        <f>IF($I814="","",SUMIFS($I$2:$I$1201,$G$2:$G$1201,$G814))</f>
        <v/>
      </c>
      <c r="K814" s="19">
        <f>IF($I814="","",IFERROR($I814/$J814,0))</f>
        <v/>
      </c>
      <c r="L814" s="18">
        <f>IF($K814="","",$K814*N(INDEX(Turnos!$C$2:$C$201,MATCH($G814,Turnos!$J$2:$J$201,0))))</f>
        <v/>
      </c>
      <c r="M814" s="18">
        <f>IF($K814="","",$K814*N(INDEX(Turnos!$D$2:$D$201,MATCH($G814,Turnos!$J$2:$J$201,0))))</f>
        <v/>
      </c>
      <c r="N814" s="18">
        <f>IF($K814="","",$L814+$M814)</f>
        <v/>
      </c>
      <c r="O814" s="13">
        <f>IF(OR($G814="",$C814="",$G814&lt;&gt;'Liquidación del turno'!$C$5),"",COUNTIFS($G$2:$G814,$G814,$C$2:$C814,"&lt;&gt;"))</f>
        <v/>
      </c>
    </row>
    <row r="815">
      <c r="A815" s="16" t="n"/>
      <c r="B815" s="11" t="n"/>
      <c r="C815" s="11" t="n"/>
      <c r="D815" s="12" t="n"/>
      <c r="E815" s="13">
        <f>IF($C815="","",IFERROR(INDEX(Equipo!$B$2:$B$61,MATCH($C815,Equipo!$A$2:$A$61,0)),"No está en Equipo"))</f>
        <v/>
      </c>
      <c r="F815" s="15">
        <f>IF($C815="","",IFERROR(INDEX(Equipo!$C$2:$C$61,MATCH($C815,Equipo!$A$2:$A$61,0)),0))</f>
        <v/>
      </c>
      <c r="G815" s="13">
        <f>IF(OR($A815="",$B815=""),"",IFERROR($A815*10+MATCH($B815,Puestos!$D$2:$D$7,0),""))</f>
        <v/>
      </c>
      <c r="H815" s="13">
        <f>IF($G815="","",IFERROR(INDEX(Turnos!$F$2:$F$201,MATCH($G815,Turnos!$J$2:$J$201,0)),"Falta el turno"))</f>
        <v/>
      </c>
      <c r="I815" s="15">
        <f>IF(OR($C815="",$H815=""),"",IF($H815="Por horas",N($D815),IF($H815="Por puntos",N($F815),IF($H815="Puntos × horas",N($F815)*N($D815),IF($H815="Partes iguales",1,"")))))</f>
        <v/>
      </c>
      <c r="J815" s="15">
        <f>IF($I815="","",SUMIFS($I$2:$I$1201,$G$2:$G$1201,$G815))</f>
        <v/>
      </c>
      <c r="K815" s="19">
        <f>IF($I815="","",IFERROR($I815/$J815,0))</f>
        <v/>
      </c>
      <c r="L815" s="18">
        <f>IF($K815="","",$K815*N(INDEX(Turnos!$C$2:$C$201,MATCH($G815,Turnos!$J$2:$J$201,0))))</f>
        <v/>
      </c>
      <c r="M815" s="18">
        <f>IF($K815="","",$K815*N(INDEX(Turnos!$D$2:$D$201,MATCH($G815,Turnos!$J$2:$J$201,0))))</f>
        <v/>
      </c>
      <c r="N815" s="18">
        <f>IF($K815="","",$L815+$M815)</f>
        <v/>
      </c>
      <c r="O815" s="13">
        <f>IF(OR($G815="",$C815="",$G815&lt;&gt;'Liquidación del turno'!$C$5),"",COUNTIFS($G$2:$G815,$G815,$C$2:$C815,"&lt;&gt;"))</f>
        <v/>
      </c>
    </row>
    <row r="816">
      <c r="A816" s="16" t="n"/>
      <c r="B816" s="11" t="n"/>
      <c r="C816" s="11" t="n"/>
      <c r="D816" s="12" t="n"/>
      <c r="E816" s="13">
        <f>IF($C816="","",IFERROR(INDEX(Equipo!$B$2:$B$61,MATCH($C816,Equipo!$A$2:$A$61,0)),"No está en Equipo"))</f>
        <v/>
      </c>
      <c r="F816" s="15">
        <f>IF($C816="","",IFERROR(INDEX(Equipo!$C$2:$C$61,MATCH($C816,Equipo!$A$2:$A$61,0)),0))</f>
        <v/>
      </c>
      <c r="G816" s="13">
        <f>IF(OR($A816="",$B816=""),"",IFERROR($A816*10+MATCH($B816,Puestos!$D$2:$D$7,0),""))</f>
        <v/>
      </c>
      <c r="H816" s="13">
        <f>IF($G816="","",IFERROR(INDEX(Turnos!$F$2:$F$201,MATCH($G816,Turnos!$J$2:$J$201,0)),"Falta el turno"))</f>
        <v/>
      </c>
      <c r="I816" s="15">
        <f>IF(OR($C816="",$H816=""),"",IF($H816="Por horas",N($D816),IF($H816="Por puntos",N($F816),IF($H816="Puntos × horas",N($F816)*N($D816),IF($H816="Partes iguales",1,"")))))</f>
        <v/>
      </c>
      <c r="J816" s="15">
        <f>IF($I816="","",SUMIFS($I$2:$I$1201,$G$2:$G$1201,$G816))</f>
        <v/>
      </c>
      <c r="K816" s="19">
        <f>IF($I816="","",IFERROR($I816/$J816,0))</f>
        <v/>
      </c>
      <c r="L816" s="18">
        <f>IF($K816="","",$K816*N(INDEX(Turnos!$C$2:$C$201,MATCH($G816,Turnos!$J$2:$J$201,0))))</f>
        <v/>
      </c>
      <c r="M816" s="18">
        <f>IF($K816="","",$K816*N(INDEX(Turnos!$D$2:$D$201,MATCH($G816,Turnos!$J$2:$J$201,0))))</f>
        <v/>
      </c>
      <c r="N816" s="18">
        <f>IF($K816="","",$L816+$M816)</f>
        <v/>
      </c>
      <c r="O816" s="13">
        <f>IF(OR($G816="",$C816="",$G816&lt;&gt;'Liquidación del turno'!$C$5),"",COUNTIFS($G$2:$G816,$G816,$C$2:$C816,"&lt;&gt;"))</f>
        <v/>
      </c>
    </row>
    <row r="817">
      <c r="A817" s="16" t="n"/>
      <c r="B817" s="11" t="n"/>
      <c r="C817" s="11" t="n"/>
      <c r="D817" s="12" t="n"/>
      <c r="E817" s="13">
        <f>IF($C817="","",IFERROR(INDEX(Equipo!$B$2:$B$61,MATCH($C817,Equipo!$A$2:$A$61,0)),"No está en Equipo"))</f>
        <v/>
      </c>
      <c r="F817" s="15">
        <f>IF($C817="","",IFERROR(INDEX(Equipo!$C$2:$C$61,MATCH($C817,Equipo!$A$2:$A$61,0)),0))</f>
        <v/>
      </c>
      <c r="G817" s="13">
        <f>IF(OR($A817="",$B817=""),"",IFERROR($A817*10+MATCH($B817,Puestos!$D$2:$D$7,0),""))</f>
        <v/>
      </c>
      <c r="H817" s="13">
        <f>IF($G817="","",IFERROR(INDEX(Turnos!$F$2:$F$201,MATCH($G817,Turnos!$J$2:$J$201,0)),"Falta el turno"))</f>
        <v/>
      </c>
      <c r="I817" s="15">
        <f>IF(OR($C817="",$H817=""),"",IF($H817="Por horas",N($D817),IF($H817="Por puntos",N($F817),IF($H817="Puntos × horas",N($F817)*N($D817),IF($H817="Partes iguales",1,"")))))</f>
        <v/>
      </c>
      <c r="J817" s="15">
        <f>IF($I817="","",SUMIFS($I$2:$I$1201,$G$2:$G$1201,$G817))</f>
        <v/>
      </c>
      <c r="K817" s="19">
        <f>IF($I817="","",IFERROR($I817/$J817,0))</f>
        <v/>
      </c>
      <c r="L817" s="18">
        <f>IF($K817="","",$K817*N(INDEX(Turnos!$C$2:$C$201,MATCH($G817,Turnos!$J$2:$J$201,0))))</f>
        <v/>
      </c>
      <c r="M817" s="18">
        <f>IF($K817="","",$K817*N(INDEX(Turnos!$D$2:$D$201,MATCH($G817,Turnos!$J$2:$J$201,0))))</f>
        <v/>
      </c>
      <c r="N817" s="18">
        <f>IF($K817="","",$L817+$M817)</f>
        <v/>
      </c>
      <c r="O817" s="13">
        <f>IF(OR($G817="",$C817="",$G817&lt;&gt;'Liquidación del turno'!$C$5),"",COUNTIFS($G$2:$G817,$G817,$C$2:$C817,"&lt;&gt;"))</f>
        <v/>
      </c>
    </row>
    <row r="818">
      <c r="A818" s="16" t="n"/>
      <c r="B818" s="11" t="n"/>
      <c r="C818" s="11" t="n"/>
      <c r="D818" s="12" t="n"/>
      <c r="E818" s="13">
        <f>IF($C818="","",IFERROR(INDEX(Equipo!$B$2:$B$61,MATCH($C818,Equipo!$A$2:$A$61,0)),"No está en Equipo"))</f>
        <v/>
      </c>
      <c r="F818" s="15">
        <f>IF($C818="","",IFERROR(INDEX(Equipo!$C$2:$C$61,MATCH($C818,Equipo!$A$2:$A$61,0)),0))</f>
        <v/>
      </c>
      <c r="G818" s="13">
        <f>IF(OR($A818="",$B818=""),"",IFERROR($A818*10+MATCH($B818,Puestos!$D$2:$D$7,0),""))</f>
        <v/>
      </c>
      <c r="H818" s="13">
        <f>IF($G818="","",IFERROR(INDEX(Turnos!$F$2:$F$201,MATCH($G818,Turnos!$J$2:$J$201,0)),"Falta el turno"))</f>
        <v/>
      </c>
      <c r="I818" s="15">
        <f>IF(OR($C818="",$H818=""),"",IF($H818="Por horas",N($D818),IF($H818="Por puntos",N($F818),IF($H818="Puntos × horas",N($F818)*N($D818),IF($H818="Partes iguales",1,"")))))</f>
        <v/>
      </c>
      <c r="J818" s="15">
        <f>IF($I818="","",SUMIFS($I$2:$I$1201,$G$2:$G$1201,$G818))</f>
        <v/>
      </c>
      <c r="K818" s="19">
        <f>IF($I818="","",IFERROR($I818/$J818,0))</f>
        <v/>
      </c>
      <c r="L818" s="18">
        <f>IF($K818="","",$K818*N(INDEX(Turnos!$C$2:$C$201,MATCH($G818,Turnos!$J$2:$J$201,0))))</f>
        <v/>
      </c>
      <c r="M818" s="18">
        <f>IF($K818="","",$K818*N(INDEX(Turnos!$D$2:$D$201,MATCH($G818,Turnos!$J$2:$J$201,0))))</f>
        <v/>
      </c>
      <c r="N818" s="18">
        <f>IF($K818="","",$L818+$M818)</f>
        <v/>
      </c>
      <c r="O818" s="13">
        <f>IF(OR($G818="",$C818="",$G818&lt;&gt;'Liquidación del turno'!$C$5),"",COUNTIFS($G$2:$G818,$G818,$C$2:$C818,"&lt;&gt;"))</f>
        <v/>
      </c>
    </row>
    <row r="819">
      <c r="A819" s="16" t="n"/>
      <c r="B819" s="11" t="n"/>
      <c r="C819" s="11" t="n"/>
      <c r="D819" s="12" t="n"/>
      <c r="E819" s="13">
        <f>IF($C819="","",IFERROR(INDEX(Equipo!$B$2:$B$61,MATCH($C819,Equipo!$A$2:$A$61,0)),"No está en Equipo"))</f>
        <v/>
      </c>
      <c r="F819" s="15">
        <f>IF($C819="","",IFERROR(INDEX(Equipo!$C$2:$C$61,MATCH($C819,Equipo!$A$2:$A$61,0)),0))</f>
        <v/>
      </c>
      <c r="G819" s="13">
        <f>IF(OR($A819="",$B819=""),"",IFERROR($A819*10+MATCH($B819,Puestos!$D$2:$D$7,0),""))</f>
        <v/>
      </c>
      <c r="H819" s="13">
        <f>IF($G819="","",IFERROR(INDEX(Turnos!$F$2:$F$201,MATCH($G819,Turnos!$J$2:$J$201,0)),"Falta el turno"))</f>
        <v/>
      </c>
      <c r="I819" s="15">
        <f>IF(OR($C819="",$H819=""),"",IF($H819="Por horas",N($D819),IF($H819="Por puntos",N($F819),IF($H819="Puntos × horas",N($F819)*N($D819),IF($H819="Partes iguales",1,"")))))</f>
        <v/>
      </c>
      <c r="J819" s="15">
        <f>IF($I819="","",SUMIFS($I$2:$I$1201,$G$2:$G$1201,$G819))</f>
        <v/>
      </c>
      <c r="K819" s="19">
        <f>IF($I819="","",IFERROR($I819/$J819,0))</f>
        <v/>
      </c>
      <c r="L819" s="18">
        <f>IF($K819="","",$K819*N(INDEX(Turnos!$C$2:$C$201,MATCH($G819,Turnos!$J$2:$J$201,0))))</f>
        <v/>
      </c>
      <c r="M819" s="18">
        <f>IF($K819="","",$K819*N(INDEX(Turnos!$D$2:$D$201,MATCH($G819,Turnos!$J$2:$J$201,0))))</f>
        <v/>
      </c>
      <c r="N819" s="18">
        <f>IF($K819="","",$L819+$M819)</f>
        <v/>
      </c>
      <c r="O819" s="13">
        <f>IF(OR($G819="",$C819="",$G819&lt;&gt;'Liquidación del turno'!$C$5),"",COUNTIFS($G$2:$G819,$G819,$C$2:$C819,"&lt;&gt;"))</f>
        <v/>
      </c>
    </row>
    <row r="820">
      <c r="A820" s="16" t="n"/>
      <c r="B820" s="11" t="n"/>
      <c r="C820" s="11" t="n"/>
      <c r="D820" s="12" t="n"/>
      <c r="E820" s="13">
        <f>IF($C820="","",IFERROR(INDEX(Equipo!$B$2:$B$61,MATCH($C820,Equipo!$A$2:$A$61,0)),"No está en Equipo"))</f>
        <v/>
      </c>
      <c r="F820" s="15">
        <f>IF($C820="","",IFERROR(INDEX(Equipo!$C$2:$C$61,MATCH($C820,Equipo!$A$2:$A$61,0)),0))</f>
        <v/>
      </c>
      <c r="G820" s="13">
        <f>IF(OR($A820="",$B820=""),"",IFERROR($A820*10+MATCH($B820,Puestos!$D$2:$D$7,0),""))</f>
        <v/>
      </c>
      <c r="H820" s="13">
        <f>IF($G820="","",IFERROR(INDEX(Turnos!$F$2:$F$201,MATCH($G820,Turnos!$J$2:$J$201,0)),"Falta el turno"))</f>
        <v/>
      </c>
      <c r="I820" s="15">
        <f>IF(OR($C820="",$H820=""),"",IF($H820="Por horas",N($D820),IF($H820="Por puntos",N($F820),IF($H820="Puntos × horas",N($F820)*N($D820),IF($H820="Partes iguales",1,"")))))</f>
        <v/>
      </c>
      <c r="J820" s="15">
        <f>IF($I820="","",SUMIFS($I$2:$I$1201,$G$2:$G$1201,$G820))</f>
        <v/>
      </c>
      <c r="K820" s="19">
        <f>IF($I820="","",IFERROR($I820/$J820,0))</f>
        <v/>
      </c>
      <c r="L820" s="18">
        <f>IF($K820="","",$K820*N(INDEX(Turnos!$C$2:$C$201,MATCH($G820,Turnos!$J$2:$J$201,0))))</f>
        <v/>
      </c>
      <c r="M820" s="18">
        <f>IF($K820="","",$K820*N(INDEX(Turnos!$D$2:$D$201,MATCH($G820,Turnos!$J$2:$J$201,0))))</f>
        <v/>
      </c>
      <c r="N820" s="18">
        <f>IF($K820="","",$L820+$M820)</f>
        <v/>
      </c>
      <c r="O820" s="13">
        <f>IF(OR($G820="",$C820="",$G820&lt;&gt;'Liquidación del turno'!$C$5),"",COUNTIFS($G$2:$G820,$G820,$C$2:$C820,"&lt;&gt;"))</f>
        <v/>
      </c>
    </row>
    <row r="821">
      <c r="A821" s="16" t="n"/>
      <c r="B821" s="11" t="n"/>
      <c r="C821" s="11" t="n"/>
      <c r="D821" s="12" t="n"/>
      <c r="E821" s="13">
        <f>IF($C821="","",IFERROR(INDEX(Equipo!$B$2:$B$61,MATCH($C821,Equipo!$A$2:$A$61,0)),"No está en Equipo"))</f>
        <v/>
      </c>
      <c r="F821" s="15">
        <f>IF($C821="","",IFERROR(INDEX(Equipo!$C$2:$C$61,MATCH($C821,Equipo!$A$2:$A$61,0)),0))</f>
        <v/>
      </c>
      <c r="G821" s="13">
        <f>IF(OR($A821="",$B821=""),"",IFERROR($A821*10+MATCH($B821,Puestos!$D$2:$D$7,0),""))</f>
        <v/>
      </c>
      <c r="H821" s="13">
        <f>IF($G821="","",IFERROR(INDEX(Turnos!$F$2:$F$201,MATCH($G821,Turnos!$J$2:$J$201,0)),"Falta el turno"))</f>
        <v/>
      </c>
      <c r="I821" s="15">
        <f>IF(OR($C821="",$H821=""),"",IF($H821="Por horas",N($D821),IF($H821="Por puntos",N($F821),IF($H821="Puntos × horas",N($F821)*N($D821),IF($H821="Partes iguales",1,"")))))</f>
        <v/>
      </c>
      <c r="J821" s="15">
        <f>IF($I821="","",SUMIFS($I$2:$I$1201,$G$2:$G$1201,$G821))</f>
        <v/>
      </c>
      <c r="K821" s="19">
        <f>IF($I821="","",IFERROR($I821/$J821,0))</f>
        <v/>
      </c>
      <c r="L821" s="18">
        <f>IF($K821="","",$K821*N(INDEX(Turnos!$C$2:$C$201,MATCH($G821,Turnos!$J$2:$J$201,0))))</f>
        <v/>
      </c>
      <c r="M821" s="18">
        <f>IF($K821="","",$K821*N(INDEX(Turnos!$D$2:$D$201,MATCH($G821,Turnos!$J$2:$J$201,0))))</f>
        <v/>
      </c>
      <c r="N821" s="18">
        <f>IF($K821="","",$L821+$M821)</f>
        <v/>
      </c>
      <c r="O821" s="13">
        <f>IF(OR($G821="",$C821="",$G821&lt;&gt;'Liquidación del turno'!$C$5),"",COUNTIFS($G$2:$G821,$G821,$C$2:$C821,"&lt;&gt;"))</f>
        <v/>
      </c>
    </row>
    <row r="822">
      <c r="A822" s="16" t="n"/>
      <c r="B822" s="11" t="n"/>
      <c r="C822" s="11" t="n"/>
      <c r="D822" s="12" t="n"/>
      <c r="E822" s="13">
        <f>IF($C822="","",IFERROR(INDEX(Equipo!$B$2:$B$61,MATCH($C822,Equipo!$A$2:$A$61,0)),"No está en Equipo"))</f>
        <v/>
      </c>
      <c r="F822" s="15">
        <f>IF($C822="","",IFERROR(INDEX(Equipo!$C$2:$C$61,MATCH($C822,Equipo!$A$2:$A$61,0)),0))</f>
        <v/>
      </c>
      <c r="G822" s="13">
        <f>IF(OR($A822="",$B822=""),"",IFERROR($A822*10+MATCH($B822,Puestos!$D$2:$D$7,0),""))</f>
        <v/>
      </c>
      <c r="H822" s="13">
        <f>IF($G822="","",IFERROR(INDEX(Turnos!$F$2:$F$201,MATCH($G822,Turnos!$J$2:$J$201,0)),"Falta el turno"))</f>
        <v/>
      </c>
      <c r="I822" s="15">
        <f>IF(OR($C822="",$H822=""),"",IF($H822="Por horas",N($D822),IF($H822="Por puntos",N($F822),IF($H822="Puntos × horas",N($F822)*N($D822),IF($H822="Partes iguales",1,"")))))</f>
        <v/>
      </c>
      <c r="J822" s="15">
        <f>IF($I822="","",SUMIFS($I$2:$I$1201,$G$2:$G$1201,$G822))</f>
        <v/>
      </c>
      <c r="K822" s="19">
        <f>IF($I822="","",IFERROR($I822/$J822,0))</f>
        <v/>
      </c>
      <c r="L822" s="18">
        <f>IF($K822="","",$K822*N(INDEX(Turnos!$C$2:$C$201,MATCH($G822,Turnos!$J$2:$J$201,0))))</f>
        <v/>
      </c>
      <c r="M822" s="18">
        <f>IF($K822="","",$K822*N(INDEX(Turnos!$D$2:$D$201,MATCH($G822,Turnos!$J$2:$J$201,0))))</f>
        <v/>
      </c>
      <c r="N822" s="18">
        <f>IF($K822="","",$L822+$M822)</f>
        <v/>
      </c>
      <c r="O822" s="13">
        <f>IF(OR($G822="",$C822="",$G822&lt;&gt;'Liquidación del turno'!$C$5),"",COUNTIFS($G$2:$G822,$G822,$C$2:$C822,"&lt;&gt;"))</f>
        <v/>
      </c>
    </row>
    <row r="823">
      <c r="A823" s="16" t="n"/>
      <c r="B823" s="11" t="n"/>
      <c r="C823" s="11" t="n"/>
      <c r="D823" s="12" t="n"/>
      <c r="E823" s="13">
        <f>IF($C823="","",IFERROR(INDEX(Equipo!$B$2:$B$61,MATCH($C823,Equipo!$A$2:$A$61,0)),"No está en Equipo"))</f>
        <v/>
      </c>
      <c r="F823" s="15">
        <f>IF($C823="","",IFERROR(INDEX(Equipo!$C$2:$C$61,MATCH($C823,Equipo!$A$2:$A$61,0)),0))</f>
        <v/>
      </c>
      <c r="G823" s="13">
        <f>IF(OR($A823="",$B823=""),"",IFERROR($A823*10+MATCH($B823,Puestos!$D$2:$D$7,0),""))</f>
        <v/>
      </c>
      <c r="H823" s="13">
        <f>IF($G823="","",IFERROR(INDEX(Turnos!$F$2:$F$201,MATCH($G823,Turnos!$J$2:$J$201,0)),"Falta el turno"))</f>
        <v/>
      </c>
      <c r="I823" s="15">
        <f>IF(OR($C823="",$H823=""),"",IF($H823="Por horas",N($D823),IF($H823="Por puntos",N($F823),IF($H823="Puntos × horas",N($F823)*N($D823),IF($H823="Partes iguales",1,"")))))</f>
        <v/>
      </c>
      <c r="J823" s="15">
        <f>IF($I823="","",SUMIFS($I$2:$I$1201,$G$2:$G$1201,$G823))</f>
        <v/>
      </c>
      <c r="K823" s="19">
        <f>IF($I823="","",IFERROR($I823/$J823,0))</f>
        <v/>
      </c>
      <c r="L823" s="18">
        <f>IF($K823="","",$K823*N(INDEX(Turnos!$C$2:$C$201,MATCH($G823,Turnos!$J$2:$J$201,0))))</f>
        <v/>
      </c>
      <c r="M823" s="18">
        <f>IF($K823="","",$K823*N(INDEX(Turnos!$D$2:$D$201,MATCH($G823,Turnos!$J$2:$J$201,0))))</f>
        <v/>
      </c>
      <c r="N823" s="18">
        <f>IF($K823="","",$L823+$M823)</f>
        <v/>
      </c>
      <c r="O823" s="13">
        <f>IF(OR($G823="",$C823="",$G823&lt;&gt;'Liquidación del turno'!$C$5),"",COUNTIFS($G$2:$G823,$G823,$C$2:$C823,"&lt;&gt;"))</f>
        <v/>
      </c>
    </row>
    <row r="824">
      <c r="A824" s="16" t="n"/>
      <c r="B824" s="11" t="n"/>
      <c r="C824" s="11" t="n"/>
      <c r="D824" s="12" t="n"/>
      <c r="E824" s="13">
        <f>IF($C824="","",IFERROR(INDEX(Equipo!$B$2:$B$61,MATCH($C824,Equipo!$A$2:$A$61,0)),"No está en Equipo"))</f>
        <v/>
      </c>
      <c r="F824" s="15">
        <f>IF($C824="","",IFERROR(INDEX(Equipo!$C$2:$C$61,MATCH($C824,Equipo!$A$2:$A$61,0)),0))</f>
        <v/>
      </c>
      <c r="G824" s="13">
        <f>IF(OR($A824="",$B824=""),"",IFERROR($A824*10+MATCH($B824,Puestos!$D$2:$D$7,0),""))</f>
        <v/>
      </c>
      <c r="H824" s="13">
        <f>IF($G824="","",IFERROR(INDEX(Turnos!$F$2:$F$201,MATCH($G824,Turnos!$J$2:$J$201,0)),"Falta el turno"))</f>
        <v/>
      </c>
      <c r="I824" s="15">
        <f>IF(OR($C824="",$H824=""),"",IF($H824="Por horas",N($D824),IF($H824="Por puntos",N($F824),IF($H824="Puntos × horas",N($F824)*N($D824),IF($H824="Partes iguales",1,"")))))</f>
        <v/>
      </c>
      <c r="J824" s="15">
        <f>IF($I824="","",SUMIFS($I$2:$I$1201,$G$2:$G$1201,$G824))</f>
        <v/>
      </c>
      <c r="K824" s="19">
        <f>IF($I824="","",IFERROR($I824/$J824,0))</f>
        <v/>
      </c>
      <c r="L824" s="18">
        <f>IF($K824="","",$K824*N(INDEX(Turnos!$C$2:$C$201,MATCH($G824,Turnos!$J$2:$J$201,0))))</f>
        <v/>
      </c>
      <c r="M824" s="18">
        <f>IF($K824="","",$K824*N(INDEX(Turnos!$D$2:$D$201,MATCH($G824,Turnos!$J$2:$J$201,0))))</f>
        <v/>
      </c>
      <c r="N824" s="18">
        <f>IF($K824="","",$L824+$M824)</f>
        <v/>
      </c>
      <c r="O824" s="13">
        <f>IF(OR($G824="",$C824="",$G824&lt;&gt;'Liquidación del turno'!$C$5),"",COUNTIFS($G$2:$G824,$G824,$C$2:$C824,"&lt;&gt;"))</f>
        <v/>
      </c>
    </row>
    <row r="825">
      <c r="A825" s="16" t="n"/>
      <c r="B825" s="11" t="n"/>
      <c r="C825" s="11" t="n"/>
      <c r="D825" s="12" t="n"/>
      <c r="E825" s="13">
        <f>IF($C825="","",IFERROR(INDEX(Equipo!$B$2:$B$61,MATCH($C825,Equipo!$A$2:$A$61,0)),"No está en Equipo"))</f>
        <v/>
      </c>
      <c r="F825" s="15">
        <f>IF($C825="","",IFERROR(INDEX(Equipo!$C$2:$C$61,MATCH($C825,Equipo!$A$2:$A$61,0)),0))</f>
        <v/>
      </c>
      <c r="G825" s="13">
        <f>IF(OR($A825="",$B825=""),"",IFERROR($A825*10+MATCH($B825,Puestos!$D$2:$D$7,0),""))</f>
        <v/>
      </c>
      <c r="H825" s="13">
        <f>IF($G825="","",IFERROR(INDEX(Turnos!$F$2:$F$201,MATCH($G825,Turnos!$J$2:$J$201,0)),"Falta el turno"))</f>
        <v/>
      </c>
      <c r="I825" s="15">
        <f>IF(OR($C825="",$H825=""),"",IF($H825="Por horas",N($D825),IF($H825="Por puntos",N($F825),IF($H825="Puntos × horas",N($F825)*N($D825),IF($H825="Partes iguales",1,"")))))</f>
        <v/>
      </c>
      <c r="J825" s="15">
        <f>IF($I825="","",SUMIFS($I$2:$I$1201,$G$2:$G$1201,$G825))</f>
        <v/>
      </c>
      <c r="K825" s="19">
        <f>IF($I825="","",IFERROR($I825/$J825,0))</f>
        <v/>
      </c>
      <c r="L825" s="18">
        <f>IF($K825="","",$K825*N(INDEX(Turnos!$C$2:$C$201,MATCH($G825,Turnos!$J$2:$J$201,0))))</f>
        <v/>
      </c>
      <c r="M825" s="18">
        <f>IF($K825="","",$K825*N(INDEX(Turnos!$D$2:$D$201,MATCH($G825,Turnos!$J$2:$J$201,0))))</f>
        <v/>
      </c>
      <c r="N825" s="18">
        <f>IF($K825="","",$L825+$M825)</f>
        <v/>
      </c>
      <c r="O825" s="13">
        <f>IF(OR($G825="",$C825="",$G825&lt;&gt;'Liquidación del turno'!$C$5),"",COUNTIFS($G$2:$G825,$G825,$C$2:$C825,"&lt;&gt;"))</f>
        <v/>
      </c>
    </row>
    <row r="826">
      <c r="A826" s="16" t="n"/>
      <c r="B826" s="11" t="n"/>
      <c r="C826" s="11" t="n"/>
      <c r="D826" s="12" t="n"/>
      <c r="E826" s="13">
        <f>IF($C826="","",IFERROR(INDEX(Equipo!$B$2:$B$61,MATCH($C826,Equipo!$A$2:$A$61,0)),"No está en Equipo"))</f>
        <v/>
      </c>
      <c r="F826" s="15">
        <f>IF($C826="","",IFERROR(INDEX(Equipo!$C$2:$C$61,MATCH($C826,Equipo!$A$2:$A$61,0)),0))</f>
        <v/>
      </c>
      <c r="G826" s="13">
        <f>IF(OR($A826="",$B826=""),"",IFERROR($A826*10+MATCH($B826,Puestos!$D$2:$D$7,0),""))</f>
        <v/>
      </c>
      <c r="H826" s="13">
        <f>IF($G826="","",IFERROR(INDEX(Turnos!$F$2:$F$201,MATCH($G826,Turnos!$J$2:$J$201,0)),"Falta el turno"))</f>
        <v/>
      </c>
      <c r="I826" s="15">
        <f>IF(OR($C826="",$H826=""),"",IF($H826="Por horas",N($D826),IF($H826="Por puntos",N($F826),IF($H826="Puntos × horas",N($F826)*N($D826),IF($H826="Partes iguales",1,"")))))</f>
        <v/>
      </c>
      <c r="J826" s="15">
        <f>IF($I826="","",SUMIFS($I$2:$I$1201,$G$2:$G$1201,$G826))</f>
        <v/>
      </c>
      <c r="K826" s="19">
        <f>IF($I826="","",IFERROR($I826/$J826,0))</f>
        <v/>
      </c>
      <c r="L826" s="18">
        <f>IF($K826="","",$K826*N(INDEX(Turnos!$C$2:$C$201,MATCH($G826,Turnos!$J$2:$J$201,0))))</f>
        <v/>
      </c>
      <c r="M826" s="18">
        <f>IF($K826="","",$K826*N(INDEX(Turnos!$D$2:$D$201,MATCH($G826,Turnos!$J$2:$J$201,0))))</f>
        <v/>
      </c>
      <c r="N826" s="18">
        <f>IF($K826="","",$L826+$M826)</f>
        <v/>
      </c>
      <c r="O826" s="13">
        <f>IF(OR($G826="",$C826="",$G826&lt;&gt;'Liquidación del turno'!$C$5),"",COUNTIFS($G$2:$G826,$G826,$C$2:$C826,"&lt;&gt;"))</f>
        <v/>
      </c>
    </row>
    <row r="827">
      <c r="A827" s="16" t="n"/>
      <c r="B827" s="11" t="n"/>
      <c r="C827" s="11" t="n"/>
      <c r="D827" s="12" t="n"/>
      <c r="E827" s="13">
        <f>IF($C827="","",IFERROR(INDEX(Equipo!$B$2:$B$61,MATCH($C827,Equipo!$A$2:$A$61,0)),"No está en Equipo"))</f>
        <v/>
      </c>
      <c r="F827" s="15">
        <f>IF($C827="","",IFERROR(INDEX(Equipo!$C$2:$C$61,MATCH($C827,Equipo!$A$2:$A$61,0)),0))</f>
        <v/>
      </c>
      <c r="G827" s="13">
        <f>IF(OR($A827="",$B827=""),"",IFERROR($A827*10+MATCH($B827,Puestos!$D$2:$D$7,0),""))</f>
        <v/>
      </c>
      <c r="H827" s="13">
        <f>IF($G827="","",IFERROR(INDEX(Turnos!$F$2:$F$201,MATCH($G827,Turnos!$J$2:$J$201,0)),"Falta el turno"))</f>
        <v/>
      </c>
      <c r="I827" s="15">
        <f>IF(OR($C827="",$H827=""),"",IF($H827="Por horas",N($D827),IF($H827="Por puntos",N($F827),IF($H827="Puntos × horas",N($F827)*N($D827),IF($H827="Partes iguales",1,"")))))</f>
        <v/>
      </c>
      <c r="J827" s="15">
        <f>IF($I827="","",SUMIFS($I$2:$I$1201,$G$2:$G$1201,$G827))</f>
        <v/>
      </c>
      <c r="K827" s="19">
        <f>IF($I827="","",IFERROR($I827/$J827,0))</f>
        <v/>
      </c>
      <c r="L827" s="18">
        <f>IF($K827="","",$K827*N(INDEX(Turnos!$C$2:$C$201,MATCH($G827,Turnos!$J$2:$J$201,0))))</f>
        <v/>
      </c>
      <c r="M827" s="18">
        <f>IF($K827="","",$K827*N(INDEX(Turnos!$D$2:$D$201,MATCH($G827,Turnos!$J$2:$J$201,0))))</f>
        <v/>
      </c>
      <c r="N827" s="18">
        <f>IF($K827="","",$L827+$M827)</f>
        <v/>
      </c>
      <c r="O827" s="13">
        <f>IF(OR($G827="",$C827="",$G827&lt;&gt;'Liquidación del turno'!$C$5),"",COUNTIFS($G$2:$G827,$G827,$C$2:$C827,"&lt;&gt;"))</f>
        <v/>
      </c>
    </row>
    <row r="828">
      <c r="A828" s="16" t="n"/>
      <c r="B828" s="11" t="n"/>
      <c r="C828" s="11" t="n"/>
      <c r="D828" s="12" t="n"/>
      <c r="E828" s="13">
        <f>IF($C828="","",IFERROR(INDEX(Equipo!$B$2:$B$61,MATCH($C828,Equipo!$A$2:$A$61,0)),"No está en Equipo"))</f>
        <v/>
      </c>
      <c r="F828" s="15">
        <f>IF($C828="","",IFERROR(INDEX(Equipo!$C$2:$C$61,MATCH($C828,Equipo!$A$2:$A$61,0)),0))</f>
        <v/>
      </c>
      <c r="G828" s="13">
        <f>IF(OR($A828="",$B828=""),"",IFERROR($A828*10+MATCH($B828,Puestos!$D$2:$D$7,0),""))</f>
        <v/>
      </c>
      <c r="H828" s="13">
        <f>IF($G828="","",IFERROR(INDEX(Turnos!$F$2:$F$201,MATCH($G828,Turnos!$J$2:$J$201,0)),"Falta el turno"))</f>
        <v/>
      </c>
      <c r="I828" s="15">
        <f>IF(OR($C828="",$H828=""),"",IF($H828="Por horas",N($D828),IF($H828="Por puntos",N($F828),IF($H828="Puntos × horas",N($F828)*N($D828),IF($H828="Partes iguales",1,"")))))</f>
        <v/>
      </c>
      <c r="J828" s="15">
        <f>IF($I828="","",SUMIFS($I$2:$I$1201,$G$2:$G$1201,$G828))</f>
        <v/>
      </c>
      <c r="K828" s="19">
        <f>IF($I828="","",IFERROR($I828/$J828,0))</f>
        <v/>
      </c>
      <c r="L828" s="18">
        <f>IF($K828="","",$K828*N(INDEX(Turnos!$C$2:$C$201,MATCH($G828,Turnos!$J$2:$J$201,0))))</f>
        <v/>
      </c>
      <c r="M828" s="18">
        <f>IF($K828="","",$K828*N(INDEX(Turnos!$D$2:$D$201,MATCH($G828,Turnos!$J$2:$J$201,0))))</f>
        <v/>
      </c>
      <c r="N828" s="18">
        <f>IF($K828="","",$L828+$M828)</f>
        <v/>
      </c>
      <c r="O828" s="13">
        <f>IF(OR($G828="",$C828="",$G828&lt;&gt;'Liquidación del turno'!$C$5),"",COUNTIFS($G$2:$G828,$G828,$C$2:$C828,"&lt;&gt;"))</f>
        <v/>
      </c>
    </row>
    <row r="829">
      <c r="A829" s="16" t="n"/>
      <c r="B829" s="11" t="n"/>
      <c r="C829" s="11" t="n"/>
      <c r="D829" s="12" t="n"/>
      <c r="E829" s="13">
        <f>IF($C829="","",IFERROR(INDEX(Equipo!$B$2:$B$61,MATCH($C829,Equipo!$A$2:$A$61,0)),"No está en Equipo"))</f>
        <v/>
      </c>
      <c r="F829" s="15">
        <f>IF($C829="","",IFERROR(INDEX(Equipo!$C$2:$C$61,MATCH($C829,Equipo!$A$2:$A$61,0)),0))</f>
        <v/>
      </c>
      <c r="G829" s="13">
        <f>IF(OR($A829="",$B829=""),"",IFERROR($A829*10+MATCH($B829,Puestos!$D$2:$D$7,0),""))</f>
        <v/>
      </c>
      <c r="H829" s="13">
        <f>IF($G829="","",IFERROR(INDEX(Turnos!$F$2:$F$201,MATCH($G829,Turnos!$J$2:$J$201,0)),"Falta el turno"))</f>
        <v/>
      </c>
      <c r="I829" s="15">
        <f>IF(OR($C829="",$H829=""),"",IF($H829="Por horas",N($D829),IF($H829="Por puntos",N($F829),IF($H829="Puntos × horas",N($F829)*N($D829),IF($H829="Partes iguales",1,"")))))</f>
        <v/>
      </c>
      <c r="J829" s="15">
        <f>IF($I829="","",SUMIFS($I$2:$I$1201,$G$2:$G$1201,$G829))</f>
        <v/>
      </c>
      <c r="K829" s="19">
        <f>IF($I829="","",IFERROR($I829/$J829,0))</f>
        <v/>
      </c>
      <c r="L829" s="18">
        <f>IF($K829="","",$K829*N(INDEX(Turnos!$C$2:$C$201,MATCH($G829,Turnos!$J$2:$J$201,0))))</f>
        <v/>
      </c>
      <c r="M829" s="18">
        <f>IF($K829="","",$K829*N(INDEX(Turnos!$D$2:$D$201,MATCH($G829,Turnos!$J$2:$J$201,0))))</f>
        <v/>
      </c>
      <c r="N829" s="18">
        <f>IF($K829="","",$L829+$M829)</f>
        <v/>
      </c>
      <c r="O829" s="13">
        <f>IF(OR($G829="",$C829="",$G829&lt;&gt;'Liquidación del turno'!$C$5),"",COUNTIFS($G$2:$G829,$G829,$C$2:$C829,"&lt;&gt;"))</f>
        <v/>
      </c>
    </row>
    <row r="830">
      <c r="A830" s="16" t="n"/>
      <c r="B830" s="11" t="n"/>
      <c r="C830" s="11" t="n"/>
      <c r="D830" s="12" t="n"/>
      <c r="E830" s="13">
        <f>IF($C830="","",IFERROR(INDEX(Equipo!$B$2:$B$61,MATCH($C830,Equipo!$A$2:$A$61,0)),"No está en Equipo"))</f>
        <v/>
      </c>
      <c r="F830" s="15">
        <f>IF($C830="","",IFERROR(INDEX(Equipo!$C$2:$C$61,MATCH($C830,Equipo!$A$2:$A$61,0)),0))</f>
        <v/>
      </c>
      <c r="G830" s="13">
        <f>IF(OR($A830="",$B830=""),"",IFERROR($A830*10+MATCH($B830,Puestos!$D$2:$D$7,0),""))</f>
        <v/>
      </c>
      <c r="H830" s="13">
        <f>IF($G830="","",IFERROR(INDEX(Turnos!$F$2:$F$201,MATCH($G830,Turnos!$J$2:$J$201,0)),"Falta el turno"))</f>
        <v/>
      </c>
      <c r="I830" s="15">
        <f>IF(OR($C830="",$H830=""),"",IF($H830="Por horas",N($D830),IF($H830="Por puntos",N($F830),IF($H830="Puntos × horas",N($F830)*N($D830),IF($H830="Partes iguales",1,"")))))</f>
        <v/>
      </c>
      <c r="J830" s="15">
        <f>IF($I830="","",SUMIFS($I$2:$I$1201,$G$2:$G$1201,$G830))</f>
        <v/>
      </c>
      <c r="K830" s="19">
        <f>IF($I830="","",IFERROR($I830/$J830,0))</f>
        <v/>
      </c>
      <c r="L830" s="18">
        <f>IF($K830="","",$K830*N(INDEX(Turnos!$C$2:$C$201,MATCH($G830,Turnos!$J$2:$J$201,0))))</f>
        <v/>
      </c>
      <c r="M830" s="18">
        <f>IF($K830="","",$K830*N(INDEX(Turnos!$D$2:$D$201,MATCH($G830,Turnos!$J$2:$J$201,0))))</f>
        <v/>
      </c>
      <c r="N830" s="18">
        <f>IF($K830="","",$L830+$M830)</f>
        <v/>
      </c>
      <c r="O830" s="13">
        <f>IF(OR($G830="",$C830="",$G830&lt;&gt;'Liquidación del turno'!$C$5),"",COUNTIFS($G$2:$G830,$G830,$C$2:$C830,"&lt;&gt;"))</f>
        <v/>
      </c>
    </row>
    <row r="831">
      <c r="A831" s="16" t="n"/>
      <c r="B831" s="11" t="n"/>
      <c r="C831" s="11" t="n"/>
      <c r="D831" s="12" t="n"/>
      <c r="E831" s="13">
        <f>IF($C831="","",IFERROR(INDEX(Equipo!$B$2:$B$61,MATCH($C831,Equipo!$A$2:$A$61,0)),"No está en Equipo"))</f>
        <v/>
      </c>
      <c r="F831" s="15">
        <f>IF($C831="","",IFERROR(INDEX(Equipo!$C$2:$C$61,MATCH($C831,Equipo!$A$2:$A$61,0)),0))</f>
        <v/>
      </c>
      <c r="G831" s="13">
        <f>IF(OR($A831="",$B831=""),"",IFERROR($A831*10+MATCH($B831,Puestos!$D$2:$D$7,0),""))</f>
        <v/>
      </c>
      <c r="H831" s="13">
        <f>IF($G831="","",IFERROR(INDEX(Turnos!$F$2:$F$201,MATCH($G831,Turnos!$J$2:$J$201,0)),"Falta el turno"))</f>
        <v/>
      </c>
      <c r="I831" s="15">
        <f>IF(OR($C831="",$H831=""),"",IF($H831="Por horas",N($D831),IF($H831="Por puntos",N($F831),IF($H831="Puntos × horas",N($F831)*N($D831),IF($H831="Partes iguales",1,"")))))</f>
        <v/>
      </c>
      <c r="J831" s="15">
        <f>IF($I831="","",SUMIFS($I$2:$I$1201,$G$2:$G$1201,$G831))</f>
        <v/>
      </c>
      <c r="K831" s="19">
        <f>IF($I831="","",IFERROR($I831/$J831,0))</f>
        <v/>
      </c>
      <c r="L831" s="18">
        <f>IF($K831="","",$K831*N(INDEX(Turnos!$C$2:$C$201,MATCH($G831,Turnos!$J$2:$J$201,0))))</f>
        <v/>
      </c>
      <c r="M831" s="18">
        <f>IF($K831="","",$K831*N(INDEX(Turnos!$D$2:$D$201,MATCH($G831,Turnos!$J$2:$J$201,0))))</f>
        <v/>
      </c>
      <c r="N831" s="18">
        <f>IF($K831="","",$L831+$M831)</f>
        <v/>
      </c>
      <c r="O831" s="13">
        <f>IF(OR($G831="",$C831="",$G831&lt;&gt;'Liquidación del turno'!$C$5),"",COUNTIFS($G$2:$G831,$G831,$C$2:$C831,"&lt;&gt;"))</f>
        <v/>
      </c>
    </row>
    <row r="832">
      <c r="A832" s="16" t="n"/>
      <c r="B832" s="11" t="n"/>
      <c r="C832" s="11" t="n"/>
      <c r="D832" s="12" t="n"/>
      <c r="E832" s="13">
        <f>IF($C832="","",IFERROR(INDEX(Equipo!$B$2:$B$61,MATCH($C832,Equipo!$A$2:$A$61,0)),"No está en Equipo"))</f>
        <v/>
      </c>
      <c r="F832" s="15">
        <f>IF($C832="","",IFERROR(INDEX(Equipo!$C$2:$C$61,MATCH($C832,Equipo!$A$2:$A$61,0)),0))</f>
        <v/>
      </c>
      <c r="G832" s="13">
        <f>IF(OR($A832="",$B832=""),"",IFERROR($A832*10+MATCH($B832,Puestos!$D$2:$D$7,0),""))</f>
        <v/>
      </c>
      <c r="H832" s="13">
        <f>IF($G832="","",IFERROR(INDEX(Turnos!$F$2:$F$201,MATCH($G832,Turnos!$J$2:$J$201,0)),"Falta el turno"))</f>
        <v/>
      </c>
      <c r="I832" s="15">
        <f>IF(OR($C832="",$H832=""),"",IF($H832="Por horas",N($D832),IF($H832="Por puntos",N($F832),IF($H832="Puntos × horas",N($F832)*N($D832),IF($H832="Partes iguales",1,"")))))</f>
        <v/>
      </c>
      <c r="J832" s="15">
        <f>IF($I832="","",SUMIFS($I$2:$I$1201,$G$2:$G$1201,$G832))</f>
        <v/>
      </c>
      <c r="K832" s="19">
        <f>IF($I832="","",IFERROR($I832/$J832,0))</f>
        <v/>
      </c>
      <c r="L832" s="18">
        <f>IF($K832="","",$K832*N(INDEX(Turnos!$C$2:$C$201,MATCH($G832,Turnos!$J$2:$J$201,0))))</f>
        <v/>
      </c>
      <c r="M832" s="18">
        <f>IF($K832="","",$K832*N(INDEX(Turnos!$D$2:$D$201,MATCH($G832,Turnos!$J$2:$J$201,0))))</f>
        <v/>
      </c>
      <c r="N832" s="18">
        <f>IF($K832="","",$L832+$M832)</f>
        <v/>
      </c>
      <c r="O832" s="13">
        <f>IF(OR($G832="",$C832="",$G832&lt;&gt;'Liquidación del turno'!$C$5),"",COUNTIFS($G$2:$G832,$G832,$C$2:$C832,"&lt;&gt;"))</f>
        <v/>
      </c>
    </row>
    <row r="833">
      <c r="A833" s="16" t="n"/>
      <c r="B833" s="11" t="n"/>
      <c r="C833" s="11" t="n"/>
      <c r="D833" s="12" t="n"/>
      <c r="E833" s="13">
        <f>IF($C833="","",IFERROR(INDEX(Equipo!$B$2:$B$61,MATCH($C833,Equipo!$A$2:$A$61,0)),"No está en Equipo"))</f>
        <v/>
      </c>
      <c r="F833" s="15">
        <f>IF($C833="","",IFERROR(INDEX(Equipo!$C$2:$C$61,MATCH($C833,Equipo!$A$2:$A$61,0)),0))</f>
        <v/>
      </c>
      <c r="G833" s="13">
        <f>IF(OR($A833="",$B833=""),"",IFERROR($A833*10+MATCH($B833,Puestos!$D$2:$D$7,0),""))</f>
        <v/>
      </c>
      <c r="H833" s="13">
        <f>IF($G833="","",IFERROR(INDEX(Turnos!$F$2:$F$201,MATCH($G833,Turnos!$J$2:$J$201,0)),"Falta el turno"))</f>
        <v/>
      </c>
      <c r="I833" s="15">
        <f>IF(OR($C833="",$H833=""),"",IF($H833="Por horas",N($D833),IF($H833="Por puntos",N($F833),IF($H833="Puntos × horas",N($F833)*N($D833),IF($H833="Partes iguales",1,"")))))</f>
        <v/>
      </c>
      <c r="J833" s="15">
        <f>IF($I833="","",SUMIFS($I$2:$I$1201,$G$2:$G$1201,$G833))</f>
        <v/>
      </c>
      <c r="K833" s="19">
        <f>IF($I833="","",IFERROR($I833/$J833,0))</f>
        <v/>
      </c>
      <c r="L833" s="18">
        <f>IF($K833="","",$K833*N(INDEX(Turnos!$C$2:$C$201,MATCH($G833,Turnos!$J$2:$J$201,0))))</f>
        <v/>
      </c>
      <c r="M833" s="18">
        <f>IF($K833="","",$K833*N(INDEX(Turnos!$D$2:$D$201,MATCH($G833,Turnos!$J$2:$J$201,0))))</f>
        <v/>
      </c>
      <c r="N833" s="18">
        <f>IF($K833="","",$L833+$M833)</f>
        <v/>
      </c>
      <c r="O833" s="13">
        <f>IF(OR($G833="",$C833="",$G833&lt;&gt;'Liquidación del turno'!$C$5),"",COUNTIFS($G$2:$G833,$G833,$C$2:$C833,"&lt;&gt;"))</f>
        <v/>
      </c>
    </row>
    <row r="834">
      <c r="A834" s="16" t="n"/>
      <c r="B834" s="11" t="n"/>
      <c r="C834" s="11" t="n"/>
      <c r="D834" s="12" t="n"/>
      <c r="E834" s="13">
        <f>IF($C834="","",IFERROR(INDEX(Equipo!$B$2:$B$61,MATCH($C834,Equipo!$A$2:$A$61,0)),"No está en Equipo"))</f>
        <v/>
      </c>
      <c r="F834" s="15">
        <f>IF($C834="","",IFERROR(INDEX(Equipo!$C$2:$C$61,MATCH($C834,Equipo!$A$2:$A$61,0)),0))</f>
        <v/>
      </c>
      <c r="G834" s="13">
        <f>IF(OR($A834="",$B834=""),"",IFERROR($A834*10+MATCH($B834,Puestos!$D$2:$D$7,0),""))</f>
        <v/>
      </c>
      <c r="H834" s="13">
        <f>IF($G834="","",IFERROR(INDEX(Turnos!$F$2:$F$201,MATCH($G834,Turnos!$J$2:$J$201,0)),"Falta el turno"))</f>
        <v/>
      </c>
      <c r="I834" s="15">
        <f>IF(OR($C834="",$H834=""),"",IF($H834="Por horas",N($D834),IF($H834="Por puntos",N($F834),IF($H834="Puntos × horas",N($F834)*N($D834),IF($H834="Partes iguales",1,"")))))</f>
        <v/>
      </c>
      <c r="J834" s="15">
        <f>IF($I834="","",SUMIFS($I$2:$I$1201,$G$2:$G$1201,$G834))</f>
        <v/>
      </c>
      <c r="K834" s="19">
        <f>IF($I834="","",IFERROR($I834/$J834,0))</f>
        <v/>
      </c>
      <c r="L834" s="18">
        <f>IF($K834="","",$K834*N(INDEX(Turnos!$C$2:$C$201,MATCH($G834,Turnos!$J$2:$J$201,0))))</f>
        <v/>
      </c>
      <c r="M834" s="18">
        <f>IF($K834="","",$K834*N(INDEX(Turnos!$D$2:$D$201,MATCH($G834,Turnos!$J$2:$J$201,0))))</f>
        <v/>
      </c>
      <c r="N834" s="18">
        <f>IF($K834="","",$L834+$M834)</f>
        <v/>
      </c>
      <c r="O834" s="13">
        <f>IF(OR($G834="",$C834="",$G834&lt;&gt;'Liquidación del turno'!$C$5),"",COUNTIFS($G$2:$G834,$G834,$C$2:$C834,"&lt;&gt;"))</f>
        <v/>
      </c>
    </row>
    <row r="835">
      <c r="A835" s="16" t="n"/>
      <c r="B835" s="11" t="n"/>
      <c r="C835" s="11" t="n"/>
      <c r="D835" s="12" t="n"/>
      <c r="E835" s="13">
        <f>IF($C835="","",IFERROR(INDEX(Equipo!$B$2:$B$61,MATCH($C835,Equipo!$A$2:$A$61,0)),"No está en Equipo"))</f>
        <v/>
      </c>
      <c r="F835" s="15">
        <f>IF($C835="","",IFERROR(INDEX(Equipo!$C$2:$C$61,MATCH($C835,Equipo!$A$2:$A$61,0)),0))</f>
        <v/>
      </c>
      <c r="G835" s="13">
        <f>IF(OR($A835="",$B835=""),"",IFERROR($A835*10+MATCH($B835,Puestos!$D$2:$D$7,0),""))</f>
        <v/>
      </c>
      <c r="H835" s="13">
        <f>IF($G835="","",IFERROR(INDEX(Turnos!$F$2:$F$201,MATCH($G835,Turnos!$J$2:$J$201,0)),"Falta el turno"))</f>
        <v/>
      </c>
      <c r="I835" s="15">
        <f>IF(OR($C835="",$H835=""),"",IF($H835="Por horas",N($D835),IF($H835="Por puntos",N($F835),IF($H835="Puntos × horas",N($F835)*N($D835),IF($H835="Partes iguales",1,"")))))</f>
        <v/>
      </c>
      <c r="J835" s="15">
        <f>IF($I835="","",SUMIFS($I$2:$I$1201,$G$2:$G$1201,$G835))</f>
        <v/>
      </c>
      <c r="K835" s="19">
        <f>IF($I835="","",IFERROR($I835/$J835,0))</f>
        <v/>
      </c>
      <c r="L835" s="18">
        <f>IF($K835="","",$K835*N(INDEX(Turnos!$C$2:$C$201,MATCH($G835,Turnos!$J$2:$J$201,0))))</f>
        <v/>
      </c>
      <c r="M835" s="18">
        <f>IF($K835="","",$K835*N(INDEX(Turnos!$D$2:$D$201,MATCH($G835,Turnos!$J$2:$J$201,0))))</f>
        <v/>
      </c>
      <c r="N835" s="18">
        <f>IF($K835="","",$L835+$M835)</f>
        <v/>
      </c>
      <c r="O835" s="13">
        <f>IF(OR($G835="",$C835="",$G835&lt;&gt;'Liquidación del turno'!$C$5),"",COUNTIFS($G$2:$G835,$G835,$C$2:$C835,"&lt;&gt;"))</f>
        <v/>
      </c>
    </row>
    <row r="836">
      <c r="A836" s="16" t="n"/>
      <c r="B836" s="11" t="n"/>
      <c r="C836" s="11" t="n"/>
      <c r="D836" s="12" t="n"/>
      <c r="E836" s="13">
        <f>IF($C836="","",IFERROR(INDEX(Equipo!$B$2:$B$61,MATCH($C836,Equipo!$A$2:$A$61,0)),"No está en Equipo"))</f>
        <v/>
      </c>
      <c r="F836" s="15">
        <f>IF($C836="","",IFERROR(INDEX(Equipo!$C$2:$C$61,MATCH($C836,Equipo!$A$2:$A$61,0)),0))</f>
        <v/>
      </c>
      <c r="G836" s="13">
        <f>IF(OR($A836="",$B836=""),"",IFERROR($A836*10+MATCH($B836,Puestos!$D$2:$D$7,0),""))</f>
        <v/>
      </c>
      <c r="H836" s="13">
        <f>IF($G836="","",IFERROR(INDEX(Turnos!$F$2:$F$201,MATCH($G836,Turnos!$J$2:$J$201,0)),"Falta el turno"))</f>
        <v/>
      </c>
      <c r="I836" s="15">
        <f>IF(OR($C836="",$H836=""),"",IF($H836="Por horas",N($D836),IF($H836="Por puntos",N($F836),IF($H836="Puntos × horas",N($F836)*N($D836),IF($H836="Partes iguales",1,"")))))</f>
        <v/>
      </c>
      <c r="J836" s="15">
        <f>IF($I836="","",SUMIFS($I$2:$I$1201,$G$2:$G$1201,$G836))</f>
        <v/>
      </c>
      <c r="K836" s="19">
        <f>IF($I836="","",IFERROR($I836/$J836,0))</f>
        <v/>
      </c>
      <c r="L836" s="18">
        <f>IF($K836="","",$K836*N(INDEX(Turnos!$C$2:$C$201,MATCH($G836,Turnos!$J$2:$J$201,0))))</f>
        <v/>
      </c>
      <c r="M836" s="18">
        <f>IF($K836="","",$K836*N(INDEX(Turnos!$D$2:$D$201,MATCH($G836,Turnos!$J$2:$J$201,0))))</f>
        <v/>
      </c>
      <c r="N836" s="18">
        <f>IF($K836="","",$L836+$M836)</f>
        <v/>
      </c>
      <c r="O836" s="13">
        <f>IF(OR($G836="",$C836="",$G836&lt;&gt;'Liquidación del turno'!$C$5),"",COUNTIFS($G$2:$G836,$G836,$C$2:$C836,"&lt;&gt;"))</f>
        <v/>
      </c>
    </row>
    <row r="837">
      <c r="A837" s="16" t="n"/>
      <c r="B837" s="11" t="n"/>
      <c r="C837" s="11" t="n"/>
      <c r="D837" s="12" t="n"/>
      <c r="E837" s="13">
        <f>IF($C837="","",IFERROR(INDEX(Equipo!$B$2:$B$61,MATCH($C837,Equipo!$A$2:$A$61,0)),"No está en Equipo"))</f>
        <v/>
      </c>
      <c r="F837" s="15">
        <f>IF($C837="","",IFERROR(INDEX(Equipo!$C$2:$C$61,MATCH($C837,Equipo!$A$2:$A$61,0)),0))</f>
        <v/>
      </c>
      <c r="G837" s="13">
        <f>IF(OR($A837="",$B837=""),"",IFERROR($A837*10+MATCH($B837,Puestos!$D$2:$D$7,0),""))</f>
        <v/>
      </c>
      <c r="H837" s="13">
        <f>IF($G837="","",IFERROR(INDEX(Turnos!$F$2:$F$201,MATCH($G837,Turnos!$J$2:$J$201,0)),"Falta el turno"))</f>
        <v/>
      </c>
      <c r="I837" s="15">
        <f>IF(OR($C837="",$H837=""),"",IF($H837="Por horas",N($D837),IF($H837="Por puntos",N($F837),IF($H837="Puntos × horas",N($F837)*N($D837),IF($H837="Partes iguales",1,"")))))</f>
        <v/>
      </c>
      <c r="J837" s="15">
        <f>IF($I837="","",SUMIFS($I$2:$I$1201,$G$2:$G$1201,$G837))</f>
        <v/>
      </c>
      <c r="K837" s="19">
        <f>IF($I837="","",IFERROR($I837/$J837,0))</f>
        <v/>
      </c>
      <c r="L837" s="18">
        <f>IF($K837="","",$K837*N(INDEX(Turnos!$C$2:$C$201,MATCH($G837,Turnos!$J$2:$J$201,0))))</f>
        <v/>
      </c>
      <c r="M837" s="18">
        <f>IF($K837="","",$K837*N(INDEX(Turnos!$D$2:$D$201,MATCH($G837,Turnos!$J$2:$J$201,0))))</f>
        <v/>
      </c>
      <c r="N837" s="18">
        <f>IF($K837="","",$L837+$M837)</f>
        <v/>
      </c>
      <c r="O837" s="13">
        <f>IF(OR($G837="",$C837="",$G837&lt;&gt;'Liquidación del turno'!$C$5),"",COUNTIFS($G$2:$G837,$G837,$C$2:$C837,"&lt;&gt;"))</f>
        <v/>
      </c>
    </row>
    <row r="838">
      <c r="A838" s="16" t="n"/>
      <c r="B838" s="11" t="n"/>
      <c r="C838" s="11" t="n"/>
      <c r="D838" s="12" t="n"/>
      <c r="E838" s="13">
        <f>IF($C838="","",IFERROR(INDEX(Equipo!$B$2:$B$61,MATCH($C838,Equipo!$A$2:$A$61,0)),"No está en Equipo"))</f>
        <v/>
      </c>
      <c r="F838" s="15">
        <f>IF($C838="","",IFERROR(INDEX(Equipo!$C$2:$C$61,MATCH($C838,Equipo!$A$2:$A$61,0)),0))</f>
        <v/>
      </c>
      <c r="G838" s="13">
        <f>IF(OR($A838="",$B838=""),"",IFERROR($A838*10+MATCH($B838,Puestos!$D$2:$D$7,0),""))</f>
        <v/>
      </c>
      <c r="H838" s="13">
        <f>IF($G838="","",IFERROR(INDEX(Turnos!$F$2:$F$201,MATCH($G838,Turnos!$J$2:$J$201,0)),"Falta el turno"))</f>
        <v/>
      </c>
      <c r="I838" s="15">
        <f>IF(OR($C838="",$H838=""),"",IF($H838="Por horas",N($D838),IF($H838="Por puntos",N($F838),IF($H838="Puntos × horas",N($F838)*N($D838),IF($H838="Partes iguales",1,"")))))</f>
        <v/>
      </c>
      <c r="J838" s="15">
        <f>IF($I838="","",SUMIFS($I$2:$I$1201,$G$2:$G$1201,$G838))</f>
        <v/>
      </c>
      <c r="K838" s="19">
        <f>IF($I838="","",IFERROR($I838/$J838,0))</f>
        <v/>
      </c>
      <c r="L838" s="18">
        <f>IF($K838="","",$K838*N(INDEX(Turnos!$C$2:$C$201,MATCH($G838,Turnos!$J$2:$J$201,0))))</f>
        <v/>
      </c>
      <c r="M838" s="18">
        <f>IF($K838="","",$K838*N(INDEX(Turnos!$D$2:$D$201,MATCH($G838,Turnos!$J$2:$J$201,0))))</f>
        <v/>
      </c>
      <c r="N838" s="18">
        <f>IF($K838="","",$L838+$M838)</f>
        <v/>
      </c>
      <c r="O838" s="13">
        <f>IF(OR($G838="",$C838="",$G838&lt;&gt;'Liquidación del turno'!$C$5),"",COUNTIFS($G$2:$G838,$G838,$C$2:$C838,"&lt;&gt;"))</f>
        <v/>
      </c>
    </row>
    <row r="839">
      <c r="A839" s="16" t="n"/>
      <c r="B839" s="11" t="n"/>
      <c r="C839" s="11" t="n"/>
      <c r="D839" s="12" t="n"/>
      <c r="E839" s="13">
        <f>IF($C839="","",IFERROR(INDEX(Equipo!$B$2:$B$61,MATCH($C839,Equipo!$A$2:$A$61,0)),"No está en Equipo"))</f>
        <v/>
      </c>
      <c r="F839" s="15">
        <f>IF($C839="","",IFERROR(INDEX(Equipo!$C$2:$C$61,MATCH($C839,Equipo!$A$2:$A$61,0)),0))</f>
        <v/>
      </c>
      <c r="G839" s="13">
        <f>IF(OR($A839="",$B839=""),"",IFERROR($A839*10+MATCH($B839,Puestos!$D$2:$D$7,0),""))</f>
        <v/>
      </c>
      <c r="H839" s="13">
        <f>IF($G839="","",IFERROR(INDEX(Turnos!$F$2:$F$201,MATCH($G839,Turnos!$J$2:$J$201,0)),"Falta el turno"))</f>
        <v/>
      </c>
      <c r="I839" s="15">
        <f>IF(OR($C839="",$H839=""),"",IF($H839="Por horas",N($D839),IF($H839="Por puntos",N($F839),IF($H839="Puntos × horas",N($F839)*N($D839),IF($H839="Partes iguales",1,"")))))</f>
        <v/>
      </c>
      <c r="J839" s="15">
        <f>IF($I839="","",SUMIFS($I$2:$I$1201,$G$2:$G$1201,$G839))</f>
        <v/>
      </c>
      <c r="K839" s="19">
        <f>IF($I839="","",IFERROR($I839/$J839,0))</f>
        <v/>
      </c>
      <c r="L839" s="18">
        <f>IF($K839="","",$K839*N(INDEX(Turnos!$C$2:$C$201,MATCH($G839,Turnos!$J$2:$J$201,0))))</f>
        <v/>
      </c>
      <c r="M839" s="18">
        <f>IF($K839="","",$K839*N(INDEX(Turnos!$D$2:$D$201,MATCH($G839,Turnos!$J$2:$J$201,0))))</f>
        <v/>
      </c>
      <c r="N839" s="18">
        <f>IF($K839="","",$L839+$M839)</f>
        <v/>
      </c>
      <c r="O839" s="13">
        <f>IF(OR($G839="",$C839="",$G839&lt;&gt;'Liquidación del turno'!$C$5),"",COUNTIFS($G$2:$G839,$G839,$C$2:$C839,"&lt;&gt;"))</f>
        <v/>
      </c>
    </row>
    <row r="840">
      <c r="A840" s="16" t="n"/>
      <c r="B840" s="11" t="n"/>
      <c r="C840" s="11" t="n"/>
      <c r="D840" s="12" t="n"/>
      <c r="E840" s="13">
        <f>IF($C840="","",IFERROR(INDEX(Equipo!$B$2:$B$61,MATCH($C840,Equipo!$A$2:$A$61,0)),"No está en Equipo"))</f>
        <v/>
      </c>
      <c r="F840" s="15">
        <f>IF($C840="","",IFERROR(INDEX(Equipo!$C$2:$C$61,MATCH($C840,Equipo!$A$2:$A$61,0)),0))</f>
        <v/>
      </c>
      <c r="G840" s="13">
        <f>IF(OR($A840="",$B840=""),"",IFERROR($A840*10+MATCH($B840,Puestos!$D$2:$D$7,0),""))</f>
        <v/>
      </c>
      <c r="H840" s="13">
        <f>IF($G840="","",IFERROR(INDEX(Turnos!$F$2:$F$201,MATCH($G840,Turnos!$J$2:$J$201,0)),"Falta el turno"))</f>
        <v/>
      </c>
      <c r="I840" s="15">
        <f>IF(OR($C840="",$H840=""),"",IF($H840="Por horas",N($D840),IF($H840="Por puntos",N($F840),IF($H840="Puntos × horas",N($F840)*N($D840),IF($H840="Partes iguales",1,"")))))</f>
        <v/>
      </c>
      <c r="J840" s="15">
        <f>IF($I840="","",SUMIFS($I$2:$I$1201,$G$2:$G$1201,$G840))</f>
        <v/>
      </c>
      <c r="K840" s="19">
        <f>IF($I840="","",IFERROR($I840/$J840,0))</f>
        <v/>
      </c>
      <c r="L840" s="18">
        <f>IF($K840="","",$K840*N(INDEX(Turnos!$C$2:$C$201,MATCH($G840,Turnos!$J$2:$J$201,0))))</f>
        <v/>
      </c>
      <c r="M840" s="18">
        <f>IF($K840="","",$K840*N(INDEX(Turnos!$D$2:$D$201,MATCH($G840,Turnos!$J$2:$J$201,0))))</f>
        <v/>
      </c>
      <c r="N840" s="18">
        <f>IF($K840="","",$L840+$M840)</f>
        <v/>
      </c>
      <c r="O840" s="13">
        <f>IF(OR($G840="",$C840="",$G840&lt;&gt;'Liquidación del turno'!$C$5),"",COUNTIFS($G$2:$G840,$G840,$C$2:$C840,"&lt;&gt;"))</f>
        <v/>
      </c>
    </row>
    <row r="841">
      <c r="A841" s="16" t="n"/>
      <c r="B841" s="11" t="n"/>
      <c r="C841" s="11" t="n"/>
      <c r="D841" s="12" t="n"/>
      <c r="E841" s="13">
        <f>IF($C841="","",IFERROR(INDEX(Equipo!$B$2:$B$61,MATCH($C841,Equipo!$A$2:$A$61,0)),"No está en Equipo"))</f>
        <v/>
      </c>
      <c r="F841" s="15">
        <f>IF($C841="","",IFERROR(INDEX(Equipo!$C$2:$C$61,MATCH($C841,Equipo!$A$2:$A$61,0)),0))</f>
        <v/>
      </c>
      <c r="G841" s="13">
        <f>IF(OR($A841="",$B841=""),"",IFERROR($A841*10+MATCH($B841,Puestos!$D$2:$D$7,0),""))</f>
        <v/>
      </c>
      <c r="H841" s="13">
        <f>IF($G841="","",IFERROR(INDEX(Turnos!$F$2:$F$201,MATCH($G841,Turnos!$J$2:$J$201,0)),"Falta el turno"))</f>
        <v/>
      </c>
      <c r="I841" s="15">
        <f>IF(OR($C841="",$H841=""),"",IF($H841="Por horas",N($D841),IF($H841="Por puntos",N($F841),IF($H841="Puntos × horas",N($F841)*N($D841),IF($H841="Partes iguales",1,"")))))</f>
        <v/>
      </c>
      <c r="J841" s="15">
        <f>IF($I841="","",SUMIFS($I$2:$I$1201,$G$2:$G$1201,$G841))</f>
        <v/>
      </c>
      <c r="K841" s="19">
        <f>IF($I841="","",IFERROR($I841/$J841,0))</f>
        <v/>
      </c>
      <c r="L841" s="18">
        <f>IF($K841="","",$K841*N(INDEX(Turnos!$C$2:$C$201,MATCH($G841,Turnos!$J$2:$J$201,0))))</f>
        <v/>
      </c>
      <c r="M841" s="18">
        <f>IF($K841="","",$K841*N(INDEX(Turnos!$D$2:$D$201,MATCH($G841,Turnos!$J$2:$J$201,0))))</f>
        <v/>
      </c>
      <c r="N841" s="18">
        <f>IF($K841="","",$L841+$M841)</f>
        <v/>
      </c>
      <c r="O841" s="13">
        <f>IF(OR($G841="",$C841="",$G841&lt;&gt;'Liquidación del turno'!$C$5),"",COUNTIFS($G$2:$G841,$G841,$C$2:$C841,"&lt;&gt;"))</f>
        <v/>
      </c>
    </row>
    <row r="842">
      <c r="A842" s="16" t="n"/>
      <c r="B842" s="11" t="n"/>
      <c r="C842" s="11" t="n"/>
      <c r="D842" s="12" t="n"/>
      <c r="E842" s="13">
        <f>IF($C842="","",IFERROR(INDEX(Equipo!$B$2:$B$61,MATCH($C842,Equipo!$A$2:$A$61,0)),"No está en Equipo"))</f>
        <v/>
      </c>
      <c r="F842" s="15">
        <f>IF($C842="","",IFERROR(INDEX(Equipo!$C$2:$C$61,MATCH($C842,Equipo!$A$2:$A$61,0)),0))</f>
        <v/>
      </c>
      <c r="G842" s="13">
        <f>IF(OR($A842="",$B842=""),"",IFERROR($A842*10+MATCH($B842,Puestos!$D$2:$D$7,0),""))</f>
        <v/>
      </c>
      <c r="H842" s="13">
        <f>IF($G842="","",IFERROR(INDEX(Turnos!$F$2:$F$201,MATCH($G842,Turnos!$J$2:$J$201,0)),"Falta el turno"))</f>
        <v/>
      </c>
      <c r="I842" s="15">
        <f>IF(OR($C842="",$H842=""),"",IF($H842="Por horas",N($D842),IF($H842="Por puntos",N($F842),IF($H842="Puntos × horas",N($F842)*N($D842),IF($H842="Partes iguales",1,"")))))</f>
        <v/>
      </c>
      <c r="J842" s="15">
        <f>IF($I842="","",SUMIFS($I$2:$I$1201,$G$2:$G$1201,$G842))</f>
        <v/>
      </c>
      <c r="K842" s="19">
        <f>IF($I842="","",IFERROR($I842/$J842,0))</f>
        <v/>
      </c>
      <c r="L842" s="18">
        <f>IF($K842="","",$K842*N(INDEX(Turnos!$C$2:$C$201,MATCH($G842,Turnos!$J$2:$J$201,0))))</f>
        <v/>
      </c>
      <c r="M842" s="18">
        <f>IF($K842="","",$K842*N(INDEX(Turnos!$D$2:$D$201,MATCH($G842,Turnos!$J$2:$J$201,0))))</f>
        <v/>
      </c>
      <c r="N842" s="18">
        <f>IF($K842="","",$L842+$M842)</f>
        <v/>
      </c>
      <c r="O842" s="13">
        <f>IF(OR($G842="",$C842="",$G842&lt;&gt;'Liquidación del turno'!$C$5),"",COUNTIFS($G$2:$G842,$G842,$C$2:$C842,"&lt;&gt;"))</f>
        <v/>
      </c>
    </row>
    <row r="843">
      <c r="A843" s="16" t="n"/>
      <c r="B843" s="11" t="n"/>
      <c r="C843" s="11" t="n"/>
      <c r="D843" s="12" t="n"/>
      <c r="E843" s="13">
        <f>IF($C843="","",IFERROR(INDEX(Equipo!$B$2:$B$61,MATCH($C843,Equipo!$A$2:$A$61,0)),"No está en Equipo"))</f>
        <v/>
      </c>
      <c r="F843" s="15">
        <f>IF($C843="","",IFERROR(INDEX(Equipo!$C$2:$C$61,MATCH($C843,Equipo!$A$2:$A$61,0)),0))</f>
        <v/>
      </c>
      <c r="G843" s="13">
        <f>IF(OR($A843="",$B843=""),"",IFERROR($A843*10+MATCH($B843,Puestos!$D$2:$D$7,0),""))</f>
        <v/>
      </c>
      <c r="H843" s="13">
        <f>IF($G843="","",IFERROR(INDEX(Turnos!$F$2:$F$201,MATCH($G843,Turnos!$J$2:$J$201,0)),"Falta el turno"))</f>
        <v/>
      </c>
      <c r="I843" s="15">
        <f>IF(OR($C843="",$H843=""),"",IF($H843="Por horas",N($D843),IF($H843="Por puntos",N($F843),IF($H843="Puntos × horas",N($F843)*N($D843),IF($H843="Partes iguales",1,"")))))</f>
        <v/>
      </c>
      <c r="J843" s="15">
        <f>IF($I843="","",SUMIFS($I$2:$I$1201,$G$2:$G$1201,$G843))</f>
        <v/>
      </c>
      <c r="K843" s="19">
        <f>IF($I843="","",IFERROR($I843/$J843,0))</f>
        <v/>
      </c>
      <c r="L843" s="18">
        <f>IF($K843="","",$K843*N(INDEX(Turnos!$C$2:$C$201,MATCH($G843,Turnos!$J$2:$J$201,0))))</f>
        <v/>
      </c>
      <c r="M843" s="18">
        <f>IF($K843="","",$K843*N(INDEX(Turnos!$D$2:$D$201,MATCH($G843,Turnos!$J$2:$J$201,0))))</f>
        <v/>
      </c>
      <c r="N843" s="18">
        <f>IF($K843="","",$L843+$M843)</f>
        <v/>
      </c>
      <c r="O843" s="13">
        <f>IF(OR($G843="",$C843="",$G843&lt;&gt;'Liquidación del turno'!$C$5),"",COUNTIFS($G$2:$G843,$G843,$C$2:$C843,"&lt;&gt;"))</f>
        <v/>
      </c>
    </row>
    <row r="844">
      <c r="A844" s="16" t="n"/>
      <c r="B844" s="11" t="n"/>
      <c r="C844" s="11" t="n"/>
      <c r="D844" s="12" t="n"/>
      <c r="E844" s="13">
        <f>IF($C844="","",IFERROR(INDEX(Equipo!$B$2:$B$61,MATCH($C844,Equipo!$A$2:$A$61,0)),"No está en Equipo"))</f>
        <v/>
      </c>
      <c r="F844" s="15">
        <f>IF($C844="","",IFERROR(INDEX(Equipo!$C$2:$C$61,MATCH($C844,Equipo!$A$2:$A$61,0)),0))</f>
        <v/>
      </c>
      <c r="G844" s="13">
        <f>IF(OR($A844="",$B844=""),"",IFERROR($A844*10+MATCH($B844,Puestos!$D$2:$D$7,0),""))</f>
        <v/>
      </c>
      <c r="H844" s="13">
        <f>IF($G844="","",IFERROR(INDEX(Turnos!$F$2:$F$201,MATCH($G844,Turnos!$J$2:$J$201,0)),"Falta el turno"))</f>
        <v/>
      </c>
      <c r="I844" s="15">
        <f>IF(OR($C844="",$H844=""),"",IF($H844="Por horas",N($D844),IF($H844="Por puntos",N($F844),IF($H844="Puntos × horas",N($F844)*N($D844),IF($H844="Partes iguales",1,"")))))</f>
        <v/>
      </c>
      <c r="J844" s="15">
        <f>IF($I844="","",SUMIFS($I$2:$I$1201,$G$2:$G$1201,$G844))</f>
        <v/>
      </c>
      <c r="K844" s="19">
        <f>IF($I844="","",IFERROR($I844/$J844,0))</f>
        <v/>
      </c>
      <c r="L844" s="18">
        <f>IF($K844="","",$K844*N(INDEX(Turnos!$C$2:$C$201,MATCH($G844,Turnos!$J$2:$J$201,0))))</f>
        <v/>
      </c>
      <c r="M844" s="18">
        <f>IF($K844="","",$K844*N(INDEX(Turnos!$D$2:$D$201,MATCH($G844,Turnos!$J$2:$J$201,0))))</f>
        <v/>
      </c>
      <c r="N844" s="18">
        <f>IF($K844="","",$L844+$M844)</f>
        <v/>
      </c>
      <c r="O844" s="13">
        <f>IF(OR($G844="",$C844="",$G844&lt;&gt;'Liquidación del turno'!$C$5),"",COUNTIFS($G$2:$G844,$G844,$C$2:$C844,"&lt;&gt;"))</f>
        <v/>
      </c>
    </row>
    <row r="845">
      <c r="A845" s="16" t="n"/>
      <c r="B845" s="11" t="n"/>
      <c r="C845" s="11" t="n"/>
      <c r="D845" s="12" t="n"/>
      <c r="E845" s="13">
        <f>IF($C845="","",IFERROR(INDEX(Equipo!$B$2:$B$61,MATCH($C845,Equipo!$A$2:$A$61,0)),"No está en Equipo"))</f>
        <v/>
      </c>
      <c r="F845" s="15">
        <f>IF($C845="","",IFERROR(INDEX(Equipo!$C$2:$C$61,MATCH($C845,Equipo!$A$2:$A$61,0)),0))</f>
        <v/>
      </c>
      <c r="G845" s="13">
        <f>IF(OR($A845="",$B845=""),"",IFERROR($A845*10+MATCH($B845,Puestos!$D$2:$D$7,0),""))</f>
        <v/>
      </c>
      <c r="H845" s="13">
        <f>IF($G845="","",IFERROR(INDEX(Turnos!$F$2:$F$201,MATCH($G845,Turnos!$J$2:$J$201,0)),"Falta el turno"))</f>
        <v/>
      </c>
      <c r="I845" s="15">
        <f>IF(OR($C845="",$H845=""),"",IF($H845="Por horas",N($D845),IF($H845="Por puntos",N($F845),IF($H845="Puntos × horas",N($F845)*N($D845),IF($H845="Partes iguales",1,"")))))</f>
        <v/>
      </c>
      <c r="J845" s="15">
        <f>IF($I845="","",SUMIFS($I$2:$I$1201,$G$2:$G$1201,$G845))</f>
        <v/>
      </c>
      <c r="K845" s="19">
        <f>IF($I845="","",IFERROR($I845/$J845,0))</f>
        <v/>
      </c>
      <c r="L845" s="18">
        <f>IF($K845="","",$K845*N(INDEX(Turnos!$C$2:$C$201,MATCH($G845,Turnos!$J$2:$J$201,0))))</f>
        <v/>
      </c>
      <c r="M845" s="18">
        <f>IF($K845="","",$K845*N(INDEX(Turnos!$D$2:$D$201,MATCH($G845,Turnos!$J$2:$J$201,0))))</f>
        <v/>
      </c>
      <c r="N845" s="18">
        <f>IF($K845="","",$L845+$M845)</f>
        <v/>
      </c>
      <c r="O845" s="13">
        <f>IF(OR($G845="",$C845="",$G845&lt;&gt;'Liquidación del turno'!$C$5),"",COUNTIFS($G$2:$G845,$G845,$C$2:$C845,"&lt;&gt;"))</f>
        <v/>
      </c>
    </row>
    <row r="846">
      <c r="A846" s="16" t="n"/>
      <c r="B846" s="11" t="n"/>
      <c r="C846" s="11" t="n"/>
      <c r="D846" s="12" t="n"/>
      <c r="E846" s="13">
        <f>IF($C846="","",IFERROR(INDEX(Equipo!$B$2:$B$61,MATCH($C846,Equipo!$A$2:$A$61,0)),"No está en Equipo"))</f>
        <v/>
      </c>
      <c r="F846" s="15">
        <f>IF($C846="","",IFERROR(INDEX(Equipo!$C$2:$C$61,MATCH($C846,Equipo!$A$2:$A$61,0)),0))</f>
        <v/>
      </c>
      <c r="G846" s="13">
        <f>IF(OR($A846="",$B846=""),"",IFERROR($A846*10+MATCH($B846,Puestos!$D$2:$D$7,0),""))</f>
        <v/>
      </c>
      <c r="H846" s="13">
        <f>IF($G846="","",IFERROR(INDEX(Turnos!$F$2:$F$201,MATCH($G846,Turnos!$J$2:$J$201,0)),"Falta el turno"))</f>
        <v/>
      </c>
      <c r="I846" s="15">
        <f>IF(OR($C846="",$H846=""),"",IF($H846="Por horas",N($D846),IF($H846="Por puntos",N($F846),IF($H846="Puntos × horas",N($F846)*N($D846),IF($H846="Partes iguales",1,"")))))</f>
        <v/>
      </c>
      <c r="J846" s="15">
        <f>IF($I846="","",SUMIFS($I$2:$I$1201,$G$2:$G$1201,$G846))</f>
        <v/>
      </c>
      <c r="K846" s="19">
        <f>IF($I846="","",IFERROR($I846/$J846,0))</f>
        <v/>
      </c>
      <c r="L846" s="18">
        <f>IF($K846="","",$K846*N(INDEX(Turnos!$C$2:$C$201,MATCH($G846,Turnos!$J$2:$J$201,0))))</f>
        <v/>
      </c>
      <c r="M846" s="18">
        <f>IF($K846="","",$K846*N(INDEX(Turnos!$D$2:$D$201,MATCH($G846,Turnos!$J$2:$J$201,0))))</f>
        <v/>
      </c>
      <c r="N846" s="18">
        <f>IF($K846="","",$L846+$M846)</f>
        <v/>
      </c>
      <c r="O846" s="13">
        <f>IF(OR($G846="",$C846="",$G846&lt;&gt;'Liquidación del turno'!$C$5),"",COUNTIFS($G$2:$G846,$G846,$C$2:$C846,"&lt;&gt;"))</f>
        <v/>
      </c>
    </row>
    <row r="847">
      <c r="A847" s="16" t="n"/>
      <c r="B847" s="11" t="n"/>
      <c r="C847" s="11" t="n"/>
      <c r="D847" s="12" t="n"/>
      <c r="E847" s="13">
        <f>IF($C847="","",IFERROR(INDEX(Equipo!$B$2:$B$61,MATCH($C847,Equipo!$A$2:$A$61,0)),"No está en Equipo"))</f>
        <v/>
      </c>
      <c r="F847" s="15">
        <f>IF($C847="","",IFERROR(INDEX(Equipo!$C$2:$C$61,MATCH($C847,Equipo!$A$2:$A$61,0)),0))</f>
        <v/>
      </c>
      <c r="G847" s="13">
        <f>IF(OR($A847="",$B847=""),"",IFERROR($A847*10+MATCH($B847,Puestos!$D$2:$D$7,0),""))</f>
        <v/>
      </c>
      <c r="H847" s="13">
        <f>IF($G847="","",IFERROR(INDEX(Turnos!$F$2:$F$201,MATCH($G847,Turnos!$J$2:$J$201,0)),"Falta el turno"))</f>
        <v/>
      </c>
      <c r="I847" s="15">
        <f>IF(OR($C847="",$H847=""),"",IF($H847="Por horas",N($D847),IF($H847="Por puntos",N($F847),IF($H847="Puntos × horas",N($F847)*N($D847),IF($H847="Partes iguales",1,"")))))</f>
        <v/>
      </c>
      <c r="J847" s="15">
        <f>IF($I847="","",SUMIFS($I$2:$I$1201,$G$2:$G$1201,$G847))</f>
        <v/>
      </c>
      <c r="K847" s="19">
        <f>IF($I847="","",IFERROR($I847/$J847,0))</f>
        <v/>
      </c>
      <c r="L847" s="18">
        <f>IF($K847="","",$K847*N(INDEX(Turnos!$C$2:$C$201,MATCH($G847,Turnos!$J$2:$J$201,0))))</f>
        <v/>
      </c>
      <c r="M847" s="18">
        <f>IF($K847="","",$K847*N(INDEX(Turnos!$D$2:$D$201,MATCH($G847,Turnos!$J$2:$J$201,0))))</f>
        <v/>
      </c>
      <c r="N847" s="18">
        <f>IF($K847="","",$L847+$M847)</f>
        <v/>
      </c>
      <c r="O847" s="13">
        <f>IF(OR($G847="",$C847="",$G847&lt;&gt;'Liquidación del turno'!$C$5),"",COUNTIFS($G$2:$G847,$G847,$C$2:$C847,"&lt;&gt;"))</f>
        <v/>
      </c>
    </row>
    <row r="848">
      <c r="A848" s="16" t="n"/>
      <c r="B848" s="11" t="n"/>
      <c r="C848" s="11" t="n"/>
      <c r="D848" s="12" t="n"/>
      <c r="E848" s="13">
        <f>IF($C848="","",IFERROR(INDEX(Equipo!$B$2:$B$61,MATCH($C848,Equipo!$A$2:$A$61,0)),"No está en Equipo"))</f>
        <v/>
      </c>
      <c r="F848" s="15">
        <f>IF($C848="","",IFERROR(INDEX(Equipo!$C$2:$C$61,MATCH($C848,Equipo!$A$2:$A$61,0)),0))</f>
        <v/>
      </c>
      <c r="G848" s="13">
        <f>IF(OR($A848="",$B848=""),"",IFERROR($A848*10+MATCH($B848,Puestos!$D$2:$D$7,0),""))</f>
        <v/>
      </c>
      <c r="H848" s="13">
        <f>IF($G848="","",IFERROR(INDEX(Turnos!$F$2:$F$201,MATCH($G848,Turnos!$J$2:$J$201,0)),"Falta el turno"))</f>
        <v/>
      </c>
      <c r="I848" s="15">
        <f>IF(OR($C848="",$H848=""),"",IF($H848="Por horas",N($D848),IF($H848="Por puntos",N($F848),IF($H848="Puntos × horas",N($F848)*N($D848),IF($H848="Partes iguales",1,"")))))</f>
        <v/>
      </c>
      <c r="J848" s="15">
        <f>IF($I848="","",SUMIFS($I$2:$I$1201,$G$2:$G$1201,$G848))</f>
        <v/>
      </c>
      <c r="K848" s="19">
        <f>IF($I848="","",IFERROR($I848/$J848,0))</f>
        <v/>
      </c>
      <c r="L848" s="18">
        <f>IF($K848="","",$K848*N(INDEX(Turnos!$C$2:$C$201,MATCH($G848,Turnos!$J$2:$J$201,0))))</f>
        <v/>
      </c>
      <c r="M848" s="18">
        <f>IF($K848="","",$K848*N(INDEX(Turnos!$D$2:$D$201,MATCH($G848,Turnos!$J$2:$J$201,0))))</f>
        <v/>
      </c>
      <c r="N848" s="18">
        <f>IF($K848="","",$L848+$M848)</f>
        <v/>
      </c>
      <c r="O848" s="13">
        <f>IF(OR($G848="",$C848="",$G848&lt;&gt;'Liquidación del turno'!$C$5),"",COUNTIFS($G$2:$G848,$G848,$C$2:$C848,"&lt;&gt;"))</f>
        <v/>
      </c>
    </row>
    <row r="849">
      <c r="A849" s="16" t="n"/>
      <c r="B849" s="11" t="n"/>
      <c r="C849" s="11" t="n"/>
      <c r="D849" s="12" t="n"/>
      <c r="E849" s="13">
        <f>IF($C849="","",IFERROR(INDEX(Equipo!$B$2:$B$61,MATCH($C849,Equipo!$A$2:$A$61,0)),"No está en Equipo"))</f>
        <v/>
      </c>
      <c r="F849" s="15">
        <f>IF($C849="","",IFERROR(INDEX(Equipo!$C$2:$C$61,MATCH($C849,Equipo!$A$2:$A$61,0)),0))</f>
        <v/>
      </c>
      <c r="G849" s="13">
        <f>IF(OR($A849="",$B849=""),"",IFERROR($A849*10+MATCH($B849,Puestos!$D$2:$D$7,0),""))</f>
        <v/>
      </c>
      <c r="H849" s="13">
        <f>IF($G849="","",IFERROR(INDEX(Turnos!$F$2:$F$201,MATCH($G849,Turnos!$J$2:$J$201,0)),"Falta el turno"))</f>
        <v/>
      </c>
      <c r="I849" s="15">
        <f>IF(OR($C849="",$H849=""),"",IF($H849="Por horas",N($D849),IF($H849="Por puntos",N($F849),IF($H849="Puntos × horas",N($F849)*N($D849),IF($H849="Partes iguales",1,"")))))</f>
        <v/>
      </c>
      <c r="J849" s="15">
        <f>IF($I849="","",SUMIFS($I$2:$I$1201,$G$2:$G$1201,$G849))</f>
        <v/>
      </c>
      <c r="K849" s="19">
        <f>IF($I849="","",IFERROR($I849/$J849,0))</f>
        <v/>
      </c>
      <c r="L849" s="18">
        <f>IF($K849="","",$K849*N(INDEX(Turnos!$C$2:$C$201,MATCH($G849,Turnos!$J$2:$J$201,0))))</f>
        <v/>
      </c>
      <c r="M849" s="18">
        <f>IF($K849="","",$K849*N(INDEX(Turnos!$D$2:$D$201,MATCH($G849,Turnos!$J$2:$J$201,0))))</f>
        <v/>
      </c>
      <c r="N849" s="18">
        <f>IF($K849="","",$L849+$M849)</f>
        <v/>
      </c>
      <c r="O849" s="13">
        <f>IF(OR($G849="",$C849="",$G849&lt;&gt;'Liquidación del turno'!$C$5),"",COUNTIFS($G$2:$G849,$G849,$C$2:$C849,"&lt;&gt;"))</f>
        <v/>
      </c>
    </row>
    <row r="850">
      <c r="A850" s="16" t="n"/>
      <c r="B850" s="11" t="n"/>
      <c r="C850" s="11" t="n"/>
      <c r="D850" s="12" t="n"/>
      <c r="E850" s="13">
        <f>IF($C850="","",IFERROR(INDEX(Equipo!$B$2:$B$61,MATCH($C850,Equipo!$A$2:$A$61,0)),"No está en Equipo"))</f>
        <v/>
      </c>
      <c r="F850" s="15">
        <f>IF($C850="","",IFERROR(INDEX(Equipo!$C$2:$C$61,MATCH($C850,Equipo!$A$2:$A$61,0)),0))</f>
        <v/>
      </c>
      <c r="G850" s="13">
        <f>IF(OR($A850="",$B850=""),"",IFERROR($A850*10+MATCH($B850,Puestos!$D$2:$D$7,0),""))</f>
        <v/>
      </c>
      <c r="H850" s="13">
        <f>IF($G850="","",IFERROR(INDEX(Turnos!$F$2:$F$201,MATCH($G850,Turnos!$J$2:$J$201,0)),"Falta el turno"))</f>
        <v/>
      </c>
      <c r="I850" s="15">
        <f>IF(OR($C850="",$H850=""),"",IF($H850="Por horas",N($D850),IF($H850="Por puntos",N($F850),IF($H850="Puntos × horas",N($F850)*N($D850),IF($H850="Partes iguales",1,"")))))</f>
        <v/>
      </c>
      <c r="J850" s="15">
        <f>IF($I850="","",SUMIFS($I$2:$I$1201,$G$2:$G$1201,$G850))</f>
        <v/>
      </c>
      <c r="K850" s="19">
        <f>IF($I850="","",IFERROR($I850/$J850,0))</f>
        <v/>
      </c>
      <c r="L850" s="18">
        <f>IF($K850="","",$K850*N(INDEX(Turnos!$C$2:$C$201,MATCH($G850,Turnos!$J$2:$J$201,0))))</f>
        <v/>
      </c>
      <c r="M850" s="18">
        <f>IF($K850="","",$K850*N(INDEX(Turnos!$D$2:$D$201,MATCH($G850,Turnos!$J$2:$J$201,0))))</f>
        <v/>
      </c>
      <c r="N850" s="18">
        <f>IF($K850="","",$L850+$M850)</f>
        <v/>
      </c>
      <c r="O850" s="13">
        <f>IF(OR($G850="",$C850="",$G850&lt;&gt;'Liquidación del turno'!$C$5),"",COUNTIFS($G$2:$G850,$G850,$C$2:$C850,"&lt;&gt;"))</f>
        <v/>
      </c>
    </row>
    <row r="851">
      <c r="A851" s="16" t="n"/>
      <c r="B851" s="11" t="n"/>
      <c r="C851" s="11" t="n"/>
      <c r="D851" s="12" t="n"/>
      <c r="E851" s="13">
        <f>IF($C851="","",IFERROR(INDEX(Equipo!$B$2:$B$61,MATCH($C851,Equipo!$A$2:$A$61,0)),"No está en Equipo"))</f>
        <v/>
      </c>
      <c r="F851" s="15">
        <f>IF($C851="","",IFERROR(INDEX(Equipo!$C$2:$C$61,MATCH($C851,Equipo!$A$2:$A$61,0)),0))</f>
        <v/>
      </c>
      <c r="G851" s="13">
        <f>IF(OR($A851="",$B851=""),"",IFERROR($A851*10+MATCH($B851,Puestos!$D$2:$D$7,0),""))</f>
        <v/>
      </c>
      <c r="H851" s="13">
        <f>IF($G851="","",IFERROR(INDEX(Turnos!$F$2:$F$201,MATCH($G851,Turnos!$J$2:$J$201,0)),"Falta el turno"))</f>
        <v/>
      </c>
      <c r="I851" s="15">
        <f>IF(OR($C851="",$H851=""),"",IF($H851="Por horas",N($D851),IF($H851="Por puntos",N($F851),IF($H851="Puntos × horas",N($F851)*N($D851),IF($H851="Partes iguales",1,"")))))</f>
        <v/>
      </c>
      <c r="J851" s="15">
        <f>IF($I851="","",SUMIFS($I$2:$I$1201,$G$2:$G$1201,$G851))</f>
        <v/>
      </c>
      <c r="K851" s="19">
        <f>IF($I851="","",IFERROR($I851/$J851,0))</f>
        <v/>
      </c>
      <c r="L851" s="18">
        <f>IF($K851="","",$K851*N(INDEX(Turnos!$C$2:$C$201,MATCH($G851,Turnos!$J$2:$J$201,0))))</f>
        <v/>
      </c>
      <c r="M851" s="18">
        <f>IF($K851="","",$K851*N(INDEX(Turnos!$D$2:$D$201,MATCH($G851,Turnos!$J$2:$J$201,0))))</f>
        <v/>
      </c>
      <c r="N851" s="18">
        <f>IF($K851="","",$L851+$M851)</f>
        <v/>
      </c>
      <c r="O851" s="13">
        <f>IF(OR($G851="",$C851="",$G851&lt;&gt;'Liquidación del turno'!$C$5),"",COUNTIFS($G$2:$G851,$G851,$C$2:$C851,"&lt;&gt;"))</f>
        <v/>
      </c>
    </row>
    <row r="852">
      <c r="A852" s="16" t="n"/>
      <c r="B852" s="11" t="n"/>
      <c r="C852" s="11" t="n"/>
      <c r="D852" s="12" t="n"/>
      <c r="E852" s="13">
        <f>IF($C852="","",IFERROR(INDEX(Equipo!$B$2:$B$61,MATCH($C852,Equipo!$A$2:$A$61,0)),"No está en Equipo"))</f>
        <v/>
      </c>
      <c r="F852" s="15">
        <f>IF($C852="","",IFERROR(INDEX(Equipo!$C$2:$C$61,MATCH($C852,Equipo!$A$2:$A$61,0)),0))</f>
        <v/>
      </c>
      <c r="G852" s="13">
        <f>IF(OR($A852="",$B852=""),"",IFERROR($A852*10+MATCH($B852,Puestos!$D$2:$D$7,0),""))</f>
        <v/>
      </c>
      <c r="H852" s="13">
        <f>IF($G852="","",IFERROR(INDEX(Turnos!$F$2:$F$201,MATCH($G852,Turnos!$J$2:$J$201,0)),"Falta el turno"))</f>
        <v/>
      </c>
      <c r="I852" s="15">
        <f>IF(OR($C852="",$H852=""),"",IF($H852="Por horas",N($D852),IF($H852="Por puntos",N($F852),IF($H852="Puntos × horas",N($F852)*N($D852),IF($H852="Partes iguales",1,"")))))</f>
        <v/>
      </c>
      <c r="J852" s="15">
        <f>IF($I852="","",SUMIFS($I$2:$I$1201,$G$2:$G$1201,$G852))</f>
        <v/>
      </c>
      <c r="K852" s="19">
        <f>IF($I852="","",IFERROR($I852/$J852,0))</f>
        <v/>
      </c>
      <c r="L852" s="18">
        <f>IF($K852="","",$K852*N(INDEX(Turnos!$C$2:$C$201,MATCH($G852,Turnos!$J$2:$J$201,0))))</f>
        <v/>
      </c>
      <c r="M852" s="18">
        <f>IF($K852="","",$K852*N(INDEX(Turnos!$D$2:$D$201,MATCH($G852,Turnos!$J$2:$J$201,0))))</f>
        <v/>
      </c>
      <c r="N852" s="18">
        <f>IF($K852="","",$L852+$M852)</f>
        <v/>
      </c>
      <c r="O852" s="13">
        <f>IF(OR($G852="",$C852="",$G852&lt;&gt;'Liquidación del turno'!$C$5),"",COUNTIFS($G$2:$G852,$G852,$C$2:$C852,"&lt;&gt;"))</f>
        <v/>
      </c>
    </row>
    <row r="853">
      <c r="A853" s="16" t="n"/>
      <c r="B853" s="11" t="n"/>
      <c r="C853" s="11" t="n"/>
      <c r="D853" s="12" t="n"/>
      <c r="E853" s="13">
        <f>IF($C853="","",IFERROR(INDEX(Equipo!$B$2:$B$61,MATCH($C853,Equipo!$A$2:$A$61,0)),"No está en Equipo"))</f>
        <v/>
      </c>
      <c r="F853" s="15">
        <f>IF($C853="","",IFERROR(INDEX(Equipo!$C$2:$C$61,MATCH($C853,Equipo!$A$2:$A$61,0)),0))</f>
        <v/>
      </c>
      <c r="G853" s="13">
        <f>IF(OR($A853="",$B853=""),"",IFERROR($A853*10+MATCH($B853,Puestos!$D$2:$D$7,0),""))</f>
        <v/>
      </c>
      <c r="H853" s="13">
        <f>IF($G853="","",IFERROR(INDEX(Turnos!$F$2:$F$201,MATCH($G853,Turnos!$J$2:$J$201,0)),"Falta el turno"))</f>
        <v/>
      </c>
      <c r="I853" s="15">
        <f>IF(OR($C853="",$H853=""),"",IF($H853="Por horas",N($D853),IF($H853="Por puntos",N($F853),IF($H853="Puntos × horas",N($F853)*N($D853),IF($H853="Partes iguales",1,"")))))</f>
        <v/>
      </c>
      <c r="J853" s="15">
        <f>IF($I853="","",SUMIFS($I$2:$I$1201,$G$2:$G$1201,$G853))</f>
        <v/>
      </c>
      <c r="K853" s="19">
        <f>IF($I853="","",IFERROR($I853/$J853,0))</f>
        <v/>
      </c>
      <c r="L853" s="18">
        <f>IF($K853="","",$K853*N(INDEX(Turnos!$C$2:$C$201,MATCH($G853,Turnos!$J$2:$J$201,0))))</f>
        <v/>
      </c>
      <c r="M853" s="18">
        <f>IF($K853="","",$K853*N(INDEX(Turnos!$D$2:$D$201,MATCH($G853,Turnos!$J$2:$J$201,0))))</f>
        <v/>
      </c>
      <c r="N853" s="18">
        <f>IF($K853="","",$L853+$M853)</f>
        <v/>
      </c>
      <c r="O853" s="13">
        <f>IF(OR($G853="",$C853="",$G853&lt;&gt;'Liquidación del turno'!$C$5),"",COUNTIFS($G$2:$G853,$G853,$C$2:$C853,"&lt;&gt;"))</f>
        <v/>
      </c>
    </row>
    <row r="854">
      <c r="A854" s="16" t="n"/>
      <c r="B854" s="11" t="n"/>
      <c r="C854" s="11" t="n"/>
      <c r="D854" s="12" t="n"/>
      <c r="E854" s="13">
        <f>IF($C854="","",IFERROR(INDEX(Equipo!$B$2:$B$61,MATCH($C854,Equipo!$A$2:$A$61,0)),"No está en Equipo"))</f>
        <v/>
      </c>
      <c r="F854" s="15">
        <f>IF($C854="","",IFERROR(INDEX(Equipo!$C$2:$C$61,MATCH($C854,Equipo!$A$2:$A$61,0)),0))</f>
        <v/>
      </c>
      <c r="G854" s="13">
        <f>IF(OR($A854="",$B854=""),"",IFERROR($A854*10+MATCH($B854,Puestos!$D$2:$D$7,0),""))</f>
        <v/>
      </c>
      <c r="H854" s="13">
        <f>IF($G854="","",IFERROR(INDEX(Turnos!$F$2:$F$201,MATCH($G854,Turnos!$J$2:$J$201,0)),"Falta el turno"))</f>
        <v/>
      </c>
      <c r="I854" s="15">
        <f>IF(OR($C854="",$H854=""),"",IF($H854="Por horas",N($D854),IF($H854="Por puntos",N($F854),IF($H854="Puntos × horas",N($F854)*N($D854),IF($H854="Partes iguales",1,"")))))</f>
        <v/>
      </c>
      <c r="J854" s="15">
        <f>IF($I854="","",SUMIFS($I$2:$I$1201,$G$2:$G$1201,$G854))</f>
        <v/>
      </c>
      <c r="K854" s="19">
        <f>IF($I854="","",IFERROR($I854/$J854,0))</f>
        <v/>
      </c>
      <c r="L854" s="18">
        <f>IF($K854="","",$K854*N(INDEX(Turnos!$C$2:$C$201,MATCH($G854,Turnos!$J$2:$J$201,0))))</f>
        <v/>
      </c>
      <c r="M854" s="18">
        <f>IF($K854="","",$K854*N(INDEX(Turnos!$D$2:$D$201,MATCH($G854,Turnos!$J$2:$J$201,0))))</f>
        <v/>
      </c>
      <c r="N854" s="18">
        <f>IF($K854="","",$L854+$M854)</f>
        <v/>
      </c>
      <c r="O854" s="13">
        <f>IF(OR($G854="",$C854="",$G854&lt;&gt;'Liquidación del turno'!$C$5),"",COUNTIFS($G$2:$G854,$G854,$C$2:$C854,"&lt;&gt;"))</f>
        <v/>
      </c>
    </row>
    <row r="855">
      <c r="A855" s="16" t="n"/>
      <c r="B855" s="11" t="n"/>
      <c r="C855" s="11" t="n"/>
      <c r="D855" s="12" t="n"/>
      <c r="E855" s="13">
        <f>IF($C855="","",IFERROR(INDEX(Equipo!$B$2:$B$61,MATCH($C855,Equipo!$A$2:$A$61,0)),"No está en Equipo"))</f>
        <v/>
      </c>
      <c r="F855" s="15">
        <f>IF($C855="","",IFERROR(INDEX(Equipo!$C$2:$C$61,MATCH($C855,Equipo!$A$2:$A$61,0)),0))</f>
        <v/>
      </c>
      <c r="G855" s="13">
        <f>IF(OR($A855="",$B855=""),"",IFERROR($A855*10+MATCH($B855,Puestos!$D$2:$D$7,0),""))</f>
        <v/>
      </c>
      <c r="H855" s="13">
        <f>IF($G855="","",IFERROR(INDEX(Turnos!$F$2:$F$201,MATCH($G855,Turnos!$J$2:$J$201,0)),"Falta el turno"))</f>
        <v/>
      </c>
      <c r="I855" s="15">
        <f>IF(OR($C855="",$H855=""),"",IF($H855="Por horas",N($D855),IF($H855="Por puntos",N($F855),IF($H855="Puntos × horas",N($F855)*N($D855),IF($H855="Partes iguales",1,"")))))</f>
        <v/>
      </c>
      <c r="J855" s="15">
        <f>IF($I855="","",SUMIFS($I$2:$I$1201,$G$2:$G$1201,$G855))</f>
        <v/>
      </c>
      <c r="K855" s="19">
        <f>IF($I855="","",IFERROR($I855/$J855,0))</f>
        <v/>
      </c>
      <c r="L855" s="18">
        <f>IF($K855="","",$K855*N(INDEX(Turnos!$C$2:$C$201,MATCH($G855,Turnos!$J$2:$J$201,0))))</f>
        <v/>
      </c>
      <c r="M855" s="18">
        <f>IF($K855="","",$K855*N(INDEX(Turnos!$D$2:$D$201,MATCH($G855,Turnos!$J$2:$J$201,0))))</f>
        <v/>
      </c>
      <c r="N855" s="18">
        <f>IF($K855="","",$L855+$M855)</f>
        <v/>
      </c>
      <c r="O855" s="13">
        <f>IF(OR($G855="",$C855="",$G855&lt;&gt;'Liquidación del turno'!$C$5),"",COUNTIFS($G$2:$G855,$G855,$C$2:$C855,"&lt;&gt;"))</f>
        <v/>
      </c>
    </row>
    <row r="856">
      <c r="A856" s="16" t="n"/>
      <c r="B856" s="11" t="n"/>
      <c r="C856" s="11" t="n"/>
      <c r="D856" s="12" t="n"/>
      <c r="E856" s="13">
        <f>IF($C856="","",IFERROR(INDEX(Equipo!$B$2:$B$61,MATCH($C856,Equipo!$A$2:$A$61,0)),"No está en Equipo"))</f>
        <v/>
      </c>
      <c r="F856" s="15">
        <f>IF($C856="","",IFERROR(INDEX(Equipo!$C$2:$C$61,MATCH($C856,Equipo!$A$2:$A$61,0)),0))</f>
        <v/>
      </c>
      <c r="G856" s="13">
        <f>IF(OR($A856="",$B856=""),"",IFERROR($A856*10+MATCH($B856,Puestos!$D$2:$D$7,0),""))</f>
        <v/>
      </c>
      <c r="H856" s="13">
        <f>IF($G856="","",IFERROR(INDEX(Turnos!$F$2:$F$201,MATCH($G856,Turnos!$J$2:$J$201,0)),"Falta el turno"))</f>
        <v/>
      </c>
      <c r="I856" s="15">
        <f>IF(OR($C856="",$H856=""),"",IF($H856="Por horas",N($D856),IF($H856="Por puntos",N($F856),IF($H856="Puntos × horas",N($F856)*N($D856),IF($H856="Partes iguales",1,"")))))</f>
        <v/>
      </c>
      <c r="J856" s="15">
        <f>IF($I856="","",SUMIFS($I$2:$I$1201,$G$2:$G$1201,$G856))</f>
        <v/>
      </c>
      <c r="K856" s="19">
        <f>IF($I856="","",IFERROR($I856/$J856,0))</f>
        <v/>
      </c>
      <c r="L856" s="18">
        <f>IF($K856="","",$K856*N(INDEX(Turnos!$C$2:$C$201,MATCH($G856,Turnos!$J$2:$J$201,0))))</f>
        <v/>
      </c>
      <c r="M856" s="18">
        <f>IF($K856="","",$K856*N(INDEX(Turnos!$D$2:$D$201,MATCH($G856,Turnos!$J$2:$J$201,0))))</f>
        <v/>
      </c>
      <c r="N856" s="18">
        <f>IF($K856="","",$L856+$M856)</f>
        <v/>
      </c>
      <c r="O856" s="13">
        <f>IF(OR($G856="",$C856="",$G856&lt;&gt;'Liquidación del turno'!$C$5),"",COUNTIFS($G$2:$G856,$G856,$C$2:$C856,"&lt;&gt;"))</f>
        <v/>
      </c>
    </row>
    <row r="857">
      <c r="A857" s="16" t="n"/>
      <c r="B857" s="11" t="n"/>
      <c r="C857" s="11" t="n"/>
      <c r="D857" s="12" t="n"/>
      <c r="E857" s="13">
        <f>IF($C857="","",IFERROR(INDEX(Equipo!$B$2:$B$61,MATCH($C857,Equipo!$A$2:$A$61,0)),"No está en Equipo"))</f>
        <v/>
      </c>
      <c r="F857" s="15">
        <f>IF($C857="","",IFERROR(INDEX(Equipo!$C$2:$C$61,MATCH($C857,Equipo!$A$2:$A$61,0)),0))</f>
        <v/>
      </c>
      <c r="G857" s="13">
        <f>IF(OR($A857="",$B857=""),"",IFERROR($A857*10+MATCH($B857,Puestos!$D$2:$D$7,0),""))</f>
        <v/>
      </c>
      <c r="H857" s="13">
        <f>IF($G857="","",IFERROR(INDEX(Turnos!$F$2:$F$201,MATCH($G857,Turnos!$J$2:$J$201,0)),"Falta el turno"))</f>
        <v/>
      </c>
      <c r="I857" s="15">
        <f>IF(OR($C857="",$H857=""),"",IF($H857="Por horas",N($D857),IF($H857="Por puntos",N($F857),IF($H857="Puntos × horas",N($F857)*N($D857),IF($H857="Partes iguales",1,"")))))</f>
        <v/>
      </c>
      <c r="J857" s="15">
        <f>IF($I857="","",SUMIFS($I$2:$I$1201,$G$2:$G$1201,$G857))</f>
        <v/>
      </c>
      <c r="K857" s="19">
        <f>IF($I857="","",IFERROR($I857/$J857,0))</f>
        <v/>
      </c>
      <c r="L857" s="18">
        <f>IF($K857="","",$K857*N(INDEX(Turnos!$C$2:$C$201,MATCH($G857,Turnos!$J$2:$J$201,0))))</f>
        <v/>
      </c>
      <c r="M857" s="18">
        <f>IF($K857="","",$K857*N(INDEX(Turnos!$D$2:$D$201,MATCH($G857,Turnos!$J$2:$J$201,0))))</f>
        <v/>
      </c>
      <c r="N857" s="18">
        <f>IF($K857="","",$L857+$M857)</f>
        <v/>
      </c>
      <c r="O857" s="13">
        <f>IF(OR($G857="",$C857="",$G857&lt;&gt;'Liquidación del turno'!$C$5),"",COUNTIFS($G$2:$G857,$G857,$C$2:$C857,"&lt;&gt;"))</f>
        <v/>
      </c>
    </row>
    <row r="858">
      <c r="A858" s="16" t="n"/>
      <c r="B858" s="11" t="n"/>
      <c r="C858" s="11" t="n"/>
      <c r="D858" s="12" t="n"/>
      <c r="E858" s="13">
        <f>IF($C858="","",IFERROR(INDEX(Equipo!$B$2:$B$61,MATCH($C858,Equipo!$A$2:$A$61,0)),"No está en Equipo"))</f>
        <v/>
      </c>
      <c r="F858" s="15">
        <f>IF($C858="","",IFERROR(INDEX(Equipo!$C$2:$C$61,MATCH($C858,Equipo!$A$2:$A$61,0)),0))</f>
        <v/>
      </c>
      <c r="G858" s="13">
        <f>IF(OR($A858="",$B858=""),"",IFERROR($A858*10+MATCH($B858,Puestos!$D$2:$D$7,0),""))</f>
        <v/>
      </c>
      <c r="H858" s="13">
        <f>IF($G858="","",IFERROR(INDEX(Turnos!$F$2:$F$201,MATCH($G858,Turnos!$J$2:$J$201,0)),"Falta el turno"))</f>
        <v/>
      </c>
      <c r="I858" s="15">
        <f>IF(OR($C858="",$H858=""),"",IF($H858="Por horas",N($D858),IF($H858="Por puntos",N($F858),IF($H858="Puntos × horas",N($F858)*N($D858),IF($H858="Partes iguales",1,"")))))</f>
        <v/>
      </c>
      <c r="J858" s="15">
        <f>IF($I858="","",SUMIFS($I$2:$I$1201,$G$2:$G$1201,$G858))</f>
        <v/>
      </c>
      <c r="K858" s="19">
        <f>IF($I858="","",IFERROR($I858/$J858,0))</f>
        <v/>
      </c>
      <c r="L858" s="18">
        <f>IF($K858="","",$K858*N(INDEX(Turnos!$C$2:$C$201,MATCH($G858,Turnos!$J$2:$J$201,0))))</f>
        <v/>
      </c>
      <c r="M858" s="18">
        <f>IF($K858="","",$K858*N(INDEX(Turnos!$D$2:$D$201,MATCH($G858,Turnos!$J$2:$J$201,0))))</f>
        <v/>
      </c>
      <c r="N858" s="18">
        <f>IF($K858="","",$L858+$M858)</f>
        <v/>
      </c>
      <c r="O858" s="13">
        <f>IF(OR($G858="",$C858="",$G858&lt;&gt;'Liquidación del turno'!$C$5),"",COUNTIFS($G$2:$G858,$G858,$C$2:$C858,"&lt;&gt;"))</f>
        <v/>
      </c>
    </row>
    <row r="859">
      <c r="A859" s="16" t="n"/>
      <c r="B859" s="11" t="n"/>
      <c r="C859" s="11" t="n"/>
      <c r="D859" s="12" t="n"/>
      <c r="E859" s="13">
        <f>IF($C859="","",IFERROR(INDEX(Equipo!$B$2:$B$61,MATCH($C859,Equipo!$A$2:$A$61,0)),"No está en Equipo"))</f>
        <v/>
      </c>
      <c r="F859" s="15">
        <f>IF($C859="","",IFERROR(INDEX(Equipo!$C$2:$C$61,MATCH($C859,Equipo!$A$2:$A$61,0)),0))</f>
        <v/>
      </c>
      <c r="G859" s="13">
        <f>IF(OR($A859="",$B859=""),"",IFERROR($A859*10+MATCH($B859,Puestos!$D$2:$D$7,0),""))</f>
        <v/>
      </c>
      <c r="H859" s="13">
        <f>IF($G859="","",IFERROR(INDEX(Turnos!$F$2:$F$201,MATCH($G859,Turnos!$J$2:$J$201,0)),"Falta el turno"))</f>
        <v/>
      </c>
      <c r="I859" s="15">
        <f>IF(OR($C859="",$H859=""),"",IF($H859="Por horas",N($D859),IF($H859="Por puntos",N($F859),IF($H859="Puntos × horas",N($F859)*N($D859),IF($H859="Partes iguales",1,"")))))</f>
        <v/>
      </c>
      <c r="J859" s="15">
        <f>IF($I859="","",SUMIFS($I$2:$I$1201,$G$2:$G$1201,$G859))</f>
        <v/>
      </c>
      <c r="K859" s="19">
        <f>IF($I859="","",IFERROR($I859/$J859,0))</f>
        <v/>
      </c>
      <c r="L859" s="18">
        <f>IF($K859="","",$K859*N(INDEX(Turnos!$C$2:$C$201,MATCH($G859,Turnos!$J$2:$J$201,0))))</f>
        <v/>
      </c>
      <c r="M859" s="18">
        <f>IF($K859="","",$K859*N(INDEX(Turnos!$D$2:$D$201,MATCH($G859,Turnos!$J$2:$J$201,0))))</f>
        <v/>
      </c>
      <c r="N859" s="18">
        <f>IF($K859="","",$L859+$M859)</f>
        <v/>
      </c>
      <c r="O859" s="13">
        <f>IF(OR($G859="",$C859="",$G859&lt;&gt;'Liquidación del turno'!$C$5),"",COUNTIFS($G$2:$G859,$G859,$C$2:$C859,"&lt;&gt;"))</f>
        <v/>
      </c>
    </row>
    <row r="860">
      <c r="A860" s="16" t="n"/>
      <c r="B860" s="11" t="n"/>
      <c r="C860" s="11" t="n"/>
      <c r="D860" s="12" t="n"/>
      <c r="E860" s="13">
        <f>IF($C860="","",IFERROR(INDEX(Equipo!$B$2:$B$61,MATCH($C860,Equipo!$A$2:$A$61,0)),"No está en Equipo"))</f>
        <v/>
      </c>
      <c r="F860" s="15">
        <f>IF($C860="","",IFERROR(INDEX(Equipo!$C$2:$C$61,MATCH($C860,Equipo!$A$2:$A$61,0)),0))</f>
        <v/>
      </c>
      <c r="G860" s="13">
        <f>IF(OR($A860="",$B860=""),"",IFERROR($A860*10+MATCH($B860,Puestos!$D$2:$D$7,0),""))</f>
        <v/>
      </c>
      <c r="H860" s="13">
        <f>IF($G860="","",IFERROR(INDEX(Turnos!$F$2:$F$201,MATCH($G860,Turnos!$J$2:$J$201,0)),"Falta el turno"))</f>
        <v/>
      </c>
      <c r="I860" s="15">
        <f>IF(OR($C860="",$H860=""),"",IF($H860="Por horas",N($D860),IF($H860="Por puntos",N($F860),IF($H860="Puntos × horas",N($F860)*N($D860),IF($H860="Partes iguales",1,"")))))</f>
        <v/>
      </c>
      <c r="J860" s="15">
        <f>IF($I860="","",SUMIFS($I$2:$I$1201,$G$2:$G$1201,$G860))</f>
        <v/>
      </c>
      <c r="K860" s="19">
        <f>IF($I860="","",IFERROR($I860/$J860,0))</f>
        <v/>
      </c>
      <c r="L860" s="18">
        <f>IF($K860="","",$K860*N(INDEX(Turnos!$C$2:$C$201,MATCH($G860,Turnos!$J$2:$J$201,0))))</f>
        <v/>
      </c>
      <c r="M860" s="18">
        <f>IF($K860="","",$K860*N(INDEX(Turnos!$D$2:$D$201,MATCH($G860,Turnos!$J$2:$J$201,0))))</f>
        <v/>
      </c>
      <c r="N860" s="18">
        <f>IF($K860="","",$L860+$M860)</f>
        <v/>
      </c>
      <c r="O860" s="13">
        <f>IF(OR($G860="",$C860="",$G860&lt;&gt;'Liquidación del turno'!$C$5),"",COUNTIFS($G$2:$G860,$G860,$C$2:$C860,"&lt;&gt;"))</f>
        <v/>
      </c>
    </row>
    <row r="861">
      <c r="A861" s="16" t="n"/>
      <c r="B861" s="11" t="n"/>
      <c r="C861" s="11" t="n"/>
      <c r="D861" s="12" t="n"/>
      <c r="E861" s="13">
        <f>IF($C861="","",IFERROR(INDEX(Equipo!$B$2:$B$61,MATCH($C861,Equipo!$A$2:$A$61,0)),"No está en Equipo"))</f>
        <v/>
      </c>
      <c r="F861" s="15">
        <f>IF($C861="","",IFERROR(INDEX(Equipo!$C$2:$C$61,MATCH($C861,Equipo!$A$2:$A$61,0)),0))</f>
        <v/>
      </c>
      <c r="G861" s="13">
        <f>IF(OR($A861="",$B861=""),"",IFERROR($A861*10+MATCH($B861,Puestos!$D$2:$D$7,0),""))</f>
        <v/>
      </c>
      <c r="H861" s="13">
        <f>IF($G861="","",IFERROR(INDEX(Turnos!$F$2:$F$201,MATCH($G861,Turnos!$J$2:$J$201,0)),"Falta el turno"))</f>
        <v/>
      </c>
      <c r="I861" s="15">
        <f>IF(OR($C861="",$H861=""),"",IF($H861="Por horas",N($D861),IF($H861="Por puntos",N($F861),IF($H861="Puntos × horas",N($F861)*N($D861),IF($H861="Partes iguales",1,"")))))</f>
        <v/>
      </c>
      <c r="J861" s="15">
        <f>IF($I861="","",SUMIFS($I$2:$I$1201,$G$2:$G$1201,$G861))</f>
        <v/>
      </c>
      <c r="K861" s="19">
        <f>IF($I861="","",IFERROR($I861/$J861,0))</f>
        <v/>
      </c>
      <c r="L861" s="18">
        <f>IF($K861="","",$K861*N(INDEX(Turnos!$C$2:$C$201,MATCH($G861,Turnos!$J$2:$J$201,0))))</f>
        <v/>
      </c>
      <c r="M861" s="18">
        <f>IF($K861="","",$K861*N(INDEX(Turnos!$D$2:$D$201,MATCH($G861,Turnos!$J$2:$J$201,0))))</f>
        <v/>
      </c>
      <c r="N861" s="18">
        <f>IF($K861="","",$L861+$M861)</f>
        <v/>
      </c>
      <c r="O861" s="13">
        <f>IF(OR($G861="",$C861="",$G861&lt;&gt;'Liquidación del turno'!$C$5),"",COUNTIFS($G$2:$G861,$G861,$C$2:$C861,"&lt;&gt;"))</f>
        <v/>
      </c>
    </row>
    <row r="862">
      <c r="A862" s="16" t="n"/>
      <c r="B862" s="11" t="n"/>
      <c r="C862" s="11" t="n"/>
      <c r="D862" s="12" t="n"/>
      <c r="E862" s="13">
        <f>IF($C862="","",IFERROR(INDEX(Equipo!$B$2:$B$61,MATCH($C862,Equipo!$A$2:$A$61,0)),"No está en Equipo"))</f>
        <v/>
      </c>
      <c r="F862" s="15">
        <f>IF($C862="","",IFERROR(INDEX(Equipo!$C$2:$C$61,MATCH($C862,Equipo!$A$2:$A$61,0)),0))</f>
        <v/>
      </c>
      <c r="G862" s="13">
        <f>IF(OR($A862="",$B862=""),"",IFERROR($A862*10+MATCH($B862,Puestos!$D$2:$D$7,0),""))</f>
        <v/>
      </c>
      <c r="H862" s="13">
        <f>IF($G862="","",IFERROR(INDEX(Turnos!$F$2:$F$201,MATCH($G862,Turnos!$J$2:$J$201,0)),"Falta el turno"))</f>
        <v/>
      </c>
      <c r="I862" s="15">
        <f>IF(OR($C862="",$H862=""),"",IF($H862="Por horas",N($D862),IF($H862="Por puntos",N($F862),IF($H862="Puntos × horas",N($F862)*N($D862),IF($H862="Partes iguales",1,"")))))</f>
        <v/>
      </c>
      <c r="J862" s="15">
        <f>IF($I862="","",SUMIFS($I$2:$I$1201,$G$2:$G$1201,$G862))</f>
        <v/>
      </c>
      <c r="K862" s="19">
        <f>IF($I862="","",IFERROR($I862/$J862,0))</f>
        <v/>
      </c>
      <c r="L862" s="18">
        <f>IF($K862="","",$K862*N(INDEX(Turnos!$C$2:$C$201,MATCH($G862,Turnos!$J$2:$J$201,0))))</f>
        <v/>
      </c>
      <c r="M862" s="18">
        <f>IF($K862="","",$K862*N(INDEX(Turnos!$D$2:$D$201,MATCH($G862,Turnos!$J$2:$J$201,0))))</f>
        <v/>
      </c>
      <c r="N862" s="18">
        <f>IF($K862="","",$L862+$M862)</f>
        <v/>
      </c>
      <c r="O862" s="13">
        <f>IF(OR($G862="",$C862="",$G862&lt;&gt;'Liquidación del turno'!$C$5),"",COUNTIFS($G$2:$G862,$G862,$C$2:$C862,"&lt;&gt;"))</f>
        <v/>
      </c>
    </row>
    <row r="863">
      <c r="A863" s="16" t="n"/>
      <c r="B863" s="11" t="n"/>
      <c r="C863" s="11" t="n"/>
      <c r="D863" s="12" t="n"/>
      <c r="E863" s="13">
        <f>IF($C863="","",IFERROR(INDEX(Equipo!$B$2:$B$61,MATCH($C863,Equipo!$A$2:$A$61,0)),"No está en Equipo"))</f>
        <v/>
      </c>
      <c r="F863" s="15">
        <f>IF($C863="","",IFERROR(INDEX(Equipo!$C$2:$C$61,MATCH($C863,Equipo!$A$2:$A$61,0)),0))</f>
        <v/>
      </c>
      <c r="G863" s="13">
        <f>IF(OR($A863="",$B863=""),"",IFERROR($A863*10+MATCH($B863,Puestos!$D$2:$D$7,0),""))</f>
        <v/>
      </c>
      <c r="H863" s="13">
        <f>IF($G863="","",IFERROR(INDEX(Turnos!$F$2:$F$201,MATCH($G863,Turnos!$J$2:$J$201,0)),"Falta el turno"))</f>
        <v/>
      </c>
      <c r="I863" s="15">
        <f>IF(OR($C863="",$H863=""),"",IF($H863="Por horas",N($D863),IF($H863="Por puntos",N($F863),IF($H863="Puntos × horas",N($F863)*N($D863),IF($H863="Partes iguales",1,"")))))</f>
        <v/>
      </c>
      <c r="J863" s="15">
        <f>IF($I863="","",SUMIFS($I$2:$I$1201,$G$2:$G$1201,$G863))</f>
        <v/>
      </c>
      <c r="K863" s="19">
        <f>IF($I863="","",IFERROR($I863/$J863,0))</f>
        <v/>
      </c>
      <c r="L863" s="18">
        <f>IF($K863="","",$K863*N(INDEX(Turnos!$C$2:$C$201,MATCH($G863,Turnos!$J$2:$J$201,0))))</f>
        <v/>
      </c>
      <c r="M863" s="18">
        <f>IF($K863="","",$K863*N(INDEX(Turnos!$D$2:$D$201,MATCH($G863,Turnos!$J$2:$J$201,0))))</f>
        <v/>
      </c>
      <c r="N863" s="18">
        <f>IF($K863="","",$L863+$M863)</f>
        <v/>
      </c>
      <c r="O863" s="13">
        <f>IF(OR($G863="",$C863="",$G863&lt;&gt;'Liquidación del turno'!$C$5),"",COUNTIFS($G$2:$G863,$G863,$C$2:$C863,"&lt;&gt;"))</f>
        <v/>
      </c>
    </row>
    <row r="864">
      <c r="A864" s="16" t="n"/>
      <c r="B864" s="11" t="n"/>
      <c r="C864" s="11" t="n"/>
      <c r="D864" s="12" t="n"/>
      <c r="E864" s="13">
        <f>IF($C864="","",IFERROR(INDEX(Equipo!$B$2:$B$61,MATCH($C864,Equipo!$A$2:$A$61,0)),"No está en Equipo"))</f>
        <v/>
      </c>
      <c r="F864" s="15">
        <f>IF($C864="","",IFERROR(INDEX(Equipo!$C$2:$C$61,MATCH($C864,Equipo!$A$2:$A$61,0)),0))</f>
        <v/>
      </c>
      <c r="G864" s="13">
        <f>IF(OR($A864="",$B864=""),"",IFERROR($A864*10+MATCH($B864,Puestos!$D$2:$D$7,0),""))</f>
        <v/>
      </c>
      <c r="H864" s="13">
        <f>IF($G864="","",IFERROR(INDEX(Turnos!$F$2:$F$201,MATCH($G864,Turnos!$J$2:$J$201,0)),"Falta el turno"))</f>
        <v/>
      </c>
      <c r="I864" s="15">
        <f>IF(OR($C864="",$H864=""),"",IF($H864="Por horas",N($D864),IF($H864="Por puntos",N($F864),IF($H864="Puntos × horas",N($F864)*N($D864),IF($H864="Partes iguales",1,"")))))</f>
        <v/>
      </c>
      <c r="J864" s="15">
        <f>IF($I864="","",SUMIFS($I$2:$I$1201,$G$2:$G$1201,$G864))</f>
        <v/>
      </c>
      <c r="K864" s="19">
        <f>IF($I864="","",IFERROR($I864/$J864,0))</f>
        <v/>
      </c>
      <c r="L864" s="18">
        <f>IF($K864="","",$K864*N(INDEX(Turnos!$C$2:$C$201,MATCH($G864,Turnos!$J$2:$J$201,0))))</f>
        <v/>
      </c>
      <c r="M864" s="18">
        <f>IF($K864="","",$K864*N(INDEX(Turnos!$D$2:$D$201,MATCH($G864,Turnos!$J$2:$J$201,0))))</f>
        <v/>
      </c>
      <c r="N864" s="18">
        <f>IF($K864="","",$L864+$M864)</f>
        <v/>
      </c>
      <c r="O864" s="13">
        <f>IF(OR($G864="",$C864="",$G864&lt;&gt;'Liquidación del turno'!$C$5),"",COUNTIFS($G$2:$G864,$G864,$C$2:$C864,"&lt;&gt;"))</f>
        <v/>
      </c>
    </row>
    <row r="865">
      <c r="A865" s="16" t="n"/>
      <c r="B865" s="11" t="n"/>
      <c r="C865" s="11" t="n"/>
      <c r="D865" s="12" t="n"/>
      <c r="E865" s="13">
        <f>IF($C865="","",IFERROR(INDEX(Equipo!$B$2:$B$61,MATCH($C865,Equipo!$A$2:$A$61,0)),"No está en Equipo"))</f>
        <v/>
      </c>
      <c r="F865" s="15">
        <f>IF($C865="","",IFERROR(INDEX(Equipo!$C$2:$C$61,MATCH($C865,Equipo!$A$2:$A$61,0)),0))</f>
        <v/>
      </c>
      <c r="G865" s="13">
        <f>IF(OR($A865="",$B865=""),"",IFERROR($A865*10+MATCH($B865,Puestos!$D$2:$D$7,0),""))</f>
        <v/>
      </c>
      <c r="H865" s="13">
        <f>IF($G865="","",IFERROR(INDEX(Turnos!$F$2:$F$201,MATCH($G865,Turnos!$J$2:$J$201,0)),"Falta el turno"))</f>
        <v/>
      </c>
      <c r="I865" s="15">
        <f>IF(OR($C865="",$H865=""),"",IF($H865="Por horas",N($D865),IF($H865="Por puntos",N($F865),IF($H865="Puntos × horas",N($F865)*N($D865),IF($H865="Partes iguales",1,"")))))</f>
        <v/>
      </c>
      <c r="J865" s="15">
        <f>IF($I865="","",SUMIFS($I$2:$I$1201,$G$2:$G$1201,$G865))</f>
        <v/>
      </c>
      <c r="K865" s="19">
        <f>IF($I865="","",IFERROR($I865/$J865,0))</f>
        <v/>
      </c>
      <c r="L865" s="18">
        <f>IF($K865="","",$K865*N(INDEX(Turnos!$C$2:$C$201,MATCH($G865,Turnos!$J$2:$J$201,0))))</f>
        <v/>
      </c>
      <c r="M865" s="18">
        <f>IF($K865="","",$K865*N(INDEX(Turnos!$D$2:$D$201,MATCH($G865,Turnos!$J$2:$J$201,0))))</f>
        <v/>
      </c>
      <c r="N865" s="18">
        <f>IF($K865="","",$L865+$M865)</f>
        <v/>
      </c>
      <c r="O865" s="13">
        <f>IF(OR($G865="",$C865="",$G865&lt;&gt;'Liquidación del turno'!$C$5),"",COUNTIFS($G$2:$G865,$G865,$C$2:$C865,"&lt;&gt;"))</f>
        <v/>
      </c>
    </row>
    <row r="866">
      <c r="A866" s="16" t="n"/>
      <c r="B866" s="11" t="n"/>
      <c r="C866" s="11" t="n"/>
      <c r="D866" s="12" t="n"/>
      <c r="E866" s="13">
        <f>IF($C866="","",IFERROR(INDEX(Equipo!$B$2:$B$61,MATCH($C866,Equipo!$A$2:$A$61,0)),"No está en Equipo"))</f>
        <v/>
      </c>
      <c r="F866" s="15">
        <f>IF($C866="","",IFERROR(INDEX(Equipo!$C$2:$C$61,MATCH($C866,Equipo!$A$2:$A$61,0)),0))</f>
        <v/>
      </c>
      <c r="G866" s="13">
        <f>IF(OR($A866="",$B866=""),"",IFERROR($A866*10+MATCH($B866,Puestos!$D$2:$D$7,0),""))</f>
        <v/>
      </c>
      <c r="H866" s="13">
        <f>IF($G866="","",IFERROR(INDEX(Turnos!$F$2:$F$201,MATCH($G866,Turnos!$J$2:$J$201,0)),"Falta el turno"))</f>
        <v/>
      </c>
      <c r="I866" s="15">
        <f>IF(OR($C866="",$H866=""),"",IF($H866="Por horas",N($D866),IF($H866="Por puntos",N($F866),IF($H866="Puntos × horas",N($F866)*N($D866),IF($H866="Partes iguales",1,"")))))</f>
        <v/>
      </c>
      <c r="J866" s="15">
        <f>IF($I866="","",SUMIFS($I$2:$I$1201,$G$2:$G$1201,$G866))</f>
        <v/>
      </c>
      <c r="K866" s="19">
        <f>IF($I866="","",IFERROR($I866/$J866,0))</f>
        <v/>
      </c>
      <c r="L866" s="18">
        <f>IF($K866="","",$K866*N(INDEX(Turnos!$C$2:$C$201,MATCH($G866,Turnos!$J$2:$J$201,0))))</f>
        <v/>
      </c>
      <c r="M866" s="18">
        <f>IF($K866="","",$K866*N(INDEX(Turnos!$D$2:$D$201,MATCH($G866,Turnos!$J$2:$J$201,0))))</f>
        <v/>
      </c>
      <c r="N866" s="18">
        <f>IF($K866="","",$L866+$M866)</f>
        <v/>
      </c>
      <c r="O866" s="13">
        <f>IF(OR($G866="",$C866="",$G866&lt;&gt;'Liquidación del turno'!$C$5),"",COUNTIFS($G$2:$G866,$G866,$C$2:$C866,"&lt;&gt;"))</f>
        <v/>
      </c>
    </row>
    <row r="867">
      <c r="A867" s="16" t="n"/>
      <c r="B867" s="11" t="n"/>
      <c r="C867" s="11" t="n"/>
      <c r="D867" s="12" t="n"/>
      <c r="E867" s="13">
        <f>IF($C867="","",IFERROR(INDEX(Equipo!$B$2:$B$61,MATCH($C867,Equipo!$A$2:$A$61,0)),"No está en Equipo"))</f>
        <v/>
      </c>
      <c r="F867" s="15">
        <f>IF($C867="","",IFERROR(INDEX(Equipo!$C$2:$C$61,MATCH($C867,Equipo!$A$2:$A$61,0)),0))</f>
        <v/>
      </c>
      <c r="G867" s="13">
        <f>IF(OR($A867="",$B867=""),"",IFERROR($A867*10+MATCH($B867,Puestos!$D$2:$D$7,0),""))</f>
        <v/>
      </c>
      <c r="H867" s="13">
        <f>IF($G867="","",IFERROR(INDEX(Turnos!$F$2:$F$201,MATCH($G867,Turnos!$J$2:$J$201,0)),"Falta el turno"))</f>
        <v/>
      </c>
      <c r="I867" s="15">
        <f>IF(OR($C867="",$H867=""),"",IF($H867="Por horas",N($D867),IF($H867="Por puntos",N($F867),IF($H867="Puntos × horas",N($F867)*N($D867),IF($H867="Partes iguales",1,"")))))</f>
        <v/>
      </c>
      <c r="J867" s="15">
        <f>IF($I867="","",SUMIFS($I$2:$I$1201,$G$2:$G$1201,$G867))</f>
        <v/>
      </c>
      <c r="K867" s="19">
        <f>IF($I867="","",IFERROR($I867/$J867,0))</f>
        <v/>
      </c>
      <c r="L867" s="18">
        <f>IF($K867="","",$K867*N(INDEX(Turnos!$C$2:$C$201,MATCH($G867,Turnos!$J$2:$J$201,0))))</f>
        <v/>
      </c>
      <c r="M867" s="18">
        <f>IF($K867="","",$K867*N(INDEX(Turnos!$D$2:$D$201,MATCH($G867,Turnos!$J$2:$J$201,0))))</f>
        <v/>
      </c>
      <c r="N867" s="18">
        <f>IF($K867="","",$L867+$M867)</f>
        <v/>
      </c>
      <c r="O867" s="13">
        <f>IF(OR($G867="",$C867="",$G867&lt;&gt;'Liquidación del turno'!$C$5),"",COUNTIFS($G$2:$G867,$G867,$C$2:$C867,"&lt;&gt;"))</f>
        <v/>
      </c>
    </row>
    <row r="868">
      <c r="A868" s="16" t="n"/>
      <c r="B868" s="11" t="n"/>
      <c r="C868" s="11" t="n"/>
      <c r="D868" s="12" t="n"/>
      <c r="E868" s="13">
        <f>IF($C868="","",IFERROR(INDEX(Equipo!$B$2:$B$61,MATCH($C868,Equipo!$A$2:$A$61,0)),"No está en Equipo"))</f>
        <v/>
      </c>
      <c r="F868" s="15">
        <f>IF($C868="","",IFERROR(INDEX(Equipo!$C$2:$C$61,MATCH($C868,Equipo!$A$2:$A$61,0)),0))</f>
        <v/>
      </c>
      <c r="G868" s="13">
        <f>IF(OR($A868="",$B868=""),"",IFERROR($A868*10+MATCH($B868,Puestos!$D$2:$D$7,0),""))</f>
        <v/>
      </c>
      <c r="H868" s="13">
        <f>IF($G868="","",IFERROR(INDEX(Turnos!$F$2:$F$201,MATCH($G868,Turnos!$J$2:$J$201,0)),"Falta el turno"))</f>
        <v/>
      </c>
      <c r="I868" s="15">
        <f>IF(OR($C868="",$H868=""),"",IF($H868="Por horas",N($D868),IF($H868="Por puntos",N($F868),IF($H868="Puntos × horas",N($F868)*N($D868),IF($H868="Partes iguales",1,"")))))</f>
        <v/>
      </c>
      <c r="J868" s="15">
        <f>IF($I868="","",SUMIFS($I$2:$I$1201,$G$2:$G$1201,$G868))</f>
        <v/>
      </c>
      <c r="K868" s="19">
        <f>IF($I868="","",IFERROR($I868/$J868,0))</f>
        <v/>
      </c>
      <c r="L868" s="18">
        <f>IF($K868="","",$K868*N(INDEX(Turnos!$C$2:$C$201,MATCH($G868,Turnos!$J$2:$J$201,0))))</f>
        <v/>
      </c>
      <c r="M868" s="18">
        <f>IF($K868="","",$K868*N(INDEX(Turnos!$D$2:$D$201,MATCH($G868,Turnos!$J$2:$J$201,0))))</f>
        <v/>
      </c>
      <c r="N868" s="18">
        <f>IF($K868="","",$L868+$M868)</f>
        <v/>
      </c>
      <c r="O868" s="13">
        <f>IF(OR($G868="",$C868="",$G868&lt;&gt;'Liquidación del turno'!$C$5),"",COUNTIFS($G$2:$G868,$G868,$C$2:$C868,"&lt;&gt;"))</f>
        <v/>
      </c>
    </row>
    <row r="869">
      <c r="A869" s="16" t="n"/>
      <c r="B869" s="11" t="n"/>
      <c r="C869" s="11" t="n"/>
      <c r="D869" s="12" t="n"/>
      <c r="E869" s="13">
        <f>IF($C869="","",IFERROR(INDEX(Equipo!$B$2:$B$61,MATCH($C869,Equipo!$A$2:$A$61,0)),"No está en Equipo"))</f>
        <v/>
      </c>
      <c r="F869" s="15">
        <f>IF($C869="","",IFERROR(INDEX(Equipo!$C$2:$C$61,MATCH($C869,Equipo!$A$2:$A$61,0)),0))</f>
        <v/>
      </c>
      <c r="G869" s="13">
        <f>IF(OR($A869="",$B869=""),"",IFERROR($A869*10+MATCH($B869,Puestos!$D$2:$D$7,0),""))</f>
        <v/>
      </c>
      <c r="H869" s="13">
        <f>IF($G869="","",IFERROR(INDEX(Turnos!$F$2:$F$201,MATCH($G869,Turnos!$J$2:$J$201,0)),"Falta el turno"))</f>
        <v/>
      </c>
      <c r="I869" s="15">
        <f>IF(OR($C869="",$H869=""),"",IF($H869="Por horas",N($D869),IF($H869="Por puntos",N($F869),IF($H869="Puntos × horas",N($F869)*N($D869),IF($H869="Partes iguales",1,"")))))</f>
        <v/>
      </c>
      <c r="J869" s="15">
        <f>IF($I869="","",SUMIFS($I$2:$I$1201,$G$2:$G$1201,$G869))</f>
        <v/>
      </c>
      <c r="K869" s="19">
        <f>IF($I869="","",IFERROR($I869/$J869,0))</f>
        <v/>
      </c>
      <c r="L869" s="18">
        <f>IF($K869="","",$K869*N(INDEX(Turnos!$C$2:$C$201,MATCH($G869,Turnos!$J$2:$J$201,0))))</f>
        <v/>
      </c>
      <c r="M869" s="18">
        <f>IF($K869="","",$K869*N(INDEX(Turnos!$D$2:$D$201,MATCH($G869,Turnos!$J$2:$J$201,0))))</f>
        <v/>
      </c>
      <c r="N869" s="18">
        <f>IF($K869="","",$L869+$M869)</f>
        <v/>
      </c>
      <c r="O869" s="13">
        <f>IF(OR($G869="",$C869="",$G869&lt;&gt;'Liquidación del turno'!$C$5),"",COUNTIFS($G$2:$G869,$G869,$C$2:$C869,"&lt;&gt;"))</f>
        <v/>
      </c>
    </row>
    <row r="870">
      <c r="A870" s="16" t="n"/>
      <c r="B870" s="11" t="n"/>
      <c r="C870" s="11" t="n"/>
      <c r="D870" s="12" t="n"/>
      <c r="E870" s="13">
        <f>IF($C870="","",IFERROR(INDEX(Equipo!$B$2:$B$61,MATCH($C870,Equipo!$A$2:$A$61,0)),"No está en Equipo"))</f>
        <v/>
      </c>
      <c r="F870" s="15">
        <f>IF($C870="","",IFERROR(INDEX(Equipo!$C$2:$C$61,MATCH($C870,Equipo!$A$2:$A$61,0)),0))</f>
        <v/>
      </c>
      <c r="G870" s="13">
        <f>IF(OR($A870="",$B870=""),"",IFERROR($A870*10+MATCH($B870,Puestos!$D$2:$D$7,0),""))</f>
        <v/>
      </c>
      <c r="H870" s="13">
        <f>IF($G870="","",IFERROR(INDEX(Turnos!$F$2:$F$201,MATCH($G870,Turnos!$J$2:$J$201,0)),"Falta el turno"))</f>
        <v/>
      </c>
      <c r="I870" s="15">
        <f>IF(OR($C870="",$H870=""),"",IF($H870="Por horas",N($D870),IF($H870="Por puntos",N($F870),IF($H870="Puntos × horas",N($F870)*N($D870),IF($H870="Partes iguales",1,"")))))</f>
        <v/>
      </c>
      <c r="J870" s="15">
        <f>IF($I870="","",SUMIFS($I$2:$I$1201,$G$2:$G$1201,$G870))</f>
        <v/>
      </c>
      <c r="K870" s="19">
        <f>IF($I870="","",IFERROR($I870/$J870,0))</f>
        <v/>
      </c>
      <c r="L870" s="18">
        <f>IF($K870="","",$K870*N(INDEX(Turnos!$C$2:$C$201,MATCH($G870,Turnos!$J$2:$J$201,0))))</f>
        <v/>
      </c>
      <c r="M870" s="18">
        <f>IF($K870="","",$K870*N(INDEX(Turnos!$D$2:$D$201,MATCH($G870,Turnos!$J$2:$J$201,0))))</f>
        <v/>
      </c>
      <c r="N870" s="18">
        <f>IF($K870="","",$L870+$M870)</f>
        <v/>
      </c>
      <c r="O870" s="13">
        <f>IF(OR($G870="",$C870="",$G870&lt;&gt;'Liquidación del turno'!$C$5),"",COUNTIFS($G$2:$G870,$G870,$C$2:$C870,"&lt;&gt;"))</f>
        <v/>
      </c>
    </row>
    <row r="871">
      <c r="A871" s="16" t="n"/>
      <c r="B871" s="11" t="n"/>
      <c r="C871" s="11" t="n"/>
      <c r="D871" s="12" t="n"/>
      <c r="E871" s="13">
        <f>IF($C871="","",IFERROR(INDEX(Equipo!$B$2:$B$61,MATCH($C871,Equipo!$A$2:$A$61,0)),"No está en Equipo"))</f>
        <v/>
      </c>
      <c r="F871" s="15">
        <f>IF($C871="","",IFERROR(INDEX(Equipo!$C$2:$C$61,MATCH($C871,Equipo!$A$2:$A$61,0)),0))</f>
        <v/>
      </c>
      <c r="G871" s="13">
        <f>IF(OR($A871="",$B871=""),"",IFERROR($A871*10+MATCH($B871,Puestos!$D$2:$D$7,0),""))</f>
        <v/>
      </c>
      <c r="H871" s="13">
        <f>IF($G871="","",IFERROR(INDEX(Turnos!$F$2:$F$201,MATCH($G871,Turnos!$J$2:$J$201,0)),"Falta el turno"))</f>
        <v/>
      </c>
      <c r="I871" s="15">
        <f>IF(OR($C871="",$H871=""),"",IF($H871="Por horas",N($D871),IF($H871="Por puntos",N($F871),IF($H871="Puntos × horas",N($F871)*N($D871),IF($H871="Partes iguales",1,"")))))</f>
        <v/>
      </c>
      <c r="J871" s="15">
        <f>IF($I871="","",SUMIFS($I$2:$I$1201,$G$2:$G$1201,$G871))</f>
        <v/>
      </c>
      <c r="K871" s="19">
        <f>IF($I871="","",IFERROR($I871/$J871,0))</f>
        <v/>
      </c>
      <c r="L871" s="18">
        <f>IF($K871="","",$K871*N(INDEX(Turnos!$C$2:$C$201,MATCH($G871,Turnos!$J$2:$J$201,0))))</f>
        <v/>
      </c>
      <c r="M871" s="18">
        <f>IF($K871="","",$K871*N(INDEX(Turnos!$D$2:$D$201,MATCH($G871,Turnos!$J$2:$J$201,0))))</f>
        <v/>
      </c>
      <c r="N871" s="18">
        <f>IF($K871="","",$L871+$M871)</f>
        <v/>
      </c>
      <c r="O871" s="13">
        <f>IF(OR($G871="",$C871="",$G871&lt;&gt;'Liquidación del turno'!$C$5),"",COUNTIFS($G$2:$G871,$G871,$C$2:$C871,"&lt;&gt;"))</f>
        <v/>
      </c>
    </row>
    <row r="872">
      <c r="A872" s="16" t="n"/>
      <c r="B872" s="11" t="n"/>
      <c r="C872" s="11" t="n"/>
      <c r="D872" s="12" t="n"/>
      <c r="E872" s="13">
        <f>IF($C872="","",IFERROR(INDEX(Equipo!$B$2:$B$61,MATCH($C872,Equipo!$A$2:$A$61,0)),"No está en Equipo"))</f>
        <v/>
      </c>
      <c r="F872" s="15">
        <f>IF($C872="","",IFERROR(INDEX(Equipo!$C$2:$C$61,MATCH($C872,Equipo!$A$2:$A$61,0)),0))</f>
        <v/>
      </c>
      <c r="G872" s="13">
        <f>IF(OR($A872="",$B872=""),"",IFERROR($A872*10+MATCH($B872,Puestos!$D$2:$D$7,0),""))</f>
        <v/>
      </c>
      <c r="H872" s="13">
        <f>IF($G872="","",IFERROR(INDEX(Turnos!$F$2:$F$201,MATCH($G872,Turnos!$J$2:$J$201,0)),"Falta el turno"))</f>
        <v/>
      </c>
      <c r="I872" s="15">
        <f>IF(OR($C872="",$H872=""),"",IF($H872="Por horas",N($D872),IF($H872="Por puntos",N($F872),IF($H872="Puntos × horas",N($F872)*N($D872),IF($H872="Partes iguales",1,"")))))</f>
        <v/>
      </c>
      <c r="J872" s="15">
        <f>IF($I872="","",SUMIFS($I$2:$I$1201,$G$2:$G$1201,$G872))</f>
        <v/>
      </c>
      <c r="K872" s="19">
        <f>IF($I872="","",IFERROR($I872/$J872,0))</f>
        <v/>
      </c>
      <c r="L872" s="18">
        <f>IF($K872="","",$K872*N(INDEX(Turnos!$C$2:$C$201,MATCH($G872,Turnos!$J$2:$J$201,0))))</f>
        <v/>
      </c>
      <c r="M872" s="18">
        <f>IF($K872="","",$K872*N(INDEX(Turnos!$D$2:$D$201,MATCH($G872,Turnos!$J$2:$J$201,0))))</f>
        <v/>
      </c>
      <c r="N872" s="18">
        <f>IF($K872="","",$L872+$M872)</f>
        <v/>
      </c>
      <c r="O872" s="13">
        <f>IF(OR($G872="",$C872="",$G872&lt;&gt;'Liquidación del turno'!$C$5),"",COUNTIFS($G$2:$G872,$G872,$C$2:$C872,"&lt;&gt;"))</f>
        <v/>
      </c>
    </row>
    <row r="873">
      <c r="A873" s="16" t="n"/>
      <c r="B873" s="11" t="n"/>
      <c r="C873" s="11" t="n"/>
      <c r="D873" s="12" t="n"/>
      <c r="E873" s="13">
        <f>IF($C873="","",IFERROR(INDEX(Equipo!$B$2:$B$61,MATCH($C873,Equipo!$A$2:$A$61,0)),"No está en Equipo"))</f>
        <v/>
      </c>
      <c r="F873" s="15">
        <f>IF($C873="","",IFERROR(INDEX(Equipo!$C$2:$C$61,MATCH($C873,Equipo!$A$2:$A$61,0)),0))</f>
        <v/>
      </c>
      <c r="G873" s="13">
        <f>IF(OR($A873="",$B873=""),"",IFERROR($A873*10+MATCH($B873,Puestos!$D$2:$D$7,0),""))</f>
        <v/>
      </c>
      <c r="H873" s="13">
        <f>IF($G873="","",IFERROR(INDEX(Turnos!$F$2:$F$201,MATCH($G873,Turnos!$J$2:$J$201,0)),"Falta el turno"))</f>
        <v/>
      </c>
      <c r="I873" s="15">
        <f>IF(OR($C873="",$H873=""),"",IF($H873="Por horas",N($D873),IF($H873="Por puntos",N($F873),IF($H873="Puntos × horas",N($F873)*N($D873),IF($H873="Partes iguales",1,"")))))</f>
        <v/>
      </c>
      <c r="J873" s="15">
        <f>IF($I873="","",SUMIFS($I$2:$I$1201,$G$2:$G$1201,$G873))</f>
        <v/>
      </c>
      <c r="K873" s="19">
        <f>IF($I873="","",IFERROR($I873/$J873,0))</f>
        <v/>
      </c>
      <c r="L873" s="18">
        <f>IF($K873="","",$K873*N(INDEX(Turnos!$C$2:$C$201,MATCH($G873,Turnos!$J$2:$J$201,0))))</f>
        <v/>
      </c>
      <c r="M873" s="18">
        <f>IF($K873="","",$K873*N(INDEX(Turnos!$D$2:$D$201,MATCH($G873,Turnos!$J$2:$J$201,0))))</f>
        <v/>
      </c>
      <c r="N873" s="18">
        <f>IF($K873="","",$L873+$M873)</f>
        <v/>
      </c>
      <c r="O873" s="13">
        <f>IF(OR($G873="",$C873="",$G873&lt;&gt;'Liquidación del turno'!$C$5),"",COUNTIFS($G$2:$G873,$G873,$C$2:$C873,"&lt;&gt;"))</f>
        <v/>
      </c>
    </row>
    <row r="874">
      <c r="A874" s="16" t="n"/>
      <c r="B874" s="11" t="n"/>
      <c r="C874" s="11" t="n"/>
      <c r="D874" s="12" t="n"/>
      <c r="E874" s="13">
        <f>IF($C874="","",IFERROR(INDEX(Equipo!$B$2:$B$61,MATCH($C874,Equipo!$A$2:$A$61,0)),"No está en Equipo"))</f>
        <v/>
      </c>
      <c r="F874" s="15">
        <f>IF($C874="","",IFERROR(INDEX(Equipo!$C$2:$C$61,MATCH($C874,Equipo!$A$2:$A$61,0)),0))</f>
        <v/>
      </c>
      <c r="G874" s="13">
        <f>IF(OR($A874="",$B874=""),"",IFERROR($A874*10+MATCH($B874,Puestos!$D$2:$D$7,0),""))</f>
        <v/>
      </c>
      <c r="H874" s="13">
        <f>IF($G874="","",IFERROR(INDEX(Turnos!$F$2:$F$201,MATCH($G874,Turnos!$J$2:$J$201,0)),"Falta el turno"))</f>
        <v/>
      </c>
      <c r="I874" s="15">
        <f>IF(OR($C874="",$H874=""),"",IF($H874="Por horas",N($D874),IF($H874="Por puntos",N($F874),IF($H874="Puntos × horas",N($F874)*N($D874),IF($H874="Partes iguales",1,"")))))</f>
        <v/>
      </c>
      <c r="J874" s="15">
        <f>IF($I874="","",SUMIFS($I$2:$I$1201,$G$2:$G$1201,$G874))</f>
        <v/>
      </c>
      <c r="K874" s="19">
        <f>IF($I874="","",IFERROR($I874/$J874,0))</f>
        <v/>
      </c>
      <c r="L874" s="18">
        <f>IF($K874="","",$K874*N(INDEX(Turnos!$C$2:$C$201,MATCH($G874,Turnos!$J$2:$J$201,0))))</f>
        <v/>
      </c>
      <c r="M874" s="18">
        <f>IF($K874="","",$K874*N(INDEX(Turnos!$D$2:$D$201,MATCH($G874,Turnos!$J$2:$J$201,0))))</f>
        <v/>
      </c>
      <c r="N874" s="18">
        <f>IF($K874="","",$L874+$M874)</f>
        <v/>
      </c>
      <c r="O874" s="13">
        <f>IF(OR($G874="",$C874="",$G874&lt;&gt;'Liquidación del turno'!$C$5),"",COUNTIFS($G$2:$G874,$G874,$C$2:$C874,"&lt;&gt;"))</f>
        <v/>
      </c>
    </row>
    <row r="875">
      <c r="A875" s="16" t="n"/>
      <c r="B875" s="11" t="n"/>
      <c r="C875" s="11" t="n"/>
      <c r="D875" s="12" t="n"/>
      <c r="E875" s="13">
        <f>IF($C875="","",IFERROR(INDEX(Equipo!$B$2:$B$61,MATCH($C875,Equipo!$A$2:$A$61,0)),"No está en Equipo"))</f>
        <v/>
      </c>
      <c r="F875" s="15">
        <f>IF($C875="","",IFERROR(INDEX(Equipo!$C$2:$C$61,MATCH($C875,Equipo!$A$2:$A$61,0)),0))</f>
        <v/>
      </c>
      <c r="G875" s="13">
        <f>IF(OR($A875="",$B875=""),"",IFERROR($A875*10+MATCH($B875,Puestos!$D$2:$D$7,0),""))</f>
        <v/>
      </c>
      <c r="H875" s="13">
        <f>IF($G875="","",IFERROR(INDEX(Turnos!$F$2:$F$201,MATCH($G875,Turnos!$J$2:$J$201,0)),"Falta el turno"))</f>
        <v/>
      </c>
      <c r="I875" s="15">
        <f>IF(OR($C875="",$H875=""),"",IF($H875="Por horas",N($D875),IF($H875="Por puntos",N($F875),IF($H875="Puntos × horas",N($F875)*N($D875),IF($H875="Partes iguales",1,"")))))</f>
        <v/>
      </c>
      <c r="J875" s="15">
        <f>IF($I875="","",SUMIFS($I$2:$I$1201,$G$2:$G$1201,$G875))</f>
        <v/>
      </c>
      <c r="K875" s="19">
        <f>IF($I875="","",IFERROR($I875/$J875,0))</f>
        <v/>
      </c>
      <c r="L875" s="18">
        <f>IF($K875="","",$K875*N(INDEX(Turnos!$C$2:$C$201,MATCH($G875,Turnos!$J$2:$J$201,0))))</f>
        <v/>
      </c>
      <c r="M875" s="18">
        <f>IF($K875="","",$K875*N(INDEX(Turnos!$D$2:$D$201,MATCH($G875,Turnos!$J$2:$J$201,0))))</f>
        <v/>
      </c>
      <c r="N875" s="18">
        <f>IF($K875="","",$L875+$M875)</f>
        <v/>
      </c>
      <c r="O875" s="13">
        <f>IF(OR($G875="",$C875="",$G875&lt;&gt;'Liquidación del turno'!$C$5),"",COUNTIFS($G$2:$G875,$G875,$C$2:$C875,"&lt;&gt;"))</f>
        <v/>
      </c>
    </row>
    <row r="876">
      <c r="A876" s="16" t="n"/>
      <c r="B876" s="11" t="n"/>
      <c r="C876" s="11" t="n"/>
      <c r="D876" s="12" t="n"/>
      <c r="E876" s="13">
        <f>IF($C876="","",IFERROR(INDEX(Equipo!$B$2:$B$61,MATCH($C876,Equipo!$A$2:$A$61,0)),"No está en Equipo"))</f>
        <v/>
      </c>
      <c r="F876" s="15">
        <f>IF($C876="","",IFERROR(INDEX(Equipo!$C$2:$C$61,MATCH($C876,Equipo!$A$2:$A$61,0)),0))</f>
        <v/>
      </c>
      <c r="G876" s="13">
        <f>IF(OR($A876="",$B876=""),"",IFERROR($A876*10+MATCH($B876,Puestos!$D$2:$D$7,0),""))</f>
        <v/>
      </c>
      <c r="H876" s="13">
        <f>IF($G876="","",IFERROR(INDEX(Turnos!$F$2:$F$201,MATCH($G876,Turnos!$J$2:$J$201,0)),"Falta el turno"))</f>
        <v/>
      </c>
      <c r="I876" s="15">
        <f>IF(OR($C876="",$H876=""),"",IF($H876="Por horas",N($D876),IF($H876="Por puntos",N($F876),IF($H876="Puntos × horas",N($F876)*N($D876),IF($H876="Partes iguales",1,"")))))</f>
        <v/>
      </c>
      <c r="J876" s="15">
        <f>IF($I876="","",SUMIFS($I$2:$I$1201,$G$2:$G$1201,$G876))</f>
        <v/>
      </c>
      <c r="K876" s="19">
        <f>IF($I876="","",IFERROR($I876/$J876,0))</f>
        <v/>
      </c>
      <c r="L876" s="18">
        <f>IF($K876="","",$K876*N(INDEX(Turnos!$C$2:$C$201,MATCH($G876,Turnos!$J$2:$J$201,0))))</f>
        <v/>
      </c>
      <c r="M876" s="18">
        <f>IF($K876="","",$K876*N(INDEX(Turnos!$D$2:$D$201,MATCH($G876,Turnos!$J$2:$J$201,0))))</f>
        <v/>
      </c>
      <c r="N876" s="18">
        <f>IF($K876="","",$L876+$M876)</f>
        <v/>
      </c>
      <c r="O876" s="13">
        <f>IF(OR($G876="",$C876="",$G876&lt;&gt;'Liquidación del turno'!$C$5),"",COUNTIFS($G$2:$G876,$G876,$C$2:$C876,"&lt;&gt;"))</f>
        <v/>
      </c>
    </row>
    <row r="877">
      <c r="A877" s="16" t="n"/>
      <c r="B877" s="11" t="n"/>
      <c r="C877" s="11" t="n"/>
      <c r="D877" s="12" t="n"/>
      <c r="E877" s="13">
        <f>IF($C877="","",IFERROR(INDEX(Equipo!$B$2:$B$61,MATCH($C877,Equipo!$A$2:$A$61,0)),"No está en Equipo"))</f>
        <v/>
      </c>
      <c r="F877" s="15">
        <f>IF($C877="","",IFERROR(INDEX(Equipo!$C$2:$C$61,MATCH($C877,Equipo!$A$2:$A$61,0)),0))</f>
        <v/>
      </c>
      <c r="G877" s="13">
        <f>IF(OR($A877="",$B877=""),"",IFERROR($A877*10+MATCH($B877,Puestos!$D$2:$D$7,0),""))</f>
        <v/>
      </c>
      <c r="H877" s="13">
        <f>IF($G877="","",IFERROR(INDEX(Turnos!$F$2:$F$201,MATCH($G877,Turnos!$J$2:$J$201,0)),"Falta el turno"))</f>
        <v/>
      </c>
      <c r="I877" s="15">
        <f>IF(OR($C877="",$H877=""),"",IF($H877="Por horas",N($D877),IF($H877="Por puntos",N($F877),IF($H877="Puntos × horas",N($F877)*N($D877),IF($H877="Partes iguales",1,"")))))</f>
        <v/>
      </c>
      <c r="J877" s="15">
        <f>IF($I877="","",SUMIFS($I$2:$I$1201,$G$2:$G$1201,$G877))</f>
        <v/>
      </c>
      <c r="K877" s="19">
        <f>IF($I877="","",IFERROR($I877/$J877,0))</f>
        <v/>
      </c>
      <c r="L877" s="18">
        <f>IF($K877="","",$K877*N(INDEX(Turnos!$C$2:$C$201,MATCH($G877,Turnos!$J$2:$J$201,0))))</f>
        <v/>
      </c>
      <c r="M877" s="18">
        <f>IF($K877="","",$K877*N(INDEX(Turnos!$D$2:$D$201,MATCH($G877,Turnos!$J$2:$J$201,0))))</f>
        <v/>
      </c>
      <c r="N877" s="18">
        <f>IF($K877="","",$L877+$M877)</f>
        <v/>
      </c>
      <c r="O877" s="13">
        <f>IF(OR($G877="",$C877="",$G877&lt;&gt;'Liquidación del turno'!$C$5),"",COUNTIFS($G$2:$G877,$G877,$C$2:$C877,"&lt;&gt;"))</f>
        <v/>
      </c>
    </row>
    <row r="878">
      <c r="A878" s="16" t="n"/>
      <c r="B878" s="11" t="n"/>
      <c r="C878" s="11" t="n"/>
      <c r="D878" s="12" t="n"/>
      <c r="E878" s="13">
        <f>IF($C878="","",IFERROR(INDEX(Equipo!$B$2:$B$61,MATCH($C878,Equipo!$A$2:$A$61,0)),"No está en Equipo"))</f>
        <v/>
      </c>
      <c r="F878" s="15">
        <f>IF($C878="","",IFERROR(INDEX(Equipo!$C$2:$C$61,MATCH($C878,Equipo!$A$2:$A$61,0)),0))</f>
        <v/>
      </c>
      <c r="G878" s="13">
        <f>IF(OR($A878="",$B878=""),"",IFERROR($A878*10+MATCH($B878,Puestos!$D$2:$D$7,0),""))</f>
        <v/>
      </c>
      <c r="H878" s="13">
        <f>IF($G878="","",IFERROR(INDEX(Turnos!$F$2:$F$201,MATCH($G878,Turnos!$J$2:$J$201,0)),"Falta el turno"))</f>
        <v/>
      </c>
      <c r="I878" s="15">
        <f>IF(OR($C878="",$H878=""),"",IF($H878="Por horas",N($D878),IF($H878="Por puntos",N($F878),IF($H878="Puntos × horas",N($F878)*N($D878),IF($H878="Partes iguales",1,"")))))</f>
        <v/>
      </c>
      <c r="J878" s="15">
        <f>IF($I878="","",SUMIFS($I$2:$I$1201,$G$2:$G$1201,$G878))</f>
        <v/>
      </c>
      <c r="K878" s="19">
        <f>IF($I878="","",IFERROR($I878/$J878,0))</f>
        <v/>
      </c>
      <c r="L878" s="18">
        <f>IF($K878="","",$K878*N(INDEX(Turnos!$C$2:$C$201,MATCH($G878,Turnos!$J$2:$J$201,0))))</f>
        <v/>
      </c>
      <c r="M878" s="18">
        <f>IF($K878="","",$K878*N(INDEX(Turnos!$D$2:$D$201,MATCH($G878,Turnos!$J$2:$J$201,0))))</f>
        <v/>
      </c>
      <c r="N878" s="18">
        <f>IF($K878="","",$L878+$M878)</f>
        <v/>
      </c>
      <c r="O878" s="13">
        <f>IF(OR($G878="",$C878="",$G878&lt;&gt;'Liquidación del turno'!$C$5),"",COUNTIFS($G$2:$G878,$G878,$C$2:$C878,"&lt;&gt;"))</f>
        <v/>
      </c>
    </row>
    <row r="879">
      <c r="A879" s="16" t="n"/>
      <c r="B879" s="11" t="n"/>
      <c r="C879" s="11" t="n"/>
      <c r="D879" s="12" t="n"/>
      <c r="E879" s="13">
        <f>IF($C879="","",IFERROR(INDEX(Equipo!$B$2:$B$61,MATCH($C879,Equipo!$A$2:$A$61,0)),"No está en Equipo"))</f>
        <v/>
      </c>
      <c r="F879" s="15">
        <f>IF($C879="","",IFERROR(INDEX(Equipo!$C$2:$C$61,MATCH($C879,Equipo!$A$2:$A$61,0)),0))</f>
        <v/>
      </c>
      <c r="G879" s="13">
        <f>IF(OR($A879="",$B879=""),"",IFERROR($A879*10+MATCH($B879,Puestos!$D$2:$D$7,0),""))</f>
        <v/>
      </c>
      <c r="H879" s="13">
        <f>IF($G879="","",IFERROR(INDEX(Turnos!$F$2:$F$201,MATCH($G879,Turnos!$J$2:$J$201,0)),"Falta el turno"))</f>
        <v/>
      </c>
      <c r="I879" s="15">
        <f>IF(OR($C879="",$H879=""),"",IF($H879="Por horas",N($D879),IF($H879="Por puntos",N($F879),IF($H879="Puntos × horas",N($F879)*N($D879),IF($H879="Partes iguales",1,"")))))</f>
        <v/>
      </c>
      <c r="J879" s="15">
        <f>IF($I879="","",SUMIFS($I$2:$I$1201,$G$2:$G$1201,$G879))</f>
        <v/>
      </c>
      <c r="K879" s="19">
        <f>IF($I879="","",IFERROR($I879/$J879,0))</f>
        <v/>
      </c>
      <c r="L879" s="18">
        <f>IF($K879="","",$K879*N(INDEX(Turnos!$C$2:$C$201,MATCH($G879,Turnos!$J$2:$J$201,0))))</f>
        <v/>
      </c>
      <c r="M879" s="18">
        <f>IF($K879="","",$K879*N(INDEX(Turnos!$D$2:$D$201,MATCH($G879,Turnos!$J$2:$J$201,0))))</f>
        <v/>
      </c>
      <c r="N879" s="18">
        <f>IF($K879="","",$L879+$M879)</f>
        <v/>
      </c>
      <c r="O879" s="13">
        <f>IF(OR($G879="",$C879="",$G879&lt;&gt;'Liquidación del turno'!$C$5),"",COUNTIFS($G$2:$G879,$G879,$C$2:$C879,"&lt;&gt;"))</f>
        <v/>
      </c>
    </row>
    <row r="880">
      <c r="A880" s="16" t="n"/>
      <c r="B880" s="11" t="n"/>
      <c r="C880" s="11" t="n"/>
      <c r="D880" s="12" t="n"/>
      <c r="E880" s="13">
        <f>IF($C880="","",IFERROR(INDEX(Equipo!$B$2:$B$61,MATCH($C880,Equipo!$A$2:$A$61,0)),"No está en Equipo"))</f>
        <v/>
      </c>
      <c r="F880" s="15">
        <f>IF($C880="","",IFERROR(INDEX(Equipo!$C$2:$C$61,MATCH($C880,Equipo!$A$2:$A$61,0)),0))</f>
        <v/>
      </c>
      <c r="G880" s="13">
        <f>IF(OR($A880="",$B880=""),"",IFERROR($A880*10+MATCH($B880,Puestos!$D$2:$D$7,0),""))</f>
        <v/>
      </c>
      <c r="H880" s="13">
        <f>IF($G880="","",IFERROR(INDEX(Turnos!$F$2:$F$201,MATCH($G880,Turnos!$J$2:$J$201,0)),"Falta el turno"))</f>
        <v/>
      </c>
      <c r="I880" s="15">
        <f>IF(OR($C880="",$H880=""),"",IF($H880="Por horas",N($D880),IF($H880="Por puntos",N($F880),IF($H880="Puntos × horas",N($F880)*N($D880),IF($H880="Partes iguales",1,"")))))</f>
        <v/>
      </c>
      <c r="J880" s="15">
        <f>IF($I880="","",SUMIFS($I$2:$I$1201,$G$2:$G$1201,$G880))</f>
        <v/>
      </c>
      <c r="K880" s="19">
        <f>IF($I880="","",IFERROR($I880/$J880,0))</f>
        <v/>
      </c>
      <c r="L880" s="18">
        <f>IF($K880="","",$K880*N(INDEX(Turnos!$C$2:$C$201,MATCH($G880,Turnos!$J$2:$J$201,0))))</f>
        <v/>
      </c>
      <c r="M880" s="18">
        <f>IF($K880="","",$K880*N(INDEX(Turnos!$D$2:$D$201,MATCH($G880,Turnos!$J$2:$J$201,0))))</f>
        <v/>
      </c>
      <c r="N880" s="18">
        <f>IF($K880="","",$L880+$M880)</f>
        <v/>
      </c>
      <c r="O880" s="13">
        <f>IF(OR($G880="",$C880="",$G880&lt;&gt;'Liquidación del turno'!$C$5),"",COUNTIFS($G$2:$G880,$G880,$C$2:$C880,"&lt;&gt;"))</f>
        <v/>
      </c>
    </row>
    <row r="881">
      <c r="A881" s="16" t="n"/>
      <c r="B881" s="11" t="n"/>
      <c r="C881" s="11" t="n"/>
      <c r="D881" s="12" t="n"/>
      <c r="E881" s="13">
        <f>IF($C881="","",IFERROR(INDEX(Equipo!$B$2:$B$61,MATCH($C881,Equipo!$A$2:$A$61,0)),"No está en Equipo"))</f>
        <v/>
      </c>
      <c r="F881" s="15">
        <f>IF($C881="","",IFERROR(INDEX(Equipo!$C$2:$C$61,MATCH($C881,Equipo!$A$2:$A$61,0)),0))</f>
        <v/>
      </c>
      <c r="G881" s="13">
        <f>IF(OR($A881="",$B881=""),"",IFERROR($A881*10+MATCH($B881,Puestos!$D$2:$D$7,0),""))</f>
        <v/>
      </c>
      <c r="H881" s="13">
        <f>IF($G881="","",IFERROR(INDEX(Turnos!$F$2:$F$201,MATCH($G881,Turnos!$J$2:$J$201,0)),"Falta el turno"))</f>
        <v/>
      </c>
      <c r="I881" s="15">
        <f>IF(OR($C881="",$H881=""),"",IF($H881="Por horas",N($D881),IF($H881="Por puntos",N($F881),IF($H881="Puntos × horas",N($F881)*N($D881),IF($H881="Partes iguales",1,"")))))</f>
        <v/>
      </c>
      <c r="J881" s="15">
        <f>IF($I881="","",SUMIFS($I$2:$I$1201,$G$2:$G$1201,$G881))</f>
        <v/>
      </c>
      <c r="K881" s="19">
        <f>IF($I881="","",IFERROR($I881/$J881,0))</f>
        <v/>
      </c>
      <c r="L881" s="18">
        <f>IF($K881="","",$K881*N(INDEX(Turnos!$C$2:$C$201,MATCH($G881,Turnos!$J$2:$J$201,0))))</f>
        <v/>
      </c>
      <c r="M881" s="18">
        <f>IF($K881="","",$K881*N(INDEX(Turnos!$D$2:$D$201,MATCH($G881,Turnos!$J$2:$J$201,0))))</f>
        <v/>
      </c>
      <c r="N881" s="18">
        <f>IF($K881="","",$L881+$M881)</f>
        <v/>
      </c>
      <c r="O881" s="13">
        <f>IF(OR($G881="",$C881="",$G881&lt;&gt;'Liquidación del turno'!$C$5),"",COUNTIFS($G$2:$G881,$G881,$C$2:$C881,"&lt;&gt;"))</f>
        <v/>
      </c>
    </row>
    <row r="882">
      <c r="A882" s="16" t="n"/>
      <c r="B882" s="11" t="n"/>
      <c r="C882" s="11" t="n"/>
      <c r="D882" s="12" t="n"/>
      <c r="E882" s="13">
        <f>IF($C882="","",IFERROR(INDEX(Equipo!$B$2:$B$61,MATCH($C882,Equipo!$A$2:$A$61,0)),"No está en Equipo"))</f>
        <v/>
      </c>
      <c r="F882" s="15">
        <f>IF($C882="","",IFERROR(INDEX(Equipo!$C$2:$C$61,MATCH($C882,Equipo!$A$2:$A$61,0)),0))</f>
        <v/>
      </c>
      <c r="G882" s="13">
        <f>IF(OR($A882="",$B882=""),"",IFERROR($A882*10+MATCH($B882,Puestos!$D$2:$D$7,0),""))</f>
        <v/>
      </c>
      <c r="H882" s="13">
        <f>IF($G882="","",IFERROR(INDEX(Turnos!$F$2:$F$201,MATCH($G882,Turnos!$J$2:$J$201,0)),"Falta el turno"))</f>
        <v/>
      </c>
      <c r="I882" s="15">
        <f>IF(OR($C882="",$H882=""),"",IF($H882="Por horas",N($D882),IF($H882="Por puntos",N($F882),IF($H882="Puntos × horas",N($F882)*N($D882),IF($H882="Partes iguales",1,"")))))</f>
        <v/>
      </c>
      <c r="J882" s="15">
        <f>IF($I882="","",SUMIFS($I$2:$I$1201,$G$2:$G$1201,$G882))</f>
        <v/>
      </c>
      <c r="K882" s="19">
        <f>IF($I882="","",IFERROR($I882/$J882,0))</f>
        <v/>
      </c>
      <c r="L882" s="18">
        <f>IF($K882="","",$K882*N(INDEX(Turnos!$C$2:$C$201,MATCH($G882,Turnos!$J$2:$J$201,0))))</f>
        <v/>
      </c>
      <c r="M882" s="18">
        <f>IF($K882="","",$K882*N(INDEX(Turnos!$D$2:$D$201,MATCH($G882,Turnos!$J$2:$J$201,0))))</f>
        <v/>
      </c>
      <c r="N882" s="18">
        <f>IF($K882="","",$L882+$M882)</f>
        <v/>
      </c>
      <c r="O882" s="13">
        <f>IF(OR($G882="",$C882="",$G882&lt;&gt;'Liquidación del turno'!$C$5),"",COUNTIFS($G$2:$G882,$G882,$C$2:$C882,"&lt;&gt;"))</f>
        <v/>
      </c>
    </row>
    <row r="883">
      <c r="A883" s="16" t="n"/>
      <c r="B883" s="11" t="n"/>
      <c r="C883" s="11" t="n"/>
      <c r="D883" s="12" t="n"/>
      <c r="E883" s="13">
        <f>IF($C883="","",IFERROR(INDEX(Equipo!$B$2:$B$61,MATCH($C883,Equipo!$A$2:$A$61,0)),"No está en Equipo"))</f>
        <v/>
      </c>
      <c r="F883" s="15">
        <f>IF($C883="","",IFERROR(INDEX(Equipo!$C$2:$C$61,MATCH($C883,Equipo!$A$2:$A$61,0)),0))</f>
        <v/>
      </c>
      <c r="G883" s="13">
        <f>IF(OR($A883="",$B883=""),"",IFERROR($A883*10+MATCH($B883,Puestos!$D$2:$D$7,0),""))</f>
        <v/>
      </c>
      <c r="H883" s="13">
        <f>IF($G883="","",IFERROR(INDEX(Turnos!$F$2:$F$201,MATCH($G883,Turnos!$J$2:$J$201,0)),"Falta el turno"))</f>
        <v/>
      </c>
      <c r="I883" s="15">
        <f>IF(OR($C883="",$H883=""),"",IF($H883="Por horas",N($D883),IF($H883="Por puntos",N($F883),IF($H883="Puntos × horas",N($F883)*N($D883),IF($H883="Partes iguales",1,"")))))</f>
        <v/>
      </c>
      <c r="J883" s="15">
        <f>IF($I883="","",SUMIFS($I$2:$I$1201,$G$2:$G$1201,$G883))</f>
        <v/>
      </c>
      <c r="K883" s="19">
        <f>IF($I883="","",IFERROR($I883/$J883,0))</f>
        <v/>
      </c>
      <c r="L883" s="18">
        <f>IF($K883="","",$K883*N(INDEX(Turnos!$C$2:$C$201,MATCH($G883,Turnos!$J$2:$J$201,0))))</f>
        <v/>
      </c>
      <c r="M883" s="18">
        <f>IF($K883="","",$K883*N(INDEX(Turnos!$D$2:$D$201,MATCH($G883,Turnos!$J$2:$J$201,0))))</f>
        <v/>
      </c>
      <c r="N883" s="18">
        <f>IF($K883="","",$L883+$M883)</f>
        <v/>
      </c>
      <c r="O883" s="13">
        <f>IF(OR($G883="",$C883="",$G883&lt;&gt;'Liquidación del turno'!$C$5),"",COUNTIFS($G$2:$G883,$G883,$C$2:$C883,"&lt;&gt;"))</f>
        <v/>
      </c>
    </row>
    <row r="884">
      <c r="A884" s="16" t="n"/>
      <c r="B884" s="11" t="n"/>
      <c r="C884" s="11" t="n"/>
      <c r="D884" s="12" t="n"/>
      <c r="E884" s="13">
        <f>IF($C884="","",IFERROR(INDEX(Equipo!$B$2:$B$61,MATCH($C884,Equipo!$A$2:$A$61,0)),"No está en Equipo"))</f>
        <v/>
      </c>
      <c r="F884" s="15">
        <f>IF($C884="","",IFERROR(INDEX(Equipo!$C$2:$C$61,MATCH($C884,Equipo!$A$2:$A$61,0)),0))</f>
        <v/>
      </c>
      <c r="G884" s="13">
        <f>IF(OR($A884="",$B884=""),"",IFERROR($A884*10+MATCH($B884,Puestos!$D$2:$D$7,0),""))</f>
        <v/>
      </c>
      <c r="H884" s="13">
        <f>IF($G884="","",IFERROR(INDEX(Turnos!$F$2:$F$201,MATCH($G884,Turnos!$J$2:$J$201,0)),"Falta el turno"))</f>
        <v/>
      </c>
      <c r="I884" s="15">
        <f>IF(OR($C884="",$H884=""),"",IF($H884="Por horas",N($D884),IF($H884="Por puntos",N($F884),IF($H884="Puntos × horas",N($F884)*N($D884),IF($H884="Partes iguales",1,"")))))</f>
        <v/>
      </c>
      <c r="J884" s="15">
        <f>IF($I884="","",SUMIFS($I$2:$I$1201,$G$2:$G$1201,$G884))</f>
        <v/>
      </c>
      <c r="K884" s="19">
        <f>IF($I884="","",IFERROR($I884/$J884,0))</f>
        <v/>
      </c>
      <c r="L884" s="18">
        <f>IF($K884="","",$K884*N(INDEX(Turnos!$C$2:$C$201,MATCH($G884,Turnos!$J$2:$J$201,0))))</f>
        <v/>
      </c>
      <c r="M884" s="18">
        <f>IF($K884="","",$K884*N(INDEX(Turnos!$D$2:$D$201,MATCH($G884,Turnos!$J$2:$J$201,0))))</f>
        <v/>
      </c>
      <c r="N884" s="18">
        <f>IF($K884="","",$L884+$M884)</f>
        <v/>
      </c>
      <c r="O884" s="13">
        <f>IF(OR($G884="",$C884="",$G884&lt;&gt;'Liquidación del turno'!$C$5),"",COUNTIFS($G$2:$G884,$G884,$C$2:$C884,"&lt;&gt;"))</f>
        <v/>
      </c>
    </row>
    <row r="885">
      <c r="A885" s="16" t="n"/>
      <c r="B885" s="11" t="n"/>
      <c r="C885" s="11" t="n"/>
      <c r="D885" s="12" t="n"/>
      <c r="E885" s="13">
        <f>IF($C885="","",IFERROR(INDEX(Equipo!$B$2:$B$61,MATCH($C885,Equipo!$A$2:$A$61,0)),"No está en Equipo"))</f>
        <v/>
      </c>
      <c r="F885" s="15">
        <f>IF($C885="","",IFERROR(INDEX(Equipo!$C$2:$C$61,MATCH($C885,Equipo!$A$2:$A$61,0)),0))</f>
        <v/>
      </c>
      <c r="G885" s="13">
        <f>IF(OR($A885="",$B885=""),"",IFERROR($A885*10+MATCH($B885,Puestos!$D$2:$D$7,0),""))</f>
        <v/>
      </c>
      <c r="H885" s="13">
        <f>IF($G885="","",IFERROR(INDEX(Turnos!$F$2:$F$201,MATCH($G885,Turnos!$J$2:$J$201,0)),"Falta el turno"))</f>
        <v/>
      </c>
      <c r="I885" s="15">
        <f>IF(OR($C885="",$H885=""),"",IF($H885="Por horas",N($D885),IF($H885="Por puntos",N($F885),IF($H885="Puntos × horas",N($F885)*N($D885),IF($H885="Partes iguales",1,"")))))</f>
        <v/>
      </c>
      <c r="J885" s="15">
        <f>IF($I885="","",SUMIFS($I$2:$I$1201,$G$2:$G$1201,$G885))</f>
        <v/>
      </c>
      <c r="K885" s="19">
        <f>IF($I885="","",IFERROR($I885/$J885,0))</f>
        <v/>
      </c>
      <c r="L885" s="18">
        <f>IF($K885="","",$K885*N(INDEX(Turnos!$C$2:$C$201,MATCH($G885,Turnos!$J$2:$J$201,0))))</f>
        <v/>
      </c>
      <c r="M885" s="18">
        <f>IF($K885="","",$K885*N(INDEX(Turnos!$D$2:$D$201,MATCH($G885,Turnos!$J$2:$J$201,0))))</f>
        <v/>
      </c>
      <c r="N885" s="18">
        <f>IF($K885="","",$L885+$M885)</f>
        <v/>
      </c>
      <c r="O885" s="13">
        <f>IF(OR($G885="",$C885="",$G885&lt;&gt;'Liquidación del turno'!$C$5),"",COUNTIFS($G$2:$G885,$G885,$C$2:$C885,"&lt;&gt;"))</f>
        <v/>
      </c>
    </row>
    <row r="886">
      <c r="A886" s="16" t="n"/>
      <c r="B886" s="11" t="n"/>
      <c r="C886" s="11" t="n"/>
      <c r="D886" s="12" t="n"/>
      <c r="E886" s="13">
        <f>IF($C886="","",IFERROR(INDEX(Equipo!$B$2:$B$61,MATCH($C886,Equipo!$A$2:$A$61,0)),"No está en Equipo"))</f>
        <v/>
      </c>
      <c r="F886" s="15">
        <f>IF($C886="","",IFERROR(INDEX(Equipo!$C$2:$C$61,MATCH($C886,Equipo!$A$2:$A$61,0)),0))</f>
        <v/>
      </c>
      <c r="G886" s="13">
        <f>IF(OR($A886="",$B886=""),"",IFERROR($A886*10+MATCH($B886,Puestos!$D$2:$D$7,0),""))</f>
        <v/>
      </c>
      <c r="H886" s="13">
        <f>IF($G886="","",IFERROR(INDEX(Turnos!$F$2:$F$201,MATCH($G886,Turnos!$J$2:$J$201,0)),"Falta el turno"))</f>
        <v/>
      </c>
      <c r="I886" s="15">
        <f>IF(OR($C886="",$H886=""),"",IF($H886="Por horas",N($D886),IF($H886="Por puntos",N($F886),IF($H886="Puntos × horas",N($F886)*N($D886),IF($H886="Partes iguales",1,"")))))</f>
        <v/>
      </c>
      <c r="J886" s="15">
        <f>IF($I886="","",SUMIFS($I$2:$I$1201,$G$2:$G$1201,$G886))</f>
        <v/>
      </c>
      <c r="K886" s="19">
        <f>IF($I886="","",IFERROR($I886/$J886,0))</f>
        <v/>
      </c>
      <c r="L886" s="18">
        <f>IF($K886="","",$K886*N(INDEX(Turnos!$C$2:$C$201,MATCH($G886,Turnos!$J$2:$J$201,0))))</f>
        <v/>
      </c>
      <c r="M886" s="18">
        <f>IF($K886="","",$K886*N(INDEX(Turnos!$D$2:$D$201,MATCH($G886,Turnos!$J$2:$J$201,0))))</f>
        <v/>
      </c>
      <c r="N886" s="18">
        <f>IF($K886="","",$L886+$M886)</f>
        <v/>
      </c>
      <c r="O886" s="13">
        <f>IF(OR($G886="",$C886="",$G886&lt;&gt;'Liquidación del turno'!$C$5),"",COUNTIFS($G$2:$G886,$G886,$C$2:$C886,"&lt;&gt;"))</f>
        <v/>
      </c>
    </row>
    <row r="887">
      <c r="A887" s="16" t="n"/>
      <c r="B887" s="11" t="n"/>
      <c r="C887" s="11" t="n"/>
      <c r="D887" s="12" t="n"/>
      <c r="E887" s="13">
        <f>IF($C887="","",IFERROR(INDEX(Equipo!$B$2:$B$61,MATCH($C887,Equipo!$A$2:$A$61,0)),"No está en Equipo"))</f>
        <v/>
      </c>
      <c r="F887" s="15">
        <f>IF($C887="","",IFERROR(INDEX(Equipo!$C$2:$C$61,MATCH($C887,Equipo!$A$2:$A$61,0)),0))</f>
        <v/>
      </c>
      <c r="G887" s="13">
        <f>IF(OR($A887="",$B887=""),"",IFERROR($A887*10+MATCH($B887,Puestos!$D$2:$D$7,0),""))</f>
        <v/>
      </c>
      <c r="H887" s="13">
        <f>IF($G887="","",IFERROR(INDEX(Turnos!$F$2:$F$201,MATCH($G887,Turnos!$J$2:$J$201,0)),"Falta el turno"))</f>
        <v/>
      </c>
      <c r="I887" s="15">
        <f>IF(OR($C887="",$H887=""),"",IF($H887="Por horas",N($D887),IF($H887="Por puntos",N($F887),IF($H887="Puntos × horas",N($F887)*N($D887),IF($H887="Partes iguales",1,"")))))</f>
        <v/>
      </c>
      <c r="J887" s="15">
        <f>IF($I887="","",SUMIFS($I$2:$I$1201,$G$2:$G$1201,$G887))</f>
        <v/>
      </c>
      <c r="K887" s="19">
        <f>IF($I887="","",IFERROR($I887/$J887,0))</f>
        <v/>
      </c>
      <c r="L887" s="18">
        <f>IF($K887="","",$K887*N(INDEX(Turnos!$C$2:$C$201,MATCH($G887,Turnos!$J$2:$J$201,0))))</f>
        <v/>
      </c>
      <c r="M887" s="18">
        <f>IF($K887="","",$K887*N(INDEX(Turnos!$D$2:$D$201,MATCH($G887,Turnos!$J$2:$J$201,0))))</f>
        <v/>
      </c>
      <c r="N887" s="18">
        <f>IF($K887="","",$L887+$M887)</f>
        <v/>
      </c>
      <c r="O887" s="13">
        <f>IF(OR($G887="",$C887="",$G887&lt;&gt;'Liquidación del turno'!$C$5),"",COUNTIFS($G$2:$G887,$G887,$C$2:$C887,"&lt;&gt;"))</f>
        <v/>
      </c>
    </row>
    <row r="888">
      <c r="A888" s="16" t="n"/>
      <c r="B888" s="11" t="n"/>
      <c r="C888" s="11" t="n"/>
      <c r="D888" s="12" t="n"/>
      <c r="E888" s="13">
        <f>IF($C888="","",IFERROR(INDEX(Equipo!$B$2:$B$61,MATCH($C888,Equipo!$A$2:$A$61,0)),"No está en Equipo"))</f>
        <v/>
      </c>
      <c r="F888" s="15">
        <f>IF($C888="","",IFERROR(INDEX(Equipo!$C$2:$C$61,MATCH($C888,Equipo!$A$2:$A$61,0)),0))</f>
        <v/>
      </c>
      <c r="G888" s="13">
        <f>IF(OR($A888="",$B888=""),"",IFERROR($A888*10+MATCH($B888,Puestos!$D$2:$D$7,0),""))</f>
        <v/>
      </c>
      <c r="H888" s="13">
        <f>IF($G888="","",IFERROR(INDEX(Turnos!$F$2:$F$201,MATCH($G888,Turnos!$J$2:$J$201,0)),"Falta el turno"))</f>
        <v/>
      </c>
      <c r="I888" s="15">
        <f>IF(OR($C888="",$H888=""),"",IF($H888="Por horas",N($D888),IF($H888="Por puntos",N($F888),IF($H888="Puntos × horas",N($F888)*N($D888),IF($H888="Partes iguales",1,"")))))</f>
        <v/>
      </c>
      <c r="J888" s="15">
        <f>IF($I888="","",SUMIFS($I$2:$I$1201,$G$2:$G$1201,$G888))</f>
        <v/>
      </c>
      <c r="K888" s="19">
        <f>IF($I888="","",IFERROR($I888/$J888,0))</f>
        <v/>
      </c>
      <c r="L888" s="18">
        <f>IF($K888="","",$K888*N(INDEX(Turnos!$C$2:$C$201,MATCH($G888,Turnos!$J$2:$J$201,0))))</f>
        <v/>
      </c>
      <c r="M888" s="18">
        <f>IF($K888="","",$K888*N(INDEX(Turnos!$D$2:$D$201,MATCH($G888,Turnos!$J$2:$J$201,0))))</f>
        <v/>
      </c>
      <c r="N888" s="18">
        <f>IF($K888="","",$L888+$M888)</f>
        <v/>
      </c>
      <c r="O888" s="13">
        <f>IF(OR($G888="",$C888="",$G888&lt;&gt;'Liquidación del turno'!$C$5),"",COUNTIFS($G$2:$G888,$G888,$C$2:$C888,"&lt;&gt;"))</f>
        <v/>
      </c>
    </row>
    <row r="889">
      <c r="A889" s="16" t="n"/>
      <c r="B889" s="11" t="n"/>
      <c r="C889" s="11" t="n"/>
      <c r="D889" s="12" t="n"/>
      <c r="E889" s="13">
        <f>IF($C889="","",IFERROR(INDEX(Equipo!$B$2:$B$61,MATCH($C889,Equipo!$A$2:$A$61,0)),"No está en Equipo"))</f>
        <v/>
      </c>
      <c r="F889" s="15">
        <f>IF($C889="","",IFERROR(INDEX(Equipo!$C$2:$C$61,MATCH($C889,Equipo!$A$2:$A$61,0)),0))</f>
        <v/>
      </c>
      <c r="G889" s="13">
        <f>IF(OR($A889="",$B889=""),"",IFERROR($A889*10+MATCH($B889,Puestos!$D$2:$D$7,0),""))</f>
        <v/>
      </c>
      <c r="H889" s="13">
        <f>IF($G889="","",IFERROR(INDEX(Turnos!$F$2:$F$201,MATCH($G889,Turnos!$J$2:$J$201,0)),"Falta el turno"))</f>
        <v/>
      </c>
      <c r="I889" s="15">
        <f>IF(OR($C889="",$H889=""),"",IF($H889="Por horas",N($D889),IF($H889="Por puntos",N($F889),IF($H889="Puntos × horas",N($F889)*N($D889),IF($H889="Partes iguales",1,"")))))</f>
        <v/>
      </c>
      <c r="J889" s="15">
        <f>IF($I889="","",SUMIFS($I$2:$I$1201,$G$2:$G$1201,$G889))</f>
        <v/>
      </c>
      <c r="K889" s="19">
        <f>IF($I889="","",IFERROR($I889/$J889,0))</f>
        <v/>
      </c>
      <c r="L889" s="18">
        <f>IF($K889="","",$K889*N(INDEX(Turnos!$C$2:$C$201,MATCH($G889,Turnos!$J$2:$J$201,0))))</f>
        <v/>
      </c>
      <c r="M889" s="18">
        <f>IF($K889="","",$K889*N(INDEX(Turnos!$D$2:$D$201,MATCH($G889,Turnos!$J$2:$J$201,0))))</f>
        <v/>
      </c>
      <c r="N889" s="18">
        <f>IF($K889="","",$L889+$M889)</f>
        <v/>
      </c>
      <c r="O889" s="13">
        <f>IF(OR($G889="",$C889="",$G889&lt;&gt;'Liquidación del turno'!$C$5),"",COUNTIFS($G$2:$G889,$G889,$C$2:$C889,"&lt;&gt;"))</f>
        <v/>
      </c>
    </row>
    <row r="890">
      <c r="A890" s="16" t="n"/>
      <c r="B890" s="11" t="n"/>
      <c r="C890" s="11" t="n"/>
      <c r="D890" s="12" t="n"/>
      <c r="E890" s="13">
        <f>IF($C890="","",IFERROR(INDEX(Equipo!$B$2:$B$61,MATCH($C890,Equipo!$A$2:$A$61,0)),"No está en Equipo"))</f>
        <v/>
      </c>
      <c r="F890" s="15">
        <f>IF($C890="","",IFERROR(INDEX(Equipo!$C$2:$C$61,MATCH($C890,Equipo!$A$2:$A$61,0)),0))</f>
        <v/>
      </c>
      <c r="G890" s="13">
        <f>IF(OR($A890="",$B890=""),"",IFERROR($A890*10+MATCH($B890,Puestos!$D$2:$D$7,0),""))</f>
        <v/>
      </c>
      <c r="H890" s="13">
        <f>IF($G890="","",IFERROR(INDEX(Turnos!$F$2:$F$201,MATCH($G890,Turnos!$J$2:$J$201,0)),"Falta el turno"))</f>
        <v/>
      </c>
      <c r="I890" s="15">
        <f>IF(OR($C890="",$H890=""),"",IF($H890="Por horas",N($D890),IF($H890="Por puntos",N($F890),IF($H890="Puntos × horas",N($F890)*N($D890),IF($H890="Partes iguales",1,"")))))</f>
        <v/>
      </c>
      <c r="J890" s="15">
        <f>IF($I890="","",SUMIFS($I$2:$I$1201,$G$2:$G$1201,$G890))</f>
        <v/>
      </c>
      <c r="K890" s="19">
        <f>IF($I890="","",IFERROR($I890/$J890,0))</f>
        <v/>
      </c>
      <c r="L890" s="18">
        <f>IF($K890="","",$K890*N(INDEX(Turnos!$C$2:$C$201,MATCH($G890,Turnos!$J$2:$J$201,0))))</f>
        <v/>
      </c>
      <c r="M890" s="18">
        <f>IF($K890="","",$K890*N(INDEX(Turnos!$D$2:$D$201,MATCH($G890,Turnos!$J$2:$J$201,0))))</f>
        <v/>
      </c>
      <c r="N890" s="18">
        <f>IF($K890="","",$L890+$M890)</f>
        <v/>
      </c>
      <c r="O890" s="13">
        <f>IF(OR($G890="",$C890="",$G890&lt;&gt;'Liquidación del turno'!$C$5),"",COUNTIFS($G$2:$G890,$G890,$C$2:$C890,"&lt;&gt;"))</f>
        <v/>
      </c>
    </row>
    <row r="891">
      <c r="A891" s="16" t="n"/>
      <c r="B891" s="11" t="n"/>
      <c r="C891" s="11" t="n"/>
      <c r="D891" s="12" t="n"/>
      <c r="E891" s="13">
        <f>IF($C891="","",IFERROR(INDEX(Equipo!$B$2:$B$61,MATCH($C891,Equipo!$A$2:$A$61,0)),"No está en Equipo"))</f>
        <v/>
      </c>
      <c r="F891" s="15">
        <f>IF($C891="","",IFERROR(INDEX(Equipo!$C$2:$C$61,MATCH($C891,Equipo!$A$2:$A$61,0)),0))</f>
        <v/>
      </c>
      <c r="G891" s="13">
        <f>IF(OR($A891="",$B891=""),"",IFERROR($A891*10+MATCH($B891,Puestos!$D$2:$D$7,0),""))</f>
        <v/>
      </c>
      <c r="H891" s="13">
        <f>IF($G891="","",IFERROR(INDEX(Turnos!$F$2:$F$201,MATCH($G891,Turnos!$J$2:$J$201,0)),"Falta el turno"))</f>
        <v/>
      </c>
      <c r="I891" s="15">
        <f>IF(OR($C891="",$H891=""),"",IF($H891="Por horas",N($D891),IF($H891="Por puntos",N($F891),IF($H891="Puntos × horas",N($F891)*N($D891),IF($H891="Partes iguales",1,"")))))</f>
        <v/>
      </c>
      <c r="J891" s="15">
        <f>IF($I891="","",SUMIFS($I$2:$I$1201,$G$2:$G$1201,$G891))</f>
        <v/>
      </c>
      <c r="K891" s="19">
        <f>IF($I891="","",IFERROR($I891/$J891,0))</f>
        <v/>
      </c>
      <c r="L891" s="18">
        <f>IF($K891="","",$K891*N(INDEX(Turnos!$C$2:$C$201,MATCH($G891,Turnos!$J$2:$J$201,0))))</f>
        <v/>
      </c>
      <c r="M891" s="18">
        <f>IF($K891="","",$K891*N(INDEX(Turnos!$D$2:$D$201,MATCH($G891,Turnos!$J$2:$J$201,0))))</f>
        <v/>
      </c>
      <c r="N891" s="18">
        <f>IF($K891="","",$L891+$M891)</f>
        <v/>
      </c>
      <c r="O891" s="13">
        <f>IF(OR($G891="",$C891="",$G891&lt;&gt;'Liquidación del turno'!$C$5),"",COUNTIFS($G$2:$G891,$G891,$C$2:$C891,"&lt;&gt;"))</f>
        <v/>
      </c>
    </row>
    <row r="892">
      <c r="A892" s="16" t="n"/>
      <c r="B892" s="11" t="n"/>
      <c r="C892" s="11" t="n"/>
      <c r="D892" s="12" t="n"/>
      <c r="E892" s="13">
        <f>IF($C892="","",IFERROR(INDEX(Equipo!$B$2:$B$61,MATCH($C892,Equipo!$A$2:$A$61,0)),"No está en Equipo"))</f>
        <v/>
      </c>
      <c r="F892" s="15">
        <f>IF($C892="","",IFERROR(INDEX(Equipo!$C$2:$C$61,MATCH($C892,Equipo!$A$2:$A$61,0)),0))</f>
        <v/>
      </c>
      <c r="G892" s="13">
        <f>IF(OR($A892="",$B892=""),"",IFERROR($A892*10+MATCH($B892,Puestos!$D$2:$D$7,0),""))</f>
        <v/>
      </c>
      <c r="H892" s="13">
        <f>IF($G892="","",IFERROR(INDEX(Turnos!$F$2:$F$201,MATCH($G892,Turnos!$J$2:$J$201,0)),"Falta el turno"))</f>
        <v/>
      </c>
      <c r="I892" s="15">
        <f>IF(OR($C892="",$H892=""),"",IF($H892="Por horas",N($D892),IF($H892="Por puntos",N($F892),IF($H892="Puntos × horas",N($F892)*N($D892),IF($H892="Partes iguales",1,"")))))</f>
        <v/>
      </c>
      <c r="J892" s="15">
        <f>IF($I892="","",SUMIFS($I$2:$I$1201,$G$2:$G$1201,$G892))</f>
        <v/>
      </c>
      <c r="K892" s="19">
        <f>IF($I892="","",IFERROR($I892/$J892,0))</f>
        <v/>
      </c>
      <c r="L892" s="18">
        <f>IF($K892="","",$K892*N(INDEX(Turnos!$C$2:$C$201,MATCH($G892,Turnos!$J$2:$J$201,0))))</f>
        <v/>
      </c>
      <c r="M892" s="18">
        <f>IF($K892="","",$K892*N(INDEX(Turnos!$D$2:$D$201,MATCH($G892,Turnos!$J$2:$J$201,0))))</f>
        <v/>
      </c>
      <c r="N892" s="18">
        <f>IF($K892="","",$L892+$M892)</f>
        <v/>
      </c>
      <c r="O892" s="13">
        <f>IF(OR($G892="",$C892="",$G892&lt;&gt;'Liquidación del turno'!$C$5),"",COUNTIFS($G$2:$G892,$G892,$C$2:$C892,"&lt;&gt;"))</f>
        <v/>
      </c>
    </row>
    <row r="893">
      <c r="A893" s="16" t="n"/>
      <c r="B893" s="11" t="n"/>
      <c r="C893" s="11" t="n"/>
      <c r="D893" s="12" t="n"/>
      <c r="E893" s="13">
        <f>IF($C893="","",IFERROR(INDEX(Equipo!$B$2:$B$61,MATCH($C893,Equipo!$A$2:$A$61,0)),"No está en Equipo"))</f>
        <v/>
      </c>
      <c r="F893" s="15">
        <f>IF($C893="","",IFERROR(INDEX(Equipo!$C$2:$C$61,MATCH($C893,Equipo!$A$2:$A$61,0)),0))</f>
        <v/>
      </c>
      <c r="G893" s="13">
        <f>IF(OR($A893="",$B893=""),"",IFERROR($A893*10+MATCH($B893,Puestos!$D$2:$D$7,0),""))</f>
        <v/>
      </c>
      <c r="H893" s="13">
        <f>IF($G893="","",IFERROR(INDEX(Turnos!$F$2:$F$201,MATCH($G893,Turnos!$J$2:$J$201,0)),"Falta el turno"))</f>
        <v/>
      </c>
      <c r="I893" s="15">
        <f>IF(OR($C893="",$H893=""),"",IF($H893="Por horas",N($D893),IF($H893="Por puntos",N($F893),IF($H893="Puntos × horas",N($F893)*N($D893),IF($H893="Partes iguales",1,"")))))</f>
        <v/>
      </c>
      <c r="J893" s="15">
        <f>IF($I893="","",SUMIFS($I$2:$I$1201,$G$2:$G$1201,$G893))</f>
        <v/>
      </c>
      <c r="K893" s="19">
        <f>IF($I893="","",IFERROR($I893/$J893,0))</f>
        <v/>
      </c>
      <c r="L893" s="18">
        <f>IF($K893="","",$K893*N(INDEX(Turnos!$C$2:$C$201,MATCH($G893,Turnos!$J$2:$J$201,0))))</f>
        <v/>
      </c>
      <c r="M893" s="18">
        <f>IF($K893="","",$K893*N(INDEX(Turnos!$D$2:$D$201,MATCH($G893,Turnos!$J$2:$J$201,0))))</f>
        <v/>
      </c>
      <c r="N893" s="18">
        <f>IF($K893="","",$L893+$M893)</f>
        <v/>
      </c>
      <c r="O893" s="13">
        <f>IF(OR($G893="",$C893="",$G893&lt;&gt;'Liquidación del turno'!$C$5),"",COUNTIFS($G$2:$G893,$G893,$C$2:$C893,"&lt;&gt;"))</f>
        <v/>
      </c>
    </row>
    <row r="894">
      <c r="A894" s="16" t="n"/>
      <c r="B894" s="11" t="n"/>
      <c r="C894" s="11" t="n"/>
      <c r="D894" s="12" t="n"/>
      <c r="E894" s="13">
        <f>IF($C894="","",IFERROR(INDEX(Equipo!$B$2:$B$61,MATCH($C894,Equipo!$A$2:$A$61,0)),"No está en Equipo"))</f>
        <v/>
      </c>
      <c r="F894" s="15">
        <f>IF($C894="","",IFERROR(INDEX(Equipo!$C$2:$C$61,MATCH($C894,Equipo!$A$2:$A$61,0)),0))</f>
        <v/>
      </c>
      <c r="G894" s="13">
        <f>IF(OR($A894="",$B894=""),"",IFERROR($A894*10+MATCH($B894,Puestos!$D$2:$D$7,0),""))</f>
        <v/>
      </c>
      <c r="H894" s="13">
        <f>IF($G894="","",IFERROR(INDEX(Turnos!$F$2:$F$201,MATCH($G894,Turnos!$J$2:$J$201,0)),"Falta el turno"))</f>
        <v/>
      </c>
      <c r="I894" s="15">
        <f>IF(OR($C894="",$H894=""),"",IF($H894="Por horas",N($D894),IF($H894="Por puntos",N($F894),IF($H894="Puntos × horas",N($F894)*N($D894),IF($H894="Partes iguales",1,"")))))</f>
        <v/>
      </c>
      <c r="J894" s="15">
        <f>IF($I894="","",SUMIFS($I$2:$I$1201,$G$2:$G$1201,$G894))</f>
        <v/>
      </c>
      <c r="K894" s="19">
        <f>IF($I894="","",IFERROR($I894/$J894,0))</f>
        <v/>
      </c>
      <c r="L894" s="18">
        <f>IF($K894="","",$K894*N(INDEX(Turnos!$C$2:$C$201,MATCH($G894,Turnos!$J$2:$J$201,0))))</f>
        <v/>
      </c>
      <c r="M894" s="18">
        <f>IF($K894="","",$K894*N(INDEX(Turnos!$D$2:$D$201,MATCH($G894,Turnos!$J$2:$J$201,0))))</f>
        <v/>
      </c>
      <c r="N894" s="18">
        <f>IF($K894="","",$L894+$M894)</f>
        <v/>
      </c>
      <c r="O894" s="13">
        <f>IF(OR($G894="",$C894="",$G894&lt;&gt;'Liquidación del turno'!$C$5),"",COUNTIFS($G$2:$G894,$G894,$C$2:$C894,"&lt;&gt;"))</f>
        <v/>
      </c>
    </row>
    <row r="895">
      <c r="A895" s="16" t="n"/>
      <c r="B895" s="11" t="n"/>
      <c r="C895" s="11" t="n"/>
      <c r="D895" s="12" t="n"/>
      <c r="E895" s="13">
        <f>IF($C895="","",IFERROR(INDEX(Equipo!$B$2:$B$61,MATCH($C895,Equipo!$A$2:$A$61,0)),"No está en Equipo"))</f>
        <v/>
      </c>
      <c r="F895" s="15">
        <f>IF($C895="","",IFERROR(INDEX(Equipo!$C$2:$C$61,MATCH($C895,Equipo!$A$2:$A$61,0)),0))</f>
        <v/>
      </c>
      <c r="G895" s="13">
        <f>IF(OR($A895="",$B895=""),"",IFERROR($A895*10+MATCH($B895,Puestos!$D$2:$D$7,0),""))</f>
        <v/>
      </c>
      <c r="H895" s="13">
        <f>IF($G895="","",IFERROR(INDEX(Turnos!$F$2:$F$201,MATCH($G895,Turnos!$J$2:$J$201,0)),"Falta el turno"))</f>
        <v/>
      </c>
      <c r="I895" s="15">
        <f>IF(OR($C895="",$H895=""),"",IF($H895="Por horas",N($D895),IF($H895="Por puntos",N($F895),IF($H895="Puntos × horas",N($F895)*N($D895),IF($H895="Partes iguales",1,"")))))</f>
        <v/>
      </c>
      <c r="J895" s="15">
        <f>IF($I895="","",SUMIFS($I$2:$I$1201,$G$2:$G$1201,$G895))</f>
        <v/>
      </c>
      <c r="K895" s="19">
        <f>IF($I895="","",IFERROR($I895/$J895,0))</f>
        <v/>
      </c>
      <c r="L895" s="18">
        <f>IF($K895="","",$K895*N(INDEX(Turnos!$C$2:$C$201,MATCH($G895,Turnos!$J$2:$J$201,0))))</f>
        <v/>
      </c>
      <c r="M895" s="18">
        <f>IF($K895="","",$K895*N(INDEX(Turnos!$D$2:$D$201,MATCH($G895,Turnos!$J$2:$J$201,0))))</f>
        <v/>
      </c>
      <c r="N895" s="18">
        <f>IF($K895="","",$L895+$M895)</f>
        <v/>
      </c>
      <c r="O895" s="13">
        <f>IF(OR($G895="",$C895="",$G895&lt;&gt;'Liquidación del turno'!$C$5),"",COUNTIFS($G$2:$G895,$G895,$C$2:$C895,"&lt;&gt;"))</f>
        <v/>
      </c>
    </row>
    <row r="896">
      <c r="A896" s="16" t="n"/>
      <c r="B896" s="11" t="n"/>
      <c r="C896" s="11" t="n"/>
      <c r="D896" s="12" t="n"/>
      <c r="E896" s="13">
        <f>IF($C896="","",IFERROR(INDEX(Equipo!$B$2:$B$61,MATCH($C896,Equipo!$A$2:$A$61,0)),"No está en Equipo"))</f>
        <v/>
      </c>
      <c r="F896" s="15">
        <f>IF($C896="","",IFERROR(INDEX(Equipo!$C$2:$C$61,MATCH($C896,Equipo!$A$2:$A$61,0)),0))</f>
        <v/>
      </c>
      <c r="G896" s="13">
        <f>IF(OR($A896="",$B896=""),"",IFERROR($A896*10+MATCH($B896,Puestos!$D$2:$D$7,0),""))</f>
        <v/>
      </c>
      <c r="H896" s="13">
        <f>IF($G896="","",IFERROR(INDEX(Turnos!$F$2:$F$201,MATCH($G896,Turnos!$J$2:$J$201,0)),"Falta el turno"))</f>
        <v/>
      </c>
      <c r="I896" s="15">
        <f>IF(OR($C896="",$H896=""),"",IF($H896="Por horas",N($D896),IF($H896="Por puntos",N($F896),IF($H896="Puntos × horas",N($F896)*N($D896),IF($H896="Partes iguales",1,"")))))</f>
        <v/>
      </c>
      <c r="J896" s="15">
        <f>IF($I896="","",SUMIFS($I$2:$I$1201,$G$2:$G$1201,$G896))</f>
        <v/>
      </c>
      <c r="K896" s="19">
        <f>IF($I896="","",IFERROR($I896/$J896,0))</f>
        <v/>
      </c>
      <c r="L896" s="18">
        <f>IF($K896="","",$K896*N(INDEX(Turnos!$C$2:$C$201,MATCH($G896,Turnos!$J$2:$J$201,0))))</f>
        <v/>
      </c>
      <c r="M896" s="18">
        <f>IF($K896="","",$K896*N(INDEX(Turnos!$D$2:$D$201,MATCH($G896,Turnos!$J$2:$J$201,0))))</f>
        <v/>
      </c>
      <c r="N896" s="18">
        <f>IF($K896="","",$L896+$M896)</f>
        <v/>
      </c>
      <c r="O896" s="13">
        <f>IF(OR($G896="",$C896="",$G896&lt;&gt;'Liquidación del turno'!$C$5),"",COUNTIFS($G$2:$G896,$G896,$C$2:$C896,"&lt;&gt;"))</f>
        <v/>
      </c>
    </row>
    <row r="897">
      <c r="A897" s="16" t="n"/>
      <c r="B897" s="11" t="n"/>
      <c r="C897" s="11" t="n"/>
      <c r="D897" s="12" t="n"/>
      <c r="E897" s="13">
        <f>IF($C897="","",IFERROR(INDEX(Equipo!$B$2:$B$61,MATCH($C897,Equipo!$A$2:$A$61,0)),"No está en Equipo"))</f>
        <v/>
      </c>
      <c r="F897" s="15">
        <f>IF($C897="","",IFERROR(INDEX(Equipo!$C$2:$C$61,MATCH($C897,Equipo!$A$2:$A$61,0)),0))</f>
        <v/>
      </c>
      <c r="G897" s="13">
        <f>IF(OR($A897="",$B897=""),"",IFERROR($A897*10+MATCH($B897,Puestos!$D$2:$D$7,0),""))</f>
        <v/>
      </c>
      <c r="H897" s="13">
        <f>IF($G897="","",IFERROR(INDEX(Turnos!$F$2:$F$201,MATCH($G897,Turnos!$J$2:$J$201,0)),"Falta el turno"))</f>
        <v/>
      </c>
      <c r="I897" s="15">
        <f>IF(OR($C897="",$H897=""),"",IF($H897="Por horas",N($D897),IF($H897="Por puntos",N($F897),IF($H897="Puntos × horas",N($F897)*N($D897),IF($H897="Partes iguales",1,"")))))</f>
        <v/>
      </c>
      <c r="J897" s="15">
        <f>IF($I897="","",SUMIFS($I$2:$I$1201,$G$2:$G$1201,$G897))</f>
        <v/>
      </c>
      <c r="K897" s="19">
        <f>IF($I897="","",IFERROR($I897/$J897,0))</f>
        <v/>
      </c>
      <c r="L897" s="18">
        <f>IF($K897="","",$K897*N(INDEX(Turnos!$C$2:$C$201,MATCH($G897,Turnos!$J$2:$J$201,0))))</f>
        <v/>
      </c>
      <c r="M897" s="18">
        <f>IF($K897="","",$K897*N(INDEX(Turnos!$D$2:$D$201,MATCH($G897,Turnos!$J$2:$J$201,0))))</f>
        <v/>
      </c>
      <c r="N897" s="18">
        <f>IF($K897="","",$L897+$M897)</f>
        <v/>
      </c>
      <c r="O897" s="13">
        <f>IF(OR($G897="",$C897="",$G897&lt;&gt;'Liquidación del turno'!$C$5),"",COUNTIFS($G$2:$G897,$G897,$C$2:$C897,"&lt;&gt;"))</f>
        <v/>
      </c>
    </row>
    <row r="898">
      <c r="A898" s="16" t="n"/>
      <c r="B898" s="11" t="n"/>
      <c r="C898" s="11" t="n"/>
      <c r="D898" s="12" t="n"/>
      <c r="E898" s="13">
        <f>IF($C898="","",IFERROR(INDEX(Equipo!$B$2:$B$61,MATCH($C898,Equipo!$A$2:$A$61,0)),"No está en Equipo"))</f>
        <v/>
      </c>
      <c r="F898" s="15">
        <f>IF($C898="","",IFERROR(INDEX(Equipo!$C$2:$C$61,MATCH($C898,Equipo!$A$2:$A$61,0)),0))</f>
        <v/>
      </c>
      <c r="G898" s="13">
        <f>IF(OR($A898="",$B898=""),"",IFERROR($A898*10+MATCH($B898,Puestos!$D$2:$D$7,0),""))</f>
        <v/>
      </c>
      <c r="H898" s="13">
        <f>IF($G898="","",IFERROR(INDEX(Turnos!$F$2:$F$201,MATCH($G898,Turnos!$J$2:$J$201,0)),"Falta el turno"))</f>
        <v/>
      </c>
      <c r="I898" s="15">
        <f>IF(OR($C898="",$H898=""),"",IF($H898="Por horas",N($D898),IF($H898="Por puntos",N($F898),IF($H898="Puntos × horas",N($F898)*N($D898),IF($H898="Partes iguales",1,"")))))</f>
        <v/>
      </c>
      <c r="J898" s="15">
        <f>IF($I898="","",SUMIFS($I$2:$I$1201,$G$2:$G$1201,$G898))</f>
        <v/>
      </c>
      <c r="K898" s="19">
        <f>IF($I898="","",IFERROR($I898/$J898,0))</f>
        <v/>
      </c>
      <c r="L898" s="18">
        <f>IF($K898="","",$K898*N(INDEX(Turnos!$C$2:$C$201,MATCH($G898,Turnos!$J$2:$J$201,0))))</f>
        <v/>
      </c>
      <c r="M898" s="18">
        <f>IF($K898="","",$K898*N(INDEX(Turnos!$D$2:$D$201,MATCH($G898,Turnos!$J$2:$J$201,0))))</f>
        <v/>
      </c>
      <c r="N898" s="18">
        <f>IF($K898="","",$L898+$M898)</f>
        <v/>
      </c>
      <c r="O898" s="13">
        <f>IF(OR($G898="",$C898="",$G898&lt;&gt;'Liquidación del turno'!$C$5),"",COUNTIFS($G$2:$G898,$G898,$C$2:$C898,"&lt;&gt;"))</f>
        <v/>
      </c>
    </row>
    <row r="899">
      <c r="A899" s="16" t="n"/>
      <c r="B899" s="11" t="n"/>
      <c r="C899" s="11" t="n"/>
      <c r="D899" s="12" t="n"/>
      <c r="E899" s="13">
        <f>IF($C899="","",IFERROR(INDEX(Equipo!$B$2:$B$61,MATCH($C899,Equipo!$A$2:$A$61,0)),"No está en Equipo"))</f>
        <v/>
      </c>
      <c r="F899" s="15">
        <f>IF($C899="","",IFERROR(INDEX(Equipo!$C$2:$C$61,MATCH($C899,Equipo!$A$2:$A$61,0)),0))</f>
        <v/>
      </c>
      <c r="G899" s="13">
        <f>IF(OR($A899="",$B899=""),"",IFERROR($A899*10+MATCH($B899,Puestos!$D$2:$D$7,0),""))</f>
        <v/>
      </c>
      <c r="H899" s="13">
        <f>IF($G899="","",IFERROR(INDEX(Turnos!$F$2:$F$201,MATCH($G899,Turnos!$J$2:$J$201,0)),"Falta el turno"))</f>
        <v/>
      </c>
      <c r="I899" s="15">
        <f>IF(OR($C899="",$H899=""),"",IF($H899="Por horas",N($D899),IF($H899="Por puntos",N($F899),IF($H899="Puntos × horas",N($F899)*N($D899),IF($H899="Partes iguales",1,"")))))</f>
        <v/>
      </c>
      <c r="J899" s="15">
        <f>IF($I899="","",SUMIFS($I$2:$I$1201,$G$2:$G$1201,$G899))</f>
        <v/>
      </c>
      <c r="K899" s="19">
        <f>IF($I899="","",IFERROR($I899/$J899,0))</f>
        <v/>
      </c>
      <c r="L899" s="18">
        <f>IF($K899="","",$K899*N(INDEX(Turnos!$C$2:$C$201,MATCH($G899,Turnos!$J$2:$J$201,0))))</f>
        <v/>
      </c>
      <c r="M899" s="18">
        <f>IF($K899="","",$K899*N(INDEX(Turnos!$D$2:$D$201,MATCH($G899,Turnos!$J$2:$J$201,0))))</f>
        <v/>
      </c>
      <c r="N899" s="18">
        <f>IF($K899="","",$L899+$M899)</f>
        <v/>
      </c>
      <c r="O899" s="13">
        <f>IF(OR($G899="",$C899="",$G899&lt;&gt;'Liquidación del turno'!$C$5),"",COUNTIFS($G$2:$G899,$G899,$C$2:$C899,"&lt;&gt;"))</f>
        <v/>
      </c>
    </row>
    <row r="900">
      <c r="A900" s="16" t="n"/>
      <c r="B900" s="11" t="n"/>
      <c r="C900" s="11" t="n"/>
      <c r="D900" s="12" t="n"/>
      <c r="E900" s="13">
        <f>IF($C900="","",IFERROR(INDEX(Equipo!$B$2:$B$61,MATCH($C900,Equipo!$A$2:$A$61,0)),"No está en Equipo"))</f>
        <v/>
      </c>
      <c r="F900" s="15">
        <f>IF($C900="","",IFERROR(INDEX(Equipo!$C$2:$C$61,MATCH($C900,Equipo!$A$2:$A$61,0)),0))</f>
        <v/>
      </c>
      <c r="G900" s="13">
        <f>IF(OR($A900="",$B900=""),"",IFERROR($A900*10+MATCH($B900,Puestos!$D$2:$D$7,0),""))</f>
        <v/>
      </c>
      <c r="H900" s="13">
        <f>IF($G900="","",IFERROR(INDEX(Turnos!$F$2:$F$201,MATCH($G900,Turnos!$J$2:$J$201,0)),"Falta el turno"))</f>
        <v/>
      </c>
      <c r="I900" s="15">
        <f>IF(OR($C900="",$H900=""),"",IF($H900="Por horas",N($D900),IF($H900="Por puntos",N($F900),IF($H900="Puntos × horas",N($F900)*N($D900),IF($H900="Partes iguales",1,"")))))</f>
        <v/>
      </c>
      <c r="J900" s="15">
        <f>IF($I900="","",SUMIFS($I$2:$I$1201,$G$2:$G$1201,$G900))</f>
        <v/>
      </c>
      <c r="K900" s="19">
        <f>IF($I900="","",IFERROR($I900/$J900,0))</f>
        <v/>
      </c>
      <c r="L900" s="18">
        <f>IF($K900="","",$K900*N(INDEX(Turnos!$C$2:$C$201,MATCH($G900,Turnos!$J$2:$J$201,0))))</f>
        <v/>
      </c>
      <c r="M900" s="18">
        <f>IF($K900="","",$K900*N(INDEX(Turnos!$D$2:$D$201,MATCH($G900,Turnos!$J$2:$J$201,0))))</f>
        <v/>
      </c>
      <c r="N900" s="18">
        <f>IF($K900="","",$L900+$M900)</f>
        <v/>
      </c>
      <c r="O900" s="13">
        <f>IF(OR($G900="",$C900="",$G900&lt;&gt;'Liquidación del turno'!$C$5),"",COUNTIFS($G$2:$G900,$G900,$C$2:$C900,"&lt;&gt;"))</f>
        <v/>
      </c>
    </row>
    <row r="901">
      <c r="A901" s="16" t="n"/>
      <c r="B901" s="11" t="n"/>
      <c r="C901" s="11" t="n"/>
      <c r="D901" s="12" t="n"/>
      <c r="E901" s="13">
        <f>IF($C901="","",IFERROR(INDEX(Equipo!$B$2:$B$61,MATCH($C901,Equipo!$A$2:$A$61,0)),"No está en Equipo"))</f>
        <v/>
      </c>
      <c r="F901" s="15">
        <f>IF($C901="","",IFERROR(INDEX(Equipo!$C$2:$C$61,MATCH($C901,Equipo!$A$2:$A$61,0)),0))</f>
        <v/>
      </c>
      <c r="G901" s="13">
        <f>IF(OR($A901="",$B901=""),"",IFERROR($A901*10+MATCH($B901,Puestos!$D$2:$D$7,0),""))</f>
        <v/>
      </c>
      <c r="H901" s="13">
        <f>IF($G901="","",IFERROR(INDEX(Turnos!$F$2:$F$201,MATCH($G901,Turnos!$J$2:$J$201,0)),"Falta el turno"))</f>
        <v/>
      </c>
      <c r="I901" s="15">
        <f>IF(OR($C901="",$H901=""),"",IF($H901="Por horas",N($D901),IF($H901="Por puntos",N($F901),IF($H901="Puntos × horas",N($F901)*N($D901),IF($H901="Partes iguales",1,"")))))</f>
        <v/>
      </c>
      <c r="J901" s="15">
        <f>IF($I901="","",SUMIFS($I$2:$I$1201,$G$2:$G$1201,$G901))</f>
        <v/>
      </c>
      <c r="K901" s="19">
        <f>IF($I901="","",IFERROR($I901/$J901,0))</f>
        <v/>
      </c>
      <c r="L901" s="18">
        <f>IF($K901="","",$K901*N(INDEX(Turnos!$C$2:$C$201,MATCH($G901,Turnos!$J$2:$J$201,0))))</f>
        <v/>
      </c>
      <c r="M901" s="18">
        <f>IF($K901="","",$K901*N(INDEX(Turnos!$D$2:$D$201,MATCH($G901,Turnos!$J$2:$J$201,0))))</f>
        <v/>
      </c>
      <c r="N901" s="18">
        <f>IF($K901="","",$L901+$M901)</f>
        <v/>
      </c>
      <c r="O901" s="13">
        <f>IF(OR($G901="",$C901="",$G901&lt;&gt;'Liquidación del turno'!$C$5),"",COUNTIFS($G$2:$G901,$G901,$C$2:$C901,"&lt;&gt;"))</f>
        <v/>
      </c>
    </row>
    <row r="902">
      <c r="A902" s="16" t="n"/>
      <c r="B902" s="11" t="n"/>
      <c r="C902" s="11" t="n"/>
      <c r="D902" s="12" t="n"/>
      <c r="E902" s="13">
        <f>IF($C902="","",IFERROR(INDEX(Equipo!$B$2:$B$61,MATCH($C902,Equipo!$A$2:$A$61,0)),"No está en Equipo"))</f>
        <v/>
      </c>
      <c r="F902" s="15">
        <f>IF($C902="","",IFERROR(INDEX(Equipo!$C$2:$C$61,MATCH($C902,Equipo!$A$2:$A$61,0)),0))</f>
        <v/>
      </c>
      <c r="G902" s="13">
        <f>IF(OR($A902="",$B902=""),"",IFERROR($A902*10+MATCH($B902,Puestos!$D$2:$D$7,0),""))</f>
        <v/>
      </c>
      <c r="H902" s="13">
        <f>IF($G902="","",IFERROR(INDEX(Turnos!$F$2:$F$201,MATCH($G902,Turnos!$J$2:$J$201,0)),"Falta el turno"))</f>
        <v/>
      </c>
      <c r="I902" s="15">
        <f>IF(OR($C902="",$H902=""),"",IF($H902="Por horas",N($D902),IF($H902="Por puntos",N($F902),IF($H902="Puntos × horas",N($F902)*N($D902),IF($H902="Partes iguales",1,"")))))</f>
        <v/>
      </c>
      <c r="J902" s="15">
        <f>IF($I902="","",SUMIFS($I$2:$I$1201,$G$2:$G$1201,$G902))</f>
        <v/>
      </c>
      <c r="K902" s="19">
        <f>IF($I902="","",IFERROR($I902/$J902,0))</f>
        <v/>
      </c>
      <c r="L902" s="18">
        <f>IF($K902="","",$K902*N(INDEX(Turnos!$C$2:$C$201,MATCH($G902,Turnos!$J$2:$J$201,0))))</f>
        <v/>
      </c>
      <c r="M902" s="18">
        <f>IF($K902="","",$K902*N(INDEX(Turnos!$D$2:$D$201,MATCH($G902,Turnos!$J$2:$J$201,0))))</f>
        <v/>
      </c>
      <c r="N902" s="18">
        <f>IF($K902="","",$L902+$M902)</f>
        <v/>
      </c>
      <c r="O902" s="13">
        <f>IF(OR($G902="",$C902="",$G902&lt;&gt;'Liquidación del turno'!$C$5),"",COUNTIFS($G$2:$G902,$G902,$C$2:$C902,"&lt;&gt;"))</f>
        <v/>
      </c>
    </row>
    <row r="903">
      <c r="A903" s="16" t="n"/>
      <c r="B903" s="11" t="n"/>
      <c r="C903" s="11" t="n"/>
      <c r="D903" s="12" t="n"/>
      <c r="E903" s="13">
        <f>IF($C903="","",IFERROR(INDEX(Equipo!$B$2:$B$61,MATCH($C903,Equipo!$A$2:$A$61,0)),"No está en Equipo"))</f>
        <v/>
      </c>
      <c r="F903" s="15">
        <f>IF($C903="","",IFERROR(INDEX(Equipo!$C$2:$C$61,MATCH($C903,Equipo!$A$2:$A$61,0)),0))</f>
        <v/>
      </c>
      <c r="G903" s="13">
        <f>IF(OR($A903="",$B903=""),"",IFERROR($A903*10+MATCH($B903,Puestos!$D$2:$D$7,0),""))</f>
        <v/>
      </c>
      <c r="H903" s="13">
        <f>IF($G903="","",IFERROR(INDEX(Turnos!$F$2:$F$201,MATCH($G903,Turnos!$J$2:$J$201,0)),"Falta el turno"))</f>
        <v/>
      </c>
      <c r="I903" s="15">
        <f>IF(OR($C903="",$H903=""),"",IF($H903="Por horas",N($D903),IF($H903="Por puntos",N($F903),IF($H903="Puntos × horas",N($F903)*N($D903),IF($H903="Partes iguales",1,"")))))</f>
        <v/>
      </c>
      <c r="J903" s="15">
        <f>IF($I903="","",SUMIFS($I$2:$I$1201,$G$2:$G$1201,$G903))</f>
        <v/>
      </c>
      <c r="K903" s="19">
        <f>IF($I903="","",IFERROR($I903/$J903,0))</f>
        <v/>
      </c>
      <c r="L903" s="18">
        <f>IF($K903="","",$K903*N(INDEX(Turnos!$C$2:$C$201,MATCH($G903,Turnos!$J$2:$J$201,0))))</f>
        <v/>
      </c>
      <c r="M903" s="18">
        <f>IF($K903="","",$K903*N(INDEX(Turnos!$D$2:$D$201,MATCH($G903,Turnos!$J$2:$J$201,0))))</f>
        <v/>
      </c>
      <c r="N903" s="18">
        <f>IF($K903="","",$L903+$M903)</f>
        <v/>
      </c>
      <c r="O903" s="13">
        <f>IF(OR($G903="",$C903="",$G903&lt;&gt;'Liquidación del turno'!$C$5),"",COUNTIFS($G$2:$G903,$G903,$C$2:$C903,"&lt;&gt;"))</f>
        <v/>
      </c>
    </row>
    <row r="904">
      <c r="A904" s="16" t="n"/>
      <c r="B904" s="11" t="n"/>
      <c r="C904" s="11" t="n"/>
      <c r="D904" s="12" t="n"/>
      <c r="E904" s="13">
        <f>IF($C904="","",IFERROR(INDEX(Equipo!$B$2:$B$61,MATCH($C904,Equipo!$A$2:$A$61,0)),"No está en Equipo"))</f>
        <v/>
      </c>
      <c r="F904" s="15">
        <f>IF($C904="","",IFERROR(INDEX(Equipo!$C$2:$C$61,MATCH($C904,Equipo!$A$2:$A$61,0)),0))</f>
        <v/>
      </c>
      <c r="G904" s="13">
        <f>IF(OR($A904="",$B904=""),"",IFERROR($A904*10+MATCH($B904,Puestos!$D$2:$D$7,0),""))</f>
        <v/>
      </c>
      <c r="H904" s="13">
        <f>IF($G904="","",IFERROR(INDEX(Turnos!$F$2:$F$201,MATCH($G904,Turnos!$J$2:$J$201,0)),"Falta el turno"))</f>
        <v/>
      </c>
      <c r="I904" s="15">
        <f>IF(OR($C904="",$H904=""),"",IF($H904="Por horas",N($D904),IF($H904="Por puntos",N($F904),IF($H904="Puntos × horas",N($F904)*N($D904),IF($H904="Partes iguales",1,"")))))</f>
        <v/>
      </c>
      <c r="J904" s="15">
        <f>IF($I904="","",SUMIFS($I$2:$I$1201,$G$2:$G$1201,$G904))</f>
        <v/>
      </c>
      <c r="K904" s="19">
        <f>IF($I904="","",IFERROR($I904/$J904,0))</f>
        <v/>
      </c>
      <c r="L904" s="18">
        <f>IF($K904="","",$K904*N(INDEX(Turnos!$C$2:$C$201,MATCH($G904,Turnos!$J$2:$J$201,0))))</f>
        <v/>
      </c>
      <c r="M904" s="18">
        <f>IF($K904="","",$K904*N(INDEX(Turnos!$D$2:$D$201,MATCH($G904,Turnos!$J$2:$J$201,0))))</f>
        <v/>
      </c>
      <c r="N904" s="18">
        <f>IF($K904="","",$L904+$M904)</f>
        <v/>
      </c>
      <c r="O904" s="13">
        <f>IF(OR($G904="",$C904="",$G904&lt;&gt;'Liquidación del turno'!$C$5),"",COUNTIFS($G$2:$G904,$G904,$C$2:$C904,"&lt;&gt;"))</f>
        <v/>
      </c>
    </row>
    <row r="905">
      <c r="A905" s="16" t="n"/>
      <c r="B905" s="11" t="n"/>
      <c r="C905" s="11" t="n"/>
      <c r="D905" s="12" t="n"/>
      <c r="E905" s="13">
        <f>IF($C905="","",IFERROR(INDEX(Equipo!$B$2:$B$61,MATCH($C905,Equipo!$A$2:$A$61,0)),"No está en Equipo"))</f>
        <v/>
      </c>
      <c r="F905" s="15">
        <f>IF($C905="","",IFERROR(INDEX(Equipo!$C$2:$C$61,MATCH($C905,Equipo!$A$2:$A$61,0)),0))</f>
        <v/>
      </c>
      <c r="G905" s="13">
        <f>IF(OR($A905="",$B905=""),"",IFERROR($A905*10+MATCH($B905,Puestos!$D$2:$D$7,0),""))</f>
        <v/>
      </c>
      <c r="H905" s="13">
        <f>IF($G905="","",IFERROR(INDEX(Turnos!$F$2:$F$201,MATCH($G905,Turnos!$J$2:$J$201,0)),"Falta el turno"))</f>
        <v/>
      </c>
      <c r="I905" s="15">
        <f>IF(OR($C905="",$H905=""),"",IF($H905="Por horas",N($D905),IF($H905="Por puntos",N($F905),IF($H905="Puntos × horas",N($F905)*N($D905),IF($H905="Partes iguales",1,"")))))</f>
        <v/>
      </c>
      <c r="J905" s="15">
        <f>IF($I905="","",SUMIFS($I$2:$I$1201,$G$2:$G$1201,$G905))</f>
        <v/>
      </c>
      <c r="K905" s="19">
        <f>IF($I905="","",IFERROR($I905/$J905,0))</f>
        <v/>
      </c>
      <c r="L905" s="18">
        <f>IF($K905="","",$K905*N(INDEX(Turnos!$C$2:$C$201,MATCH($G905,Turnos!$J$2:$J$201,0))))</f>
        <v/>
      </c>
      <c r="M905" s="18">
        <f>IF($K905="","",$K905*N(INDEX(Turnos!$D$2:$D$201,MATCH($G905,Turnos!$J$2:$J$201,0))))</f>
        <v/>
      </c>
      <c r="N905" s="18">
        <f>IF($K905="","",$L905+$M905)</f>
        <v/>
      </c>
      <c r="O905" s="13">
        <f>IF(OR($G905="",$C905="",$G905&lt;&gt;'Liquidación del turno'!$C$5),"",COUNTIFS($G$2:$G905,$G905,$C$2:$C905,"&lt;&gt;"))</f>
        <v/>
      </c>
    </row>
    <row r="906">
      <c r="A906" s="16" t="n"/>
      <c r="B906" s="11" t="n"/>
      <c r="C906" s="11" t="n"/>
      <c r="D906" s="12" t="n"/>
      <c r="E906" s="13">
        <f>IF($C906="","",IFERROR(INDEX(Equipo!$B$2:$B$61,MATCH($C906,Equipo!$A$2:$A$61,0)),"No está en Equipo"))</f>
        <v/>
      </c>
      <c r="F906" s="15">
        <f>IF($C906="","",IFERROR(INDEX(Equipo!$C$2:$C$61,MATCH($C906,Equipo!$A$2:$A$61,0)),0))</f>
        <v/>
      </c>
      <c r="G906" s="13">
        <f>IF(OR($A906="",$B906=""),"",IFERROR($A906*10+MATCH($B906,Puestos!$D$2:$D$7,0),""))</f>
        <v/>
      </c>
      <c r="H906" s="13">
        <f>IF($G906="","",IFERROR(INDEX(Turnos!$F$2:$F$201,MATCH($G906,Turnos!$J$2:$J$201,0)),"Falta el turno"))</f>
        <v/>
      </c>
      <c r="I906" s="15">
        <f>IF(OR($C906="",$H906=""),"",IF($H906="Por horas",N($D906),IF($H906="Por puntos",N($F906),IF($H906="Puntos × horas",N($F906)*N($D906),IF($H906="Partes iguales",1,"")))))</f>
        <v/>
      </c>
      <c r="J906" s="15">
        <f>IF($I906="","",SUMIFS($I$2:$I$1201,$G$2:$G$1201,$G906))</f>
        <v/>
      </c>
      <c r="K906" s="19">
        <f>IF($I906="","",IFERROR($I906/$J906,0))</f>
        <v/>
      </c>
      <c r="L906" s="18">
        <f>IF($K906="","",$K906*N(INDEX(Turnos!$C$2:$C$201,MATCH($G906,Turnos!$J$2:$J$201,0))))</f>
        <v/>
      </c>
      <c r="M906" s="18">
        <f>IF($K906="","",$K906*N(INDEX(Turnos!$D$2:$D$201,MATCH($G906,Turnos!$J$2:$J$201,0))))</f>
        <v/>
      </c>
      <c r="N906" s="18">
        <f>IF($K906="","",$L906+$M906)</f>
        <v/>
      </c>
      <c r="O906" s="13">
        <f>IF(OR($G906="",$C906="",$G906&lt;&gt;'Liquidación del turno'!$C$5),"",COUNTIFS($G$2:$G906,$G906,$C$2:$C906,"&lt;&gt;"))</f>
        <v/>
      </c>
    </row>
    <row r="907">
      <c r="A907" s="16" t="n"/>
      <c r="B907" s="11" t="n"/>
      <c r="C907" s="11" t="n"/>
      <c r="D907" s="12" t="n"/>
      <c r="E907" s="13">
        <f>IF($C907="","",IFERROR(INDEX(Equipo!$B$2:$B$61,MATCH($C907,Equipo!$A$2:$A$61,0)),"No está en Equipo"))</f>
        <v/>
      </c>
      <c r="F907" s="15">
        <f>IF($C907="","",IFERROR(INDEX(Equipo!$C$2:$C$61,MATCH($C907,Equipo!$A$2:$A$61,0)),0))</f>
        <v/>
      </c>
      <c r="G907" s="13">
        <f>IF(OR($A907="",$B907=""),"",IFERROR($A907*10+MATCH($B907,Puestos!$D$2:$D$7,0),""))</f>
        <v/>
      </c>
      <c r="H907" s="13">
        <f>IF($G907="","",IFERROR(INDEX(Turnos!$F$2:$F$201,MATCH($G907,Turnos!$J$2:$J$201,0)),"Falta el turno"))</f>
        <v/>
      </c>
      <c r="I907" s="15">
        <f>IF(OR($C907="",$H907=""),"",IF($H907="Por horas",N($D907),IF($H907="Por puntos",N($F907),IF($H907="Puntos × horas",N($F907)*N($D907),IF($H907="Partes iguales",1,"")))))</f>
        <v/>
      </c>
      <c r="J907" s="15">
        <f>IF($I907="","",SUMIFS($I$2:$I$1201,$G$2:$G$1201,$G907))</f>
        <v/>
      </c>
      <c r="K907" s="19">
        <f>IF($I907="","",IFERROR($I907/$J907,0))</f>
        <v/>
      </c>
      <c r="L907" s="18">
        <f>IF($K907="","",$K907*N(INDEX(Turnos!$C$2:$C$201,MATCH($G907,Turnos!$J$2:$J$201,0))))</f>
        <v/>
      </c>
      <c r="M907" s="18">
        <f>IF($K907="","",$K907*N(INDEX(Turnos!$D$2:$D$201,MATCH($G907,Turnos!$J$2:$J$201,0))))</f>
        <v/>
      </c>
      <c r="N907" s="18">
        <f>IF($K907="","",$L907+$M907)</f>
        <v/>
      </c>
      <c r="O907" s="13">
        <f>IF(OR($G907="",$C907="",$G907&lt;&gt;'Liquidación del turno'!$C$5),"",COUNTIFS($G$2:$G907,$G907,$C$2:$C907,"&lt;&gt;"))</f>
        <v/>
      </c>
    </row>
    <row r="908">
      <c r="A908" s="16" t="n"/>
      <c r="B908" s="11" t="n"/>
      <c r="C908" s="11" t="n"/>
      <c r="D908" s="12" t="n"/>
      <c r="E908" s="13">
        <f>IF($C908="","",IFERROR(INDEX(Equipo!$B$2:$B$61,MATCH($C908,Equipo!$A$2:$A$61,0)),"No está en Equipo"))</f>
        <v/>
      </c>
      <c r="F908" s="15">
        <f>IF($C908="","",IFERROR(INDEX(Equipo!$C$2:$C$61,MATCH($C908,Equipo!$A$2:$A$61,0)),0))</f>
        <v/>
      </c>
      <c r="G908" s="13">
        <f>IF(OR($A908="",$B908=""),"",IFERROR($A908*10+MATCH($B908,Puestos!$D$2:$D$7,0),""))</f>
        <v/>
      </c>
      <c r="H908" s="13">
        <f>IF($G908="","",IFERROR(INDEX(Turnos!$F$2:$F$201,MATCH($G908,Turnos!$J$2:$J$201,0)),"Falta el turno"))</f>
        <v/>
      </c>
      <c r="I908" s="15">
        <f>IF(OR($C908="",$H908=""),"",IF($H908="Por horas",N($D908),IF($H908="Por puntos",N($F908),IF($H908="Puntos × horas",N($F908)*N($D908),IF($H908="Partes iguales",1,"")))))</f>
        <v/>
      </c>
      <c r="J908" s="15">
        <f>IF($I908="","",SUMIFS($I$2:$I$1201,$G$2:$G$1201,$G908))</f>
        <v/>
      </c>
      <c r="K908" s="19">
        <f>IF($I908="","",IFERROR($I908/$J908,0))</f>
        <v/>
      </c>
      <c r="L908" s="18">
        <f>IF($K908="","",$K908*N(INDEX(Turnos!$C$2:$C$201,MATCH($G908,Turnos!$J$2:$J$201,0))))</f>
        <v/>
      </c>
      <c r="M908" s="18">
        <f>IF($K908="","",$K908*N(INDEX(Turnos!$D$2:$D$201,MATCH($G908,Turnos!$J$2:$J$201,0))))</f>
        <v/>
      </c>
      <c r="N908" s="18">
        <f>IF($K908="","",$L908+$M908)</f>
        <v/>
      </c>
      <c r="O908" s="13">
        <f>IF(OR($G908="",$C908="",$G908&lt;&gt;'Liquidación del turno'!$C$5),"",COUNTIFS($G$2:$G908,$G908,$C$2:$C908,"&lt;&gt;"))</f>
        <v/>
      </c>
    </row>
    <row r="909">
      <c r="A909" s="16" t="n"/>
      <c r="B909" s="11" t="n"/>
      <c r="C909" s="11" t="n"/>
      <c r="D909" s="12" t="n"/>
      <c r="E909" s="13">
        <f>IF($C909="","",IFERROR(INDEX(Equipo!$B$2:$B$61,MATCH($C909,Equipo!$A$2:$A$61,0)),"No está en Equipo"))</f>
        <v/>
      </c>
      <c r="F909" s="15">
        <f>IF($C909="","",IFERROR(INDEX(Equipo!$C$2:$C$61,MATCH($C909,Equipo!$A$2:$A$61,0)),0))</f>
        <v/>
      </c>
      <c r="G909" s="13">
        <f>IF(OR($A909="",$B909=""),"",IFERROR($A909*10+MATCH($B909,Puestos!$D$2:$D$7,0),""))</f>
        <v/>
      </c>
      <c r="H909" s="13">
        <f>IF($G909="","",IFERROR(INDEX(Turnos!$F$2:$F$201,MATCH($G909,Turnos!$J$2:$J$201,0)),"Falta el turno"))</f>
        <v/>
      </c>
      <c r="I909" s="15">
        <f>IF(OR($C909="",$H909=""),"",IF($H909="Por horas",N($D909),IF($H909="Por puntos",N($F909),IF($H909="Puntos × horas",N($F909)*N($D909),IF($H909="Partes iguales",1,"")))))</f>
        <v/>
      </c>
      <c r="J909" s="15">
        <f>IF($I909="","",SUMIFS($I$2:$I$1201,$G$2:$G$1201,$G909))</f>
        <v/>
      </c>
      <c r="K909" s="19">
        <f>IF($I909="","",IFERROR($I909/$J909,0))</f>
        <v/>
      </c>
      <c r="L909" s="18">
        <f>IF($K909="","",$K909*N(INDEX(Turnos!$C$2:$C$201,MATCH($G909,Turnos!$J$2:$J$201,0))))</f>
        <v/>
      </c>
      <c r="M909" s="18">
        <f>IF($K909="","",$K909*N(INDEX(Turnos!$D$2:$D$201,MATCH($G909,Turnos!$J$2:$J$201,0))))</f>
        <v/>
      </c>
      <c r="N909" s="18">
        <f>IF($K909="","",$L909+$M909)</f>
        <v/>
      </c>
      <c r="O909" s="13">
        <f>IF(OR($G909="",$C909="",$G909&lt;&gt;'Liquidación del turno'!$C$5),"",COUNTIFS($G$2:$G909,$G909,$C$2:$C909,"&lt;&gt;"))</f>
        <v/>
      </c>
    </row>
    <row r="910">
      <c r="A910" s="16" t="n"/>
      <c r="B910" s="11" t="n"/>
      <c r="C910" s="11" t="n"/>
      <c r="D910" s="12" t="n"/>
      <c r="E910" s="13">
        <f>IF($C910="","",IFERROR(INDEX(Equipo!$B$2:$B$61,MATCH($C910,Equipo!$A$2:$A$61,0)),"No está en Equipo"))</f>
        <v/>
      </c>
      <c r="F910" s="15">
        <f>IF($C910="","",IFERROR(INDEX(Equipo!$C$2:$C$61,MATCH($C910,Equipo!$A$2:$A$61,0)),0))</f>
        <v/>
      </c>
      <c r="G910" s="13">
        <f>IF(OR($A910="",$B910=""),"",IFERROR($A910*10+MATCH($B910,Puestos!$D$2:$D$7,0),""))</f>
        <v/>
      </c>
      <c r="H910" s="13">
        <f>IF($G910="","",IFERROR(INDEX(Turnos!$F$2:$F$201,MATCH($G910,Turnos!$J$2:$J$201,0)),"Falta el turno"))</f>
        <v/>
      </c>
      <c r="I910" s="15">
        <f>IF(OR($C910="",$H910=""),"",IF($H910="Por horas",N($D910),IF($H910="Por puntos",N($F910),IF($H910="Puntos × horas",N($F910)*N($D910),IF($H910="Partes iguales",1,"")))))</f>
        <v/>
      </c>
      <c r="J910" s="15">
        <f>IF($I910="","",SUMIFS($I$2:$I$1201,$G$2:$G$1201,$G910))</f>
        <v/>
      </c>
      <c r="K910" s="19">
        <f>IF($I910="","",IFERROR($I910/$J910,0))</f>
        <v/>
      </c>
      <c r="L910" s="18">
        <f>IF($K910="","",$K910*N(INDEX(Turnos!$C$2:$C$201,MATCH($G910,Turnos!$J$2:$J$201,0))))</f>
        <v/>
      </c>
      <c r="M910" s="18">
        <f>IF($K910="","",$K910*N(INDEX(Turnos!$D$2:$D$201,MATCH($G910,Turnos!$J$2:$J$201,0))))</f>
        <v/>
      </c>
      <c r="N910" s="18">
        <f>IF($K910="","",$L910+$M910)</f>
        <v/>
      </c>
      <c r="O910" s="13">
        <f>IF(OR($G910="",$C910="",$G910&lt;&gt;'Liquidación del turno'!$C$5),"",COUNTIFS($G$2:$G910,$G910,$C$2:$C910,"&lt;&gt;"))</f>
        <v/>
      </c>
    </row>
    <row r="911">
      <c r="A911" s="16" t="n"/>
      <c r="B911" s="11" t="n"/>
      <c r="C911" s="11" t="n"/>
      <c r="D911" s="12" t="n"/>
      <c r="E911" s="13">
        <f>IF($C911="","",IFERROR(INDEX(Equipo!$B$2:$B$61,MATCH($C911,Equipo!$A$2:$A$61,0)),"No está en Equipo"))</f>
        <v/>
      </c>
      <c r="F911" s="15">
        <f>IF($C911="","",IFERROR(INDEX(Equipo!$C$2:$C$61,MATCH($C911,Equipo!$A$2:$A$61,0)),0))</f>
        <v/>
      </c>
      <c r="G911" s="13">
        <f>IF(OR($A911="",$B911=""),"",IFERROR($A911*10+MATCH($B911,Puestos!$D$2:$D$7,0),""))</f>
        <v/>
      </c>
      <c r="H911" s="13">
        <f>IF($G911="","",IFERROR(INDEX(Turnos!$F$2:$F$201,MATCH($G911,Turnos!$J$2:$J$201,0)),"Falta el turno"))</f>
        <v/>
      </c>
      <c r="I911" s="15">
        <f>IF(OR($C911="",$H911=""),"",IF($H911="Por horas",N($D911),IF($H911="Por puntos",N($F911),IF($H911="Puntos × horas",N($F911)*N($D911),IF($H911="Partes iguales",1,"")))))</f>
        <v/>
      </c>
      <c r="J911" s="15">
        <f>IF($I911="","",SUMIFS($I$2:$I$1201,$G$2:$G$1201,$G911))</f>
        <v/>
      </c>
      <c r="K911" s="19">
        <f>IF($I911="","",IFERROR($I911/$J911,0))</f>
        <v/>
      </c>
      <c r="L911" s="18">
        <f>IF($K911="","",$K911*N(INDEX(Turnos!$C$2:$C$201,MATCH($G911,Turnos!$J$2:$J$201,0))))</f>
        <v/>
      </c>
      <c r="M911" s="18">
        <f>IF($K911="","",$K911*N(INDEX(Turnos!$D$2:$D$201,MATCH($G911,Turnos!$J$2:$J$201,0))))</f>
        <v/>
      </c>
      <c r="N911" s="18">
        <f>IF($K911="","",$L911+$M911)</f>
        <v/>
      </c>
      <c r="O911" s="13">
        <f>IF(OR($G911="",$C911="",$G911&lt;&gt;'Liquidación del turno'!$C$5),"",COUNTIFS($G$2:$G911,$G911,$C$2:$C911,"&lt;&gt;"))</f>
        <v/>
      </c>
    </row>
    <row r="912">
      <c r="A912" s="16" t="n"/>
      <c r="B912" s="11" t="n"/>
      <c r="C912" s="11" t="n"/>
      <c r="D912" s="12" t="n"/>
      <c r="E912" s="13">
        <f>IF($C912="","",IFERROR(INDEX(Equipo!$B$2:$B$61,MATCH($C912,Equipo!$A$2:$A$61,0)),"No está en Equipo"))</f>
        <v/>
      </c>
      <c r="F912" s="15">
        <f>IF($C912="","",IFERROR(INDEX(Equipo!$C$2:$C$61,MATCH($C912,Equipo!$A$2:$A$61,0)),0))</f>
        <v/>
      </c>
      <c r="G912" s="13">
        <f>IF(OR($A912="",$B912=""),"",IFERROR($A912*10+MATCH($B912,Puestos!$D$2:$D$7,0),""))</f>
        <v/>
      </c>
      <c r="H912" s="13">
        <f>IF($G912="","",IFERROR(INDEX(Turnos!$F$2:$F$201,MATCH($G912,Turnos!$J$2:$J$201,0)),"Falta el turno"))</f>
        <v/>
      </c>
      <c r="I912" s="15">
        <f>IF(OR($C912="",$H912=""),"",IF($H912="Por horas",N($D912),IF($H912="Por puntos",N($F912),IF($H912="Puntos × horas",N($F912)*N($D912),IF($H912="Partes iguales",1,"")))))</f>
        <v/>
      </c>
      <c r="J912" s="15">
        <f>IF($I912="","",SUMIFS($I$2:$I$1201,$G$2:$G$1201,$G912))</f>
        <v/>
      </c>
      <c r="K912" s="19">
        <f>IF($I912="","",IFERROR($I912/$J912,0))</f>
        <v/>
      </c>
      <c r="L912" s="18">
        <f>IF($K912="","",$K912*N(INDEX(Turnos!$C$2:$C$201,MATCH($G912,Turnos!$J$2:$J$201,0))))</f>
        <v/>
      </c>
      <c r="M912" s="18">
        <f>IF($K912="","",$K912*N(INDEX(Turnos!$D$2:$D$201,MATCH($G912,Turnos!$J$2:$J$201,0))))</f>
        <v/>
      </c>
      <c r="N912" s="18">
        <f>IF($K912="","",$L912+$M912)</f>
        <v/>
      </c>
      <c r="O912" s="13">
        <f>IF(OR($G912="",$C912="",$G912&lt;&gt;'Liquidación del turno'!$C$5),"",COUNTIFS($G$2:$G912,$G912,$C$2:$C912,"&lt;&gt;"))</f>
        <v/>
      </c>
    </row>
    <row r="913">
      <c r="A913" s="16" t="n"/>
      <c r="B913" s="11" t="n"/>
      <c r="C913" s="11" t="n"/>
      <c r="D913" s="12" t="n"/>
      <c r="E913" s="13">
        <f>IF($C913="","",IFERROR(INDEX(Equipo!$B$2:$B$61,MATCH($C913,Equipo!$A$2:$A$61,0)),"No está en Equipo"))</f>
        <v/>
      </c>
      <c r="F913" s="15">
        <f>IF($C913="","",IFERROR(INDEX(Equipo!$C$2:$C$61,MATCH($C913,Equipo!$A$2:$A$61,0)),0))</f>
        <v/>
      </c>
      <c r="G913" s="13">
        <f>IF(OR($A913="",$B913=""),"",IFERROR($A913*10+MATCH($B913,Puestos!$D$2:$D$7,0),""))</f>
        <v/>
      </c>
      <c r="H913" s="13">
        <f>IF($G913="","",IFERROR(INDEX(Turnos!$F$2:$F$201,MATCH($G913,Turnos!$J$2:$J$201,0)),"Falta el turno"))</f>
        <v/>
      </c>
      <c r="I913" s="15">
        <f>IF(OR($C913="",$H913=""),"",IF($H913="Por horas",N($D913),IF($H913="Por puntos",N($F913),IF($H913="Puntos × horas",N($F913)*N($D913),IF($H913="Partes iguales",1,"")))))</f>
        <v/>
      </c>
      <c r="J913" s="15">
        <f>IF($I913="","",SUMIFS($I$2:$I$1201,$G$2:$G$1201,$G913))</f>
        <v/>
      </c>
      <c r="K913" s="19">
        <f>IF($I913="","",IFERROR($I913/$J913,0))</f>
        <v/>
      </c>
      <c r="L913" s="18">
        <f>IF($K913="","",$K913*N(INDEX(Turnos!$C$2:$C$201,MATCH($G913,Turnos!$J$2:$J$201,0))))</f>
        <v/>
      </c>
      <c r="M913" s="18">
        <f>IF($K913="","",$K913*N(INDEX(Turnos!$D$2:$D$201,MATCH($G913,Turnos!$J$2:$J$201,0))))</f>
        <v/>
      </c>
      <c r="N913" s="18">
        <f>IF($K913="","",$L913+$M913)</f>
        <v/>
      </c>
      <c r="O913" s="13">
        <f>IF(OR($G913="",$C913="",$G913&lt;&gt;'Liquidación del turno'!$C$5),"",COUNTIFS($G$2:$G913,$G913,$C$2:$C913,"&lt;&gt;"))</f>
        <v/>
      </c>
    </row>
    <row r="914">
      <c r="A914" s="16" t="n"/>
      <c r="B914" s="11" t="n"/>
      <c r="C914" s="11" t="n"/>
      <c r="D914" s="12" t="n"/>
      <c r="E914" s="13">
        <f>IF($C914="","",IFERROR(INDEX(Equipo!$B$2:$B$61,MATCH($C914,Equipo!$A$2:$A$61,0)),"No está en Equipo"))</f>
        <v/>
      </c>
      <c r="F914" s="15">
        <f>IF($C914="","",IFERROR(INDEX(Equipo!$C$2:$C$61,MATCH($C914,Equipo!$A$2:$A$61,0)),0))</f>
        <v/>
      </c>
      <c r="G914" s="13">
        <f>IF(OR($A914="",$B914=""),"",IFERROR($A914*10+MATCH($B914,Puestos!$D$2:$D$7,0),""))</f>
        <v/>
      </c>
      <c r="H914" s="13">
        <f>IF($G914="","",IFERROR(INDEX(Turnos!$F$2:$F$201,MATCH($G914,Turnos!$J$2:$J$201,0)),"Falta el turno"))</f>
        <v/>
      </c>
      <c r="I914" s="15">
        <f>IF(OR($C914="",$H914=""),"",IF($H914="Por horas",N($D914),IF($H914="Por puntos",N($F914),IF($H914="Puntos × horas",N($F914)*N($D914),IF($H914="Partes iguales",1,"")))))</f>
        <v/>
      </c>
      <c r="J914" s="15">
        <f>IF($I914="","",SUMIFS($I$2:$I$1201,$G$2:$G$1201,$G914))</f>
        <v/>
      </c>
      <c r="K914" s="19">
        <f>IF($I914="","",IFERROR($I914/$J914,0))</f>
        <v/>
      </c>
      <c r="L914" s="18">
        <f>IF($K914="","",$K914*N(INDEX(Turnos!$C$2:$C$201,MATCH($G914,Turnos!$J$2:$J$201,0))))</f>
        <v/>
      </c>
      <c r="M914" s="18">
        <f>IF($K914="","",$K914*N(INDEX(Turnos!$D$2:$D$201,MATCH($G914,Turnos!$J$2:$J$201,0))))</f>
        <v/>
      </c>
      <c r="N914" s="18">
        <f>IF($K914="","",$L914+$M914)</f>
        <v/>
      </c>
      <c r="O914" s="13">
        <f>IF(OR($G914="",$C914="",$G914&lt;&gt;'Liquidación del turno'!$C$5),"",COUNTIFS($G$2:$G914,$G914,$C$2:$C914,"&lt;&gt;"))</f>
        <v/>
      </c>
    </row>
    <row r="915">
      <c r="A915" s="16" t="n"/>
      <c r="B915" s="11" t="n"/>
      <c r="C915" s="11" t="n"/>
      <c r="D915" s="12" t="n"/>
      <c r="E915" s="13">
        <f>IF($C915="","",IFERROR(INDEX(Equipo!$B$2:$B$61,MATCH($C915,Equipo!$A$2:$A$61,0)),"No está en Equipo"))</f>
        <v/>
      </c>
      <c r="F915" s="15">
        <f>IF($C915="","",IFERROR(INDEX(Equipo!$C$2:$C$61,MATCH($C915,Equipo!$A$2:$A$61,0)),0))</f>
        <v/>
      </c>
      <c r="G915" s="13">
        <f>IF(OR($A915="",$B915=""),"",IFERROR($A915*10+MATCH($B915,Puestos!$D$2:$D$7,0),""))</f>
        <v/>
      </c>
      <c r="H915" s="13">
        <f>IF($G915="","",IFERROR(INDEX(Turnos!$F$2:$F$201,MATCH($G915,Turnos!$J$2:$J$201,0)),"Falta el turno"))</f>
        <v/>
      </c>
      <c r="I915" s="15">
        <f>IF(OR($C915="",$H915=""),"",IF($H915="Por horas",N($D915),IF($H915="Por puntos",N($F915),IF($H915="Puntos × horas",N($F915)*N($D915),IF($H915="Partes iguales",1,"")))))</f>
        <v/>
      </c>
      <c r="J915" s="15">
        <f>IF($I915="","",SUMIFS($I$2:$I$1201,$G$2:$G$1201,$G915))</f>
        <v/>
      </c>
      <c r="K915" s="19">
        <f>IF($I915="","",IFERROR($I915/$J915,0))</f>
        <v/>
      </c>
      <c r="L915" s="18">
        <f>IF($K915="","",$K915*N(INDEX(Turnos!$C$2:$C$201,MATCH($G915,Turnos!$J$2:$J$201,0))))</f>
        <v/>
      </c>
      <c r="M915" s="18">
        <f>IF($K915="","",$K915*N(INDEX(Turnos!$D$2:$D$201,MATCH($G915,Turnos!$J$2:$J$201,0))))</f>
        <v/>
      </c>
      <c r="N915" s="18">
        <f>IF($K915="","",$L915+$M915)</f>
        <v/>
      </c>
      <c r="O915" s="13">
        <f>IF(OR($G915="",$C915="",$G915&lt;&gt;'Liquidación del turno'!$C$5),"",COUNTIFS($G$2:$G915,$G915,$C$2:$C915,"&lt;&gt;"))</f>
        <v/>
      </c>
    </row>
    <row r="916">
      <c r="A916" s="16" t="n"/>
      <c r="B916" s="11" t="n"/>
      <c r="C916" s="11" t="n"/>
      <c r="D916" s="12" t="n"/>
      <c r="E916" s="13">
        <f>IF($C916="","",IFERROR(INDEX(Equipo!$B$2:$B$61,MATCH($C916,Equipo!$A$2:$A$61,0)),"No está en Equipo"))</f>
        <v/>
      </c>
      <c r="F916" s="15">
        <f>IF($C916="","",IFERROR(INDEX(Equipo!$C$2:$C$61,MATCH($C916,Equipo!$A$2:$A$61,0)),0))</f>
        <v/>
      </c>
      <c r="G916" s="13">
        <f>IF(OR($A916="",$B916=""),"",IFERROR($A916*10+MATCH($B916,Puestos!$D$2:$D$7,0),""))</f>
        <v/>
      </c>
      <c r="H916" s="13">
        <f>IF($G916="","",IFERROR(INDEX(Turnos!$F$2:$F$201,MATCH($G916,Turnos!$J$2:$J$201,0)),"Falta el turno"))</f>
        <v/>
      </c>
      <c r="I916" s="15">
        <f>IF(OR($C916="",$H916=""),"",IF($H916="Por horas",N($D916),IF($H916="Por puntos",N($F916),IF($H916="Puntos × horas",N($F916)*N($D916),IF($H916="Partes iguales",1,"")))))</f>
        <v/>
      </c>
      <c r="J916" s="15">
        <f>IF($I916="","",SUMIFS($I$2:$I$1201,$G$2:$G$1201,$G916))</f>
        <v/>
      </c>
      <c r="K916" s="19">
        <f>IF($I916="","",IFERROR($I916/$J916,0))</f>
        <v/>
      </c>
      <c r="L916" s="18">
        <f>IF($K916="","",$K916*N(INDEX(Turnos!$C$2:$C$201,MATCH($G916,Turnos!$J$2:$J$201,0))))</f>
        <v/>
      </c>
      <c r="M916" s="18">
        <f>IF($K916="","",$K916*N(INDEX(Turnos!$D$2:$D$201,MATCH($G916,Turnos!$J$2:$J$201,0))))</f>
        <v/>
      </c>
      <c r="N916" s="18">
        <f>IF($K916="","",$L916+$M916)</f>
        <v/>
      </c>
      <c r="O916" s="13">
        <f>IF(OR($G916="",$C916="",$G916&lt;&gt;'Liquidación del turno'!$C$5),"",COUNTIFS($G$2:$G916,$G916,$C$2:$C916,"&lt;&gt;"))</f>
        <v/>
      </c>
    </row>
    <row r="917">
      <c r="A917" s="16" t="n"/>
      <c r="B917" s="11" t="n"/>
      <c r="C917" s="11" t="n"/>
      <c r="D917" s="12" t="n"/>
      <c r="E917" s="13">
        <f>IF($C917="","",IFERROR(INDEX(Equipo!$B$2:$B$61,MATCH($C917,Equipo!$A$2:$A$61,0)),"No está en Equipo"))</f>
        <v/>
      </c>
      <c r="F917" s="15">
        <f>IF($C917="","",IFERROR(INDEX(Equipo!$C$2:$C$61,MATCH($C917,Equipo!$A$2:$A$61,0)),0))</f>
        <v/>
      </c>
      <c r="G917" s="13">
        <f>IF(OR($A917="",$B917=""),"",IFERROR($A917*10+MATCH($B917,Puestos!$D$2:$D$7,0),""))</f>
        <v/>
      </c>
      <c r="H917" s="13">
        <f>IF($G917="","",IFERROR(INDEX(Turnos!$F$2:$F$201,MATCH($G917,Turnos!$J$2:$J$201,0)),"Falta el turno"))</f>
        <v/>
      </c>
      <c r="I917" s="15">
        <f>IF(OR($C917="",$H917=""),"",IF($H917="Por horas",N($D917),IF($H917="Por puntos",N($F917),IF($H917="Puntos × horas",N($F917)*N($D917),IF($H917="Partes iguales",1,"")))))</f>
        <v/>
      </c>
      <c r="J917" s="15">
        <f>IF($I917="","",SUMIFS($I$2:$I$1201,$G$2:$G$1201,$G917))</f>
        <v/>
      </c>
      <c r="K917" s="19">
        <f>IF($I917="","",IFERROR($I917/$J917,0))</f>
        <v/>
      </c>
      <c r="L917" s="18">
        <f>IF($K917="","",$K917*N(INDEX(Turnos!$C$2:$C$201,MATCH($G917,Turnos!$J$2:$J$201,0))))</f>
        <v/>
      </c>
      <c r="M917" s="18">
        <f>IF($K917="","",$K917*N(INDEX(Turnos!$D$2:$D$201,MATCH($G917,Turnos!$J$2:$J$201,0))))</f>
        <v/>
      </c>
      <c r="N917" s="18">
        <f>IF($K917="","",$L917+$M917)</f>
        <v/>
      </c>
      <c r="O917" s="13">
        <f>IF(OR($G917="",$C917="",$G917&lt;&gt;'Liquidación del turno'!$C$5),"",COUNTIFS($G$2:$G917,$G917,$C$2:$C917,"&lt;&gt;"))</f>
        <v/>
      </c>
    </row>
    <row r="918">
      <c r="A918" s="16" t="n"/>
      <c r="B918" s="11" t="n"/>
      <c r="C918" s="11" t="n"/>
      <c r="D918" s="12" t="n"/>
      <c r="E918" s="13">
        <f>IF($C918="","",IFERROR(INDEX(Equipo!$B$2:$B$61,MATCH($C918,Equipo!$A$2:$A$61,0)),"No está en Equipo"))</f>
        <v/>
      </c>
      <c r="F918" s="15">
        <f>IF($C918="","",IFERROR(INDEX(Equipo!$C$2:$C$61,MATCH($C918,Equipo!$A$2:$A$61,0)),0))</f>
        <v/>
      </c>
      <c r="G918" s="13">
        <f>IF(OR($A918="",$B918=""),"",IFERROR($A918*10+MATCH($B918,Puestos!$D$2:$D$7,0),""))</f>
        <v/>
      </c>
      <c r="H918" s="13">
        <f>IF($G918="","",IFERROR(INDEX(Turnos!$F$2:$F$201,MATCH($G918,Turnos!$J$2:$J$201,0)),"Falta el turno"))</f>
        <v/>
      </c>
      <c r="I918" s="15">
        <f>IF(OR($C918="",$H918=""),"",IF($H918="Por horas",N($D918),IF($H918="Por puntos",N($F918),IF($H918="Puntos × horas",N($F918)*N($D918),IF($H918="Partes iguales",1,"")))))</f>
        <v/>
      </c>
      <c r="J918" s="15">
        <f>IF($I918="","",SUMIFS($I$2:$I$1201,$G$2:$G$1201,$G918))</f>
        <v/>
      </c>
      <c r="K918" s="19">
        <f>IF($I918="","",IFERROR($I918/$J918,0))</f>
        <v/>
      </c>
      <c r="L918" s="18">
        <f>IF($K918="","",$K918*N(INDEX(Turnos!$C$2:$C$201,MATCH($G918,Turnos!$J$2:$J$201,0))))</f>
        <v/>
      </c>
      <c r="M918" s="18">
        <f>IF($K918="","",$K918*N(INDEX(Turnos!$D$2:$D$201,MATCH($G918,Turnos!$J$2:$J$201,0))))</f>
        <v/>
      </c>
      <c r="N918" s="18">
        <f>IF($K918="","",$L918+$M918)</f>
        <v/>
      </c>
      <c r="O918" s="13">
        <f>IF(OR($G918="",$C918="",$G918&lt;&gt;'Liquidación del turno'!$C$5),"",COUNTIFS($G$2:$G918,$G918,$C$2:$C918,"&lt;&gt;"))</f>
        <v/>
      </c>
    </row>
    <row r="919">
      <c r="A919" s="16" t="n"/>
      <c r="B919" s="11" t="n"/>
      <c r="C919" s="11" t="n"/>
      <c r="D919" s="12" t="n"/>
      <c r="E919" s="13">
        <f>IF($C919="","",IFERROR(INDEX(Equipo!$B$2:$B$61,MATCH($C919,Equipo!$A$2:$A$61,0)),"No está en Equipo"))</f>
        <v/>
      </c>
      <c r="F919" s="15">
        <f>IF($C919="","",IFERROR(INDEX(Equipo!$C$2:$C$61,MATCH($C919,Equipo!$A$2:$A$61,0)),0))</f>
        <v/>
      </c>
      <c r="G919" s="13">
        <f>IF(OR($A919="",$B919=""),"",IFERROR($A919*10+MATCH($B919,Puestos!$D$2:$D$7,0),""))</f>
        <v/>
      </c>
      <c r="H919" s="13">
        <f>IF($G919="","",IFERROR(INDEX(Turnos!$F$2:$F$201,MATCH($G919,Turnos!$J$2:$J$201,0)),"Falta el turno"))</f>
        <v/>
      </c>
      <c r="I919" s="15">
        <f>IF(OR($C919="",$H919=""),"",IF($H919="Por horas",N($D919),IF($H919="Por puntos",N($F919),IF($H919="Puntos × horas",N($F919)*N($D919),IF($H919="Partes iguales",1,"")))))</f>
        <v/>
      </c>
      <c r="J919" s="15">
        <f>IF($I919="","",SUMIFS($I$2:$I$1201,$G$2:$G$1201,$G919))</f>
        <v/>
      </c>
      <c r="K919" s="19">
        <f>IF($I919="","",IFERROR($I919/$J919,0))</f>
        <v/>
      </c>
      <c r="L919" s="18">
        <f>IF($K919="","",$K919*N(INDEX(Turnos!$C$2:$C$201,MATCH($G919,Turnos!$J$2:$J$201,0))))</f>
        <v/>
      </c>
      <c r="M919" s="18">
        <f>IF($K919="","",$K919*N(INDEX(Turnos!$D$2:$D$201,MATCH($G919,Turnos!$J$2:$J$201,0))))</f>
        <v/>
      </c>
      <c r="N919" s="18">
        <f>IF($K919="","",$L919+$M919)</f>
        <v/>
      </c>
      <c r="O919" s="13">
        <f>IF(OR($G919="",$C919="",$G919&lt;&gt;'Liquidación del turno'!$C$5),"",COUNTIFS($G$2:$G919,$G919,$C$2:$C919,"&lt;&gt;"))</f>
        <v/>
      </c>
    </row>
    <row r="920">
      <c r="A920" s="16" t="n"/>
      <c r="B920" s="11" t="n"/>
      <c r="C920" s="11" t="n"/>
      <c r="D920" s="12" t="n"/>
      <c r="E920" s="13">
        <f>IF($C920="","",IFERROR(INDEX(Equipo!$B$2:$B$61,MATCH($C920,Equipo!$A$2:$A$61,0)),"No está en Equipo"))</f>
        <v/>
      </c>
      <c r="F920" s="15">
        <f>IF($C920="","",IFERROR(INDEX(Equipo!$C$2:$C$61,MATCH($C920,Equipo!$A$2:$A$61,0)),0))</f>
        <v/>
      </c>
      <c r="G920" s="13">
        <f>IF(OR($A920="",$B920=""),"",IFERROR($A920*10+MATCH($B920,Puestos!$D$2:$D$7,0),""))</f>
        <v/>
      </c>
      <c r="H920" s="13">
        <f>IF($G920="","",IFERROR(INDEX(Turnos!$F$2:$F$201,MATCH($G920,Turnos!$J$2:$J$201,0)),"Falta el turno"))</f>
        <v/>
      </c>
      <c r="I920" s="15">
        <f>IF(OR($C920="",$H920=""),"",IF($H920="Por horas",N($D920),IF($H920="Por puntos",N($F920),IF($H920="Puntos × horas",N($F920)*N($D920),IF($H920="Partes iguales",1,"")))))</f>
        <v/>
      </c>
      <c r="J920" s="15">
        <f>IF($I920="","",SUMIFS($I$2:$I$1201,$G$2:$G$1201,$G920))</f>
        <v/>
      </c>
      <c r="K920" s="19">
        <f>IF($I920="","",IFERROR($I920/$J920,0))</f>
        <v/>
      </c>
      <c r="L920" s="18">
        <f>IF($K920="","",$K920*N(INDEX(Turnos!$C$2:$C$201,MATCH($G920,Turnos!$J$2:$J$201,0))))</f>
        <v/>
      </c>
      <c r="M920" s="18">
        <f>IF($K920="","",$K920*N(INDEX(Turnos!$D$2:$D$201,MATCH($G920,Turnos!$J$2:$J$201,0))))</f>
        <v/>
      </c>
      <c r="N920" s="18">
        <f>IF($K920="","",$L920+$M920)</f>
        <v/>
      </c>
      <c r="O920" s="13">
        <f>IF(OR($G920="",$C920="",$G920&lt;&gt;'Liquidación del turno'!$C$5),"",COUNTIFS($G$2:$G920,$G920,$C$2:$C920,"&lt;&gt;"))</f>
        <v/>
      </c>
    </row>
    <row r="921">
      <c r="A921" s="16" t="n"/>
      <c r="B921" s="11" t="n"/>
      <c r="C921" s="11" t="n"/>
      <c r="D921" s="12" t="n"/>
      <c r="E921" s="13">
        <f>IF($C921="","",IFERROR(INDEX(Equipo!$B$2:$B$61,MATCH($C921,Equipo!$A$2:$A$61,0)),"No está en Equipo"))</f>
        <v/>
      </c>
      <c r="F921" s="15">
        <f>IF($C921="","",IFERROR(INDEX(Equipo!$C$2:$C$61,MATCH($C921,Equipo!$A$2:$A$61,0)),0))</f>
        <v/>
      </c>
      <c r="G921" s="13">
        <f>IF(OR($A921="",$B921=""),"",IFERROR($A921*10+MATCH($B921,Puestos!$D$2:$D$7,0),""))</f>
        <v/>
      </c>
      <c r="H921" s="13">
        <f>IF($G921="","",IFERROR(INDEX(Turnos!$F$2:$F$201,MATCH($G921,Turnos!$J$2:$J$201,0)),"Falta el turno"))</f>
        <v/>
      </c>
      <c r="I921" s="15">
        <f>IF(OR($C921="",$H921=""),"",IF($H921="Por horas",N($D921),IF($H921="Por puntos",N($F921),IF($H921="Puntos × horas",N($F921)*N($D921),IF($H921="Partes iguales",1,"")))))</f>
        <v/>
      </c>
      <c r="J921" s="15">
        <f>IF($I921="","",SUMIFS($I$2:$I$1201,$G$2:$G$1201,$G921))</f>
        <v/>
      </c>
      <c r="K921" s="19">
        <f>IF($I921="","",IFERROR($I921/$J921,0))</f>
        <v/>
      </c>
      <c r="L921" s="18">
        <f>IF($K921="","",$K921*N(INDEX(Turnos!$C$2:$C$201,MATCH($G921,Turnos!$J$2:$J$201,0))))</f>
        <v/>
      </c>
      <c r="M921" s="18">
        <f>IF($K921="","",$K921*N(INDEX(Turnos!$D$2:$D$201,MATCH($G921,Turnos!$J$2:$J$201,0))))</f>
        <v/>
      </c>
      <c r="N921" s="18">
        <f>IF($K921="","",$L921+$M921)</f>
        <v/>
      </c>
      <c r="O921" s="13">
        <f>IF(OR($G921="",$C921="",$G921&lt;&gt;'Liquidación del turno'!$C$5),"",COUNTIFS($G$2:$G921,$G921,$C$2:$C921,"&lt;&gt;"))</f>
        <v/>
      </c>
    </row>
    <row r="922">
      <c r="A922" s="16" t="n"/>
      <c r="B922" s="11" t="n"/>
      <c r="C922" s="11" t="n"/>
      <c r="D922" s="12" t="n"/>
      <c r="E922" s="13">
        <f>IF($C922="","",IFERROR(INDEX(Equipo!$B$2:$B$61,MATCH($C922,Equipo!$A$2:$A$61,0)),"No está en Equipo"))</f>
        <v/>
      </c>
      <c r="F922" s="15">
        <f>IF($C922="","",IFERROR(INDEX(Equipo!$C$2:$C$61,MATCH($C922,Equipo!$A$2:$A$61,0)),0))</f>
        <v/>
      </c>
      <c r="G922" s="13">
        <f>IF(OR($A922="",$B922=""),"",IFERROR($A922*10+MATCH($B922,Puestos!$D$2:$D$7,0),""))</f>
        <v/>
      </c>
      <c r="H922" s="13">
        <f>IF($G922="","",IFERROR(INDEX(Turnos!$F$2:$F$201,MATCH($G922,Turnos!$J$2:$J$201,0)),"Falta el turno"))</f>
        <v/>
      </c>
      <c r="I922" s="15">
        <f>IF(OR($C922="",$H922=""),"",IF($H922="Por horas",N($D922),IF($H922="Por puntos",N($F922),IF($H922="Puntos × horas",N($F922)*N($D922),IF($H922="Partes iguales",1,"")))))</f>
        <v/>
      </c>
      <c r="J922" s="15">
        <f>IF($I922="","",SUMIFS($I$2:$I$1201,$G$2:$G$1201,$G922))</f>
        <v/>
      </c>
      <c r="K922" s="19">
        <f>IF($I922="","",IFERROR($I922/$J922,0))</f>
        <v/>
      </c>
      <c r="L922" s="18">
        <f>IF($K922="","",$K922*N(INDEX(Turnos!$C$2:$C$201,MATCH($G922,Turnos!$J$2:$J$201,0))))</f>
        <v/>
      </c>
      <c r="M922" s="18">
        <f>IF($K922="","",$K922*N(INDEX(Turnos!$D$2:$D$201,MATCH($G922,Turnos!$J$2:$J$201,0))))</f>
        <v/>
      </c>
      <c r="N922" s="18">
        <f>IF($K922="","",$L922+$M922)</f>
        <v/>
      </c>
      <c r="O922" s="13">
        <f>IF(OR($G922="",$C922="",$G922&lt;&gt;'Liquidación del turno'!$C$5),"",COUNTIFS($G$2:$G922,$G922,$C$2:$C922,"&lt;&gt;"))</f>
        <v/>
      </c>
    </row>
    <row r="923">
      <c r="A923" s="16" t="n"/>
      <c r="B923" s="11" t="n"/>
      <c r="C923" s="11" t="n"/>
      <c r="D923" s="12" t="n"/>
      <c r="E923" s="13">
        <f>IF($C923="","",IFERROR(INDEX(Equipo!$B$2:$B$61,MATCH($C923,Equipo!$A$2:$A$61,0)),"No está en Equipo"))</f>
        <v/>
      </c>
      <c r="F923" s="15">
        <f>IF($C923="","",IFERROR(INDEX(Equipo!$C$2:$C$61,MATCH($C923,Equipo!$A$2:$A$61,0)),0))</f>
        <v/>
      </c>
      <c r="G923" s="13">
        <f>IF(OR($A923="",$B923=""),"",IFERROR($A923*10+MATCH($B923,Puestos!$D$2:$D$7,0),""))</f>
        <v/>
      </c>
      <c r="H923" s="13">
        <f>IF($G923="","",IFERROR(INDEX(Turnos!$F$2:$F$201,MATCH($G923,Turnos!$J$2:$J$201,0)),"Falta el turno"))</f>
        <v/>
      </c>
      <c r="I923" s="15">
        <f>IF(OR($C923="",$H923=""),"",IF($H923="Por horas",N($D923),IF($H923="Por puntos",N($F923),IF($H923="Puntos × horas",N($F923)*N($D923),IF($H923="Partes iguales",1,"")))))</f>
        <v/>
      </c>
      <c r="J923" s="15">
        <f>IF($I923="","",SUMIFS($I$2:$I$1201,$G$2:$G$1201,$G923))</f>
        <v/>
      </c>
      <c r="K923" s="19">
        <f>IF($I923="","",IFERROR($I923/$J923,0))</f>
        <v/>
      </c>
      <c r="L923" s="18">
        <f>IF($K923="","",$K923*N(INDEX(Turnos!$C$2:$C$201,MATCH($G923,Turnos!$J$2:$J$201,0))))</f>
        <v/>
      </c>
      <c r="M923" s="18">
        <f>IF($K923="","",$K923*N(INDEX(Turnos!$D$2:$D$201,MATCH($G923,Turnos!$J$2:$J$201,0))))</f>
        <v/>
      </c>
      <c r="N923" s="18">
        <f>IF($K923="","",$L923+$M923)</f>
        <v/>
      </c>
      <c r="O923" s="13">
        <f>IF(OR($G923="",$C923="",$G923&lt;&gt;'Liquidación del turno'!$C$5),"",COUNTIFS($G$2:$G923,$G923,$C$2:$C923,"&lt;&gt;"))</f>
        <v/>
      </c>
    </row>
    <row r="924">
      <c r="A924" s="16" t="n"/>
      <c r="B924" s="11" t="n"/>
      <c r="C924" s="11" t="n"/>
      <c r="D924" s="12" t="n"/>
      <c r="E924" s="13">
        <f>IF($C924="","",IFERROR(INDEX(Equipo!$B$2:$B$61,MATCH($C924,Equipo!$A$2:$A$61,0)),"No está en Equipo"))</f>
        <v/>
      </c>
      <c r="F924" s="15">
        <f>IF($C924="","",IFERROR(INDEX(Equipo!$C$2:$C$61,MATCH($C924,Equipo!$A$2:$A$61,0)),0))</f>
        <v/>
      </c>
      <c r="G924" s="13">
        <f>IF(OR($A924="",$B924=""),"",IFERROR($A924*10+MATCH($B924,Puestos!$D$2:$D$7,0),""))</f>
        <v/>
      </c>
      <c r="H924" s="13">
        <f>IF($G924="","",IFERROR(INDEX(Turnos!$F$2:$F$201,MATCH($G924,Turnos!$J$2:$J$201,0)),"Falta el turno"))</f>
        <v/>
      </c>
      <c r="I924" s="15">
        <f>IF(OR($C924="",$H924=""),"",IF($H924="Por horas",N($D924),IF($H924="Por puntos",N($F924),IF($H924="Puntos × horas",N($F924)*N($D924),IF($H924="Partes iguales",1,"")))))</f>
        <v/>
      </c>
      <c r="J924" s="15">
        <f>IF($I924="","",SUMIFS($I$2:$I$1201,$G$2:$G$1201,$G924))</f>
        <v/>
      </c>
      <c r="K924" s="19">
        <f>IF($I924="","",IFERROR($I924/$J924,0))</f>
        <v/>
      </c>
      <c r="L924" s="18">
        <f>IF($K924="","",$K924*N(INDEX(Turnos!$C$2:$C$201,MATCH($G924,Turnos!$J$2:$J$201,0))))</f>
        <v/>
      </c>
      <c r="M924" s="18">
        <f>IF($K924="","",$K924*N(INDEX(Turnos!$D$2:$D$201,MATCH($G924,Turnos!$J$2:$J$201,0))))</f>
        <v/>
      </c>
      <c r="N924" s="18">
        <f>IF($K924="","",$L924+$M924)</f>
        <v/>
      </c>
      <c r="O924" s="13">
        <f>IF(OR($G924="",$C924="",$G924&lt;&gt;'Liquidación del turno'!$C$5),"",COUNTIFS($G$2:$G924,$G924,$C$2:$C924,"&lt;&gt;"))</f>
        <v/>
      </c>
    </row>
    <row r="925">
      <c r="A925" s="16" t="n"/>
      <c r="B925" s="11" t="n"/>
      <c r="C925" s="11" t="n"/>
      <c r="D925" s="12" t="n"/>
      <c r="E925" s="13">
        <f>IF($C925="","",IFERROR(INDEX(Equipo!$B$2:$B$61,MATCH($C925,Equipo!$A$2:$A$61,0)),"No está en Equipo"))</f>
        <v/>
      </c>
      <c r="F925" s="15">
        <f>IF($C925="","",IFERROR(INDEX(Equipo!$C$2:$C$61,MATCH($C925,Equipo!$A$2:$A$61,0)),0))</f>
        <v/>
      </c>
      <c r="G925" s="13">
        <f>IF(OR($A925="",$B925=""),"",IFERROR($A925*10+MATCH($B925,Puestos!$D$2:$D$7,0),""))</f>
        <v/>
      </c>
      <c r="H925" s="13">
        <f>IF($G925="","",IFERROR(INDEX(Turnos!$F$2:$F$201,MATCH($G925,Turnos!$J$2:$J$201,0)),"Falta el turno"))</f>
        <v/>
      </c>
      <c r="I925" s="15">
        <f>IF(OR($C925="",$H925=""),"",IF($H925="Por horas",N($D925),IF($H925="Por puntos",N($F925),IF($H925="Puntos × horas",N($F925)*N($D925),IF($H925="Partes iguales",1,"")))))</f>
        <v/>
      </c>
      <c r="J925" s="15">
        <f>IF($I925="","",SUMIFS($I$2:$I$1201,$G$2:$G$1201,$G925))</f>
        <v/>
      </c>
      <c r="K925" s="19">
        <f>IF($I925="","",IFERROR($I925/$J925,0))</f>
        <v/>
      </c>
      <c r="L925" s="18">
        <f>IF($K925="","",$K925*N(INDEX(Turnos!$C$2:$C$201,MATCH($G925,Turnos!$J$2:$J$201,0))))</f>
        <v/>
      </c>
      <c r="M925" s="18">
        <f>IF($K925="","",$K925*N(INDEX(Turnos!$D$2:$D$201,MATCH($G925,Turnos!$J$2:$J$201,0))))</f>
        <v/>
      </c>
      <c r="N925" s="18">
        <f>IF($K925="","",$L925+$M925)</f>
        <v/>
      </c>
      <c r="O925" s="13">
        <f>IF(OR($G925="",$C925="",$G925&lt;&gt;'Liquidación del turno'!$C$5),"",COUNTIFS($G$2:$G925,$G925,$C$2:$C925,"&lt;&gt;"))</f>
        <v/>
      </c>
    </row>
    <row r="926">
      <c r="A926" s="16" t="n"/>
      <c r="B926" s="11" t="n"/>
      <c r="C926" s="11" t="n"/>
      <c r="D926" s="12" t="n"/>
      <c r="E926" s="13">
        <f>IF($C926="","",IFERROR(INDEX(Equipo!$B$2:$B$61,MATCH($C926,Equipo!$A$2:$A$61,0)),"No está en Equipo"))</f>
        <v/>
      </c>
      <c r="F926" s="15">
        <f>IF($C926="","",IFERROR(INDEX(Equipo!$C$2:$C$61,MATCH($C926,Equipo!$A$2:$A$61,0)),0))</f>
        <v/>
      </c>
      <c r="G926" s="13">
        <f>IF(OR($A926="",$B926=""),"",IFERROR($A926*10+MATCH($B926,Puestos!$D$2:$D$7,0),""))</f>
        <v/>
      </c>
      <c r="H926" s="13">
        <f>IF($G926="","",IFERROR(INDEX(Turnos!$F$2:$F$201,MATCH($G926,Turnos!$J$2:$J$201,0)),"Falta el turno"))</f>
        <v/>
      </c>
      <c r="I926" s="15">
        <f>IF(OR($C926="",$H926=""),"",IF($H926="Por horas",N($D926),IF($H926="Por puntos",N($F926),IF($H926="Puntos × horas",N($F926)*N($D926),IF($H926="Partes iguales",1,"")))))</f>
        <v/>
      </c>
      <c r="J926" s="15">
        <f>IF($I926="","",SUMIFS($I$2:$I$1201,$G$2:$G$1201,$G926))</f>
        <v/>
      </c>
      <c r="K926" s="19">
        <f>IF($I926="","",IFERROR($I926/$J926,0))</f>
        <v/>
      </c>
      <c r="L926" s="18">
        <f>IF($K926="","",$K926*N(INDEX(Turnos!$C$2:$C$201,MATCH($G926,Turnos!$J$2:$J$201,0))))</f>
        <v/>
      </c>
      <c r="M926" s="18">
        <f>IF($K926="","",$K926*N(INDEX(Turnos!$D$2:$D$201,MATCH($G926,Turnos!$J$2:$J$201,0))))</f>
        <v/>
      </c>
      <c r="N926" s="18">
        <f>IF($K926="","",$L926+$M926)</f>
        <v/>
      </c>
      <c r="O926" s="13">
        <f>IF(OR($G926="",$C926="",$G926&lt;&gt;'Liquidación del turno'!$C$5),"",COUNTIFS($G$2:$G926,$G926,$C$2:$C926,"&lt;&gt;"))</f>
        <v/>
      </c>
    </row>
    <row r="927">
      <c r="A927" s="16" t="n"/>
      <c r="B927" s="11" t="n"/>
      <c r="C927" s="11" t="n"/>
      <c r="D927" s="12" t="n"/>
      <c r="E927" s="13">
        <f>IF($C927="","",IFERROR(INDEX(Equipo!$B$2:$B$61,MATCH($C927,Equipo!$A$2:$A$61,0)),"No está en Equipo"))</f>
        <v/>
      </c>
      <c r="F927" s="15">
        <f>IF($C927="","",IFERROR(INDEX(Equipo!$C$2:$C$61,MATCH($C927,Equipo!$A$2:$A$61,0)),0))</f>
        <v/>
      </c>
      <c r="G927" s="13">
        <f>IF(OR($A927="",$B927=""),"",IFERROR($A927*10+MATCH($B927,Puestos!$D$2:$D$7,0),""))</f>
        <v/>
      </c>
      <c r="H927" s="13">
        <f>IF($G927="","",IFERROR(INDEX(Turnos!$F$2:$F$201,MATCH($G927,Turnos!$J$2:$J$201,0)),"Falta el turno"))</f>
        <v/>
      </c>
      <c r="I927" s="15">
        <f>IF(OR($C927="",$H927=""),"",IF($H927="Por horas",N($D927),IF($H927="Por puntos",N($F927),IF($H927="Puntos × horas",N($F927)*N($D927),IF($H927="Partes iguales",1,"")))))</f>
        <v/>
      </c>
      <c r="J927" s="15">
        <f>IF($I927="","",SUMIFS($I$2:$I$1201,$G$2:$G$1201,$G927))</f>
        <v/>
      </c>
      <c r="K927" s="19">
        <f>IF($I927="","",IFERROR($I927/$J927,0))</f>
        <v/>
      </c>
      <c r="L927" s="18">
        <f>IF($K927="","",$K927*N(INDEX(Turnos!$C$2:$C$201,MATCH($G927,Turnos!$J$2:$J$201,0))))</f>
        <v/>
      </c>
      <c r="M927" s="18">
        <f>IF($K927="","",$K927*N(INDEX(Turnos!$D$2:$D$201,MATCH($G927,Turnos!$J$2:$J$201,0))))</f>
        <v/>
      </c>
      <c r="N927" s="18">
        <f>IF($K927="","",$L927+$M927)</f>
        <v/>
      </c>
      <c r="O927" s="13">
        <f>IF(OR($G927="",$C927="",$G927&lt;&gt;'Liquidación del turno'!$C$5),"",COUNTIFS($G$2:$G927,$G927,$C$2:$C927,"&lt;&gt;"))</f>
        <v/>
      </c>
    </row>
    <row r="928">
      <c r="A928" s="16" t="n"/>
      <c r="B928" s="11" t="n"/>
      <c r="C928" s="11" t="n"/>
      <c r="D928" s="12" t="n"/>
      <c r="E928" s="13">
        <f>IF($C928="","",IFERROR(INDEX(Equipo!$B$2:$B$61,MATCH($C928,Equipo!$A$2:$A$61,0)),"No está en Equipo"))</f>
        <v/>
      </c>
      <c r="F928" s="15">
        <f>IF($C928="","",IFERROR(INDEX(Equipo!$C$2:$C$61,MATCH($C928,Equipo!$A$2:$A$61,0)),0))</f>
        <v/>
      </c>
      <c r="G928" s="13">
        <f>IF(OR($A928="",$B928=""),"",IFERROR($A928*10+MATCH($B928,Puestos!$D$2:$D$7,0),""))</f>
        <v/>
      </c>
      <c r="H928" s="13">
        <f>IF($G928="","",IFERROR(INDEX(Turnos!$F$2:$F$201,MATCH($G928,Turnos!$J$2:$J$201,0)),"Falta el turno"))</f>
        <v/>
      </c>
      <c r="I928" s="15">
        <f>IF(OR($C928="",$H928=""),"",IF($H928="Por horas",N($D928),IF($H928="Por puntos",N($F928),IF($H928="Puntos × horas",N($F928)*N($D928),IF($H928="Partes iguales",1,"")))))</f>
        <v/>
      </c>
      <c r="J928" s="15">
        <f>IF($I928="","",SUMIFS($I$2:$I$1201,$G$2:$G$1201,$G928))</f>
        <v/>
      </c>
      <c r="K928" s="19">
        <f>IF($I928="","",IFERROR($I928/$J928,0))</f>
        <v/>
      </c>
      <c r="L928" s="18">
        <f>IF($K928="","",$K928*N(INDEX(Turnos!$C$2:$C$201,MATCH($G928,Turnos!$J$2:$J$201,0))))</f>
        <v/>
      </c>
      <c r="M928" s="18">
        <f>IF($K928="","",$K928*N(INDEX(Turnos!$D$2:$D$201,MATCH($G928,Turnos!$J$2:$J$201,0))))</f>
        <v/>
      </c>
      <c r="N928" s="18">
        <f>IF($K928="","",$L928+$M928)</f>
        <v/>
      </c>
      <c r="O928" s="13">
        <f>IF(OR($G928="",$C928="",$G928&lt;&gt;'Liquidación del turno'!$C$5),"",COUNTIFS($G$2:$G928,$G928,$C$2:$C928,"&lt;&gt;"))</f>
        <v/>
      </c>
    </row>
    <row r="929">
      <c r="A929" s="16" t="n"/>
      <c r="B929" s="11" t="n"/>
      <c r="C929" s="11" t="n"/>
      <c r="D929" s="12" t="n"/>
      <c r="E929" s="13">
        <f>IF($C929="","",IFERROR(INDEX(Equipo!$B$2:$B$61,MATCH($C929,Equipo!$A$2:$A$61,0)),"No está en Equipo"))</f>
        <v/>
      </c>
      <c r="F929" s="15">
        <f>IF($C929="","",IFERROR(INDEX(Equipo!$C$2:$C$61,MATCH($C929,Equipo!$A$2:$A$61,0)),0))</f>
        <v/>
      </c>
      <c r="G929" s="13">
        <f>IF(OR($A929="",$B929=""),"",IFERROR($A929*10+MATCH($B929,Puestos!$D$2:$D$7,0),""))</f>
        <v/>
      </c>
      <c r="H929" s="13">
        <f>IF($G929="","",IFERROR(INDEX(Turnos!$F$2:$F$201,MATCH($G929,Turnos!$J$2:$J$201,0)),"Falta el turno"))</f>
        <v/>
      </c>
      <c r="I929" s="15">
        <f>IF(OR($C929="",$H929=""),"",IF($H929="Por horas",N($D929),IF($H929="Por puntos",N($F929),IF($H929="Puntos × horas",N($F929)*N($D929),IF($H929="Partes iguales",1,"")))))</f>
        <v/>
      </c>
      <c r="J929" s="15">
        <f>IF($I929="","",SUMIFS($I$2:$I$1201,$G$2:$G$1201,$G929))</f>
        <v/>
      </c>
      <c r="K929" s="19">
        <f>IF($I929="","",IFERROR($I929/$J929,0))</f>
        <v/>
      </c>
      <c r="L929" s="18">
        <f>IF($K929="","",$K929*N(INDEX(Turnos!$C$2:$C$201,MATCH($G929,Turnos!$J$2:$J$201,0))))</f>
        <v/>
      </c>
      <c r="M929" s="18">
        <f>IF($K929="","",$K929*N(INDEX(Turnos!$D$2:$D$201,MATCH($G929,Turnos!$J$2:$J$201,0))))</f>
        <v/>
      </c>
      <c r="N929" s="18">
        <f>IF($K929="","",$L929+$M929)</f>
        <v/>
      </c>
      <c r="O929" s="13">
        <f>IF(OR($G929="",$C929="",$G929&lt;&gt;'Liquidación del turno'!$C$5),"",COUNTIFS($G$2:$G929,$G929,$C$2:$C929,"&lt;&gt;"))</f>
        <v/>
      </c>
    </row>
    <row r="930">
      <c r="A930" s="16" t="n"/>
      <c r="B930" s="11" t="n"/>
      <c r="C930" s="11" t="n"/>
      <c r="D930" s="12" t="n"/>
      <c r="E930" s="13">
        <f>IF($C930="","",IFERROR(INDEX(Equipo!$B$2:$B$61,MATCH($C930,Equipo!$A$2:$A$61,0)),"No está en Equipo"))</f>
        <v/>
      </c>
      <c r="F930" s="15">
        <f>IF($C930="","",IFERROR(INDEX(Equipo!$C$2:$C$61,MATCH($C930,Equipo!$A$2:$A$61,0)),0))</f>
        <v/>
      </c>
      <c r="G930" s="13">
        <f>IF(OR($A930="",$B930=""),"",IFERROR($A930*10+MATCH($B930,Puestos!$D$2:$D$7,0),""))</f>
        <v/>
      </c>
      <c r="H930" s="13">
        <f>IF($G930="","",IFERROR(INDEX(Turnos!$F$2:$F$201,MATCH($G930,Turnos!$J$2:$J$201,0)),"Falta el turno"))</f>
        <v/>
      </c>
      <c r="I930" s="15">
        <f>IF(OR($C930="",$H930=""),"",IF($H930="Por horas",N($D930),IF($H930="Por puntos",N($F930),IF($H930="Puntos × horas",N($F930)*N($D930),IF($H930="Partes iguales",1,"")))))</f>
        <v/>
      </c>
      <c r="J930" s="15">
        <f>IF($I930="","",SUMIFS($I$2:$I$1201,$G$2:$G$1201,$G930))</f>
        <v/>
      </c>
      <c r="K930" s="19">
        <f>IF($I930="","",IFERROR($I930/$J930,0))</f>
        <v/>
      </c>
      <c r="L930" s="18">
        <f>IF($K930="","",$K930*N(INDEX(Turnos!$C$2:$C$201,MATCH($G930,Turnos!$J$2:$J$201,0))))</f>
        <v/>
      </c>
      <c r="M930" s="18">
        <f>IF($K930="","",$K930*N(INDEX(Turnos!$D$2:$D$201,MATCH($G930,Turnos!$J$2:$J$201,0))))</f>
        <v/>
      </c>
      <c r="N930" s="18">
        <f>IF($K930="","",$L930+$M930)</f>
        <v/>
      </c>
      <c r="O930" s="13">
        <f>IF(OR($G930="",$C930="",$G930&lt;&gt;'Liquidación del turno'!$C$5),"",COUNTIFS($G$2:$G930,$G930,$C$2:$C930,"&lt;&gt;"))</f>
        <v/>
      </c>
    </row>
    <row r="931">
      <c r="A931" s="16" t="n"/>
      <c r="B931" s="11" t="n"/>
      <c r="C931" s="11" t="n"/>
      <c r="D931" s="12" t="n"/>
      <c r="E931" s="13">
        <f>IF($C931="","",IFERROR(INDEX(Equipo!$B$2:$B$61,MATCH($C931,Equipo!$A$2:$A$61,0)),"No está en Equipo"))</f>
        <v/>
      </c>
      <c r="F931" s="15">
        <f>IF($C931="","",IFERROR(INDEX(Equipo!$C$2:$C$61,MATCH($C931,Equipo!$A$2:$A$61,0)),0))</f>
        <v/>
      </c>
      <c r="G931" s="13">
        <f>IF(OR($A931="",$B931=""),"",IFERROR($A931*10+MATCH($B931,Puestos!$D$2:$D$7,0),""))</f>
        <v/>
      </c>
      <c r="H931" s="13">
        <f>IF($G931="","",IFERROR(INDEX(Turnos!$F$2:$F$201,MATCH($G931,Turnos!$J$2:$J$201,0)),"Falta el turno"))</f>
        <v/>
      </c>
      <c r="I931" s="15">
        <f>IF(OR($C931="",$H931=""),"",IF($H931="Por horas",N($D931),IF($H931="Por puntos",N($F931),IF($H931="Puntos × horas",N($F931)*N($D931),IF($H931="Partes iguales",1,"")))))</f>
        <v/>
      </c>
      <c r="J931" s="15">
        <f>IF($I931="","",SUMIFS($I$2:$I$1201,$G$2:$G$1201,$G931))</f>
        <v/>
      </c>
      <c r="K931" s="19">
        <f>IF($I931="","",IFERROR($I931/$J931,0))</f>
        <v/>
      </c>
      <c r="L931" s="18">
        <f>IF($K931="","",$K931*N(INDEX(Turnos!$C$2:$C$201,MATCH($G931,Turnos!$J$2:$J$201,0))))</f>
        <v/>
      </c>
      <c r="M931" s="18">
        <f>IF($K931="","",$K931*N(INDEX(Turnos!$D$2:$D$201,MATCH($G931,Turnos!$J$2:$J$201,0))))</f>
        <v/>
      </c>
      <c r="N931" s="18">
        <f>IF($K931="","",$L931+$M931)</f>
        <v/>
      </c>
      <c r="O931" s="13">
        <f>IF(OR($G931="",$C931="",$G931&lt;&gt;'Liquidación del turno'!$C$5),"",COUNTIFS($G$2:$G931,$G931,$C$2:$C931,"&lt;&gt;"))</f>
        <v/>
      </c>
    </row>
    <row r="932">
      <c r="A932" s="16" t="n"/>
      <c r="B932" s="11" t="n"/>
      <c r="C932" s="11" t="n"/>
      <c r="D932" s="12" t="n"/>
      <c r="E932" s="13">
        <f>IF($C932="","",IFERROR(INDEX(Equipo!$B$2:$B$61,MATCH($C932,Equipo!$A$2:$A$61,0)),"No está en Equipo"))</f>
        <v/>
      </c>
      <c r="F932" s="15">
        <f>IF($C932="","",IFERROR(INDEX(Equipo!$C$2:$C$61,MATCH($C932,Equipo!$A$2:$A$61,0)),0))</f>
        <v/>
      </c>
      <c r="G932" s="13">
        <f>IF(OR($A932="",$B932=""),"",IFERROR($A932*10+MATCH($B932,Puestos!$D$2:$D$7,0),""))</f>
        <v/>
      </c>
      <c r="H932" s="13">
        <f>IF($G932="","",IFERROR(INDEX(Turnos!$F$2:$F$201,MATCH($G932,Turnos!$J$2:$J$201,0)),"Falta el turno"))</f>
        <v/>
      </c>
      <c r="I932" s="15">
        <f>IF(OR($C932="",$H932=""),"",IF($H932="Por horas",N($D932),IF($H932="Por puntos",N($F932),IF($H932="Puntos × horas",N($F932)*N($D932),IF($H932="Partes iguales",1,"")))))</f>
        <v/>
      </c>
      <c r="J932" s="15">
        <f>IF($I932="","",SUMIFS($I$2:$I$1201,$G$2:$G$1201,$G932))</f>
        <v/>
      </c>
      <c r="K932" s="19">
        <f>IF($I932="","",IFERROR($I932/$J932,0))</f>
        <v/>
      </c>
      <c r="L932" s="18">
        <f>IF($K932="","",$K932*N(INDEX(Turnos!$C$2:$C$201,MATCH($G932,Turnos!$J$2:$J$201,0))))</f>
        <v/>
      </c>
      <c r="M932" s="18">
        <f>IF($K932="","",$K932*N(INDEX(Turnos!$D$2:$D$201,MATCH($G932,Turnos!$J$2:$J$201,0))))</f>
        <v/>
      </c>
      <c r="N932" s="18">
        <f>IF($K932="","",$L932+$M932)</f>
        <v/>
      </c>
      <c r="O932" s="13">
        <f>IF(OR($G932="",$C932="",$G932&lt;&gt;'Liquidación del turno'!$C$5),"",COUNTIFS($G$2:$G932,$G932,$C$2:$C932,"&lt;&gt;"))</f>
        <v/>
      </c>
    </row>
    <row r="933">
      <c r="A933" s="16" t="n"/>
      <c r="B933" s="11" t="n"/>
      <c r="C933" s="11" t="n"/>
      <c r="D933" s="12" t="n"/>
      <c r="E933" s="13">
        <f>IF($C933="","",IFERROR(INDEX(Equipo!$B$2:$B$61,MATCH($C933,Equipo!$A$2:$A$61,0)),"No está en Equipo"))</f>
        <v/>
      </c>
      <c r="F933" s="15">
        <f>IF($C933="","",IFERROR(INDEX(Equipo!$C$2:$C$61,MATCH($C933,Equipo!$A$2:$A$61,0)),0))</f>
        <v/>
      </c>
      <c r="G933" s="13">
        <f>IF(OR($A933="",$B933=""),"",IFERROR($A933*10+MATCH($B933,Puestos!$D$2:$D$7,0),""))</f>
        <v/>
      </c>
      <c r="H933" s="13">
        <f>IF($G933="","",IFERROR(INDEX(Turnos!$F$2:$F$201,MATCH($G933,Turnos!$J$2:$J$201,0)),"Falta el turno"))</f>
        <v/>
      </c>
      <c r="I933" s="15">
        <f>IF(OR($C933="",$H933=""),"",IF($H933="Por horas",N($D933),IF($H933="Por puntos",N($F933),IF($H933="Puntos × horas",N($F933)*N($D933),IF($H933="Partes iguales",1,"")))))</f>
        <v/>
      </c>
      <c r="J933" s="15">
        <f>IF($I933="","",SUMIFS($I$2:$I$1201,$G$2:$G$1201,$G933))</f>
        <v/>
      </c>
      <c r="K933" s="19">
        <f>IF($I933="","",IFERROR($I933/$J933,0))</f>
        <v/>
      </c>
      <c r="L933" s="18">
        <f>IF($K933="","",$K933*N(INDEX(Turnos!$C$2:$C$201,MATCH($G933,Turnos!$J$2:$J$201,0))))</f>
        <v/>
      </c>
      <c r="M933" s="18">
        <f>IF($K933="","",$K933*N(INDEX(Turnos!$D$2:$D$201,MATCH($G933,Turnos!$J$2:$J$201,0))))</f>
        <v/>
      </c>
      <c r="N933" s="18">
        <f>IF($K933="","",$L933+$M933)</f>
        <v/>
      </c>
      <c r="O933" s="13">
        <f>IF(OR($G933="",$C933="",$G933&lt;&gt;'Liquidación del turno'!$C$5),"",COUNTIFS($G$2:$G933,$G933,$C$2:$C933,"&lt;&gt;"))</f>
        <v/>
      </c>
    </row>
    <row r="934">
      <c r="A934" s="16" t="n"/>
      <c r="B934" s="11" t="n"/>
      <c r="C934" s="11" t="n"/>
      <c r="D934" s="12" t="n"/>
      <c r="E934" s="13">
        <f>IF($C934="","",IFERROR(INDEX(Equipo!$B$2:$B$61,MATCH($C934,Equipo!$A$2:$A$61,0)),"No está en Equipo"))</f>
        <v/>
      </c>
      <c r="F934" s="15">
        <f>IF($C934="","",IFERROR(INDEX(Equipo!$C$2:$C$61,MATCH($C934,Equipo!$A$2:$A$61,0)),0))</f>
        <v/>
      </c>
      <c r="G934" s="13">
        <f>IF(OR($A934="",$B934=""),"",IFERROR($A934*10+MATCH($B934,Puestos!$D$2:$D$7,0),""))</f>
        <v/>
      </c>
      <c r="H934" s="13">
        <f>IF($G934="","",IFERROR(INDEX(Turnos!$F$2:$F$201,MATCH($G934,Turnos!$J$2:$J$201,0)),"Falta el turno"))</f>
        <v/>
      </c>
      <c r="I934" s="15">
        <f>IF(OR($C934="",$H934=""),"",IF($H934="Por horas",N($D934),IF($H934="Por puntos",N($F934),IF($H934="Puntos × horas",N($F934)*N($D934),IF($H934="Partes iguales",1,"")))))</f>
        <v/>
      </c>
      <c r="J934" s="15">
        <f>IF($I934="","",SUMIFS($I$2:$I$1201,$G$2:$G$1201,$G934))</f>
        <v/>
      </c>
      <c r="K934" s="19">
        <f>IF($I934="","",IFERROR($I934/$J934,0))</f>
        <v/>
      </c>
      <c r="L934" s="18">
        <f>IF($K934="","",$K934*N(INDEX(Turnos!$C$2:$C$201,MATCH($G934,Turnos!$J$2:$J$201,0))))</f>
        <v/>
      </c>
      <c r="M934" s="18">
        <f>IF($K934="","",$K934*N(INDEX(Turnos!$D$2:$D$201,MATCH($G934,Turnos!$J$2:$J$201,0))))</f>
        <v/>
      </c>
      <c r="N934" s="18">
        <f>IF($K934="","",$L934+$M934)</f>
        <v/>
      </c>
      <c r="O934" s="13">
        <f>IF(OR($G934="",$C934="",$G934&lt;&gt;'Liquidación del turno'!$C$5),"",COUNTIFS($G$2:$G934,$G934,$C$2:$C934,"&lt;&gt;"))</f>
        <v/>
      </c>
    </row>
    <row r="935">
      <c r="A935" s="16" t="n"/>
      <c r="B935" s="11" t="n"/>
      <c r="C935" s="11" t="n"/>
      <c r="D935" s="12" t="n"/>
      <c r="E935" s="13">
        <f>IF($C935="","",IFERROR(INDEX(Equipo!$B$2:$B$61,MATCH($C935,Equipo!$A$2:$A$61,0)),"No está en Equipo"))</f>
        <v/>
      </c>
      <c r="F935" s="15">
        <f>IF($C935="","",IFERROR(INDEX(Equipo!$C$2:$C$61,MATCH($C935,Equipo!$A$2:$A$61,0)),0))</f>
        <v/>
      </c>
      <c r="G935" s="13">
        <f>IF(OR($A935="",$B935=""),"",IFERROR($A935*10+MATCH($B935,Puestos!$D$2:$D$7,0),""))</f>
        <v/>
      </c>
      <c r="H935" s="13">
        <f>IF($G935="","",IFERROR(INDEX(Turnos!$F$2:$F$201,MATCH($G935,Turnos!$J$2:$J$201,0)),"Falta el turno"))</f>
        <v/>
      </c>
      <c r="I935" s="15">
        <f>IF(OR($C935="",$H935=""),"",IF($H935="Por horas",N($D935),IF($H935="Por puntos",N($F935),IF($H935="Puntos × horas",N($F935)*N($D935),IF($H935="Partes iguales",1,"")))))</f>
        <v/>
      </c>
      <c r="J935" s="15">
        <f>IF($I935="","",SUMIFS($I$2:$I$1201,$G$2:$G$1201,$G935))</f>
        <v/>
      </c>
      <c r="K935" s="19">
        <f>IF($I935="","",IFERROR($I935/$J935,0))</f>
        <v/>
      </c>
      <c r="L935" s="18">
        <f>IF($K935="","",$K935*N(INDEX(Turnos!$C$2:$C$201,MATCH($G935,Turnos!$J$2:$J$201,0))))</f>
        <v/>
      </c>
      <c r="M935" s="18">
        <f>IF($K935="","",$K935*N(INDEX(Turnos!$D$2:$D$201,MATCH($G935,Turnos!$J$2:$J$201,0))))</f>
        <v/>
      </c>
      <c r="N935" s="18">
        <f>IF($K935="","",$L935+$M935)</f>
        <v/>
      </c>
      <c r="O935" s="13">
        <f>IF(OR($G935="",$C935="",$G935&lt;&gt;'Liquidación del turno'!$C$5),"",COUNTIFS($G$2:$G935,$G935,$C$2:$C935,"&lt;&gt;"))</f>
        <v/>
      </c>
    </row>
    <row r="936">
      <c r="A936" s="16" t="n"/>
      <c r="B936" s="11" t="n"/>
      <c r="C936" s="11" t="n"/>
      <c r="D936" s="12" t="n"/>
      <c r="E936" s="13">
        <f>IF($C936="","",IFERROR(INDEX(Equipo!$B$2:$B$61,MATCH($C936,Equipo!$A$2:$A$61,0)),"No está en Equipo"))</f>
        <v/>
      </c>
      <c r="F936" s="15">
        <f>IF($C936="","",IFERROR(INDEX(Equipo!$C$2:$C$61,MATCH($C936,Equipo!$A$2:$A$61,0)),0))</f>
        <v/>
      </c>
      <c r="G936" s="13">
        <f>IF(OR($A936="",$B936=""),"",IFERROR($A936*10+MATCH($B936,Puestos!$D$2:$D$7,0),""))</f>
        <v/>
      </c>
      <c r="H936" s="13">
        <f>IF($G936="","",IFERROR(INDEX(Turnos!$F$2:$F$201,MATCH($G936,Turnos!$J$2:$J$201,0)),"Falta el turno"))</f>
        <v/>
      </c>
      <c r="I936" s="15">
        <f>IF(OR($C936="",$H936=""),"",IF($H936="Por horas",N($D936),IF($H936="Por puntos",N($F936),IF($H936="Puntos × horas",N($F936)*N($D936),IF($H936="Partes iguales",1,"")))))</f>
        <v/>
      </c>
      <c r="J936" s="15">
        <f>IF($I936="","",SUMIFS($I$2:$I$1201,$G$2:$G$1201,$G936))</f>
        <v/>
      </c>
      <c r="K936" s="19">
        <f>IF($I936="","",IFERROR($I936/$J936,0))</f>
        <v/>
      </c>
      <c r="L936" s="18">
        <f>IF($K936="","",$K936*N(INDEX(Turnos!$C$2:$C$201,MATCH($G936,Turnos!$J$2:$J$201,0))))</f>
        <v/>
      </c>
      <c r="M936" s="18">
        <f>IF($K936="","",$K936*N(INDEX(Turnos!$D$2:$D$201,MATCH($G936,Turnos!$J$2:$J$201,0))))</f>
        <v/>
      </c>
      <c r="N936" s="18">
        <f>IF($K936="","",$L936+$M936)</f>
        <v/>
      </c>
      <c r="O936" s="13">
        <f>IF(OR($G936="",$C936="",$G936&lt;&gt;'Liquidación del turno'!$C$5),"",COUNTIFS($G$2:$G936,$G936,$C$2:$C936,"&lt;&gt;"))</f>
        <v/>
      </c>
    </row>
    <row r="937">
      <c r="A937" s="16" t="n"/>
      <c r="B937" s="11" t="n"/>
      <c r="C937" s="11" t="n"/>
      <c r="D937" s="12" t="n"/>
      <c r="E937" s="13">
        <f>IF($C937="","",IFERROR(INDEX(Equipo!$B$2:$B$61,MATCH($C937,Equipo!$A$2:$A$61,0)),"No está en Equipo"))</f>
        <v/>
      </c>
      <c r="F937" s="15">
        <f>IF($C937="","",IFERROR(INDEX(Equipo!$C$2:$C$61,MATCH($C937,Equipo!$A$2:$A$61,0)),0))</f>
        <v/>
      </c>
      <c r="G937" s="13">
        <f>IF(OR($A937="",$B937=""),"",IFERROR($A937*10+MATCH($B937,Puestos!$D$2:$D$7,0),""))</f>
        <v/>
      </c>
      <c r="H937" s="13">
        <f>IF($G937="","",IFERROR(INDEX(Turnos!$F$2:$F$201,MATCH($G937,Turnos!$J$2:$J$201,0)),"Falta el turno"))</f>
        <v/>
      </c>
      <c r="I937" s="15">
        <f>IF(OR($C937="",$H937=""),"",IF($H937="Por horas",N($D937),IF($H937="Por puntos",N($F937),IF($H937="Puntos × horas",N($F937)*N($D937),IF($H937="Partes iguales",1,"")))))</f>
        <v/>
      </c>
      <c r="J937" s="15">
        <f>IF($I937="","",SUMIFS($I$2:$I$1201,$G$2:$G$1201,$G937))</f>
        <v/>
      </c>
      <c r="K937" s="19">
        <f>IF($I937="","",IFERROR($I937/$J937,0))</f>
        <v/>
      </c>
      <c r="L937" s="18">
        <f>IF($K937="","",$K937*N(INDEX(Turnos!$C$2:$C$201,MATCH($G937,Turnos!$J$2:$J$201,0))))</f>
        <v/>
      </c>
      <c r="M937" s="18">
        <f>IF($K937="","",$K937*N(INDEX(Turnos!$D$2:$D$201,MATCH($G937,Turnos!$J$2:$J$201,0))))</f>
        <v/>
      </c>
      <c r="N937" s="18">
        <f>IF($K937="","",$L937+$M937)</f>
        <v/>
      </c>
      <c r="O937" s="13">
        <f>IF(OR($G937="",$C937="",$G937&lt;&gt;'Liquidación del turno'!$C$5),"",COUNTIFS($G$2:$G937,$G937,$C$2:$C937,"&lt;&gt;"))</f>
        <v/>
      </c>
    </row>
    <row r="938">
      <c r="A938" s="16" t="n"/>
      <c r="B938" s="11" t="n"/>
      <c r="C938" s="11" t="n"/>
      <c r="D938" s="12" t="n"/>
      <c r="E938" s="13">
        <f>IF($C938="","",IFERROR(INDEX(Equipo!$B$2:$B$61,MATCH($C938,Equipo!$A$2:$A$61,0)),"No está en Equipo"))</f>
        <v/>
      </c>
      <c r="F938" s="15">
        <f>IF($C938="","",IFERROR(INDEX(Equipo!$C$2:$C$61,MATCH($C938,Equipo!$A$2:$A$61,0)),0))</f>
        <v/>
      </c>
      <c r="G938" s="13">
        <f>IF(OR($A938="",$B938=""),"",IFERROR($A938*10+MATCH($B938,Puestos!$D$2:$D$7,0),""))</f>
        <v/>
      </c>
      <c r="H938" s="13">
        <f>IF($G938="","",IFERROR(INDEX(Turnos!$F$2:$F$201,MATCH($G938,Turnos!$J$2:$J$201,0)),"Falta el turno"))</f>
        <v/>
      </c>
      <c r="I938" s="15">
        <f>IF(OR($C938="",$H938=""),"",IF($H938="Por horas",N($D938),IF($H938="Por puntos",N($F938),IF($H938="Puntos × horas",N($F938)*N($D938),IF($H938="Partes iguales",1,"")))))</f>
        <v/>
      </c>
      <c r="J938" s="15">
        <f>IF($I938="","",SUMIFS($I$2:$I$1201,$G$2:$G$1201,$G938))</f>
        <v/>
      </c>
      <c r="K938" s="19">
        <f>IF($I938="","",IFERROR($I938/$J938,0))</f>
        <v/>
      </c>
      <c r="L938" s="18">
        <f>IF($K938="","",$K938*N(INDEX(Turnos!$C$2:$C$201,MATCH($G938,Turnos!$J$2:$J$201,0))))</f>
        <v/>
      </c>
      <c r="M938" s="18">
        <f>IF($K938="","",$K938*N(INDEX(Turnos!$D$2:$D$201,MATCH($G938,Turnos!$J$2:$J$201,0))))</f>
        <v/>
      </c>
      <c r="N938" s="18">
        <f>IF($K938="","",$L938+$M938)</f>
        <v/>
      </c>
      <c r="O938" s="13">
        <f>IF(OR($G938="",$C938="",$G938&lt;&gt;'Liquidación del turno'!$C$5),"",COUNTIFS($G$2:$G938,$G938,$C$2:$C938,"&lt;&gt;"))</f>
        <v/>
      </c>
    </row>
    <row r="939">
      <c r="A939" s="16" t="n"/>
      <c r="B939" s="11" t="n"/>
      <c r="C939" s="11" t="n"/>
      <c r="D939" s="12" t="n"/>
      <c r="E939" s="13">
        <f>IF($C939="","",IFERROR(INDEX(Equipo!$B$2:$B$61,MATCH($C939,Equipo!$A$2:$A$61,0)),"No está en Equipo"))</f>
        <v/>
      </c>
      <c r="F939" s="15">
        <f>IF($C939="","",IFERROR(INDEX(Equipo!$C$2:$C$61,MATCH($C939,Equipo!$A$2:$A$61,0)),0))</f>
        <v/>
      </c>
      <c r="G939" s="13">
        <f>IF(OR($A939="",$B939=""),"",IFERROR($A939*10+MATCH($B939,Puestos!$D$2:$D$7,0),""))</f>
        <v/>
      </c>
      <c r="H939" s="13">
        <f>IF($G939="","",IFERROR(INDEX(Turnos!$F$2:$F$201,MATCH($G939,Turnos!$J$2:$J$201,0)),"Falta el turno"))</f>
        <v/>
      </c>
      <c r="I939" s="15">
        <f>IF(OR($C939="",$H939=""),"",IF($H939="Por horas",N($D939),IF($H939="Por puntos",N($F939),IF($H939="Puntos × horas",N($F939)*N($D939),IF($H939="Partes iguales",1,"")))))</f>
        <v/>
      </c>
      <c r="J939" s="15">
        <f>IF($I939="","",SUMIFS($I$2:$I$1201,$G$2:$G$1201,$G939))</f>
        <v/>
      </c>
      <c r="K939" s="19">
        <f>IF($I939="","",IFERROR($I939/$J939,0))</f>
        <v/>
      </c>
      <c r="L939" s="18">
        <f>IF($K939="","",$K939*N(INDEX(Turnos!$C$2:$C$201,MATCH($G939,Turnos!$J$2:$J$201,0))))</f>
        <v/>
      </c>
      <c r="M939" s="18">
        <f>IF($K939="","",$K939*N(INDEX(Turnos!$D$2:$D$201,MATCH($G939,Turnos!$J$2:$J$201,0))))</f>
        <v/>
      </c>
      <c r="N939" s="18">
        <f>IF($K939="","",$L939+$M939)</f>
        <v/>
      </c>
      <c r="O939" s="13">
        <f>IF(OR($G939="",$C939="",$G939&lt;&gt;'Liquidación del turno'!$C$5),"",COUNTIFS($G$2:$G939,$G939,$C$2:$C939,"&lt;&gt;"))</f>
        <v/>
      </c>
    </row>
    <row r="940">
      <c r="A940" s="16" t="n"/>
      <c r="B940" s="11" t="n"/>
      <c r="C940" s="11" t="n"/>
      <c r="D940" s="12" t="n"/>
      <c r="E940" s="13">
        <f>IF($C940="","",IFERROR(INDEX(Equipo!$B$2:$B$61,MATCH($C940,Equipo!$A$2:$A$61,0)),"No está en Equipo"))</f>
        <v/>
      </c>
      <c r="F940" s="15">
        <f>IF($C940="","",IFERROR(INDEX(Equipo!$C$2:$C$61,MATCH($C940,Equipo!$A$2:$A$61,0)),0))</f>
        <v/>
      </c>
      <c r="G940" s="13">
        <f>IF(OR($A940="",$B940=""),"",IFERROR($A940*10+MATCH($B940,Puestos!$D$2:$D$7,0),""))</f>
        <v/>
      </c>
      <c r="H940" s="13">
        <f>IF($G940="","",IFERROR(INDEX(Turnos!$F$2:$F$201,MATCH($G940,Turnos!$J$2:$J$201,0)),"Falta el turno"))</f>
        <v/>
      </c>
      <c r="I940" s="15">
        <f>IF(OR($C940="",$H940=""),"",IF($H940="Por horas",N($D940),IF($H940="Por puntos",N($F940),IF($H940="Puntos × horas",N($F940)*N($D940),IF($H940="Partes iguales",1,"")))))</f>
        <v/>
      </c>
      <c r="J940" s="15">
        <f>IF($I940="","",SUMIFS($I$2:$I$1201,$G$2:$G$1201,$G940))</f>
        <v/>
      </c>
      <c r="K940" s="19">
        <f>IF($I940="","",IFERROR($I940/$J940,0))</f>
        <v/>
      </c>
      <c r="L940" s="18">
        <f>IF($K940="","",$K940*N(INDEX(Turnos!$C$2:$C$201,MATCH($G940,Turnos!$J$2:$J$201,0))))</f>
        <v/>
      </c>
      <c r="M940" s="18">
        <f>IF($K940="","",$K940*N(INDEX(Turnos!$D$2:$D$201,MATCH($G940,Turnos!$J$2:$J$201,0))))</f>
        <v/>
      </c>
      <c r="N940" s="18">
        <f>IF($K940="","",$L940+$M940)</f>
        <v/>
      </c>
      <c r="O940" s="13">
        <f>IF(OR($G940="",$C940="",$G940&lt;&gt;'Liquidación del turno'!$C$5),"",COUNTIFS($G$2:$G940,$G940,$C$2:$C940,"&lt;&gt;"))</f>
        <v/>
      </c>
    </row>
    <row r="941">
      <c r="A941" s="16" t="n"/>
      <c r="B941" s="11" t="n"/>
      <c r="C941" s="11" t="n"/>
      <c r="D941" s="12" t="n"/>
      <c r="E941" s="13">
        <f>IF($C941="","",IFERROR(INDEX(Equipo!$B$2:$B$61,MATCH($C941,Equipo!$A$2:$A$61,0)),"No está en Equipo"))</f>
        <v/>
      </c>
      <c r="F941" s="15">
        <f>IF($C941="","",IFERROR(INDEX(Equipo!$C$2:$C$61,MATCH($C941,Equipo!$A$2:$A$61,0)),0))</f>
        <v/>
      </c>
      <c r="G941" s="13">
        <f>IF(OR($A941="",$B941=""),"",IFERROR($A941*10+MATCH($B941,Puestos!$D$2:$D$7,0),""))</f>
        <v/>
      </c>
      <c r="H941" s="13">
        <f>IF($G941="","",IFERROR(INDEX(Turnos!$F$2:$F$201,MATCH($G941,Turnos!$J$2:$J$201,0)),"Falta el turno"))</f>
        <v/>
      </c>
      <c r="I941" s="15">
        <f>IF(OR($C941="",$H941=""),"",IF($H941="Por horas",N($D941),IF($H941="Por puntos",N($F941),IF($H941="Puntos × horas",N($F941)*N($D941),IF($H941="Partes iguales",1,"")))))</f>
        <v/>
      </c>
      <c r="J941" s="15">
        <f>IF($I941="","",SUMIFS($I$2:$I$1201,$G$2:$G$1201,$G941))</f>
        <v/>
      </c>
      <c r="K941" s="19">
        <f>IF($I941="","",IFERROR($I941/$J941,0))</f>
        <v/>
      </c>
      <c r="L941" s="18">
        <f>IF($K941="","",$K941*N(INDEX(Turnos!$C$2:$C$201,MATCH($G941,Turnos!$J$2:$J$201,0))))</f>
        <v/>
      </c>
      <c r="M941" s="18">
        <f>IF($K941="","",$K941*N(INDEX(Turnos!$D$2:$D$201,MATCH($G941,Turnos!$J$2:$J$201,0))))</f>
        <v/>
      </c>
      <c r="N941" s="18">
        <f>IF($K941="","",$L941+$M941)</f>
        <v/>
      </c>
      <c r="O941" s="13">
        <f>IF(OR($G941="",$C941="",$G941&lt;&gt;'Liquidación del turno'!$C$5),"",COUNTIFS($G$2:$G941,$G941,$C$2:$C941,"&lt;&gt;"))</f>
        <v/>
      </c>
    </row>
    <row r="942">
      <c r="A942" s="16" t="n"/>
      <c r="B942" s="11" t="n"/>
      <c r="C942" s="11" t="n"/>
      <c r="D942" s="12" t="n"/>
      <c r="E942" s="13">
        <f>IF($C942="","",IFERROR(INDEX(Equipo!$B$2:$B$61,MATCH($C942,Equipo!$A$2:$A$61,0)),"No está en Equipo"))</f>
        <v/>
      </c>
      <c r="F942" s="15">
        <f>IF($C942="","",IFERROR(INDEX(Equipo!$C$2:$C$61,MATCH($C942,Equipo!$A$2:$A$61,0)),0))</f>
        <v/>
      </c>
      <c r="G942" s="13">
        <f>IF(OR($A942="",$B942=""),"",IFERROR($A942*10+MATCH($B942,Puestos!$D$2:$D$7,0),""))</f>
        <v/>
      </c>
      <c r="H942" s="13">
        <f>IF($G942="","",IFERROR(INDEX(Turnos!$F$2:$F$201,MATCH($G942,Turnos!$J$2:$J$201,0)),"Falta el turno"))</f>
        <v/>
      </c>
      <c r="I942" s="15">
        <f>IF(OR($C942="",$H942=""),"",IF($H942="Por horas",N($D942),IF($H942="Por puntos",N($F942),IF($H942="Puntos × horas",N($F942)*N($D942),IF($H942="Partes iguales",1,"")))))</f>
        <v/>
      </c>
      <c r="J942" s="15">
        <f>IF($I942="","",SUMIFS($I$2:$I$1201,$G$2:$G$1201,$G942))</f>
        <v/>
      </c>
      <c r="K942" s="19">
        <f>IF($I942="","",IFERROR($I942/$J942,0))</f>
        <v/>
      </c>
      <c r="L942" s="18">
        <f>IF($K942="","",$K942*N(INDEX(Turnos!$C$2:$C$201,MATCH($G942,Turnos!$J$2:$J$201,0))))</f>
        <v/>
      </c>
      <c r="M942" s="18">
        <f>IF($K942="","",$K942*N(INDEX(Turnos!$D$2:$D$201,MATCH($G942,Turnos!$J$2:$J$201,0))))</f>
        <v/>
      </c>
      <c r="N942" s="18">
        <f>IF($K942="","",$L942+$M942)</f>
        <v/>
      </c>
      <c r="O942" s="13">
        <f>IF(OR($G942="",$C942="",$G942&lt;&gt;'Liquidación del turno'!$C$5),"",COUNTIFS($G$2:$G942,$G942,$C$2:$C942,"&lt;&gt;"))</f>
        <v/>
      </c>
    </row>
    <row r="943">
      <c r="A943" s="16" t="n"/>
      <c r="B943" s="11" t="n"/>
      <c r="C943" s="11" t="n"/>
      <c r="D943" s="12" t="n"/>
      <c r="E943" s="13">
        <f>IF($C943="","",IFERROR(INDEX(Equipo!$B$2:$B$61,MATCH($C943,Equipo!$A$2:$A$61,0)),"No está en Equipo"))</f>
        <v/>
      </c>
      <c r="F943" s="15">
        <f>IF($C943="","",IFERROR(INDEX(Equipo!$C$2:$C$61,MATCH($C943,Equipo!$A$2:$A$61,0)),0))</f>
        <v/>
      </c>
      <c r="G943" s="13">
        <f>IF(OR($A943="",$B943=""),"",IFERROR($A943*10+MATCH($B943,Puestos!$D$2:$D$7,0),""))</f>
        <v/>
      </c>
      <c r="H943" s="13">
        <f>IF($G943="","",IFERROR(INDEX(Turnos!$F$2:$F$201,MATCH($G943,Turnos!$J$2:$J$201,0)),"Falta el turno"))</f>
        <v/>
      </c>
      <c r="I943" s="15">
        <f>IF(OR($C943="",$H943=""),"",IF($H943="Por horas",N($D943),IF($H943="Por puntos",N($F943),IF($H943="Puntos × horas",N($F943)*N($D943),IF($H943="Partes iguales",1,"")))))</f>
        <v/>
      </c>
      <c r="J943" s="15">
        <f>IF($I943="","",SUMIFS($I$2:$I$1201,$G$2:$G$1201,$G943))</f>
        <v/>
      </c>
      <c r="K943" s="19">
        <f>IF($I943="","",IFERROR($I943/$J943,0))</f>
        <v/>
      </c>
      <c r="L943" s="18">
        <f>IF($K943="","",$K943*N(INDEX(Turnos!$C$2:$C$201,MATCH($G943,Turnos!$J$2:$J$201,0))))</f>
        <v/>
      </c>
      <c r="M943" s="18">
        <f>IF($K943="","",$K943*N(INDEX(Turnos!$D$2:$D$201,MATCH($G943,Turnos!$J$2:$J$201,0))))</f>
        <v/>
      </c>
      <c r="N943" s="18">
        <f>IF($K943="","",$L943+$M943)</f>
        <v/>
      </c>
      <c r="O943" s="13">
        <f>IF(OR($G943="",$C943="",$G943&lt;&gt;'Liquidación del turno'!$C$5),"",COUNTIFS($G$2:$G943,$G943,$C$2:$C943,"&lt;&gt;"))</f>
        <v/>
      </c>
    </row>
    <row r="944">
      <c r="A944" s="16" t="n"/>
      <c r="B944" s="11" t="n"/>
      <c r="C944" s="11" t="n"/>
      <c r="D944" s="12" t="n"/>
      <c r="E944" s="13">
        <f>IF($C944="","",IFERROR(INDEX(Equipo!$B$2:$B$61,MATCH($C944,Equipo!$A$2:$A$61,0)),"No está en Equipo"))</f>
        <v/>
      </c>
      <c r="F944" s="15">
        <f>IF($C944="","",IFERROR(INDEX(Equipo!$C$2:$C$61,MATCH($C944,Equipo!$A$2:$A$61,0)),0))</f>
        <v/>
      </c>
      <c r="G944" s="13">
        <f>IF(OR($A944="",$B944=""),"",IFERROR($A944*10+MATCH($B944,Puestos!$D$2:$D$7,0),""))</f>
        <v/>
      </c>
      <c r="H944" s="13">
        <f>IF($G944="","",IFERROR(INDEX(Turnos!$F$2:$F$201,MATCH($G944,Turnos!$J$2:$J$201,0)),"Falta el turno"))</f>
        <v/>
      </c>
      <c r="I944" s="15">
        <f>IF(OR($C944="",$H944=""),"",IF($H944="Por horas",N($D944),IF($H944="Por puntos",N($F944),IF($H944="Puntos × horas",N($F944)*N($D944),IF($H944="Partes iguales",1,"")))))</f>
        <v/>
      </c>
      <c r="J944" s="15">
        <f>IF($I944="","",SUMIFS($I$2:$I$1201,$G$2:$G$1201,$G944))</f>
        <v/>
      </c>
      <c r="K944" s="19">
        <f>IF($I944="","",IFERROR($I944/$J944,0))</f>
        <v/>
      </c>
      <c r="L944" s="18">
        <f>IF($K944="","",$K944*N(INDEX(Turnos!$C$2:$C$201,MATCH($G944,Turnos!$J$2:$J$201,0))))</f>
        <v/>
      </c>
      <c r="M944" s="18">
        <f>IF($K944="","",$K944*N(INDEX(Turnos!$D$2:$D$201,MATCH($G944,Turnos!$J$2:$J$201,0))))</f>
        <v/>
      </c>
      <c r="N944" s="18">
        <f>IF($K944="","",$L944+$M944)</f>
        <v/>
      </c>
      <c r="O944" s="13">
        <f>IF(OR($G944="",$C944="",$G944&lt;&gt;'Liquidación del turno'!$C$5),"",COUNTIFS($G$2:$G944,$G944,$C$2:$C944,"&lt;&gt;"))</f>
        <v/>
      </c>
    </row>
    <row r="945">
      <c r="A945" s="16" t="n"/>
      <c r="B945" s="11" t="n"/>
      <c r="C945" s="11" t="n"/>
      <c r="D945" s="12" t="n"/>
      <c r="E945" s="13">
        <f>IF($C945="","",IFERROR(INDEX(Equipo!$B$2:$B$61,MATCH($C945,Equipo!$A$2:$A$61,0)),"No está en Equipo"))</f>
        <v/>
      </c>
      <c r="F945" s="15">
        <f>IF($C945="","",IFERROR(INDEX(Equipo!$C$2:$C$61,MATCH($C945,Equipo!$A$2:$A$61,0)),0))</f>
        <v/>
      </c>
      <c r="G945" s="13">
        <f>IF(OR($A945="",$B945=""),"",IFERROR($A945*10+MATCH($B945,Puestos!$D$2:$D$7,0),""))</f>
        <v/>
      </c>
      <c r="H945" s="13">
        <f>IF($G945="","",IFERROR(INDEX(Turnos!$F$2:$F$201,MATCH($G945,Turnos!$J$2:$J$201,0)),"Falta el turno"))</f>
        <v/>
      </c>
      <c r="I945" s="15">
        <f>IF(OR($C945="",$H945=""),"",IF($H945="Por horas",N($D945),IF($H945="Por puntos",N($F945),IF($H945="Puntos × horas",N($F945)*N($D945),IF($H945="Partes iguales",1,"")))))</f>
        <v/>
      </c>
      <c r="J945" s="15">
        <f>IF($I945="","",SUMIFS($I$2:$I$1201,$G$2:$G$1201,$G945))</f>
        <v/>
      </c>
      <c r="K945" s="19">
        <f>IF($I945="","",IFERROR($I945/$J945,0))</f>
        <v/>
      </c>
      <c r="L945" s="18">
        <f>IF($K945="","",$K945*N(INDEX(Turnos!$C$2:$C$201,MATCH($G945,Turnos!$J$2:$J$201,0))))</f>
        <v/>
      </c>
      <c r="M945" s="18">
        <f>IF($K945="","",$K945*N(INDEX(Turnos!$D$2:$D$201,MATCH($G945,Turnos!$J$2:$J$201,0))))</f>
        <v/>
      </c>
      <c r="N945" s="18">
        <f>IF($K945="","",$L945+$M945)</f>
        <v/>
      </c>
      <c r="O945" s="13">
        <f>IF(OR($G945="",$C945="",$G945&lt;&gt;'Liquidación del turno'!$C$5),"",COUNTIFS($G$2:$G945,$G945,$C$2:$C945,"&lt;&gt;"))</f>
        <v/>
      </c>
    </row>
    <row r="946">
      <c r="A946" s="16" t="n"/>
      <c r="B946" s="11" t="n"/>
      <c r="C946" s="11" t="n"/>
      <c r="D946" s="12" t="n"/>
      <c r="E946" s="13">
        <f>IF($C946="","",IFERROR(INDEX(Equipo!$B$2:$B$61,MATCH($C946,Equipo!$A$2:$A$61,0)),"No está en Equipo"))</f>
        <v/>
      </c>
      <c r="F946" s="15">
        <f>IF($C946="","",IFERROR(INDEX(Equipo!$C$2:$C$61,MATCH($C946,Equipo!$A$2:$A$61,0)),0))</f>
        <v/>
      </c>
      <c r="G946" s="13">
        <f>IF(OR($A946="",$B946=""),"",IFERROR($A946*10+MATCH($B946,Puestos!$D$2:$D$7,0),""))</f>
        <v/>
      </c>
      <c r="H946" s="13">
        <f>IF($G946="","",IFERROR(INDEX(Turnos!$F$2:$F$201,MATCH($G946,Turnos!$J$2:$J$201,0)),"Falta el turno"))</f>
        <v/>
      </c>
      <c r="I946" s="15">
        <f>IF(OR($C946="",$H946=""),"",IF($H946="Por horas",N($D946),IF($H946="Por puntos",N($F946),IF($H946="Puntos × horas",N($F946)*N($D946),IF($H946="Partes iguales",1,"")))))</f>
        <v/>
      </c>
      <c r="J946" s="15">
        <f>IF($I946="","",SUMIFS($I$2:$I$1201,$G$2:$G$1201,$G946))</f>
        <v/>
      </c>
      <c r="K946" s="19">
        <f>IF($I946="","",IFERROR($I946/$J946,0))</f>
        <v/>
      </c>
      <c r="L946" s="18">
        <f>IF($K946="","",$K946*N(INDEX(Turnos!$C$2:$C$201,MATCH($G946,Turnos!$J$2:$J$201,0))))</f>
        <v/>
      </c>
      <c r="M946" s="18">
        <f>IF($K946="","",$K946*N(INDEX(Turnos!$D$2:$D$201,MATCH($G946,Turnos!$J$2:$J$201,0))))</f>
        <v/>
      </c>
      <c r="N946" s="18">
        <f>IF($K946="","",$L946+$M946)</f>
        <v/>
      </c>
      <c r="O946" s="13">
        <f>IF(OR($G946="",$C946="",$G946&lt;&gt;'Liquidación del turno'!$C$5),"",COUNTIFS($G$2:$G946,$G946,$C$2:$C946,"&lt;&gt;"))</f>
        <v/>
      </c>
    </row>
    <row r="947">
      <c r="A947" s="16" t="n"/>
      <c r="B947" s="11" t="n"/>
      <c r="C947" s="11" t="n"/>
      <c r="D947" s="12" t="n"/>
      <c r="E947" s="13">
        <f>IF($C947="","",IFERROR(INDEX(Equipo!$B$2:$B$61,MATCH($C947,Equipo!$A$2:$A$61,0)),"No está en Equipo"))</f>
        <v/>
      </c>
      <c r="F947" s="15">
        <f>IF($C947="","",IFERROR(INDEX(Equipo!$C$2:$C$61,MATCH($C947,Equipo!$A$2:$A$61,0)),0))</f>
        <v/>
      </c>
      <c r="G947" s="13">
        <f>IF(OR($A947="",$B947=""),"",IFERROR($A947*10+MATCH($B947,Puestos!$D$2:$D$7,0),""))</f>
        <v/>
      </c>
      <c r="H947" s="13">
        <f>IF($G947="","",IFERROR(INDEX(Turnos!$F$2:$F$201,MATCH($G947,Turnos!$J$2:$J$201,0)),"Falta el turno"))</f>
        <v/>
      </c>
      <c r="I947" s="15">
        <f>IF(OR($C947="",$H947=""),"",IF($H947="Por horas",N($D947),IF($H947="Por puntos",N($F947),IF($H947="Puntos × horas",N($F947)*N($D947),IF($H947="Partes iguales",1,"")))))</f>
        <v/>
      </c>
      <c r="J947" s="15">
        <f>IF($I947="","",SUMIFS($I$2:$I$1201,$G$2:$G$1201,$G947))</f>
        <v/>
      </c>
      <c r="K947" s="19">
        <f>IF($I947="","",IFERROR($I947/$J947,0))</f>
        <v/>
      </c>
      <c r="L947" s="18">
        <f>IF($K947="","",$K947*N(INDEX(Turnos!$C$2:$C$201,MATCH($G947,Turnos!$J$2:$J$201,0))))</f>
        <v/>
      </c>
      <c r="M947" s="18">
        <f>IF($K947="","",$K947*N(INDEX(Turnos!$D$2:$D$201,MATCH($G947,Turnos!$J$2:$J$201,0))))</f>
        <v/>
      </c>
      <c r="N947" s="18">
        <f>IF($K947="","",$L947+$M947)</f>
        <v/>
      </c>
      <c r="O947" s="13">
        <f>IF(OR($G947="",$C947="",$G947&lt;&gt;'Liquidación del turno'!$C$5),"",COUNTIFS($G$2:$G947,$G947,$C$2:$C947,"&lt;&gt;"))</f>
        <v/>
      </c>
    </row>
    <row r="948">
      <c r="A948" s="16" t="n"/>
      <c r="B948" s="11" t="n"/>
      <c r="C948" s="11" t="n"/>
      <c r="D948" s="12" t="n"/>
      <c r="E948" s="13">
        <f>IF($C948="","",IFERROR(INDEX(Equipo!$B$2:$B$61,MATCH($C948,Equipo!$A$2:$A$61,0)),"No está en Equipo"))</f>
        <v/>
      </c>
      <c r="F948" s="15">
        <f>IF($C948="","",IFERROR(INDEX(Equipo!$C$2:$C$61,MATCH($C948,Equipo!$A$2:$A$61,0)),0))</f>
        <v/>
      </c>
      <c r="G948" s="13">
        <f>IF(OR($A948="",$B948=""),"",IFERROR($A948*10+MATCH($B948,Puestos!$D$2:$D$7,0),""))</f>
        <v/>
      </c>
      <c r="H948" s="13">
        <f>IF($G948="","",IFERROR(INDEX(Turnos!$F$2:$F$201,MATCH($G948,Turnos!$J$2:$J$201,0)),"Falta el turno"))</f>
        <v/>
      </c>
      <c r="I948" s="15">
        <f>IF(OR($C948="",$H948=""),"",IF($H948="Por horas",N($D948),IF($H948="Por puntos",N($F948),IF($H948="Puntos × horas",N($F948)*N($D948),IF($H948="Partes iguales",1,"")))))</f>
        <v/>
      </c>
      <c r="J948" s="15">
        <f>IF($I948="","",SUMIFS($I$2:$I$1201,$G$2:$G$1201,$G948))</f>
        <v/>
      </c>
      <c r="K948" s="19">
        <f>IF($I948="","",IFERROR($I948/$J948,0))</f>
        <v/>
      </c>
      <c r="L948" s="18">
        <f>IF($K948="","",$K948*N(INDEX(Turnos!$C$2:$C$201,MATCH($G948,Turnos!$J$2:$J$201,0))))</f>
        <v/>
      </c>
      <c r="M948" s="18">
        <f>IF($K948="","",$K948*N(INDEX(Turnos!$D$2:$D$201,MATCH($G948,Turnos!$J$2:$J$201,0))))</f>
        <v/>
      </c>
      <c r="N948" s="18">
        <f>IF($K948="","",$L948+$M948)</f>
        <v/>
      </c>
      <c r="O948" s="13">
        <f>IF(OR($G948="",$C948="",$G948&lt;&gt;'Liquidación del turno'!$C$5),"",COUNTIFS($G$2:$G948,$G948,$C$2:$C948,"&lt;&gt;"))</f>
        <v/>
      </c>
    </row>
    <row r="949">
      <c r="A949" s="16" t="n"/>
      <c r="B949" s="11" t="n"/>
      <c r="C949" s="11" t="n"/>
      <c r="D949" s="12" t="n"/>
      <c r="E949" s="13">
        <f>IF($C949="","",IFERROR(INDEX(Equipo!$B$2:$B$61,MATCH($C949,Equipo!$A$2:$A$61,0)),"No está en Equipo"))</f>
        <v/>
      </c>
      <c r="F949" s="15">
        <f>IF($C949="","",IFERROR(INDEX(Equipo!$C$2:$C$61,MATCH($C949,Equipo!$A$2:$A$61,0)),0))</f>
        <v/>
      </c>
      <c r="G949" s="13">
        <f>IF(OR($A949="",$B949=""),"",IFERROR($A949*10+MATCH($B949,Puestos!$D$2:$D$7,0),""))</f>
        <v/>
      </c>
      <c r="H949" s="13">
        <f>IF($G949="","",IFERROR(INDEX(Turnos!$F$2:$F$201,MATCH($G949,Turnos!$J$2:$J$201,0)),"Falta el turno"))</f>
        <v/>
      </c>
      <c r="I949" s="15">
        <f>IF(OR($C949="",$H949=""),"",IF($H949="Por horas",N($D949),IF($H949="Por puntos",N($F949),IF($H949="Puntos × horas",N($F949)*N($D949),IF($H949="Partes iguales",1,"")))))</f>
        <v/>
      </c>
      <c r="J949" s="15">
        <f>IF($I949="","",SUMIFS($I$2:$I$1201,$G$2:$G$1201,$G949))</f>
        <v/>
      </c>
      <c r="K949" s="19">
        <f>IF($I949="","",IFERROR($I949/$J949,0))</f>
        <v/>
      </c>
      <c r="L949" s="18">
        <f>IF($K949="","",$K949*N(INDEX(Turnos!$C$2:$C$201,MATCH($G949,Turnos!$J$2:$J$201,0))))</f>
        <v/>
      </c>
      <c r="M949" s="18">
        <f>IF($K949="","",$K949*N(INDEX(Turnos!$D$2:$D$201,MATCH($G949,Turnos!$J$2:$J$201,0))))</f>
        <v/>
      </c>
      <c r="N949" s="18">
        <f>IF($K949="","",$L949+$M949)</f>
        <v/>
      </c>
      <c r="O949" s="13">
        <f>IF(OR($G949="",$C949="",$G949&lt;&gt;'Liquidación del turno'!$C$5),"",COUNTIFS($G$2:$G949,$G949,$C$2:$C949,"&lt;&gt;"))</f>
        <v/>
      </c>
    </row>
    <row r="950">
      <c r="A950" s="16" t="n"/>
      <c r="B950" s="11" t="n"/>
      <c r="C950" s="11" t="n"/>
      <c r="D950" s="12" t="n"/>
      <c r="E950" s="13">
        <f>IF($C950="","",IFERROR(INDEX(Equipo!$B$2:$B$61,MATCH($C950,Equipo!$A$2:$A$61,0)),"No está en Equipo"))</f>
        <v/>
      </c>
      <c r="F950" s="15">
        <f>IF($C950="","",IFERROR(INDEX(Equipo!$C$2:$C$61,MATCH($C950,Equipo!$A$2:$A$61,0)),0))</f>
        <v/>
      </c>
      <c r="G950" s="13">
        <f>IF(OR($A950="",$B950=""),"",IFERROR($A950*10+MATCH($B950,Puestos!$D$2:$D$7,0),""))</f>
        <v/>
      </c>
      <c r="H950" s="13">
        <f>IF($G950="","",IFERROR(INDEX(Turnos!$F$2:$F$201,MATCH($G950,Turnos!$J$2:$J$201,0)),"Falta el turno"))</f>
        <v/>
      </c>
      <c r="I950" s="15">
        <f>IF(OR($C950="",$H950=""),"",IF($H950="Por horas",N($D950),IF($H950="Por puntos",N($F950),IF($H950="Puntos × horas",N($F950)*N($D950),IF($H950="Partes iguales",1,"")))))</f>
        <v/>
      </c>
      <c r="J950" s="15">
        <f>IF($I950="","",SUMIFS($I$2:$I$1201,$G$2:$G$1201,$G950))</f>
        <v/>
      </c>
      <c r="K950" s="19">
        <f>IF($I950="","",IFERROR($I950/$J950,0))</f>
        <v/>
      </c>
      <c r="L950" s="18">
        <f>IF($K950="","",$K950*N(INDEX(Turnos!$C$2:$C$201,MATCH($G950,Turnos!$J$2:$J$201,0))))</f>
        <v/>
      </c>
      <c r="M950" s="18">
        <f>IF($K950="","",$K950*N(INDEX(Turnos!$D$2:$D$201,MATCH($G950,Turnos!$J$2:$J$201,0))))</f>
        <v/>
      </c>
      <c r="N950" s="18">
        <f>IF($K950="","",$L950+$M950)</f>
        <v/>
      </c>
      <c r="O950" s="13">
        <f>IF(OR($G950="",$C950="",$G950&lt;&gt;'Liquidación del turno'!$C$5),"",COUNTIFS($G$2:$G950,$G950,$C$2:$C950,"&lt;&gt;"))</f>
        <v/>
      </c>
    </row>
    <row r="951">
      <c r="A951" s="16" t="n"/>
      <c r="B951" s="11" t="n"/>
      <c r="C951" s="11" t="n"/>
      <c r="D951" s="12" t="n"/>
      <c r="E951" s="13">
        <f>IF($C951="","",IFERROR(INDEX(Equipo!$B$2:$B$61,MATCH($C951,Equipo!$A$2:$A$61,0)),"No está en Equipo"))</f>
        <v/>
      </c>
      <c r="F951" s="15">
        <f>IF($C951="","",IFERROR(INDEX(Equipo!$C$2:$C$61,MATCH($C951,Equipo!$A$2:$A$61,0)),0))</f>
        <v/>
      </c>
      <c r="G951" s="13">
        <f>IF(OR($A951="",$B951=""),"",IFERROR($A951*10+MATCH($B951,Puestos!$D$2:$D$7,0),""))</f>
        <v/>
      </c>
      <c r="H951" s="13">
        <f>IF($G951="","",IFERROR(INDEX(Turnos!$F$2:$F$201,MATCH($G951,Turnos!$J$2:$J$201,0)),"Falta el turno"))</f>
        <v/>
      </c>
      <c r="I951" s="15">
        <f>IF(OR($C951="",$H951=""),"",IF($H951="Por horas",N($D951),IF($H951="Por puntos",N($F951),IF($H951="Puntos × horas",N($F951)*N($D951),IF($H951="Partes iguales",1,"")))))</f>
        <v/>
      </c>
      <c r="J951" s="15">
        <f>IF($I951="","",SUMIFS($I$2:$I$1201,$G$2:$G$1201,$G951))</f>
        <v/>
      </c>
      <c r="K951" s="19">
        <f>IF($I951="","",IFERROR($I951/$J951,0))</f>
        <v/>
      </c>
      <c r="L951" s="18">
        <f>IF($K951="","",$K951*N(INDEX(Turnos!$C$2:$C$201,MATCH($G951,Turnos!$J$2:$J$201,0))))</f>
        <v/>
      </c>
      <c r="M951" s="18">
        <f>IF($K951="","",$K951*N(INDEX(Turnos!$D$2:$D$201,MATCH($G951,Turnos!$J$2:$J$201,0))))</f>
        <v/>
      </c>
      <c r="N951" s="18">
        <f>IF($K951="","",$L951+$M951)</f>
        <v/>
      </c>
      <c r="O951" s="13">
        <f>IF(OR($G951="",$C951="",$G951&lt;&gt;'Liquidación del turno'!$C$5),"",COUNTIFS($G$2:$G951,$G951,$C$2:$C951,"&lt;&gt;"))</f>
        <v/>
      </c>
    </row>
    <row r="952">
      <c r="A952" s="16" t="n"/>
      <c r="B952" s="11" t="n"/>
      <c r="C952" s="11" t="n"/>
      <c r="D952" s="12" t="n"/>
      <c r="E952" s="13">
        <f>IF($C952="","",IFERROR(INDEX(Equipo!$B$2:$B$61,MATCH($C952,Equipo!$A$2:$A$61,0)),"No está en Equipo"))</f>
        <v/>
      </c>
      <c r="F952" s="15">
        <f>IF($C952="","",IFERROR(INDEX(Equipo!$C$2:$C$61,MATCH($C952,Equipo!$A$2:$A$61,0)),0))</f>
        <v/>
      </c>
      <c r="G952" s="13">
        <f>IF(OR($A952="",$B952=""),"",IFERROR($A952*10+MATCH($B952,Puestos!$D$2:$D$7,0),""))</f>
        <v/>
      </c>
      <c r="H952" s="13">
        <f>IF($G952="","",IFERROR(INDEX(Turnos!$F$2:$F$201,MATCH($G952,Turnos!$J$2:$J$201,0)),"Falta el turno"))</f>
        <v/>
      </c>
      <c r="I952" s="15">
        <f>IF(OR($C952="",$H952=""),"",IF($H952="Por horas",N($D952),IF($H952="Por puntos",N($F952),IF($H952="Puntos × horas",N($F952)*N($D952),IF($H952="Partes iguales",1,"")))))</f>
        <v/>
      </c>
      <c r="J952" s="15">
        <f>IF($I952="","",SUMIFS($I$2:$I$1201,$G$2:$G$1201,$G952))</f>
        <v/>
      </c>
      <c r="K952" s="19">
        <f>IF($I952="","",IFERROR($I952/$J952,0))</f>
        <v/>
      </c>
      <c r="L952" s="18">
        <f>IF($K952="","",$K952*N(INDEX(Turnos!$C$2:$C$201,MATCH($G952,Turnos!$J$2:$J$201,0))))</f>
        <v/>
      </c>
      <c r="M952" s="18">
        <f>IF($K952="","",$K952*N(INDEX(Turnos!$D$2:$D$201,MATCH($G952,Turnos!$J$2:$J$201,0))))</f>
        <v/>
      </c>
      <c r="N952" s="18">
        <f>IF($K952="","",$L952+$M952)</f>
        <v/>
      </c>
      <c r="O952" s="13">
        <f>IF(OR($G952="",$C952="",$G952&lt;&gt;'Liquidación del turno'!$C$5),"",COUNTIFS($G$2:$G952,$G952,$C$2:$C952,"&lt;&gt;"))</f>
        <v/>
      </c>
    </row>
    <row r="953">
      <c r="A953" s="16" t="n"/>
      <c r="B953" s="11" t="n"/>
      <c r="C953" s="11" t="n"/>
      <c r="D953" s="12" t="n"/>
      <c r="E953" s="13">
        <f>IF($C953="","",IFERROR(INDEX(Equipo!$B$2:$B$61,MATCH($C953,Equipo!$A$2:$A$61,0)),"No está en Equipo"))</f>
        <v/>
      </c>
      <c r="F953" s="15">
        <f>IF($C953="","",IFERROR(INDEX(Equipo!$C$2:$C$61,MATCH($C953,Equipo!$A$2:$A$61,0)),0))</f>
        <v/>
      </c>
      <c r="G953" s="13">
        <f>IF(OR($A953="",$B953=""),"",IFERROR($A953*10+MATCH($B953,Puestos!$D$2:$D$7,0),""))</f>
        <v/>
      </c>
      <c r="H953" s="13">
        <f>IF($G953="","",IFERROR(INDEX(Turnos!$F$2:$F$201,MATCH($G953,Turnos!$J$2:$J$201,0)),"Falta el turno"))</f>
        <v/>
      </c>
      <c r="I953" s="15">
        <f>IF(OR($C953="",$H953=""),"",IF($H953="Por horas",N($D953),IF($H953="Por puntos",N($F953),IF($H953="Puntos × horas",N($F953)*N($D953),IF($H953="Partes iguales",1,"")))))</f>
        <v/>
      </c>
      <c r="J953" s="15">
        <f>IF($I953="","",SUMIFS($I$2:$I$1201,$G$2:$G$1201,$G953))</f>
        <v/>
      </c>
      <c r="K953" s="19">
        <f>IF($I953="","",IFERROR($I953/$J953,0))</f>
        <v/>
      </c>
      <c r="L953" s="18">
        <f>IF($K953="","",$K953*N(INDEX(Turnos!$C$2:$C$201,MATCH($G953,Turnos!$J$2:$J$201,0))))</f>
        <v/>
      </c>
      <c r="M953" s="18">
        <f>IF($K953="","",$K953*N(INDEX(Turnos!$D$2:$D$201,MATCH($G953,Turnos!$J$2:$J$201,0))))</f>
        <v/>
      </c>
      <c r="N953" s="18">
        <f>IF($K953="","",$L953+$M953)</f>
        <v/>
      </c>
      <c r="O953" s="13">
        <f>IF(OR($G953="",$C953="",$G953&lt;&gt;'Liquidación del turno'!$C$5),"",COUNTIFS($G$2:$G953,$G953,$C$2:$C953,"&lt;&gt;"))</f>
        <v/>
      </c>
    </row>
    <row r="954">
      <c r="A954" s="16" t="n"/>
      <c r="B954" s="11" t="n"/>
      <c r="C954" s="11" t="n"/>
      <c r="D954" s="12" t="n"/>
      <c r="E954" s="13">
        <f>IF($C954="","",IFERROR(INDEX(Equipo!$B$2:$B$61,MATCH($C954,Equipo!$A$2:$A$61,0)),"No está en Equipo"))</f>
        <v/>
      </c>
      <c r="F954" s="15">
        <f>IF($C954="","",IFERROR(INDEX(Equipo!$C$2:$C$61,MATCH($C954,Equipo!$A$2:$A$61,0)),0))</f>
        <v/>
      </c>
      <c r="G954" s="13">
        <f>IF(OR($A954="",$B954=""),"",IFERROR($A954*10+MATCH($B954,Puestos!$D$2:$D$7,0),""))</f>
        <v/>
      </c>
      <c r="H954" s="13">
        <f>IF($G954="","",IFERROR(INDEX(Turnos!$F$2:$F$201,MATCH($G954,Turnos!$J$2:$J$201,0)),"Falta el turno"))</f>
        <v/>
      </c>
      <c r="I954" s="15">
        <f>IF(OR($C954="",$H954=""),"",IF($H954="Por horas",N($D954),IF($H954="Por puntos",N($F954),IF($H954="Puntos × horas",N($F954)*N($D954),IF($H954="Partes iguales",1,"")))))</f>
        <v/>
      </c>
      <c r="J954" s="15">
        <f>IF($I954="","",SUMIFS($I$2:$I$1201,$G$2:$G$1201,$G954))</f>
        <v/>
      </c>
      <c r="K954" s="19">
        <f>IF($I954="","",IFERROR($I954/$J954,0))</f>
        <v/>
      </c>
      <c r="L954" s="18">
        <f>IF($K954="","",$K954*N(INDEX(Turnos!$C$2:$C$201,MATCH($G954,Turnos!$J$2:$J$201,0))))</f>
        <v/>
      </c>
      <c r="M954" s="18">
        <f>IF($K954="","",$K954*N(INDEX(Turnos!$D$2:$D$201,MATCH($G954,Turnos!$J$2:$J$201,0))))</f>
        <v/>
      </c>
      <c r="N954" s="18">
        <f>IF($K954="","",$L954+$M954)</f>
        <v/>
      </c>
      <c r="O954" s="13">
        <f>IF(OR($G954="",$C954="",$G954&lt;&gt;'Liquidación del turno'!$C$5),"",COUNTIFS($G$2:$G954,$G954,$C$2:$C954,"&lt;&gt;"))</f>
        <v/>
      </c>
    </row>
    <row r="955">
      <c r="A955" s="16" t="n"/>
      <c r="B955" s="11" t="n"/>
      <c r="C955" s="11" t="n"/>
      <c r="D955" s="12" t="n"/>
      <c r="E955" s="13">
        <f>IF($C955="","",IFERROR(INDEX(Equipo!$B$2:$B$61,MATCH($C955,Equipo!$A$2:$A$61,0)),"No está en Equipo"))</f>
        <v/>
      </c>
      <c r="F955" s="15">
        <f>IF($C955="","",IFERROR(INDEX(Equipo!$C$2:$C$61,MATCH($C955,Equipo!$A$2:$A$61,0)),0))</f>
        <v/>
      </c>
      <c r="G955" s="13">
        <f>IF(OR($A955="",$B955=""),"",IFERROR($A955*10+MATCH($B955,Puestos!$D$2:$D$7,0),""))</f>
        <v/>
      </c>
      <c r="H955" s="13">
        <f>IF($G955="","",IFERROR(INDEX(Turnos!$F$2:$F$201,MATCH($G955,Turnos!$J$2:$J$201,0)),"Falta el turno"))</f>
        <v/>
      </c>
      <c r="I955" s="15">
        <f>IF(OR($C955="",$H955=""),"",IF($H955="Por horas",N($D955),IF($H955="Por puntos",N($F955),IF($H955="Puntos × horas",N($F955)*N($D955),IF($H955="Partes iguales",1,"")))))</f>
        <v/>
      </c>
      <c r="J955" s="15">
        <f>IF($I955="","",SUMIFS($I$2:$I$1201,$G$2:$G$1201,$G955))</f>
        <v/>
      </c>
      <c r="K955" s="19">
        <f>IF($I955="","",IFERROR($I955/$J955,0))</f>
        <v/>
      </c>
      <c r="L955" s="18">
        <f>IF($K955="","",$K955*N(INDEX(Turnos!$C$2:$C$201,MATCH($G955,Turnos!$J$2:$J$201,0))))</f>
        <v/>
      </c>
      <c r="M955" s="18">
        <f>IF($K955="","",$K955*N(INDEX(Turnos!$D$2:$D$201,MATCH($G955,Turnos!$J$2:$J$201,0))))</f>
        <v/>
      </c>
      <c r="N955" s="18">
        <f>IF($K955="","",$L955+$M955)</f>
        <v/>
      </c>
      <c r="O955" s="13">
        <f>IF(OR($G955="",$C955="",$G955&lt;&gt;'Liquidación del turno'!$C$5),"",COUNTIFS($G$2:$G955,$G955,$C$2:$C955,"&lt;&gt;"))</f>
        <v/>
      </c>
    </row>
    <row r="956">
      <c r="A956" s="16" t="n"/>
      <c r="B956" s="11" t="n"/>
      <c r="C956" s="11" t="n"/>
      <c r="D956" s="12" t="n"/>
      <c r="E956" s="13">
        <f>IF($C956="","",IFERROR(INDEX(Equipo!$B$2:$B$61,MATCH($C956,Equipo!$A$2:$A$61,0)),"No está en Equipo"))</f>
        <v/>
      </c>
      <c r="F956" s="15">
        <f>IF($C956="","",IFERROR(INDEX(Equipo!$C$2:$C$61,MATCH($C956,Equipo!$A$2:$A$61,0)),0))</f>
        <v/>
      </c>
      <c r="G956" s="13">
        <f>IF(OR($A956="",$B956=""),"",IFERROR($A956*10+MATCH($B956,Puestos!$D$2:$D$7,0),""))</f>
        <v/>
      </c>
      <c r="H956" s="13">
        <f>IF($G956="","",IFERROR(INDEX(Turnos!$F$2:$F$201,MATCH($G956,Turnos!$J$2:$J$201,0)),"Falta el turno"))</f>
        <v/>
      </c>
      <c r="I956" s="15">
        <f>IF(OR($C956="",$H956=""),"",IF($H956="Por horas",N($D956),IF($H956="Por puntos",N($F956),IF($H956="Puntos × horas",N($F956)*N($D956),IF($H956="Partes iguales",1,"")))))</f>
        <v/>
      </c>
      <c r="J956" s="15">
        <f>IF($I956="","",SUMIFS($I$2:$I$1201,$G$2:$G$1201,$G956))</f>
        <v/>
      </c>
      <c r="K956" s="19">
        <f>IF($I956="","",IFERROR($I956/$J956,0))</f>
        <v/>
      </c>
      <c r="L956" s="18">
        <f>IF($K956="","",$K956*N(INDEX(Turnos!$C$2:$C$201,MATCH($G956,Turnos!$J$2:$J$201,0))))</f>
        <v/>
      </c>
      <c r="M956" s="18">
        <f>IF($K956="","",$K956*N(INDEX(Turnos!$D$2:$D$201,MATCH($G956,Turnos!$J$2:$J$201,0))))</f>
        <v/>
      </c>
      <c r="N956" s="18">
        <f>IF($K956="","",$L956+$M956)</f>
        <v/>
      </c>
      <c r="O956" s="13">
        <f>IF(OR($G956="",$C956="",$G956&lt;&gt;'Liquidación del turno'!$C$5),"",COUNTIFS($G$2:$G956,$G956,$C$2:$C956,"&lt;&gt;"))</f>
        <v/>
      </c>
    </row>
    <row r="957">
      <c r="A957" s="16" t="n"/>
      <c r="B957" s="11" t="n"/>
      <c r="C957" s="11" t="n"/>
      <c r="D957" s="12" t="n"/>
      <c r="E957" s="13">
        <f>IF($C957="","",IFERROR(INDEX(Equipo!$B$2:$B$61,MATCH($C957,Equipo!$A$2:$A$61,0)),"No está en Equipo"))</f>
        <v/>
      </c>
      <c r="F957" s="15">
        <f>IF($C957="","",IFERROR(INDEX(Equipo!$C$2:$C$61,MATCH($C957,Equipo!$A$2:$A$61,0)),0))</f>
        <v/>
      </c>
      <c r="G957" s="13">
        <f>IF(OR($A957="",$B957=""),"",IFERROR($A957*10+MATCH($B957,Puestos!$D$2:$D$7,0),""))</f>
        <v/>
      </c>
      <c r="H957" s="13">
        <f>IF($G957="","",IFERROR(INDEX(Turnos!$F$2:$F$201,MATCH($G957,Turnos!$J$2:$J$201,0)),"Falta el turno"))</f>
        <v/>
      </c>
      <c r="I957" s="15">
        <f>IF(OR($C957="",$H957=""),"",IF($H957="Por horas",N($D957),IF($H957="Por puntos",N($F957),IF($H957="Puntos × horas",N($F957)*N($D957),IF($H957="Partes iguales",1,"")))))</f>
        <v/>
      </c>
      <c r="J957" s="15">
        <f>IF($I957="","",SUMIFS($I$2:$I$1201,$G$2:$G$1201,$G957))</f>
        <v/>
      </c>
      <c r="K957" s="19">
        <f>IF($I957="","",IFERROR($I957/$J957,0))</f>
        <v/>
      </c>
      <c r="L957" s="18">
        <f>IF($K957="","",$K957*N(INDEX(Turnos!$C$2:$C$201,MATCH($G957,Turnos!$J$2:$J$201,0))))</f>
        <v/>
      </c>
      <c r="M957" s="18">
        <f>IF($K957="","",$K957*N(INDEX(Turnos!$D$2:$D$201,MATCH($G957,Turnos!$J$2:$J$201,0))))</f>
        <v/>
      </c>
      <c r="N957" s="18">
        <f>IF($K957="","",$L957+$M957)</f>
        <v/>
      </c>
      <c r="O957" s="13">
        <f>IF(OR($G957="",$C957="",$G957&lt;&gt;'Liquidación del turno'!$C$5),"",COUNTIFS($G$2:$G957,$G957,$C$2:$C957,"&lt;&gt;"))</f>
        <v/>
      </c>
    </row>
    <row r="958">
      <c r="A958" s="16" t="n"/>
      <c r="B958" s="11" t="n"/>
      <c r="C958" s="11" t="n"/>
      <c r="D958" s="12" t="n"/>
      <c r="E958" s="13">
        <f>IF($C958="","",IFERROR(INDEX(Equipo!$B$2:$B$61,MATCH($C958,Equipo!$A$2:$A$61,0)),"No está en Equipo"))</f>
        <v/>
      </c>
      <c r="F958" s="15">
        <f>IF($C958="","",IFERROR(INDEX(Equipo!$C$2:$C$61,MATCH($C958,Equipo!$A$2:$A$61,0)),0))</f>
        <v/>
      </c>
      <c r="G958" s="13">
        <f>IF(OR($A958="",$B958=""),"",IFERROR($A958*10+MATCH($B958,Puestos!$D$2:$D$7,0),""))</f>
        <v/>
      </c>
      <c r="H958" s="13">
        <f>IF($G958="","",IFERROR(INDEX(Turnos!$F$2:$F$201,MATCH($G958,Turnos!$J$2:$J$201,0)),"Falta el turno"))</f>
        <v/>
      </c>
      <c r="I958" s="15">
        <f>IF(OR($C958="",$H958=""),"",IF($H958="Por horas",N($D958),IF($H958="Por puntos",N($F958),IF($H958="Puntos × horas",N($F958)*N($D958),IF($H958="Partes iguales",1,"")))))</f>
        <v/>
      </c>
      <c r="J958" s="15">
        <f>IF($I958="","",SUMIFS($I$2:$I$1201,$G$2:$G$1201,$G958))</f>
        <v/>
      </c>
      <c r="K958" s="19">
        <f>IF($I958="","",IFERROR($I958/$J958,0))</f>
        <v/>
      </c>
      <c r="L958" s="18">
        <f>IF($K958="","",$K958*N(INDEX(Turnos!$C$2:$C$201,MATCH($G958,Turnos!$J$2:$J$201,0))))</f>
        <v/>
      </c>
      <c r="M958" s="18">
        <f>IF($K958="","",$K958*N(INDEX(Turnos!$D$2:$D$201,MATCH($G958,Turnos!$J$2:$J$201,0))))</f>
        <v/>
      </c>
      <c r="N958" s="18">
        <f>IF($K958="","",$L958+$M958)</f>
        <v/>
      </c>
      <c r="O958" s="13">
        <f>IF(OR($G958="",$C958="",$G958&lt;&gt;'Liquidación del turno'!$C$5),"",COUNTIFS($G$2:$G958,$G958,$C$2:$C958,"&lt;&gt;"))</f>
        <v/>
      </c>
    </row>
    <row r="959">
      <c r="A959" s="16" t="n"/>
      <c r="B959" s="11" t="n"/>
      <c r="C959" s="11" t="n"/>
      <c r="D959" s="12" t="n"/>
      <c r="E959" s="13">
        <f>IF($C959="","",IFERROR(INDEX(Equipo!$B$2:$B$61,MATCH($C959,Equipo!$A$2:$A$61,0)),"No está en Equipo"))</f>
        <v/>
      </c>
      <c r="F959" s="15">
        <f>IF($C959="","",IFERROR(INDEX(Equipo!$C$2:$C$61,MATCH($C959,Equipo!$A$2:$A$61,0)),0))</f>
        <v/>
      </c>
      <c r="G959" s="13">
        <f>IF(OR($A959="",$B959=""),"",IFERROR($A959*10+MATCH($B959,Puestos!$D$2:$D$7,0),""))</f>
        <v/>
      </c>
      <c r="H959" s="13">
        <f>IF($G959="","",IFERROR(INDEX(Turnos!$F$2:$F$201,MATCH($G959,Turnos!$J$2:$J$201,0)),"Falta el turno"))</f>
        <v/>
      </c>
      <c r="I959" s="15">
        <f>IF(OR($C959="",$H959=""),"",IF($H959="Por horas",N($D959),IF($H959="Por puntos",N($F959),IF($H959="Puntos × horas",N($F959)*N($D959),IF($H959="Partes iguales",1,"")))))</f>
        <v/>
      </c>
      <c r="J959" s="15">
        <f>IF($I959="","",SUMIFS($I$2:$I$1201,$G$2:$G$1201,$G959))</f>
        <v/>
      </c>
      <c r="K959" s="19">
        <f>IF($I959="","",IFERROR($I959/$J959,0))</f>
        <v/>
      </c>
      <c r="L959" s="18">
        <f>IF($K959="","",$K959*N(INDEX(Turnos!$C$2:$C$201,MATCH($G959,Turnos!$J$2:$J$201,0))))</f>
        <v/>
      </c>
      <c r="M959" s="18">
        <f>IF($K959="","",$K959*N(INDEX(Turnos!$D$2:$D$201,MATCH($G959,Turnos!$J$2:$J$201,0))))</f>
        <v/>
      </c>
      <c r="N959" s="18">
        <f>IF($K959="","",$L959+$M959)</f>
        <v/>
      </c>
      <c r="O959" s="13">
        <f>IF(OR($G959="",$C959="",$G959&lt;&gt;'Liquidación del turno'!$C$5),"",COUNTIFS($G$2:$G959,$G959,$C$2:$C959,"&lt;&gt;"))</f>
        <v/>
      </c>
    </row>
    <row r="960">
      <c r="A960" s="16" t="n"/>
      <c r="B960" s="11" t="n"/>
      <c r="C960" s="11" t="n"/>
      <c r="D960" s="12" t="n"/>
      <c r="E960" s="13">
        <f>IF($C960="","",IFERROR(INDEX(Equipo!$B$2:$B$61,MATCH($C960,Equipo!$A$2:$A$61,0)),"No está en Equipo"))</f>
        <v/>
      </c>
      <c r="F960" s="15">
        <f>IF($C960="","",IFERROR(INDEX(Equipo!$C$2:$C$61,MATCH($C960,Equipo!$A$2:$A$61,0)),0))</f>
        <v/>
      </c>
      <c r="G960" s="13">
        <f>IF(OR($A960="",$B960=""),"",IFERROR($A960*10+MATCH($B960,Puestos!$D$2:$D$7,0),""))</f>
        <v/>
      </c>
      <c r="H960" s="13">
        <f>IF($G960="","",IFERROR(INDEX(Turnos!$F$2:$F$201,MATCH($G960,Turnos!$J$2:$J$201,0)),"Falta el turno"))</f>
        <v/>
      </c>
      <c r="I960" s="15">
        <f>IF(OR($C960="",$H960=""),"",IF($H960="Por horas",N($D960),IF($H960="Por puntos",N($F960),IF($H960="Puntos × horas",N($F960)*N($D960),IF($H960="Partes iguales",1,"")))))</f>
        <v/>
      </c>
      <c r="J960" s="15">
        <f>IF($I960="","",SUMIFS($I$2:$I$1201,$G$2:$G$1201,$G960))</f>
        <v/>
      </c>
      <c r="K960" s="19">
        <f>IF($I960="","",IFERROR($I960/$J960,0))</f>
        <v/>
      </c>
      <c r="L960" s="18">
        <f>IF($K960="","",$K960*N(INDEX(Turnos!$C$2:$C$201,MATCH($G960,Turnos!$J$2:$J$201,0))))</f>
        <v/>
      </c>
      <c r="M960" s="18">
        <f>IF($K960="","",$K960*N(INDEX(Turnos!$D$2:$D$201,MATCH($G960,Turnos!$J$2:$J$201,0))))</f>
        <v/>
      </c>
      <c r="N960" s="18">
        <f>IF($K960="","",$L960+$M960)</f>
        <v/>
      </c>
      <c r="O960" s="13">
        <f>IF(OR($G960="",$C960="",$G960&lt;&gt;'Liquidación del turno'!$C$5),"",COUNTIFS($G$2:$G960,$G960,$C$2:$C960,"&lt;&gt;"))</f>
        <v/>
      </c>
    </row>
    <row r="961">
      <c r="A961" s="16" t="n"/>
      <c r="B961" s="11" t="n"/>
      <c r="C961" s="11" t="n"/>
      <c r="D961" s="12" t="n"/>
      <c r="E961" s="13">
        <f>IF($C961="","",IFERROR(INDEX(Equipo!$B$2:$B$61,MATCH($C961,Equipo!$A$2:$A$61,0)),"No está en Equipo"))</f>
        <v/>
      </c>
      <c r="F961" s="15">
        <f>IF($C961="","",IFERROR(INDEX(Equipo!$C$2:$C$61,MATCH($C961,Equipo!$A$2:$A$61,0)),0))</f>
        <v/>
      </c>
      <c r="G961" s="13">
        <f>IF(OR($A961="",$B961=""),"",IFERROR($A961*10+MATCH($B961,Puestos!$D$2:$D$7,0),""))</f>
        <v/>
      </c>
      <c r="H961" s="13">
        <f>IF($G961="","",IFERROR(INDEX(Turnos!$F$2:$F$201,MATCH($G961,Turnos!$J$2:$J$201,0)),"Falta el turno"))</f>
        <v/>
      </c>
      <c r="I961" s="15">
        <f>IF(OR($C961="",$H961=""),"",IF($H961="Por horas",N($D961),IF($H961="Por puntos",N($F961),IF($H961="Puntos × horas",N($F961)*N($D961),IF($H961="Partes iguales",1,"")))))</f>
        <v/>
      </c>
      <c r="J961" s="15">
        <f>IF($I961="","",SUMIFS($I$2:$I$1201,$G$2:$G$1201,$G961))</f>
        <v/>
      </c>
      <c r="K961" s="19">
        <f>IF($I961="","",IFERROR($I961/$J961,0))</f>
        <v/>
      </c>
      <c r="L961" s="18">
        <f>IF($K961="","",$K961*N(INDEX(Turnos!$C$2:$C$201,MATCH($G961,Turnos!$J$2:$J$201,0))))</f>
        <v/>
      </c>
      <c r="M961" s="18">
        <f>IF($K961="","",$K961*N(INDEX(Turnos!$D$2:$D$201,MATCH($G961,Turnos!$J$2:$J$201,0))))</f>
        <v/>
      </c>
      <c r="N961" s="18">
        <f>IF($K961="","",$L961+$M961)</f>
        <v/>
      </c>
      <c r="O961" s="13">
        <f>IF(OR($G961="",$C961="",$G961&lt;&gt;'Liquidación del turno'!$C$5),"",COUNTIFS($G$2:$G961,$G961,$C$2:$C961,"&lt;&gt;"))</f>
        <v/>
      </c>
    </row>
    <row r="962">
      <c r="A962" s="16" t="n"/>
      <c r="B962" s="11" t="n"/>
      <c r="C962" s="11" t="n"/>
      <c r="D962" s="12" t="n"/>
      <c r="E962" s="13">
        <f>IF($C962="","",IFERROR(INDEX(Equipo!$B$2:$B$61,MATCH($C962,Equipo!$A$2:$A$61,0)),"No está en Equipo"))</f>
        <v/>
      </c>
      <c r="F962" s="15">
        <f>IF($C962="","",IFERROR(INDEX(Equipo!$C$2:$C$61,MATCH($C962,Equipo!$A$2:$A$61,0)),0))</f>
        <v/>
      </c>
      <c r="G962" s="13">
        <f>IF(OR($A962="",$B962=""),"",IFERROR($A962*10+MATCH($B962,Puestos!$D$2:$D$7,0),""))</f>
        <v/>
      </c>
      <c r="H962" s="13">
        <f>IF($G962="","",IFERROR(INDEX(Turnos!$F$2:$F$201,MATCH($G962,Turnos!$J$2:$J$201,0)),"Falta el turno"))</f>
        <v/>
      </c>
      <c r="I962" s="15">
        <f>IF(OR($C962="",$H962=""),"",IF($H962="Por horas",N($D962),IF($H962="Por puntos",N($F962),IF($H962="Puntos × horas",N($F962)*N($D962),IF($H962="Partes iguales",1,"")))))</f>
        <v/>
      </c>
      <c r="J962" s="15">
        <f>IF($I962="","",SUMIFS($I$2:$I$1201,$G$2:$G$1201,$G962))</f>
        <v/>
      </c>
      <c r="K962" s="19">
        <f>IF($I962="","",IFERROR($I962/$J962,0))</f>
        <v/>
      </c>
      <c r="L962" s="18">
        <f>IF($K962="","",$K962*N(INDEX(Turnos!$C$2:$C$201,MATCH($G962,Turnos!$J$2:$J$201,0))))</f>
        <v/>
      </c>
      <c r="M962" s="18">
        <f>IF($K962="","",$K962*N(INDEX(Turnos!$D$2:$D$201,MATCH($G962,Turnos!$J$2:$J$201,0))))</f>
        <v/>
      </c>
      <c r="N962" s="18">
        <f>IF($K962="","",$L962+$M962)</f>
        <v/>
      </c>
      <c r="O962" s="13">
        <f>IF(OR($G962="",$C962="",$G962&lt;&gt;'Liquidación del turno'!$C$5),"",COUNTIFS($G$2:$G962,$G962,$C$2:$C962,"&lt;&gt;"))</f>
        <v/>
      </c>
    </row>
    <row r="963">
      <c r="A963" s="16" t="n"/>
      <c r="B963" s="11" t="n"/>
      <c r="C963" s="11" t="n"/>
      <c r="D963" s="12" t="n"/>
      <c r="E963" s="13">
        <f>IF($C963="","",IFERROR(INDEX(Equipo!$B$2:$B$61,MATCH($C963,Equipo!$A$2:$A$61,0)),"No está en Equipo"))</f>
        <v/>
      </c>
      <c r="F963" s="15">
        <f>IF($C963="","",IFERROR(INDEX(Equipo!$C$2:$C$61,MATCH($C963,Equipo!$A$2:$A$61,0)),0))</f>
        <v/>
      </c>
      <c r="G963" s="13">
        <f>IF(OR($A963="",$B963=""),"",IFERROR($A963*10+MATCH($B963,Puestos!$D$2:$D$7,0),""))</f>
        <v/>
      </c>
      <c r="H963" s="13">
        <f>IF($G963="","",IFERROR(INDEX(Turnos!$F$2:$F$201,MATCH($G963,Turnos!$J$2:$J$201,0)),"Falta el turno"))</f>
        <v/>
      </c>
      <c r="I963" s="15">
        <f>IF(OR($C963="",$H963=""),"",IF($H963="Por horas",N($D963),IF($H963="Por puntos",N($F963),IF($H963="Puntos × horas",N($F963)*N($D963),IF($H963="Partes iguales",1,"")))))</f>
        <v/>
      </c>
      <c r="J963" s="15">
        <f>IF($I963="","",SUMIFS($I$2:$I$1201,$G$2:$G$1201,$G963))</f>
        <v/>
      </c>
      <c r="K963" s="19">
        <f>IF($I963="","",IFERROR($I963/$J963,0))</f>
        <v/>
      </c>
      <c r="L963" s="18">
        <f>IF($K963="","",$K963*N(INDEX(Turnos!$C$2:$C$201,MATCH($G963,Turnos!$J$2:$J$201,0))))</f>
        <v/>
      </c>
      <c r="M963" s="18">
        <f>IF($K963="","",$K963*N(INDEX(Turnos!$D$2:$D$201,MATCH($G963,Turnos!$J$2:$J$201,0))))</f>
        <v/>
      </c>
      <c r="N963" s="18">
        <f>IF($K963="","",$L963+$M963)</f>
        <v/>
      </c>
      <c r="O963" s="13">
        <f>IF(OR($G963="",$C963="",$G963&lt;&gt;'Liquidación del turno'!$C$5),"",COUNTIFS($G$2:$G963,$G963,$C$2:$C963,"&lt;&gt;"))</f>
        <v/>
      </c>
    </row>
    <row r="964">
      <c r="A964" s="16" t="n"/>
      <c r="B964" s="11" t="n"/>
      <c r="C964" s="11" t="n"/>
      <c r="D964" s="12" t="n"/>
      <c r="E964" s="13">
        <f>IF($C964="","",IFERROR(INDEX(Equipo!$B$2:$B$61,MATCH($C964,Equipo!$A$2:$A$61,0)),"No está en Equipo"))</f>
        <v/>
      </c>
      <c r="F964" s="15">
        <f>IF($C964="","",IFERROR(INDEX(Equipo!$C$2:$C$61,MATCH($C964,Equipo!$A$2:$A$61,0)),0))</f>
        <v/>
      </c>
      <c r="G964" s="13">
        <f>IF(OR($A964="",$B964=""),"",IFERROR($A964*10+MATCH($B964,Puestos!$D$2:$D$7,0),""))</f>
        <v/>
      </c>
      <c r="H964" s="13">
        <f>IF($G964="","",IFERROR(INDEX(Turnos!$F$2:$F$201,MATCH($G964,Turnos!$J$2:$J$201,0)),"Falta el turno"))</f>
        <v/>
      </c>
      <c r="I964" s="15">
        <f>IF(OR($C964="",$H964=""),"",IF($H964="Por horas",N($D964),IF($H964="Por puntos",N($F964),IF($H964="Puntos × horas",N($F964)*N($D964),IF($H964="Partes iguales",1,"")))))</f>
        <v/>
      </c>
      <c r="J964" s="15">
        <f>IF($I964="","",SUMIFS($I$2:$I$1201,$G$2:$G$1201,$G964))</f>
        <v/>
      </c>
      <c r="K964" s="19">
        <f>IF($I964="","",IFERROR($I964/$J964,0))</f>
        <v/>
      </c>
      <c r="L964" s="18">
        <f>IF($K964="","",$K964*N(INDEX(Turnos!$C$2:$C$201,MATCH($G964,Turnos!$J$2:$J$201,0))))</f>
        <v/>
      </c>
      <c r="M964" s="18">
        <f>IF($K964="","",$K964*N(INDEX(Turnos!$D$2:$D$201,MATCH($G964,Turnos!$J$2:$J$201,0))))</f>
        <v/>
      </c>
      <c r="N964" s="18">
        <f>IF($K964="","",$L964+$M964)</f>
        <v/>
      </c>
      <c r="O964" s="13">
        <f>IF(OR($G964="",$C964="",$G964&lt;&gt;'Liquidación del turno'!$C$5),"",COUNTIFS($G$2:$G964,$G964,$C$2:$C964,"&lt;&gt;"))</f>
        <v/>
      </c>
    </row>
    <row r="965">
      <c r="A965" s="16" t="n"/>
      <c r="B965" s="11" t="n"/>
      <c r="C965" s="11" t="n"/>
      <c r="D965" s="12" t="n"/>
      <c r="E965" s="13">
        <f>IF($C965="","",IFERROR(INDEX(Equipo!$B$2:$B$61,MATCH($C965,Equipo!$A$2:$A$61,0)),"No está en Equipo"))</f>
        <v/>
      </c>
      <c r="F965" s="15">
        <f>IF($C965="","",IFERROR(INDEX(Equipo!$C$2:$C$61,MATCH($C965,Equipo!$A$2:$A$61,0)),0))</f>
        <v/>
      </c>
      <c r="G965" s="13">
        <f>IF(OR($A965="",$B965=""),"",IFERROR($A965*10+MATCH($B965,Puestos!$D$2:$D$7,0),""))</f>
        <v/>
      </c>
      <c r="H965" s="13">
        <f>IF($G965="","",IFERROR(INDEX(Turnos!$F$2:$F$201,MATCH($G965,Turnos!$J$2:$J$201,0)),"Falta el turno"))</f>
        <v/>
      </c>
      <c r="I965" s="15">
        <f>IF(OR($C965="",$H965=""),"",IF($H965="Por horas",N($D965),IF($H965="Por puntos",N($F965),IF($H965="Puntos × horas",N($F965)*N($D965),IF($H965="Partes iguales",1,"")))))</f>
        <v/>
      </c>
      <c r="J965" s="15">
        <f>IF($I965="","",SUMIFS($I$2:$I$1201,$G$2:$G$1201,$G965))</f>
        <v/>
      </c>
      <c r="K965" s="19">
        <f>IF($I965="","",IFERROR($I965/$J965,0))</f>
        <v/>
      </c>
      <c r="L965" s="18">
        <f>IF($K965="","",$K965*N(INDEX(Turnos!$C$2:$C$201,MATCH($G965,Turnos!$J$2:$J$201,0))))</f>
        <v/>
      </c>
      <c r="M965" s="18">
        <f>IF($K965="","",$K965*N(INDEX(Turnos!$D$2:$D$201,MATCH($G965,Turnos!$J$2:$J$201,0))))</f>
        <v/>
      </c>
      <c r="N965" s="18">
        <f>IF($K965="","",$L965+$M965)</f>
        <v/>
      </c>
      <c r="O965" s="13">
        <f>IF(OR($G965="",$C965="",$G965&lt;&gt;'Liquidación del turno'!$C$5),"",COUNTIFS($G$2:$G965,$G965,$C$2:$C965,"&lt;&gt;"))</f>
        <v/>
      </c>
    </row>
    <row r="966">
      <c r="A966" s="16" t="n"/>
      <c r="B966" s="11" t="n"/>
      <c r="C966" s="11" t="n"/>
      <c r="D966" s="12" t="n"/>
      <c r="E966" s="13">
        <f>IF($C966="","",IFERROR(INDEX(Equipo!$B$2:$B$61,MATCH($C966,Equipo!$A$2:$A$61,0)),"No está en Equipo"))</f>
        <v/>
      </c>
      <c r="F966" s="15">
        <f>IF($C966="","",IFERROR(INDEX(Equipo!$C$2:$C$61,MATCH($C966,Equipo!$A$2:$A$61,0)),0))</f>
        <v/>
      </c>
      <c r="G966" s="13">
        <f>IF(OR($A966="",$B966=""),"",IFERROR($A966*10+MATCH($B966,Puestos!$D$2:$D$7,0),""))</f>
        <v/>
      </c>
      <c r="H966" s="13">
        <f>IF($G966="","",IFERROR(INDEX(Turnos!$F$2:$F$201,MATCH($G966,Turnos!$J$2:$J$201,0)),"Falta el turno"))</f>
        <v/>
      </c>
      <c r="I966" s="15">
        <f>IF(OR($C966="",$H966=""),"",IF($H966="Por horas",N($D966),IF($H966="Por puntos",N($F966),IF($H966="Puntos × horas",N($F966)*N($D966),IF($H966="Partes iguales",1,"")))))</f>
        <v/>
      </c>
      <c r="J966" s="15">
        <f>IF($I966="","",SUMIFS($I$2:$I$1201,$G$2:$G$1201,$G966))</f>
        <v/>
      </c>
      <c r="K966" s="19">
        <f>IF($I966="","",IFERROR($I966/$J966,0))</f>
        <v/>
      </c>
      <c r="L966" s="18">
        <f>IF($K966="","",$K966*N(INDEX(Turnos!$C$2:$C$201,MATCH($G966,Turnos!$J$2:$J$201,0))))</f>
        <v/>
      </c>
      <c r="M966" s="18">
        <f>IF($K966="","",$K966*N(INDEX(Turnos!$D$2:$D$201,MATCH($G966,Turnos!$J$2:$J$201,0))))</f>
        <v/>
      </c>
      <c r="N966" s="18">
        <f>IF($K966="","",$L966+$M966)</f>
        <v/>
      </c>
      <c r="O966" s="13">
        <f>IF(OR($G966="",$C966="",$G966&lt;&gt;'Liquidación del turno'!$C$5),"",COUNTIFS($G$2:$G966,$G966,$C$2:$C966,"&lt;&gt;"))</f>
        <v/>
      </c>
    </row>
    <row r="967">
      <c r="A967" s="16" t="n"/>
      <c r="B967" s="11" t="n"/>
      <c r="C967" s="11" t="n"/>
      <c r="D967" s="12" t="n"/>
      <c r="E967" s="13">
        <f>IF($C967="","",IFERROR(INDEX(Equipo!$B$2:$B$61,MATCH($C967,Equipo!$A$2:$A$61,0)),"No está en Equipo"))</f>
        <v/>
      </c>
      <c r="F967" s="15">
        <f>IF($C967="","",IFERROR(INDEX(Equipo!$C$2:$C$61,MATCH($C967,Equipo!$A$2:$A$61,0)),0))</f>
        <v/>
      </c>
      <c r="G967" s="13">
        <f>IF(OR($A967="",$B967=""),"",IFERROR($A967*10+MATCH($B967,Puestos!$D$2:$D$7,0),""))</f>
        <v/>
      </c>
      <c r="H967" s="13">
        <f>IF($G967="","",IFERROR(INDEX(Turnos!$F$2:$F$201,MATCH($G967,Turnos!$J$2:$J$201,0)),"Falta el turno"))</f>
        <v/>
      </c>
      <c r="I967" s="15">
        <f>IF(OR($C967="",$H967=""),"",IF($H967="Por horas",N($D967),IF($H967="Por puntos",N($F967),IF($H967="Puntos × horas",N($F967)*N($D967),IF($H967="Partes iguales",1,"")))))</f>
        <v/>
      </c>
      <c r="J967" s="15">
        <f>IF($I967="","",SUMIFS($I$2:$I$1201,$G$2:$G$1201,$G967))</f>
        <v/>
      </c>
      <c r="K967" s="19">
        <f>IF($I967="","",IFERROR($I967/$J967,0))</f>
        <v/>
      </c>
      <c r="L967" s="18">
        <f>IF($K967="","",$K967*N(INDEX(Turnos!$C$2:$C$201,MATCH($G967,Turnos!$J$2:$J$201,0))))</f>
        <v/>
      </c>
      <c r="M967" s="18">
        <f>IF($K967="","",$K967*N(INDEX(Turnos!$D$2:$D$201,MATCH($G967,Turnos!$J$2:$J$201,0))))</f>
        <v/>
      </c>
      <c r="N967" s="18">
        <f>IF($K967="","",$L967+$M967)</f>
        <v/>
      </c>
      <c r="O967" s="13">
        <f>IF(OR($G967="",$C967="",$G967&lt;&gt;'Liquidación del turno'!$C$5),"",COUNTIFS($G$2:$G967,$G967,$C$2:$C967,"&lt;&gt;"))</f>
        <v/>
      </c>
    </row>
    <row r="968">
      <c r="A968" s="16" t="n"/>
      <c r="B968" s="11" t="n"/>
      <c r="C968" s="11" t="n"/>
      <c r="D968" s="12" t="n"/>
      <c r="E968" s="13">
        <f>IF($C968="","",IFERROR(INDEX(Equipo!$B$2:$B$61,MATCH($C968,Equipo!$A$2:$A$61,0)),"No está en Equipo"))</f>
        <v/>
      </c>
      <c r="F968" s="15">
        <f>IF($C968="","",IFERROR(INDEX(Equipo!$C$2:$C$61,MATCH($C968,Equipo!$A$2:$A$61,0)),0))</f>
        <v/>
      </c>
      <c r="G968" s="13">
        <f>IF(OR($A968="",$B968=""),"",IFERROR($A968*10+MATCH($B968,Puestos!$D$2:$D$7,0),""))</f>
        <v/>
      </c>
      <c r="H968" s="13">
        <f>IF($G968="","",IFERROR(INDEX(Turnos!$F$2:$F$201,MATCH($G968,Turnos!$J$2:$J$201,0)),"Falta el turno"))</f>
        <v/>
      </c>
      <c r="I968" s="15">
        <f>IF(OR($C968="",$H968=""),"",IF($H968="Por horas",N($D968),IF($H968="Por puntos",N($F968),IF($H968="Puntos × horas",N($F968)*N($D968),IF($H968="Partes iguales",1,"")))))</f>
        <v/>
      </c>
      <c r="J968" s="15">
        <f>IF($I968="","",SUMIFS($I$2:$I$1201,$G$2:$G$1201,$G968))</f>
        <v/>
      </c>
      <c r="K968" s="19">
        <f>IF($I968="","",IFERROR($I968/$J968,0))</f>
        <v/>
      </c>
      <c r="L968" s="18">
        <f>IF($K968="","",$K968*N(INDEX(Turnos!$C$2:$C$201,MATCH($G968,Turnos!$J$2:$J$201,0))))</f>
        <v/>
      </c>
      <c r="M968" s="18">
        <f>IF($K968="","",$K968*N(INDEX(Turnos!$D$2:$D$201,MATCH($G968,Turnos!$J$2:$J$201,0))))</f>
        <v/>
      </c>
      <c r="N968" s="18">
        <f>IF($K968="","",$L968+$M968)</f>
        <v/>
      </c>
      <c r="O968" s="13">
        <f>IF(OR($G968="",$C968="",$G968&lt;&gt;'Liquidación del turno'!$C$5),"",COUNTIFS($G$2:$G968,$G968,$C$2:$C968,"&lt;&gt;"))</f>
        <v/>
      </c>
    </row>
    <row r="969">
      <c r="A969" s="16" t="n"/>
      <c r="B969" s="11" t="n"/>
      <c r="C969" s="11" t="n"/>
      <c r="D969" s="12" t="n"/>
      <c r="E969" s="13">
        <f>IF($C969="","",IFERROR(INDEX(Equipo!$B$2:$B$61,MATCH($C969,Equipo!$A$2:$A$61,0)),"No está en Equipo"))</f>
        <v/>
      </c>
      <c r="F969" s="15">
        <f>IF($C969="","",IFERROR(INDEX(Equipo!$C$2:$C$61,MATCH($C969,Equipo!$A$2:$A$61,0)),0))</f>
        <v/>
      </c>
      <c r="G969" s="13">
        <f>IF(OR($A969="",$B969=""),"",IFERROR($A969*10+MATCH($B969,Puestos!$D$2:$D$7,0),""))</f>
        <v/>
      </c>
      <c r="H969" s="13">
        <f>IF($G969="","",IFERROR(INDEX(Turnos!$F$2:$F$201,MATCH($G969,Turnos!$J$2:$J$201,0)),"Falta el turno"))</f>
        <v/>
      </c>
      <c r="I969" s="15">
        <f>IF(OR($C969="",$H969=""),"",IF($H969="Por horas",N($D969),IF($H969="Por puntos",N($F969),IF($H969="Puntos × horas",N($F969)*N($D969),IF($H969="Partes iguales",1,"")))))</f>
        <v/>
      </c>
      <c r="J969" s="15">
        <f>IF($I969="","",SUMIFS($I$2:$I$1201,$G$2:$G$1201,$G969))</f>
        <v/>
      </c>
      <c r="K969" s="19">
        <f>IF($I969="","",IFERROR($I969/$J969,0))</f>
        <v/>
      </c>
      <c r="L969" s="18">
        <f>IF($K969="","",$K969*N(INDEX(Turnos!$C$2:$C$201,MATCH($G969,Turnos!$J$2:$J$201,0))))</f>
        <v/>
      </c>
      <c r="M969" s="18">
        <f>IF($K969="","",$K969*N(INDEX(Turnos!$D$2:$D$201,MATCH($G969,Turnos!$J$2:$J$201,0))))</f>
        <v/>
      </c>
      <c r="N969" s="18">
        <f>IF($K969="","",$L969+$M969)</f>
        <v/>
      </c>
      <c r="O969" s="13">
        <f>IF(OR($G969="",$C969="",$G969&lt;&gt;'Liquidación del turno'!$C$5),"",COUNTIFS($G$2:$G969,$G969,$C$2:$C969,"&lt;&gt;"))</f>
        <v/>
      </c>
    </row>
    <row r="970">
      <c r="A970" s="16" t="n"/>
      <c r="B970" s="11" t="n"/>
      <c r="C970" s="11" t="n"/>
      <c r="D970" s="12" t="n"/>
      <c r="E970" s="13">
        <f>IF($C970="","",IFERROR(INDEX(Equipo!$B$2:$B$61,MATCH($C970,Equipo!$A$2:$A$61,0)),"No está en Equipo"))</f>
        <v/>
      </c>
      <c r="F970" s="15">
        <f>IF($C970="","",IFERROR(INDEX(Equipo!$C$2:$C$61,MATCH($C970,Equipo!$A$2:$A$61,0)),0))</f>
        <v/>
      </c>
      <c r="G970" s="13">
        <f>IF(OR($A970="",$B970=""),"",IFERROR($A970*10+MATCH($B970,Puestos!$D$2:$D$7,0),""))</f>
        <v/>
      </c>
      <c r="H970" s="13">
        <f>IF($G970="","",IFERROR(INDEX(Turnos!$F$2:$F$201,MATCH($G970,Turnos!$J$2:$J$201,0)),"Falta el turno"))</f>
        <v/>
      </c>
      <c r="I970" s="15">
        <f>IF(OR($C970="",$H970=""),"",IF($H970="Por horas",N($D970),IF($H970="Por puntos",N($F970),IF($H970="Puntos × horas",N($F970)*N($D970),IF($H970="Partes iguales",1,"")))))</f>
        <v/>
      </c>
      <c r="J970" s="15">
        <f>IF($I970="","",SUMIFS($I$2:$I$1201,$G$2:$G$1201,$G970))</f>
        <v/>
      </c>
      <c r="K970" s="19">
        <f>IF($I970="","",IFERROR($I970/$J970,0))</f>
        <v/>
      </c>
      <c r="L970" s="18">
        <f>IF($K970="","",$K970*N(INDEX(Turnos!$C$2:$C$201,MATCH($G970,Turnos!$J$2:$J$201,0))))</f>
        <v/>
      </c>
      <c r="M970" s="18">
        <f>IF($K970="","",$K970*N(INDEX(Turnos!$D$2:$D$201,MATCH($G970,Turnos!$J$2:$J$201,0))))</f>
        <v/>
      </c>
      <c r="N970" s="18">
        <f>IF($K970="","",$L970+$M970)</f>
        <v/>
      </c>
      <c r="O970" s="13">
        <f>IF(OR($G970="",$C970="",$G970&lt;&gt;'Liquidación del turno'!$C$5),"",COUNTIFS($G$2:$G970,$G970,$C$2:$C970,"&lt;&gt;"))</f>
        <v/>
      </c>
    </row>
    <row r="971">
      <c r="A971" s="16" t="n"/>
      <c r="B971" s="11" t="n"/>
      <c r="C971" s="11" t="n"/>
      <c r="D971" s="12" t="n"/>
      <c r="E971" s="13">
        <f>IF($C971="","",IFERROR(INDEX(Equipo!$B$2:$B$61,MATCH($C971,Equipo!$A$2:$A$61,0)),"No está en Equipo"))</f>
        <v/>
      </c>
      <c r="F971" s="15">
        <f>IF($C971="","",IFERROR(INDEX(Equipo!$C$2:$C$61,MATCH($C971,Equipo!$A$2:$A$61,0)),0))</f>
        <v/>
      </c>
      <c r="G971" s="13">
        <f>IF(OR($A971="",$B971=""),"",IFERROR($A971*10+MATCH($B971,Puestos!$D$2:$D$7,0),""))</f>
        <v/>
      </c>
      <c r="H971" s="13">
        <f>IF($G971="","",IFERROR(INDEX(Turnos!$F$2:$F$201,MATCH($G971,Turnos!$J$2:$J$201,0)),"Falta el turno"))</f>
        <v/>
      </c>
      <c r="I971" s="15">
        <f>IF(OR($C971="",$H971=""),"",IF($H971="Por horas",N($D971),IF($H971="Por puntos",N($F971),IF($H971="Puntos × horas",N($F971)*N($D971),IF($H971="Partes iguales",1,"")))))</f>
        <v/>
      </c>
      <c r="J971" s="15">
        <f>IF($I971="","",SUMIFS($I$2:$I$1201,$G$2:$G$1201,$G971))</f>
        <v/>
      </c>
      <c r="K971" s="19">
        <f>IF($I971="","",IFERROR($I971/$J971,0))</f>
        <v/>
      </c>
      <c r="L971" s="18">
        <f>IF($K971="","",$K971*N(INDEX(Turnos!$C$2:$C$201,MATCH($G971,Turnos!$J$2:$J$201,0))))</f>
        <v/>
      </c>
      <c r="M971" s="18">
        <f>IF($K971="","",$K971*N(INDEX(Turnos!$D$2:$D$201,MATCH($G971,Turnos!$J$2:$J$201,0))))</f>
        <v/>
      </c>
      <c r="N971" s="18">
        <f>IF($K971="","",$L971+$M971)</f>
        <v/>
      </c>
      <c r="O971" s="13">
        <f>IF(OR($G971="",$C971="",$G971&lt;&gt;'Liquidación del turno'!$C$5),"",COUNTIFS($G$2:$G971,$G971,$C$2:$C971,"&lt;&gt;"))</f>
        <v/>
      </c>
    </row>
    <row r="972">
      <c r="A972" s="16" t="n"/>
      <c r="B972" s="11" t="n"/>
      <c r="C972" s="11" t="n"/>
      <c r="D972" s="12" t="n"/>
      <c r="E972" s="13">
        <f>IF($C972="","",IFERROR(INDEX(Equipo!$B$2:$B$61,MATCH($C972,Equipo!$A$2:$A$61,0)),"No está en Equipo"))</f>
        <v/>
      </c>
      <c r="F972" s="15">
        <f>IF($C972="","",IFERROR(INDEX(Equipo!$C$2:$C$61,MATCH($C972,Equipo!$A$2:$A$61,0)),0))</f>
        <v/>
      </c>
      <c r="G972" s="13">
        <f>IF(OR($A972="",$B972=""),"",IFERROR($A972*10+MATCH($B972,Puestos!$D$2:$D$7,0),""))</f>
        <v/>
      </c>
      <c r="H972" s="13">
        <f>IF($G972="","",IFERROR(INDEX(Turnos!$F$2:$F$201,MATCH($G972,Turnos!$J$2:$J$201,0)),"Falta el turno"))</f>
        <v/>
      </c>
      <c r="I972" s="15">
        <f>IF(OR($C972="",$H972=""),"",IF($H972="Por horas",N($D972),IF($H972="Por puntos",N($F972),IF($H972="Puntos × horas",N($F972)*N($D972),IF($H972="Partes iguales",1,"")))))</f>
        <v/>
      </c>
      <c r="J972" s="15">
        <f>IF($I972="","",SUMIFS($I$2:$I$1201,$G$2:$G$1201,$G972))</f>
        <v/>
      </c>
      <c r="K972" s="19">
        <f>IF($I972="","",IFERROR($I972/$J972,0))</f>
        <v/>
      </c>
      <c r="L972" s="18">
        <f>IF($K972="","",$K972*N(INDEX(Turnos!$C$2:$C$201,MATCH($G972,Turnos!$J$2:$J$201,0))))</f>
        <v/>
      </c>
      <c r="M972" s="18">
        <f>IF($K972="","",$K972*N(INDEX(Turnos!$D$2:$D$201,MATCH($G972,Turnos!$J$2:$J$201,0))))</f>
        <v/>
      </c>
      <c r="N972" s="18">
        <f>IF($K972="","",$L972+$M972)</f>
        <v/>
      </c>
      <c r="O972" s="13">
        <f>IF(OR($G972="",$C972="",$G972&lt;&gt;'Liquidación del turno'!$C$5),"",COUNTIFS($G$2:$G972,$G972,$C$2:$C972,"&lt;&gt;"))</f>
        <v/>
      </c>
    </row>
    <row r="973">
      <c r="A973" s="16" t="n"/>
      <c r="B973" s="11" t="n"/>
      <c r="C973" s="11" t="n"/>
      <c r="D973" s="12" t="n"/>
      <c r="E973" s="13">
        <f>IF($C973="","",IFERROR(INDEX(Equipo!$B$2:$B$61,MATCH($C973,Equipo!$A$2:$A$61,0)),"No está en Equipo"))</f>
        <v/>
      </c>
      <c r="F973" s="15">
        <f>IF($C973="","",IFERROR(INDEX(Equipo!$C$2:$C$61,MATCH($C973,Equipo!$A$2:$A$61,0)),0))</f>
        <v/>
      </c>
      <c r="G973" s="13">
        <f>IF(OR($A973="",$B973=""),"",IFERROR($A973*10+MATCH($B973,Puestos!$D$2:$D$7,0),""))</f>
        <v/>
      </c>
      <c r="H973" s="13">
        <f>IF($G973="","",IFERROR(INDEX(Turnos!$F$2:$F$201,MATCH($G973,Turnos!$J$2:$J$201,0)),"Falta el turno"))</f>
        <v/>
      </c>
      <c r="I973" s="15">
        <f>IF(OR($C973="",$H973=""),"",IF($H973="Por horas",N($D973),IF($H973="Por puntos",N($F973),IF($H973="Puntos × horas",N($F973)*N($D973),IF($H973="Partes iguales",1,"")))))</f>
        <v/>
      </c>
      <c r="J973" s="15">
        <f>IF($I973="","",SUMIFS($I$2:$I$1201,$G$2:$G$1201,$G973))</f>
        <v/>
      </c>
      <c r="K973" s="19">
        <f>IF($I973="","",IFERROR($I973/$J973,0))</f>
        <v/>
      </c>
      <c r="L973" s="18">
        <f>IF($K973="","",$K973*N(INDEX(Turnos!$C$2:$C$201,MATCH($G973,Turnos!$J$2:$J$201,0))))</f>
        <v/>
      </c>
      <c r="M973" s="18">
        <f>IF($K973="","",$K973*N(INDEX(Turnos!$D$2:$D$201,MATCH($G973,Turnos!$J$2:$J$201,0))))</f>
        <v/>
      </c>
      <c r="N973" s="18">
        <f>IF($K973="","",$L973+$M973)</f>
        <v/>
      </c>
      <c r="O973" s="13">
        <f>IF(OR($G973="",$C973="",$G973&lt;&gt;'Liquidación del turno'!$C$5),"",COUNTIFS($G$2:$G973,$G973,$C$2:$C973,"&lt;&gt;"))</f>
        <v/>
      </c>
    </row>
    <row r="974">
      <c r="A974" s="16" t="n"/>
      <c r="B974" s="11" t="n"/>
      <c r="C974" s="11" t="n"/>
      <c r="D974" s="12" t="n"/>
      <c r="E974" s="13">
        <f>IF($C974="","",IFERROR(INDEX(Equipo!$B$2:$B$61,MATCH($C974,Equipo!$A$2:$A$61,0)),"No está en Equipo"))</f>
        <v/>
      </c>
      <c r="F974" s="15">
        <f>IF($C974="","",IFERROR(INDEX(Equipo!$C$2:$C$61,MATCH($C974,Equipo!$A$2:$A$61,0)),0))</f>
        <v/>
      </c>
      <c r="G974" s="13">
        <f>IF(OR($A974="",$B974=""),"",IFERROR($A974*10+MATCH($B974,Puestos!$D$2:$D$7,0),""))</f>
        <v/>
      </c>
      <c r="H974" s="13">
        <f>IF($G974="","",IFERROR(INDEX(Turnos!$F$2:$F$201,MATCH($G974,Turnos!$J$2:$J$201,0)),"Falta el turno"))</f>
        <v/>
      </c>
      <c r="I974" s="15">
        <f>IF(OR($C974="",$H974=""),"",IF($H974="Por horas",N($D974),IF($H974="Por puntos",N($F974),IF($H974="Puntos × horas",N($F974)*N($D974),IF($H974="Partes iguales",1,"")))))</f>
        <v/>
      </c>
      <c r="J974" s="15">
        <f>IF($I974="","",SUMIFS($I$2:$I$1201,$G$2:$G$1201,$G974))</f>
        <v/>
      </c>
      <c r="K974" s="19">
        <f>IF($I974="","",IFERROR($I974/$J974,0))</f>
        <v/>
      </c>
      <c r="L974" s="18">
        <f>IF($K974="","",$K974*N(INDEX(Turnos!$C$2:$C$201,MATCH($G974,Turnos!$J$2:$J$201,0))))</f>
        <v/>
      </c>
      <c r="M974" s="18">
        <f>IF($K974="","",$K974*N(INDEX(Turnos!$D$2:$D$201,MATCH($G974,Turnos!$J$2:$J$201,0))))</f>
        <v/>
      </c>
      <c r="N974" s="18">
        <f>IF($K974="","",$L974+$M974)</f>
        <v/>
      </c>
      <c r="O974" s="13">
        <f>IF(OR($G974="",$C974="",$G974&lt;&gt;'Liquidación del turno'!$C$5),"",COUNTIFS($G$2:$G974,$G974,$C$2:$C974,"&lt;&gt;"))</f>
        <v/>
      </c>
    </row>
    <row r="975">
      <c r="A975" s="16" t="n"/>
      <c r="B975" s="11" t="n"/>
      <c r="C975" s="11" t="n"/>
      <c r="D975" s="12" t="n"/>
      <c r="E975" s="13">
        <f>IF($C975="","",IFERROR(INDEX(Equipo!$B$2:$B$61,MATCH($C975,Equipo!$A$2:$A$61,0)),"No está en Equipo"))</f>
        <v/>
      </c>
      <c r="F975" s="15">
        <f>IF($C975="","",IFERROR(INDEX(Equipo!$C$2:$C$61,MATCH($C975,Equipo!$A$2:$A$61,0)),0))</f>
        <v/>
      </c>
      <c r="G975" s="13">
        <f>IF(OR($A975="",$B975=""),"",IFERROR($A975*10+MATCH($B975,Puestos!$D$2:$D$7,0),""))</f>
        <v/>
      </c>
      <c r="H975" s="13">
        <f>IF($G975="","",IFERROR(INDEX(Turnos!$F$2:$F$201,MATCH($G975,Turnos!$J$2:$J$201,0)),"Falta el turno"))</f>
        <v/>
      </c>
      <c r="I975" s="15">
        <f>IF(OR($C975="",$H975=""),"",IF($H975="Por horas",N($D975),IF($H975="Por puntos",N($F975),IF($H975="Puntos × horas",N($F975)*N($D975),IF($H975="Partes iguales",1,"")))))</f>
        <v/>
      </c>
      <c r="J975" s="15">
        <f>IF($I975="","",SUMIFS($I$2:$I$1201,$G$2:$G$1201,$G975))</f>
        <v/>
      </c>
      <c r="K975" s="19">
        <f>IF($I975="","",IFERROR($I975/$J975,0))</f>
        <v/>
      </c>
      <c r="L975" s="18">
        <f>IF($K975="","",$K975*N(INDEX(Turnos!$C$2:$C$201,MATCH($G975,Turnos!$J$2:$J$201,0))))</f>
        <v/>
      </c>
      <c r="M975" s="18">
        <f>IF($K975="","",$K975*N(INDEX(Turnos!$D$2:$D$201,MATCH($G975,Turnos!$J$2:$J$201,0))))</f>
        <v/>
      </c>
      <c r="N975" s="18">
        <f>IF($K975="","",$L975+$M975)</f>
        <v/>
      </c>
      <c r="O975" s="13">
        <f>IF(OR($G975="",$C975="",$G975&lt;&gt;'Liquidación del turno'!$C$5),"",COUNTIFS($G$2:$G975,$G975,$C$2:$C975,"&lt;&gt;"))</f>
        <v/>
      </c>
    </row>
    <row r="976">
      <c r="A976" s="16" t="n"/>
      <c r="B976" s="11" t="n"/>
      <c r="C976" s="11" t="n"/>
      <c r="D976" s="12" t="n"/>
      <c r="E976" s="13">
        <f>IF($C976="","",IFERROR(INDEX(Equipo!$B$2:$B$61,MATCH($C976,Equipo!$A$2:$A$61,0)),"No está en Equipo"))</f>
        <v/>
      </c>
      <c r="F976" s="15">
        <f>IF($C976="","",IFERROR(INDEX(Equipo!$C$2:$C$61,MATCH($C976,Equipo!$A$2:$A$61,0)),0))</f>
        <v/>
      </c>
      <c r="G976" s="13">
        <f>IF(OR($A976="",$B976=""),"",IFERROR($A976*10+MATCH($B976,Puestos!$D$2:$D$7,0),""))</f>
        <v/>
      </c>
      <c r="H976" s="13">
        <f>IF($G976="","",IFERROR(INDEX(Turnos!$F$2:$F$201,MATCH($G976,Turnos!$J$2:$J$201,0)),"Falta el turno"))</f>
        <v/>
      </c>
      <c r="I976" s="15">
        <f>IF(OR($C976="",$H976=""),"",IF($H976="Por horas",N($D976),IF($H976="Por puntos",N($F976),IF($H976="Puntos × horas",N($F976)*N($D976),IF($H976="Partes iguales",1,"")))))</f>
        <v/>
      </c>
      <c r="J976" s="15">
        <f>IF($I976="","",SUMIFS($I$2:$I$1201,$G$2:$G$1201,$G976))</f>
        <v/>
      </c>
      <c r="K976" s="19">
        <f>IF($I976="","",IFERROR($I976/$J976,0))</f>
        <v/>
      </c>
      <c r="L976" s="18">
        <f>IF($K976="","",$K976*N(INDEX(Turnos!$C$2:$C$201,MATCH($G976,Turnos!$J$2:$J$201,0))))</f>
        <v/>
      </c>
      <c r="M976" s="18">
        <f>IF($K976="","",$K976*N(INDEX(Turnos!$D$2:$D$201,MATCH($G976,Turnos!$J$2:$J$201,0))))</f>
        <v/>
      </c>
      <c r="N976" s="18">
        <f>IF($K976="","",$L976+$M976)</f>
        <v/>
      </c>
      <c r="O976" s="13">
        <f>IF(OR($G976="",$C976="",$G976&lt;&gt;'Liquidación del turno'!$C$5),"",COUNTIFS($G$2:$G976,$G976,$C$2:$C976,"&lt;&gt;"))</f>
        <v/>
      </c>
    </row>
    <row r="977">
      <c r="A977" s="16" t="n"/>
      <c r="B977" s="11" t="n"/>
      <c r="C977" s="11" t="n"/>
      <c r="D977" s="12" t="n"/>
      <c r="E977" s="13">
        <f>IF($C977="","",IFERROR(INDEX(Equipo!$B$2:$B$61,MATCH($C977,Equipo!$A$2:$A$61,0)),"No está en Equipo"))</f>
        <v/>
      </c>
      <c r="F977" s="15">
        <f>IF($C977="","",IFERROR(INDEX(Equipo!$C$2:$C$61,MATCH($C977,Equipo!$A$2:$A$61,0)),0))</f>
        <v/>
      </c>
      <c r="G977" s="13">
        <f>IF(OR($A977="",$B977=""),"",IFERROR($A977*10+MATCH($B977,Puestos!$D$2:$D$7,0),""))</f>
        <v/>
      </c>
      <c r="H977" s="13">
        <f>IF($G977="","",IFERROR(INDEX(Turnos!$F$2:$F$201,MATCH($G977,Turnos!$J$2:$J$201,0)),"Falta el turno"))</f>
        <v/>
      </c>
      <c r="I977" s="15">
        <f>IF(OR($C977="",$H977=""),"",IF($H977="Por horas",N($D977),IF($H977="Por puntos",N($F977),IF($H977="Puntos × horas",N($F977)*N($D977),IF($H977="Partes iguales",1,"")))))</f>
        <v/>
      </c>
      <c r="J977" s="15">
        <f>IF($I977="","",SUMIFS($I$2:$I$1201,$G$2:$G$1201,$G977))</f>
        <v/>
      </c>
      <c r="K977" s="19">
        <f>IF($I977="","",IFERROR($I977/$J977,0))</f>
        <v/>
      </c>
      <c r="L977" s="18">
        <f>IF($K977="","",$K977*N(INDEX(Turnos!$C$2:$C$201,MATCH($G977,Turnos!$J$2:$J$201,0))))</f>
        <v/>
      </c>
      <c r="M977" s="18">
        <f>IF($K977="","",$K977*N(INDEX(Turnos!$D$2:$D$201,MATCH($G977,Turnos!$J$2:$J$201,0))))</f>
        <v/>
      </c>
      <c r="N977" s="18">
        <f>IF($K977="","",$L977+$M977)</f>
        <v/>
      </c>
      <c r="O977" s="13">
        <f>IF(OR($G977="",$C977="",$G977&lt;&gt;'Liquidación del turno'!$C$5),"",COUNTIFS($G$2:$G977,$G977,$C$2:$C977,"&lt;&gt;"))</f>
        <v/>
      </c>
    </row>
    <row r="978">
      <c r="A978" s="16" t="n"/>
      <c r="B978" s="11" t="n"/>
      <c r="C978" s="11" t="n"/>
      <c r="D978" s="12" t="n"/>
      <c r="E978" s="13">
        <f>IF($C978="","",IFERROR(INDEX(Equipo!$B$2:$B$61,MATCH($C978,Equipo!$A$2:$A$61,0)),"No está en Equipo"))</f>
        <v/>
      </c>
      <c r="F978" s="15">
        <f>IF($C978="","",IFERROR(INDEX(Equipo!$C$2:$C$61,MATCH($C978,Equipo!$A$2:$A$61,0)),0))</f>
        <v/>
      </c>
      <c r="G978" s="13">
        <f>IF(OR($A978="",$B978=""),"",IFERROR($A978*10+MATCH($B978,Puestos!$D$2:$D$7,0),""))</f>
        <v/>
      </c>
      <c r="H978" s="13">
        <f>IF($G978="","",IFERROR(INDEX(Turnos!$F$2:$F$201,MATCH($G978,Turnos!$J$2:$J$201,0)),"Falta el turno"))</f>
        <v/>
      </c>
      <c r="I978" s="15">
        <f>IF(OR($C978="",$H978=""),"",IF($H978="Por horas",N($D978),IF($H978="Por puntos",N($F978),IF($H978="Puntos × horas",N($F978)*N($D978),IF($H978="Partes iguales",1,"")))))</f>
        <v/>
      </c>
      <c r="J978" s="15">
        <f>IF($I978="","",SUMIFS($I$2:$I$1201,$G$2:$G$1201,$G978))</f>
        <v/>
      </c>
      <c r="K978" s="19">
        <f>IF($I978="","",IFERROR($I978/$J978,0))</f>
        <v/>
      </c>
      <c r="L978" s="18">
        <f>IF($K978="","",$K978*N(INDEX(Turnos!$C$2:$C$201,MATCH($G978,Turnos!$J$2:$J$201,0))))</f>
        <v/>
      </c>
      <c r="M978" s="18">
        <f>IF($K978="","",$K978*N(INDEX(Turnos!$D$2:$D$201,MATCH($G978,Turnos!$J$2:$J$201,0))))</f>
        <v/>
      </c>
      <c r="N978" s="18">
        <f>IF($K978="","",$L978+$M978)</f>
        <v/>
      </c>
      <c r="O978" s="13">
        <f>IF(OR($G978="",$C978="",$G978&lt;&gt;'Liquidación del turno'!$C$5),"",COUNTIFS($G$2:$G978,$G978,$C$2:$C978,"&lt;&gt;"))</f>
        <v/>
      </c>
    </row>
    <row r="979">
      <c r="A979" s="16" t="n"/>
      <c r="B979" s="11" t="n"/>
      <c r="C979" s="11" t="n"/>
      <c r="D979" s="12" t="n"/>
      <c r="E979" s="13">
        <f>IF($C979="","",IFERROR(INDEX(Equipo!$B$2:$B$61,MATCH($C979,Equipo!$A$2:$A$61,0)),"No está en Equipo"))</f>
        <v/>
      </c>
      <c r="F979" s="15">
        <f>IF($C979="","",IFERROR(INDEX(Equipo!$C$2:$C$61,MATCH($C979,Equipo!$A$2:$A$61,0)),0))</f>
        <v/>
      </c>
      <c r="G979" s="13">
        <f>IF(OR($A979="",$B979=""),"",IFERROR($A979*10+MATCH($B979,Puestos!$D$2:$D$7,0),""))</f>
        <v/>
      </c>
      <c r="H979" s="13">
        <f>IF($G979="","",IFERROR(INDEX(Turnos!$F$2:$F$201,MATCH($G979,Turnos!$J$2:$J$201,0)),"Falta el turno"))</f>
        <v/>
      </c>
      <c r="I979" s="15">
        <f>IF(OR($C979="",$H979=""),"",IF($H979="Por horas",N($D979),IF($H979="Por puntos",N($F979),IF($H979="Puntos × horas",N($F979)*N($D979),IF($H979="Partes iguales",1,"")))))</f>
        <v/>
      </c>
      <c r="J979" s="15">
        <f>IF($I979="","",SUMIFS($I$2:$I$1201,$G$2:$G$1201,$G979))</f>
        <v/>
      </c>
      <c r="K979" s="19">
        <f>IF($I979="","",IFERROR($I979/$J979,0))</f>
        <v/>
      </c>
      <c r="L979" s="18">
        <f>IF($K979="","",$K979*N(INDEX(Turnos!$C$2:$C$201,MATCH($G979,Turnos!$J$2:$J$201,0))))</f>
        <v/>
      </c>
      <c r="M979" s="18">
        <f>IF($K979="","",$K979*N(INDEX(Turnos!$D$2:$D$201,MATCH($G979,Turnos!$J$2:$J$201,0))))</f>
        <v/>
      </c>
      <c r="N979" s="18">
        <f>IF($K979="","",$L979+$M979)</f>
        <v/>
      </c>
      <c r="O979" s="13">
        <f>IF(OR($G979="",$C979="",$G979&lt;&gt;'Liquidación del turno'!$C$5),"",COUNTIFS($G$2:$G979,$G979,$C$2:$C979,"&lt;&gt;"))</f>
        <v/>
      </c>
    </row>
    <row r="980">
      <c r="A980" s="16" t="n"/>
      <c r="B980" s="11" t="n"/>
      <c r="C980" s="11" t="n"/>
      <c r="D980" s="12" t="n"/>
      <c r="E980" s="13">
        <f>IF($C980="","",IFERROR(INDEX(Equipo!$B$2:$B$61,MATCH($C980,Equipo!$A$2:$A$61,0)),"No está en Equipo"))</f>
        <v/>
      </c>
      <c r="F980" s="15">
        <f>IF($C980="","",IFERROR(INDEX(Equipo!$C$2:$C$61,MATCH($C980,Equipo!$A$2:$A$61,0)),0))</f>
        <v/>
      </c>
      <c r="G980" s="13">
        <f>IF(OR($A980="",$B980=""),"",IFERROR($A980*10+MATCH($B980,Puestos!$D$2:$D$7,0),""))</f>
        <v/>
      </c>
      <c r="H980" s="13">
        <f>IF($G980="","",IFERROR(INDEX(Turnos!$F$2:$F$201,MATCH($G980,Turnos!$J$2:$J$201,0)),"Falta el turno"))</f>
        <v/>
      </c>
      <c r="I980" s="15">
        <f>IF(OR($C980="",$H980=""),"",IF($H980="Por horas",N($D980),IF($H980="Por puntos",N($F980),IF($H980="Puntos × horas",N($F980)*N($D980),IF($H980="Partes iguales",1,"")))))</f>
        <v/>
      </c>
      <c r="J980" s="15">
        <f>IF($I980="","",SUMIFS($I$2:$I$1201,$G$2:$G$1201,$G980))</f>
        <v/>
      </c>
      <c r="K980" s="19">
        <f>IF($I980="","",IFERROR($I980/$J980,0))</f>
        <v/>
      </c>
      <c r="L980" s="18">
        <f>IF($K980="","",$K980*N(INDEX(Turnos!$C$2:$C$201,MATCH($G980,Turnos!$J$2:$J$201,0))))</f>
        <v/>
      </c>
      <c r="M980" s="18">
        <f>IF($K980="","",$K980*N(INDEX(Turnos!$D$2:$D$201,MATCH($G980,Turnos!$J$2:$J$201,0))))</f>
        <v/>
      </c>
      <c r="N980" s="18">
        <f>IF($K980="","",$L980+$M980)</f>
        <v/>
      </c>
      <c r="O980" s="13">
        <f>IF(OR($G980="",$C980="",$G980&lt;&gt;'Liquidación del turno'!$C$5),"",COUNTIFS($G$2:$G980,$G980,$C$2:$C980,"&lt;&gt;"))</f>
        <v/>
      </c>
    </row>
    <row r="981">
      <c r="A981" s="16" t="n"/>
      <c r="B981" s="11" t="n"/>
      <c r="C981" s="11" t="n"/>
      <c r="D981" s="12" t="n"/>
      <c r="E981" s="13">
        <f>IF($C981="","",IFERROR(INDEX(Equipo!$B$2:$B$61,MATCH($C981,Equipo!$A$2:$A$61,0)),"No está en Equipo"))</f>
        <v/>
      </c>
      <c r="F981" s="15">
        <f>IF($C981="","",IFERROR(INDEX(Equipo!$C$2:$C$61,MATCH($C981,Equipo!$A$2:$A$61,0)),0))</f>
        <v/>
      </c>
      <c r="G981" s="13">
        <f>IF(OR($A981="",$B981=""),"",IFERROR($A981*10+MATCH($B981,Puestos!$D$2:$D$7,0),""))</f>
        <v/>
      </c>
      <c r="H981" s="13">
        <f>IF($G981="","",IFERROR(INDEX(Turnos!$F$2:$F$201,MATCH($G981,Turnos!$J$2:$J$201,0)),"Falta el turno"))</f>
        <v/>
      </c>
      <c r="I981" s="15">
        <f>IF(OR($C981="",$H981=""),"",IF($H981="Por horas",N($D981),IF($H981="Por puntos",N($F981),IF($H981="Puntos × horas",N($F981)*N($D981),IF($H981="Partes iguales",1,"")))))</f>
        <v/>
      </c>
      <c r="J981" s="15">
        <f>IF($I981="","",SUMIFS($I$2:$I$1201,$G$2:$G$1201,$G981))</f>
        <v/>
      </c>
      <c r="K981" s="19">
        <f>IF($I981="","",IFERROR($I981/$J981,0))</f>
        <v/>
      </c>
      <c r="L981" s="18">
        <f>IF($K981="","",$K981*N(INDEX(Turnos!$C$2:$C$201,MATCH($G981,Turnos!$J$2:$J$201,0))))</f>
        <v/>
      </c>
      <c r="M981" s="18">
        <f>IF($K981="","",$K981*N(INDEX(Turnos!$D$2:$D$201,MATCH($G981,Turnos!$J$2:$J$201,0))))</f>
        <v/>
      </c>
      <c r="N981" s="18">
        <f>IF($K981="","",$L981+$M981)</f>
        <v/>
      </c>
      <c r="O981" s="13">
        <f>IF(OR($G981="",$C981="",$G981&lt;&gt;'Liquidación del turno'!$C$5),"",COUNTIFS($G$2:$G981,$G981,$C$2:$C981,"&lt;&gt;"))</f>
        <v/>
      </c>
    </row>
    <row r="982">
      <c r="A982" s="16" t="n"/>
      <c r="B982" s="11" t="n"/>
      <c r="C982" s="11" t="n"/>
      <c r="D982" s="12" t="n"/>
      <c r="E982" s="13">
        <f>IF($C982="","",IFERROR(INDEX(Equipo!$B$2:$B$61,MATCH($C982,Equipo!$A$2:$A$61,0)),"No está en Equipo"))</f>
        <v/>
      </c>
      <c r="F982" s="15">
        <f>IF($C982="","",IFERROR(INDEX(Equipo!$C$2:$C$61,MATCH($C982,Equipo!$A$2:$A$61,0)),0))</f>
        <v/>
      </c>
      <c r="G982" s="13">
        <f>IF(OR($A982="",$B982=""),"",IFERROR($A982*10+MATCH($B982,Puestos!$D$2:$D$7,0),""))</f>
        <v/>
      </c>
      <c r="H982" s="13">
        <f>IF($G982="","",IFERROR(INDEX(Turnos!$F$2:$F$201,MATCH($G982,Turnos!$J$2:$J$201,0)),"Falta el turno"))</f>
        <v/>
      </c>
      <c r="I982" s="15">
        <f>IF(OR($C982="",$H982=""),"",IF($H982="Por horas",N($D982),IF($H982="Por puntos",N($F982),IF($H982="Puntos × horas",N($F982)*N($D982),IF($H982="Partes iguales",1,"")))))</f>
        <v/>
      </c>
      <c r="J982" s="15">
        <f>IF($I982="","",SUMIFS($I$2:$I$1201,$G$2:$G$1201,$G982))</f>
        <v/>
      </c>
      <c r="K982" s="19">
        <f>IF($I982="","",IFERROR($I982/$J982,0))</f>
        <v/>
      </c>
      <c r="L982" s="18">
        <f>IF($K982="","",$K982*N(INDEX(Turnos!$C$2:$C$201,MATCH($G982,Turnos!$J$2:$J$201,0))))</f>
        <v/>
      </c>
      <c r="M982" s="18">
        <f>IF($K982="","",$K982*N(INDEX(Turnos!$D$2:$D$201,MATCH($G982,Turnos!$J$2:$J$201,0))))</f>
        <v/>
      </c>
      <c r="N982" s="18">
        <f>IF($K982="","",$L982+$M982)</f>
        <v/>
      </c>
      <c r="O982" s="13">
        <f>IF(OR($G982="",$C982="",$G982&lt;&gt;'Liquidación del turno'!$C$5),"",COUNTIFS($G$2:$G982,$G982,$C$2:$C982,"&lt;&gt;"))</f>
        <v/>
      </c>
    </row>
    <row r="983">
      <c r="A983" s="16" t="n"/>
      <c r="B983" s="11" t="n"/>
      <c r="C983" s="11" t="n"/>
      <c r="D983" s="12" t="n"/>
      <c r="E983" s="13">
        <f>IF($C983="","",IFERROR(INDEX(Equipo!$B$2:$B$61,MATCH($C983,Equipo!$A$2:$A$61,0)),"No está en Equipo"))</f>
        <v/>
      </c>
      <c r="F983" s="15">
        <f>IF($C983="","",IFERROR(INDEX(Equipo!$C$2:$C$61,MATCH($C983,Equipo!$A$2:$A$61,0)),0))</f>
        <v/>
      </c>
      <c r="G983" s="13">
        <f>IF(OR($A983="",$B983=""),"",IFERROR($A983*10+MATCH($B983,Puestos!$D$2:$D$7,0),""))</f>
        <v/>
      </c>
      <c r="H983" s="13">
        <f>IF($G983="","",IFERROR(INDEX(Turnos!$F$2:$F$201,MATCH($G983,Turnos!$J$2:$J$201,0)),"Falta el turno"))</f>
        <v/>
      </c>
      <c r="I983" s="15">
        <f>IF(OR($C983="",$H983=""),"",IF($H983="Por horas",N($D983),IF($H983="Por puntos",N($F983),IF($H983="Puntos × horas",N($F983)*N($D983),IF($H983="Partes iguales",1,"")))))</f>
        <v/>
      </c>
      <c r="J983" s="15">
        <f>IF($I983="","",SUMIFS($I$2:$I$1201,$G$2:$G$1201,$G983))</f>
        <v/>
      </c>
      <c r="K983" s="19">
        <f>IF($I983="","",IFERROR($I983/$J983,0))</f>
        <v/>
      </c>
      <c r="L983" s="18">
        <f>IF($K983="","",$K983*N(INDEX(Turnos!$C$2:$C$201,MATCH($G983,Turnos!$J$2:$J$201,0))))</f>
        <v/>
      </c>
      <c r="M983" s="18">
        <f>IF($K983="","",$K983*N(INDEX(Turnos!$D$2:$D$201,MATCH($G983,Turnos!$J$2:$J$201,0))))</f>
        <v/>
      </c>
      <c r="N983" s="18">
        <f>IF($K983="","",$L983+$M983)</f>
        <v/>
      </c>
      <c r="O983" s="13">
        <f>IF(OR($G983="",$C983="",$G983&lt;&gt;'Liquidación del turno'!$C$5),"",COUNTIFS($G$2:$G983,$G983,$C$2:$C983,"&lt;&gt;"))</f>
        <v/>
      </c>
    </row>
    <row r="984">
      <c r="A984" s="16" t="n"/>
      <c r="B984" s="11" t="n"/>
      <c r="C984" s="11" t="n"/>
      <c r="D984" s="12" t="n"/>
      <c r="E984" s="13">
        <f>IF($C984="","",IFERROR(INDEX(Equipo!$B$2:$B$61,MATCH($C984,Equipo!$A$2:$A$61,0)),"No está en Equipo"))</f>
        <v/>
      </c>
      <c r="F984" s="15">
        <f>IF($C984="","",IFERROR(INDEX(Equipo!$C$2:$C$61,MATCH($C984,Equipo!$A$2:$A$61,0)),0))</f>
        <v/>
      </c>
      <c r="G984" s="13">
        <f>IF(OR($A984="",$B984=""),"",IFERROR($A984*10+MATCH($B984,Puestos!$D$2:$D$7,0),""))</f>
        <v/>
      </c>
      <c r="H984" s="13">
        <f>IF($G984="","",IFERROR(INDEX(Turnos!$F$2:$F$201,MATCH($G984,Turnos!$J$2:$J$201,0)),"Falta el turno"))</f>
        <v/>
      </c>
      <c r="I984" s="15">
        <f>IF(OR($C984="",$H984=""),"",IF($H984="Por horas",N($D984),IF($H984="Por puntos",N($F984),IF($H984="Puntos × horas",N($F984)*N($D984),IF($H984="Partes iguales",1,"")))))</f>
        <v/>
      </c>
      <c r="J984" s="15">
        <f>IF($I984="","",SUMIFS($I$2:$I$1201,$G$2:$G$1201,$G984))</f>
        <v/>
      </c>
      <c r="K984" s="19">
        <f>IF($I984="","",IFERROR($I984/$J984,0))</f>
        <v/>
      </c>
      <c r="L984" s="18">
        <f>IF($K984="","",$K984*N(INDEX(Turnos!$C$2:$C$201,MATCH($G984,Turnos!$J$2:$J$201,0))))</f>
        <v/>
      </c>
      <c r="M984" s="18">
        <f>IF($K984="","",$K984*N(INDEX(Turnos!$D$2:$D$201,MATCH($G984,Turnos!$J$2:$J$201,0))))</f>
        <v/>
      </c>
      <c r="N984" s="18">
        <f>IF($K984="","",$L984+$M984)</f>
        <v/>
      </c>
      <c r="O984" s="13">
        <f>IF(OR($G984="",$C984="",$G984&lt;&gt;'Liquidación del turno'!$C$5),"",COUNTIFS($G$2:$G984,$G984,$C$2:$C984,"&lt;&gt;"))</f>
        <v/>
      </c>
    </row>
    <row r="985">
      <c r="A985" s="16" t="n"/>
      <c r="B985" s="11" t="n"/>
      <c r="C985" s="11" t="n"/>
      <c r="D985" s="12" t="n"/>
      <c r="E985" s="13">
        <f>IF($C985="","",IFERROR(INDEX(Equipo!$B$2:$B$61,MATCH($C985,Equipo!$A$2:$A$61,0)),"No está en Equipo"))</f>
        <v/>
      </c>
      <c r="F985" s="15">
        <f>IF($C985="","",IFERROR(INDEX(Equipo!$C$2:$C$61,MATCH($C985,Equipo!$A$2:$A$61,0)),0))</f>
        <v/>
      </c>
      <c r="G985" s="13">
        <f>IF(OR($A985="",$B985=""),"",IFERROR($A985*10+MATCH($B985,Puestos!$D$2:$D$7,0),""))</f>
        <v/>
      </c>
      <c r="H985" s="13">
        <f>IF($G985="","",IFERROR(INDEX(Turnos!$F$2:$F$201,MATCH($G985,Turnos!$J$2:$J$201,0)),"Falta el turno"))</f>
        <v/>
      </c>
      <c r="I985" s="15">
        <f>IF(OR($C985="",$H985=""),"",IF($H985="Por horas",N($D985),IF($H985="Por puntos",N($F985),IF($H985="Puntos × horas",N($F985)*N($D985),IF($H985="Partes iguales",1,"")))))</f>
        <v/>
      </c>
      <c r="J985" s="15">
        <f>IF($I985="","",SUMIFS($I$2:$I$1201,$G$2:$G$1201,$G985))</f>
        <v/>
      </c>
      <c r="K985" s="19">
        <f>IF($I985="","",IFERROR($I985/$J985,0))</f>
        <v/>
      </c>
      <c r="L985" s="18">
        <f>IF($K985="","",$K985*N(INDEX(Turnos!$C$2:$C$201,MATCH($G985,Turnos!$J$2:$J$201,0))))</f>
        <v/>
      </c>
      <c r="M985" s="18">
        <f>IF($K985="","",$K985*N(INDEX(Turnos!$D$2:$D$201,MATCH($G985,Turnos!$J$2:$J$201,0))))</f>
        <v/>
      </c>
      <c r="N985" s="18">
        <f>IF($K985="","",$L985+$M985)</f>
        <v/>
      </c>
      <c r="O985" s="13">
        <f>IF(OR($G985="",$C985="",$G985&lt;&gt;'Liquidación del turno'!$C$5),"",COUNTIFS($G$2:$G985,$G985,$C$2:$C985,"&lt;&gt;"))</f>
        <v/>
      </c>
    </row>
    <row r="986">
      <c r="A986" s="16" t="n"/>
      <c r="B986" s="11" t="n"/>
      <c r="C986" s="11" t="n"/>
      <c r="D986" s="12" t="n"/>
      <c r="E986" s="13">
        <f>IF($C986="","",IFERROR(INDEX(Equipo!$B$2:$B$61,MATCH($C986,Equipo!$A$2:$A$61,0)),"No está en Equipo"))</f>
        <v/>
      </c>
      <c r="F986" s="15">
        <f>IF($C986="","",IFERROR(INDEX(Equipo!$C$2:$C$61,MATCH($C986,Equipo!$A$2:$A$61,0)),0))</f>
        <v/>
      </c>
      <c r="G986" s="13">
        <f>IF(OR($A986="",$B986=""),"",IFERROR($A986*10+MATCH($B986,Puestos!$D$2:$D$7,0),""))</f>
        <v/>
      </c>
      <c r="H986" s="13">
        <f>IF($G986="","",IFERROR(INDEX(Turnos!$F$2:$F$201,MATCH($G986,Turnos!$J$2:$J$201,0)),"Falta el turno"))</f>
        <v/>
      </c>
      <c r="I986" s="15">
        <f>IF(OR($C986="",$H986=""),"",IF($H986="Por horas",N($D986),IF($H986="Por puntos",N($F986),IF($H986="Puntos × horas",N($F986)*N($D986),IF($H986="Partes iguales",1,"")))))</f>
        <v/>
      </c>
      <c r="J986" s="15">
        <f>IF($I986="","",SUMIFS($I$2:$I$1201,$G$2:$G$1201,$G986))</f>
        <v/>
      </c>
      <c r="K986" s="19">
        <f>IF($I986="","",IFERROR($I986/$J986,0))</f>
        <v/>
      </c>
      <c r="L986" s="18">
        <f>IF($K986="","",$K986*N(INDEX(Turnos!$C$2:$C$201,MATCH($G986,Turnos!$J$2:$J$201,0))))</f>
        <v/>
      </c>
      <c r="M986" s="18">
        <f>IF($K986="","",$K986*N(INDEX(Turnos!$D$2:$D$201,MATCH($G986,Turnos!$J$2:$J$201,0))))</f>
        <v/>
      </c>
      <c r="N986" s="18">
        <f>IF($K986="","",$L986+$M986)</f>
        <v/>
      </c>
      <c r="O986" s="13">
        <f>IF(OR($G986="",$C986="",$G986&lt;&gt;'Liquidación del turno'!$C$5),"",COUNTIFS($G$2:$G986,$G986,$C$2:$C986,"&lt;&gt;"))</f>
        <v/>
      </c>
    </row>
    <row r="987">
      <c r="A987" s="16" t="n"/>
      <c r="B987" s="11" t="n"/>
      <c r="C987" s="11" t="n"/>
      <c r="D987" s="12" t="n"/>
      <c r="E987" s="13">
        <f>IF($C987="","",IFERROR(INDEX(Equipo!$B$2:$B$61,MATCH($C987,Equipo!$A$2:$A$61,0)),"No está en Equipo"))</f>
        <v/>
      </c>
      <c r="F987" s="15">
        <f>IF($C987="","",IFERROR(INDEX(Equipo!$C$2:$C$61,MATCH($C987,Equipo!$A$2:$A$61,0)),0))</f>
        <v/>
      </c>
      <c r="G987" s="13">
        <f>IF(OR($A987="",$B987=""),"",IFERROR($A987*10+MATCH($B987,Puestos!$D$2:$D$7,0),""))</f>
        <v/>
      </c>
      <c r="H987" s="13">
        <f>IF($G987="","",IFERROR(INDEX(Turnos!$F$2:$F$201,MATCH($G987,Turnos!$J$2:$J$201,0)),"Falta el turno"))</f>
        <v/>
      </c>
      <c r="I987" s="15">
        <f>IF(OR($C987="",$H987=""),"",IF($H987="Por horas",N($D987),IF($H987="Por puntos",N($F987),IF($H987="Puntos × horas",N($F987)*N($D987),IF($H987="Partes iguales",1,"")))))</f>
        <v/>
      </c>
      <c r="J987" s="15">
        <f>IF($I987="","",SUMIFS($I$2:$I$1201,$G$2:$G$1201,$G987))</f>
        <v/>
      </c>
      <c r="K987" s="19">
        <f>IF($I987="","",IFERROR($I987/$J987,0))</f>
        <v/>
      </c>
      <c r="L987" s="18">
        <f>IF($K987="","",$K987*N(INDEX(Turnos!$C$2:$C$201,MATCH($G987,Turnos!$J$2:$J$201,0))))</f>
        <v/>
      </c>
      <c r="M987" s="18">
        <f>IF($K987="","",$K987*N(INDEX(Turnos!$D$2:$D$201,MATCH($G987,Turnos!$J$2:$J$201,0))))</f>
        <v/>
      </c>
      <c r="N987" s="18">
        <f>IF($K987="","",$L987+$M987)</f>
        <v/>
      </c>
      <c r="O987" s="13">
        <f>IF(OR($G987="",$C987="",$G987&lt;&gt;'Liquidación del turno'!$C$5),"",COUNTIFS($G$2:$G987,$G987,$C$2:$C987,"&lt;&gt;"))</f>
        <v/>
      </c>
    </row>
    <row r="988">
      <c r="A988" s="16" t="n"/>
      <c r="B988" s="11" t="n"/>
      <c r="C988" s="11" t="n"/>
      <c r="D988" s="12" t="n"/>
      <c r="E988" s="13">
        <f>IF($C988="","",IFERROR(INDEX(Equipo!$B$2:$B$61,MATCH($C988,Equipo!$A$2:$A$61,0)),"No está en Equipo"))</f>
        <v/>
      </c>
      <c r="F988" s="15">
        <f>IF($C988="","",IFERROR(INDEX(Equipo!$C$2:$C$61,MATCH($C988,Equipo!$A$2:$A$61,0)),0))</f>
        <v/>
      </c>
      <c r="G988" s="13">
        <f>IF(OR($A988="",$B988=""),"",IFERROR($A988*10+MATCH($B988,Puestos!$D$2:$D$7,0),""))</f>
        <v/>
      </c>
      <c r="H988" s="13">
        <f>IF($G988="","",IFERROR(INDEX(Turnos!$F$2:$F$201,MATCH($G988,Turnos!$J$2:$J$201,0)),"Falta el turno"))</f>
        <v/>
      </c>
      <c r="I988" s="15">
        <f>IF(OR($C988="",$H988=""),"",IF($H988="Por horas",N($D988),IF($H988="Por puntos",N($F988),IF($H988="Puntos × horas",N($F988)*N($D988),IF($H988="Partes iguales",1,"")))))</f>
        <v/>
      </c>
      <c r="J988" s="15">
        <f>IF($I988="","",SUMIFS($I$2:$I$1201,$G$2:$G$1201,$G988))</f>
        <v/>
      </c>
      <c r="K988" s="19">
        <f>IF($I988="","",IFERROR($I988/$J988,0))</f>
        <v/>
      </c>
      <c r="L988" s="18">
        <f>IF($K988="","",$K988*N(INDEX(Turnos!$C$2:$C$201,MATCH($G988,Turnos!$J$2:$J$201,0))))</f>
        <v/>
      </c>
      <c r="M988" s="18">
        <f>IF($K988="","",$K988*N(INDEX(Turnos!$D$2:$D$201,MATCH($G988,Turnos!$J$2:$J$201,0))))</f>
        <v/>
      </c>
      <c r="N988" s="18">
        <f>IF($K988="","",$L988+$M988)</f>
        <v/>
      </c>
      <c r="O988" s="13">
        <f>IF(OR($G988="",$C988="",$G988&lt;&gt;'Liquidación del turno'!$C$5),"",COUNTIFS($G$2:$G988,$G988,$C$2:$C988,"&lt;&gt;"))</f>
        <v/>
      </c>
    </row>
    <row r="989">
      <c r="A989" s="16" t="n"/>
      <c r="B989" s="11" t="n"/>
      <c r="C989" s="11" t="n"/>
      <c r="D989" s="12" t="n"/>
      <c r="E989" s="13">
        <f>IF($C989="","",IFERROR(INDEX(Equipo!$B$2:$B$61,MATCH($C989,Equipo!$A$2:$A$61,0)),"No está en Equipo"))</f>
        <v/>
      </c>
      <c r="F989" s="15">
        <f>IF($C989="","",IFERROR(INDEX(Equipo!$C$2:$C$61,MATCH($C989,Equipo!$A$2:$A$61,0)),0))</f>
        <v/>
      </c>
      <c r="G989" s="13">
        <f>IF(OR($A989="",$B989=""),"",IFERROR($A989*10+MATCH($B989,Puestos!$D$2:$D$7,0),""))</f>
        <v/>
      </c>
      <c r="H989" s="13">
        <f>IF($G989="","",IFERROR(INDEX(Turnos!$F$2:$F$201,MATCH($G989,Turnos!$J$2:$J$201,0)),"Falta el turno"))</f>
        <v/>
      </c>
      <c r="I989" s="15">
        <f>IF(OR($C989="",$H989=""),"",IF($H989="Por horas",N($D989),IF($H989="Por puntos",N($F989),IF($H989="Puntos × horas",N($F989)*N($D989),IF($H989="Partes iguales",1,"")))))</f>
        <v/>
      </c>
      <c r="J989" s="15">
        <f>IF($I989="","",SUMIFS($I$2:$I$1201,$G$2:$G$1201,$G989))</f>
        <v/>
      </c>
      <c r="K989" s="19">
        <f>IF($I989="","",IFERROR($I989/$J989,0))</f>
        <v/>
      </c>
      <c r="L989" s="18">
        <f>IF($K989="","",$K989*N(INDEX(Turnos!$C$2:$C$201,MATCH($G989,Turnos!$J$2:$J$201,0))))</f>
        <v/>
      </c>
      <c r="M989" s="18">
        <f>IF($K989="","",$K989*N(INDEX(Turnos!$D$2:$D$201,MATCH($G989,Turnos!$J$2:$J$201,0))))</f>
        <v/>
      </c>
      <c r="N989" s="18">
        <f>IF($K989="","",$L989+$M989)</f>
        <v/>
      </c>
      <c r="O989" s="13">
        <f>IF(OR($G989="",$C989="",$G989&lt;&gt;'Liquidación del turno'!$C$5),"",COUNTIFS($G$2:$G989,$G989,$C$2:$C989,"&lt;&gt;"))</f>
        <v/>
      </c>
    </row>
    <row r="990">
      <c r="A990" s="16" t="n"/>
      <c r="B990" s="11" t="n"/>
      <c r="C990" s="11" t="n"/>
      <c r="D990" s="12" t="n"/>
      <c r="E990" s="13">
        <f>IF($C990="","",IFERROR(INDEX(Equipo!$B$2:$B$61,MATCH($C990,Equipo!$A$2:$A$61,0)),"No está en Equipo"))</f>
        <v/>
      </c>
      <c r="F990" s="15">
        <f>IF($C990="","",IFERROR(INDEX(Equipo!$C$2:$C$61,MATCH($C990,Equipo!$A$2:$A$61,0)),0))</f>
        <v/>
      </c>
      <c r="G990" s="13">
        <f>IF(OR($A990="",$B990=""),"",IFERROR($A990*10+MATCH($B990,Puestos!$D$2:$D$7,0),""))</f>
        <v/>
      </c>
      <c r="H990" s="13">
        <f>IF($G990="","",IFERROR(INDEX(Turnos!$F$2:$F$201,MATCH($G990,Turnos!$J$2:$J$201,0)),"Falta el turno"))</f>
        <v/>
      </c>
      <c r="I990" s="15">
        <f>IF(OR($C990="",$H990=""),"",IF($H990="Por horas",N($D990),IF($H990="Por puntos",N($F990),IF($H990="Puntos × horas",N($F990)*N($D990),IF($H990="Partes iguales",1,"")))))</f>
        <v/>
      </c>
      <c r="J990" s="15">
        <f>IF($I990="","",SUMIFS($I$2:$I$1201,$G$2:$G$1201,$G990))</f>
        <v/>
      </c>
      <c r="K990" s="19">
        <f>IF($I990="","",IFERROR($I990/$J990,0))</f>
        <v/>
      </c>
      <c r="L990" s="18">
        <f>IF($K990="","",$K990*N(INDEX(Turnos!$C$2:$C$201,MATCH($G990,Turnos!$J$2:$J$201,0))))</f>
        <v/>
      </c>
      <c r="M990" s="18">
        <f>IF($K990="","",$K990*N(INDEX(Turnos!$D$2:$D$201,MATCH($G990,Turnos!$J$2:$J$201,0))))</f>
        <v/>
      </c>
      <c r="N990" s="18">
        <f>IF($K990="","",$L990+$M990)</f>
        <v/>
      </c>
      <c r="O990" s="13">
        <f>IF(OR($G990="",$C990="",$G990&lt;&gt;'Liquidación del turno'!$C$5),"",COUNTIFS($G$2:$G990,$G990,$C$2:$C990,"&lt;&gt;"))</f>
        <v/>
      </c>
    </row>
    <row r="991">
      <c r="A991" s="16" t="n"/>
      <c r="B991" s="11" t="n"/>
      <c r="C991" s="11" t="n"/>
      <c r="D991" s="12" t="n"/>
      <c r="E991" s="13">
        <f>IF($C991="","",IFERROR(INDEX(Equipo!$B$2:$B$61,MATCH($C991,Equipo!$A$2:$A$61,0)),"No está en Equipo"))</f>
        <v/>
      </c>
      <c r="F991" s="15">
        <f>IF($C991="","",IFERROR(INDEX(Equipo!$C$2:$C$61,MATCH($C991,Equipo!$A$2:$A$61,0)),0))</f>
        <v/>
      </c>
      <c r="G991" s="13">
        <f>IF(OR($A991="",$B991=""),"",IFERROR($A991*10+MATCH($B991,Puestos!$D$2:$D$7,0),""))</f>
        <v/>
      </c>
      <c r="H991" s="13">
        <f>IF($G991="","",IFERROR(INDEX(Turnos!$F$2:$F$201,MATCH($G991,Turnos!$J$2:$J$201,0)),"Falta el turno"))</f>
        <v/>
      </c>
      <c r="I991" s="15">
        <f>IF(OR($C991="",$H991=""),"",IF($H991="Por horas",N($D991),IF($H991="Por puntos",N($F991),IF($H991="Puntos × horas",N($F991)*N($D991),IF($H991="Partes iguales",1,"")))))</f>
        <v/>
      </c>
      <c r="J991" s="15">
        <f>IF($I991="","",SUMIFS($I$2:$I$1201,$G$2:$G$1201,$G991))</f>
        <v/>
      </c>
      <c r="K991" s="19">
        <f>IF($I991="","",IFERROR($I991/$J991,0))</f>
        <v/>
      </c>
      <c r="L991" s="18">
        <f>IF($K991="","",$K991*N(INDEX(Turnos!$C$2:$C$201,MATCH($G991,Turnos!$J$2:$J$201,0))))</f>
        <v/>
      </c>
      <c r="M991" s="18">
        <f>IF($K991="","",$K991*N(INDEX(Turnos!$D$2:$D$201,MATCH($G991,Turnos!$J$2:$J$201,0))))</f>
        <v/>
      </c>
      <c r="N991" s="18">
        <f>IF($K991="","",$L991+$M991)</f>
        <v/>
      </c>
      <c r="O991" s="13">
        <f>IF(OR($G991="",$C991="",$G991&lt;&gt;'Liquidación del turno'!$C$5),"",COUNTIFS($G$2:$G991,$G991,$C$2:$C991,"&lt;&gt;"))</f>
        <v/>
      </c>
    </row>
    <row r="992">
      <c r="A992" s="16" t="n"/>
      <c r="B992" s="11" t="n"/>
      <c r="C992" s="11" t="n"/>
      <c r="D992" s="12" t="n"/>
      <c r="E992" s="13">
        <f>IF($C992="","",IFERROR(INDEX(Equipo!$B$2:$B$61,MATCH($C992,Equipo!$A$2:$A$61,0)),"No está en Equipo"))</f>
        <v/>
      </c>
      <c r="F992" s="15">
        <f>IF($C992="","",IFERROR(INDEX(Equipo!$C$2:$C$61,MATCH($C992,Equipo!$A$2:$A$61,0)),0))</f>
        <v/>
      </c>
      <c r="G992" s="13">
        <f>IF(OR($A992="",$B992=""),"",IFERROR($A992*10+MATCH($B992,Puestos!$D$2:$D$7,0),""))</f>
        <v/>
      </c>
      <c r="H992" s="13">
        <f>IF($G992="","",IFERROR(INDEX(Turnos!$F$2:$F$201,MATCH($G992,Turnos!$J$2:$J$201,0)),"Falta el turno"))</f>
        <v/>
      </c>
      <c r="I992" s="15">
        <f>IF(OR($C992="",$H992=""),"",IF($H992="Por horas",N($D992),IF($H992="Por puntos",N($F992),IF($H992="Puntos × horas",N($F992)*N($D992),IF($H992="Partes iguales",1,"")))))</f>
        <v/>
      </c>
      <c r="J992" s="15">
        <f>IF($I992="","",SUMIFS($I$2:$I$1201,$G$2:$G$1201,$G992))</f>
        <v/>
      </c>
      <c r="K992" s="19">
        <f>IF($I992="","",IFERROR($I992/$J992,0))</f>
        <v/>
      </c>
      <c r="L992" s="18">
        <f>IF($K992="","",$K992*N(INDEX(Turnos!$C$2:$C$201,MATCH($G992,Turnos!$J$2:$J$201,0))))</f>
        <v/>
      </c>
      <c r="M992" s="18">
        <f>IF($K992="","",$K992*N(INDEX(Turnos!$D$2:$D$201,MATCH($G992,Turnos!$J$2:$J$201,0))))</f>
        <v/>
      </c>
      <c r="N992" s="18">
        <f>IF($K992="","",$L992+$M992)</f>
        <v/>
      </c>
      <c r="O992" s="13">
        <f>IF(OR($G992="",$C992="",$G992&lt;&gt;'Liquidación del turno'!$C$5),"",COUNTIFS($G$2:$G992,$G992,$C$2:$C992,"&lt;&gt;"))</f>
        <v/>
      </c>
    </row>
    <row r="993">
      <c r="A993" s="16" t="n"/>
      <c r="B993" s="11" t="n"/>
      <c r="C993" s="11" t="n"/>
      <c r="D993" s="12" t="n"/>
      <c r="E993" s="13">
        <f>IF($C993="","",IFERROR(INDEX(Equipo!$B$2:$B$61,MATCH($C993,Equipo!$A$2:$A$61,0)),"No está en Equipo"))</f>
        <v/>
      </c>
      <c r="F993" s="15">
        <f>IF($C993="","",IFERROR(INDEX(Equipo!$C$2:$C$61,MATCH($C993,Equipo!$A$2:$A$61,0)),0))</f>
        <v/>
      </c>
      <c r="G993" s="13">
        <f>IF(OR($A993="",$B993=""),"",IFERROR($A993*10+MATCH($B993,Puestos!$D$2:$D$7,0),""))</f>
        <v/>
      </c>
      <c r="H993" s="13">
        <f>IF($G993="","",IFERROR(INDEX(Turnos!$F$2:$F$201,MATCH($G993,Turnos!$J$2:$J$201,0)),"Falta el turno"))</f>
        <v/>
      </c>
      <c r="I993" s="15">
        <f>IF(OR($C993="",$H993=""),"",IF($H993="Por horas",N($D993),IF($H993="Por puntos",N($F993),IF($H993="Puntos × horas",N($F993)*N($D993),IF($H993="Partes iguales",1,"")))))</f>
        <v/>
      </c>
      <c r="J993" s="15">
        <f>IF($I993="","",SUMIFS($I$2:$I$1201,$G$2:$G$1201,$G993))</f>
        <v/>
      </c>
      <c r="K993" s="19">
        <f>IF($I993="","",IFERROR($I993/$J993,0))</f>
        <v/>
      </c>
      <c r="L993" s="18">
        <f>IF($K993="","",$K993*N(INDEX(Turnos!$C$2:$C$201,MATCH($G993,Turnos!$J$2:$J$201,0))))</f>
        <v/>
      </c>
      <c r="M993" s="18">
        <f>IF($K993="","",$K993*N(INDEX(Turnos!$D$2:$D$201,MATCH($G993,Turnos!$J$2:$J$201,0))))</f>
        <v/>
      </c>
      <c r="N993" s="18">
        <f>IF($K993="","",$L993+$M993)</f>
        <v/>
      </c>
      <c r="O993" s="13">
        <f>IF(OR($G993="",$C993="",$G993&lt;&gt;'Liquidación del turno'!$C$5),"",COUNTIFS($G$2:$G993,$G993,$C$2:$C993,"&lt;&gt;"))</f>
        <v/>
      </c>
    </row>
    <row r="994">
      <c r="A994" s="16" t="n"/>
      <c r="B994" s="11" t="n"/>
      <c r="C994" s="11" t="n"/>
      <c r="D994" s="12" t="n"/>
      <c r="E994" s="13">
        <f>IF($C994="","",IFERROR(INDEX(Equipo!$B$2:$B$61,MATCH($C994,Equipo!$A$2:$A$61,0)),"No está en Equipo"))</f>
        <v/>
      </c>
      <c r="F994" s="15">
        <f>IF($C994="","",IFERROR(INDEX(Equipo!$C$2:$C$61,MATCH($C994,Equipo!$A$2:$A$61,0)),0))</f>
        <v/>
      </c>
      <c r="G994" s="13">
        <f>IF(OR($A994="",$B994=""),"",IFERROR($A994*10+MATCH($B994,Puestos!$D$2:$D$7,0),""))</f>
        <v/>
      </c>
      <c r="H994" s="13">
        <f>IF($G994="","",IFERROR(INDEX(Turnos!$F$2:$F$201,MATCH($G994,Turnos!$J$2:$J$201,0)),"Falta el turno"))</f>
        <v/>
      </c>
      <c r="I994" s="15">
        <f>IF(OR($C994="",$H994=""),"",IF($H994="Por horas",N($D994),IF($H994="Por puntos",N($F994),IF($H994="Puntos × horas",N($F994)*N($D994),IF($H994="Partes iguales",1,"")))))</f>
        <v/>
      </c>
      <c r="J994" s="15">
        <f>IF($I994="","",SUMIFS($I$2:$I$1201,$G$2:$G$1201,$G994))</f>
        <v/>
      </c>
      <c r="K994" s="19">
        <f>IF($I994="","",IFERROR($I994/$J994,0))</f>
        <v/>
      </c>
      <c r="L994" s="18">
        <f>IF($K994="","",$K994*N(INDEX(Turnos!$C$2:$C$201,MATCH($G994,Turnos!$J$2:$J$201,0))))</f>
        <v/>
      </c>
      <c r="M994" s="18">
        <f>IF($K994="","",$K994*N(INDEX(Turnos!$D$2:$D$201,MATCH($G994,Turnos!$J$2:$J$201,0))))</f>
        <v/>
      </c>
      <c r="N994" s="18">
        <f>IF($K994="","",$L994+$M994)</f>
        <v/>
      </c>
      <c r="O994" s="13">
        <f>IF(OR($G994="",$C994="",$G994&lt;&gt;'Liquidación del turno'!$C$5),"",COUNTIFS($G$2:$G994,$G994,$C$2:$C994,"&lt;&gt;"))</f>
        <v/>
      </c>
    </row>
    <row r="995">
      <c r="A995" s="16" t="n"/>
      <c r="B995" s="11" t="n"/>
      <c r="C995" s="11" t="n"/>
      <c r="D995" s="12" t="n"/>
      <c r="E995" s="13">
        <f>IF($C995="","",IFERROR(INDEX(Equipo!$B$2:$B$61,MATCH($C995,Equipo!$A$2:$A$61,0)),"No está en Equipo"))</f>
        <v/>
      </c>
      <c r="F995" s="15">
        <f>IF($C995="","",IFERROR(INDEX(Equipo!$C$2:$C$61,MATCH($C995,Equipo!$A$2:$A$61,0)),0))</f>
        <v/>
      </c>
      <c r="G995" s="13">
        <f>IF(OR($A995="",$B995=""),"",IFERROR($A995*10+MATCH($B995,Puestos!$D$2:$D$7,0),""))</f>
        <v/>
      </c>
      <c r="H995" s="13">
        <f>IF($G995="","",IFERROR(INDEX(Turnos!$F$2:$F$201,MATCH($G995,Turnos!$J$2:$J$201,0)),"Falta el turno"))</f>
        <v/>
      </c>
      <c r="I995" s="15">
        <f>IF(OR($C995="",$H995=""),"",IF($H995="Por horas",N($D995),IF($H995="Por puntos",N($F995),IF($H995="Puntos × horas",N($F995)*N($D995),IF($H995="Partes iguales",1,"")))))</f>
        <v/>
      </c>
      <c r="J995" s="15">
        <f>IF($I995="","",SUMIFS($I$2:$I$1201,$G$2:$G$1201,$G995))</f>
        <v/>
      </c>
      <c r="K995" s="19">
        <f>IF($I995="","",IFERROR($I995/$J995,0))</f>
        <v/>
      </c>
      <c r="L995" s="18">
        <f>IF($K995="","",$K995*N(INDEX(Turnos!$C$2:$C$201,MATCH($G995,Turnos!$J$2:$J$201,0))))</f>
        <v/>
      </c>
      <c r="M995" s="18">
        <f>IF($K995="","",$K995*N(INDEX(Turnos!$D$2:$D$201,MATCH($G995,Turnos!$J$2:$J$201,0))))</f>
        <v/>
      </c>
      <c r="N995" s="18">
        <f>IF($K995="","",$L995+$M995)</f>
        <v/>
      </c>
      <c r="O995" s="13">
        <f>IF(OR($G995="",$C995="",$G995&lt;&gt;'Liquidación del turno'!$C$5),"",COUNTIFS($G$2:$G995,$G995,$C$2:$C995,"&lt;&gt;"))</f>
        <v/>
      </c>
    </row>
    <row r="996">
      <c r="A996" s="16" t="n"/>
      <c r="B996" s="11" t="n"/>
      <c r="C996" s="11" t="n"/>
      <c r="D996" s="12" t="n"/>
      <c r="E996" s="13">
        <f>IF($C996="","",IFERROR(INDEX(Equipo!$B$2:$B$61,MATCH($C996,Equipo!$A$2:$A$61,0)),"No está en Equipo"))</f>
        <v/>
      </c>
      <c r="F996" s="15">
        <f>IF($C996="","",IFERROR(INDEX(Equipo!$C$2:$C$61,MATCH($C996,Equipo!$A$2:$A$61,0)),0))</f>
        <v/>
      </c>
      <c r="G996" s="13">
        <f>IF(OR($A996="",$B996=""),"",IFERROR($A996*10+MATCH($B996,Puestos!$D$2:$D$7,0),""))</f>
        <v/>
      </c>
      <c r="H996" s="13">
        <f>IF($G996="","",IFERROR(INDEX(Turnos!$F$2:$F$201,MATCH($G996,Turnos!$J$2:$J$201,0)),"Falta el turno"))</f>
        <v/>
      </c>
      <c r="I996" s="15">
        <f>IF(OR($C996="",$H996=""),"",IF($H996="Por horas",N($D996),IF($H996="Por puntos",N($F996),IF($H996="Puntos × horas",N($F996)*N($D996),IF($H996="Partes iguales",1,"")))))</f>
        <v/>
      </c>
      <c r="J996" s="15">
        <f>IF($I996="","",SUMIFS($I$2:$I$1201,$G$2:$G$1201,$G996))</f>
        <v/>
      </c>
      <c r="K996" s="19">
        <f>IF($I996="","",IFERROR($I996/$J996,0))</f>
        <v/>
      </c>
      <c r="L996" s="18">
        <f>IF($K996="","",$K996*N(INDEX(Turnos!$C$2:$C$201,MATCH($G996,Turnos!$J$2:$J$201,0))))</f>
        <v/>
      </c>
      <c r="M996" s="18">
        <f>IF($K996="","",$K996*N(INDEX(Turnos!$D$2:$D$201,MATCH($G996,Turnos!$J$2:$J$201,0))))</f>
        <v/>
      </c>
      <c r="N996" s="18">
        <f>IF($K996="","",$L996+$M996)</f>
        <v/>
      </c>
      <c r="O996" s="13">
        <f>IF(OR($G996="",$C996="",$G996&lt;&gt;'Liquidación del turno'!$C$5),"",COUNTIFS($G$2:$G996,$G996,$C$2:$C996,"&lt;&gt;"))</f>
        <v/>
      </c>
    </row>
    <row r="997">
      <c r="A997" s="16" t="n"/>
      <c r="B997" s="11" t="n"/>
      <c r="C997" s="11" t="n"/>
      <c r="D997" s="12" t="n"/>
      <c r="E997" s="13">
        <f>IF($C997="","",IFERROR(INDEX(Equipo!$B$2:$B$61,MATCH($C997,Equipo!$A$2:$A$61,0)),"No está en Equipo"))</f>
        <v/>
      </c>
      <c r="F997" s="15">
        <f>IF($C997="","",IFERROR(INDEX(Equipo!$C$2:$C$61,MATCH($C997,Equipo!$A$2:$A$61,0)),0))</f>
        <v/>
      </c>
      <c r="G997" s="13">
        <f>IF(OR($A997="",$B997=""),"",IFERROR($A997*10+MATCH($B997,Puestos!$D$2:$D$7,0),""))</f>
        <v/>
      </c>
      <c r="H997" s="13">
        <f>IF($G997="","",IFERROR(INDEX(Turnos!$F$2:$F$201,MATCH($G997,Turnos!$J$2:$J$201,0)),"Falta el turno"))</f>
        <v/>
      </c>
      <c r="I997" s="15">
        <f>IF(OR($C997="",$H997=""),"",IF($H997="Por horas",N($D997),IF($H997="Por puntos",N($F997),IF($H997="Puntos × horas",N($F997)*N($D997),IF($H997="Partes iguales",1,"")))))</f>
        <v/>
      </c>
      <c r="J997" s="15">
        <f>IF($I997="","",SUMIFS($I$2:$I$1201,$G$2:$G$1201,$G997))</f>
        <v/>
      </c>
      <c r="K997" s="19">
        <f>IF($I997="","",IFERROR($I997/$J997,0))</f>
        <v/>
      </c>
      <c r="L997" s="18">
        <f>IF($K997="","",$K997*N(INDEX(Turnos!$C$2:$C$201,MATCH($G997,Turnos!$J$2:$J$201,0))))</f>
        <v/>
      </c>
      <c r="M997" s="18">
        <f>IF($K997="","",$K997*N(INDEX(Turnos!$D$2:$D$201,MATCH($G997,Turnos!$J$2:$J$201,0))))</f>
        <v/>
      </c>
      <c r="N997" s="18">
        <f>IF($K997="","",$L997+$M997)</f>
        <v/>
      </c>
      <c r="O997" s="13">
        <f>IF(OR($G997="",$C997="",$G997&lt;&gt;'Liquidación del turno'!$C$5),"",COUNTIFS($G$2:$G997,$G997,$C$2:$C997,"&lt;&gt;"))</f>
        <v/>
      </c>
    </row>
    <row r="998">
      <c r="A998" s="16" t="n"/>
      <c r="B998" s="11" t="n"/>
      <c r="C998" s="11" t="n"/>
      <c r="D998" s="12" t="n"/>
      <c r="E998" s="13">
        <f>IF($C998="","",IFERROR(INDEX(Equipo!$B$2:$B$61,MATCH($C998,Equipo!$A$2:$A$61,0)),"No está en Equipo"))</f>
        <v/>
      </c>
      <c r="F998" s="15">
        <f>IF($C998="","",IFERROR(INDEX(Equipo!$C$2:$C$61,MATCH($C998,Equipo!$A$2:$A$61,0)),0))</f>
        <v/>
      </c>
      <c r="G998" s="13">
        <f>IF(OR($A998="",$B998=""),"",IFERROR($A998*10+MATCH($B998,Puestos!$D$2:$D$7,0),""))</f>
        <v/>
      </c>
      <c r="H998" s="13">
        <f>IF($G998="","",IFERROR(INDEX(Turnos!$F$2:$F$201,MATCH($G998,Turnos!$J$2:$J$201,0)),"Falta el turno"))</f>
        <v/>
      </c>
      <c r="I998" s="15">
        <f>IF(OR($C998="",$H998=""),"",IF($H998="Por horas",N($D998),IF($H998="Por puntos",N($F998),IF($H998="Puntos × horas",N($F998)*N($D998),IF($H998="Partes iguales",1,"")))))</f>
        <v/>
      </c>
      <c r="J998" s="15">
        <f>IF($I998="","",SUMIFS($I$2:$I$1201,$G$2:$G$1201,$G998))</f>
        <v/>
      </c>
      <c r="K998" s="19">
        <f>IF($I998="","",IFERROR($I998/$J998,0))</f>
        <v/>
      </c>
      <c r="L998" s="18">
        <f>IF($K998="","",$K998*N(INDEX(Turnos!$C$2:$C$201,MATCH($G998,Turnos!$J$2:$J$201,0))))</f>
        <v/>
      </c>
      <c r="M998" s="18">
        <f>IF($K998="","",$K998*N(INDEX(Turnos!$D$2:$D$201,MATCH($G998,Turnos!$J$2:$J$201,0))))</f>
        <v/>
      </c>
      <c r="N998" s="18">
        <f>IF($K998="","",$L998+$M998)</f>
        <v/>
      </c>
      <c r="O998" s="13">
        <f>IF(OR($G998="",$C998="",$G998&lt;&gt;'Liquidación del turno'!$C$5),"",COUNTIFS($G$2:$G998,$G998,$C$2:$C998,"&lt;&gt;"))</f>
        <v/>
      </c>
    </row>
    <row r="999">
      <c r="A999" s="16" t="n"/>
      <c r="B999" s="11" t="n"/>
      <c r="C999" s="11" t="n"/>
      <c r="D999" s="12" t="n"/>
      <c r="E999" s="13">
        <f>IF($C999="","",IFERROR(INDEX(Equipo!$B$2:$B$61,MATCH($C999,Equipo!$A$2:$A$61,0)),"No está en Equipo"))</f>
        <v/>
      </c>
      <c r="F999" s="15">
        <f>IF($C999="","",IFERROR(INDEX(Equipo!$C$2:$C$61,MATCH($C999,Equipo!$A$2:$A$61,0)),0))</f>
        <v/>
      </c>
      <c r="G999" s="13">
        <f>IF(OR($A999="",$B999=""),"",IFERROR($A999*10+MATCH($B999,Puestos!$D$2:$D$7,0),""))</f>
        <v/>
      </c>
      <c r="H999" s="13">
        <f>IF($G999="","",IFERROR(INDEX(Turnos!$F$2:$F$201,MATCH($G999,Turnos!$J$2:$J$201,0)),"Falta el turno"))</f>
        <v/>
      </c>
      <c r="I999" s="15">
        <f>IF(OR($C999="",$H999=""),"",IF($H999="Por horas",N($D999),IF($H999="Por puntos",N($F999),IF($H999="Puntos × horas",N($F999)*N($D999),IF($H999="Partes iguales",1,"")))))</f>
        <v/>
      </c>
      <c r="J999" s="15">
        <f>IF($I999="","",SUMIFS($I$2:$I$1201,$G$2:$G$1201,$G999))</f>
        <v/>
      </c>
      <c r="K999" s="19">
        <f>IF($I999="","",IFERROR($I999/$J999,0))</f>
        <v/>
      </c>
      <c r="L999" s="18">
        <f>IF($K999="","",$K999*N(INDEX(Turnos!$C$2:$C$201,MATCH($G999,Turnos!$J$2:$J$201,0))))</f>
        <v/>
      </c>
      <c r="M999" s="18">
        <f>IF($K999="","",$K999*N(INDEX(Turnos!$D$2:$D$201,MATCH($G999,Turnos!$J$2:$J$201,0))))</f>
        <v/>
      </c>
      <c r="N999" s="18">
        <f>IF($K999="","",$L999+$M999)</f>
        <v/>
      </c>
      <c r="O999" s="13">
        <f>IF(OR($G999="",$C999="",$G999&lt;&gt;'Liquidación del turno'!$C$5),"",COUNTIFS($G$2:$G999,$G999,$C$2:$C999,"&lt;&gt;"))</f>
        <v/>
      </c>
    </row>
    <row r="1000">
      <c r="A1000" s="16" t="n"/>
      <c r="B1000" s="11" t="n"/>
      <c r="C1000" s="11" t="n"/>
      <c r="D1000" s="12" t="n"/>
      <c r="E1000" s="13">
        <f>IF($C1000="","",IFERROR(INDEX(Equipo!$B$2:$B$61,MATCH($C1000,Equipo!$A$2:$A$61,0)),"No está en Equipo"))</f>
        <v/>
      </c>
      <c r="F1000" s="15">
        <f>IF($C1000="","",IFERROR(INDEX(Equipo!$C$2:$C$61,MATCH($C1000,Equipo!$A$2:$A$61,0)),0))</f>
        <v/>
      </c>
      <c r="G1000" s="13">
        <f>IF(OR($A1000="",$B1000=""),"",IFERROR($A1000*10+MATCH($B1000,Puestos!$D$2:$D$7,0),""))</f>
        <v/>
      </c>
      <c r="H1000" s="13">
        <f>IF($G1000="","",IFERROR(INDEX(Turnos!$F$2:$F$201,MATCH($G1000,Turnos!$J$2:$J$201,0)),"Falta el turno"))</f>
        <v/>
      </c>
      <c r="I1000" s="15">
        <f>IF(OR($C1000="",$H1000=""),"",IF($H1000="Por horas",N($D1000),IF($H1000="Por puntos",N($F1000),IF($H1000="Puntos × horas",N($F1000)*N($D1000),IF($H1000="Partes iguales",1,"")))))</f>
        <v/>
      </c>
      <c r="J1000" s="15">
        <f>IF($I1000="","",SUMIFS($I$2:$I$1201,$G$2:$G$1201,$G1000))</f>
        <v/>
      </c>
      <c r="K1000" s="19">
        <f>IF($I1000="","",IFERROR($I1000/$J1000,0))</f>
        <v/>
      </c>
      <c r="L1000" s="18">
        <f>IF($K1000="","",$K1000*N(INDEX(Turnos!$C$2:$C$201,MATCH($G1000,Turnos!$J$2:$J$201,0))))</f>
        <v/>
      </c>
      <c r="M1000" s="18">
        <f>IF($K1000="","",$K1000*N(INDEX(Turnos!$D$2:$D$201,MATCH($G1000,Turnos!$J$2:$J$201,0))))</f>
        <v/>
      </c>
      <c r="N1000" s="18">
        <f>IF($K1000="","",$L1000+$M1000)</f>
        <v/>
      </c>
      <c r="O1000" s="13">
        <f>IF(OR($G1000="",$C1000="",$G1000&lt;&gt;'Liquidación del turno'!$C$5),"",COUNTIFS($G$2:$G1000,$G1000,$C$2:$C1000,"&lt;&gt;"))</f>
        <v/>
      </c>
    </row>
    <row r="1001">
      <c r="A1001" s="16" t="n"/>
      <c r="B1001" s="11" t="n"/>
      <c r="C1001" s="11" t="n"/>
      <c r="D1001" s="12" t="n"/>
      <c r="E1001" s="13">
        <f>IF($C1001="","",IFERROR(INDEX(Equipo!$B$2:$B$61,MATCH($C1001,Equipo!$A$2:$A$61,0)),"No está en Equipo"))</f>
        <v/>
      </c>
      <c r="F1001" s="15">
        <f>IF($C1001="","",IFERROR(INDEX(Equipo!$C$2:$C$61,MATCH($C1001,Equipo!$A$2:$A$61,0)),0))</f>
        <v/>
      </c>
      <c r="G1001" s="13">
        <f>IF(OR($A1001="",$B1001=""),"",IFERROR($A1001*10+MATCH($B1001,Puestos!$D$2:$D$7,0),""))</f>
        <v/>
      </c>
      <c r="H1001" s="13">
        <f>IF($G1001="","",IFERROR(INDEX(Turnos!$F$2:$F$201,MATCH($G1001,Turnos!$J$2:$J$201,0)),"Falta el turno"))</f>
        <v/>
      </c>
      <c r="I1001" s="15">
        <f>IF(OR($C1001="",$H1001=""),"",IF($H1001="Por horas",N($D1001),IF($H1001="Por puntos",N($F1001),IF($H1001="Puntos × horas",N($F1001)*N($D1001),IF($H1001="Partes iguales",1,"")))))</f>
        <v/>
      </c>
      <c r="J1001" s="15">
        <f>IF($I1001="","",SUMIFS($I$2:$I$1201,$G$2:$G$1201,$G1001))</f>
        <v/>
      </c>
      <c r="K1001" s="19">
        <f>IF($I1001="","",IFERROR($I1001/$J1001,0))</f>
        <v/>
      </c>
      <c r="L1001" s="18">
        <f>IF($K1001="","",$K1001*N(INDEX(Turnos!$C$2:$C$201,MATCH($G1001,Turnos!$J$2:$J$201,0))))</f>
        <v/>
      </c>
      <c r="M1001" s="18">
        <f>IF($K1001="","",$K1001*N(INDEX(Turnos!$D$2:$D$201,MATCH($G1001,Turnos!$J$2:$J$201,0))))</f>
        <v/>
      </c>
      <c r="N1001" s="18">
        <f>IF($K1001="","",$L1001+$M1001)</f>
        <v/>
      </c>
      <c r="O1001" s="13">
        <f>IF(OR($G1001="",$C1001="",$G1001&lt;&gt;'Liquidación del turno'!$C$5),"",COUNTIFS($G$2:$G1001,$G1001,$C$2:$C1001,"&lt;&gt;"))</f>
        <v/>
      </c>
    </row>
    <row r="1002">
      <c r="A1002" s="16" t="n"/>
      <c r="B1002" s="11" t="n"/>
      <c r="C1002" s="11" t="n"/>
      <c r="D1002" s="12" t="n"/>
      <c r="E1002" s="13">
        <f>IF($C1002="","",IFERROR(INDEX(Equipo!$B$2:$B$61,MATCH($C1002,Equipo!$A$2:$A$61,0)),"No está en Equipo"))</f>
        <v/>
      </c>
      <c r="F1002" s="15">
        <f>IF($C1002="","",IFERROR(INDEX(Equipo!$C$2:$C$61,MATCH($C1002,Equipo!$A$2:$A$61,0)),0))</f>
        <v/>
      </c>
      <c r="G1002" s="13">
        <f>IF(OR($A1002="",$B1002=""),"",IFERROR($A1002*10+MATCH($B1002,Puestos!$D$2:$D$7,0),""))</f>
        <v/>
      </c>
      <c r="H1002" s="13">
        <f>IF($G1002="","",IFERROR(INDEX(Turnos!$F$2:$F$201,MATCH($G1002,Turnos!$J$2:$J$201,0)),"Falta el turno"))</f>
        <v/>
      </c>
      <c r="I1002" s="15">
        <f>IF(OR($C1002="",$H1002=""),"",IF($H1002="Por horas",N($D1002),IF($H1002="Por puntos",N($F1002),IF($H1002="Puntos × horas",N($F1002)*N($D1002),IF($H1002="Partes iguales",1,"")))))</f>
        <v/>
      </c>
      <c r="J1002" s="15">
        <f>IF($I1002="","",SUMIFS($I$2:$I$1201,$G$2:$G$1201,$G1002))</f>
        <v/>
      </c>
      <c r="K1002" s="19">
        <f>IF($I1002="","",IFERROR($I1002/$J1002,0))</f>
        <v/>
      </c>
      <c r="L1002" s="18">
        <f>IF($K1002="","",$K1002*N(INDEX(Turnos!$C$2:$C$201,MATCH($G1002,Turnos!$J$2:$J$201,0))))</f>
        <v/>
      </c>
      <c r="M1002" s="18">
        <f>IF($K1002="","",$K1002*N(INDEX(Turnos!$D$2:$D$201,MATCH($G1002,Turnos!$J$2:$J$201,0))))</f>
        <v/>
      </c>
      <c r="N1002" s="18">
        <f>IF($K1002="","",$L1002+$M1002)</f>
        <v/>
      </c>
      <c r="O1002" s="13">
        <f>IF(OR($G1002="",$C1002="",$G1002&lt;&gt;'Liquidación del turno'!$C$5),"",COUNTIFS($G$2:$G1002,$G1002,$C$2:$C1002,"&lt;&gt;"))</f>
        <v/>
      </c>
    </row>
    <row r="1003">
      <c r="A1003" s="16" t="n"/>
      <c r="B1003" s="11" t="n"/>
      <c r="C1003" s="11" t="n"/>
      <c r="D1003" s="12" t="n"/>
      <c r="E1003" s="13">
        <f>IF($C1003="","",IFERROR(INDEX(Equipo!$B$2:$B$61,MATCH($C1003,Equipo!$A$2:$A$61,0)),"No está en Equipo"))</f>
        <v/>
      </c>
      <c r="F1003" s="15">
        <f>IF($C1003="","",IFERROR(INDEX(Equipo!$C$2:$C$61,MATCH($C1003,Equipo!$A$2:$A$61,0)),0))</f>
        <v/>
      </c>
      <c r="G1003" s="13">
        <f>IF(OR($A1003="",$B1003=""),"",IFERROR($A1003*10+MATCH($B1003,Puestos!$D$2:$D$7,0),""))</f>
        <v/>
      </c>
      <c r="H1003" s="13">
        <f>IF($G1003="","",IFERROR(INDEX(Turnos!$F$2:$F$201,MATCH($G1003,Turnos!$J$2:$J$201,0)),"Falta el turno"))</f>
        <v/>
      </c>
      <c r="I1003" s="15">
        <f>IF(OR($C1003="",$H1003=""),"",IF($H1003="Por horas",N($D1003),IF($H1003="Por puntos",N($F1003),IF($H1003="Puntos × horas",N($F1003)*N($D1003),IF($H1003="Partes iguales",1,"")))))</f>
        <v/>
      </c>
      <c r="J1003" s="15">
        <f>IF($I1003="","",SUMIFS($I$2:$I$1201,$G$2:$G$1201,$G1003))</f>
        <v/>
      </c>
      <c r="K1003" s="19">
        <f>IF($I1003="","",IFERROR($I1003/$J1003,0))</f>
        <v/>
      </c>
      <c r="L1003" s="18">
        <f>IF($K1003="","",$K1003*N(INDEX(Turnos!$C$2:$C$201,MATCH($G1003,Turnos!$J$2:$J$201,0))))</f>
        <v/>
      </c>
      <c r="M1003" s="18">
        <f>IF($K1003="","",$K1003*N(INDEX(Turnos!$D$2:$D$201,MATCH($G1003,Turnos!$J$2:$J$201,0))))</f>
        <v/>
      </c>
      <c r="N1003" s="18">
        <f>IF($K1003="","",$L1003+$M1003)</f>
        <v/>
      </c>
      <c r="O1003" s="13">
        <f>IF(OR($G1003="",$C1003="",$G1003&lt;&gt;'Liquidación del turno'!$C$5),"",COUNTIFS($G$2:$G1003,$G1003,$C$2:$C1003,"&lt;&gt;"))</f>
        <v/>
      </c>
    </row>
    <row r="1004">
      <c r="A1004" s="16" t="n"/>
      <c r="B1004" s="11" t="n"/>
      <c r="C1004" s="11" t="n"/>
      <c r="D1004" s="12" t="n"/>
      <c r="E1004" s="13">
        <f>IF($C1004="","",IFERROR(INDEX(Equipo!$B$2:$B$61,MATCH($C1004,Equipo!$A$2:$A$61,0)),"No está en Equipo"))</f>
        <v/>
      </c>
      <c r="F1004" s="15">
        <f>IF($C1004="","",IFERROR(INDEX(Equipo!$C$2:$C$61,MATCH($C1004,Equipo!$A$2:$A$61,0)),0))</f>
        <v/>
      </c>
      <c r="G1004" s="13">
        <f>IF(OR($A1004="",$B1004=""),"",IFERROR($A1004*10+MATCH($B1004,Puestos!$D$2:$D$7,0),""))</f>
        <v/>
      </c>
      <c r="H1004" s="13">
        <f>IF($G1004="","",IFERROR(INDEX(Turnos!$F$2:$F$201,MATCH($G1004,Turnos!$J$2:$J$201,0)),"Falta el turno"))</f>
        <v/>
      </c>
      <c r="I1004" s="15">
        <f>IF(OR($C1004="",$H1004=""),"",IF($H1004="Por horas",N($D1004),IF($H1004="Por puntos",N($F1004),IF($H1004="Puntos × horas",N($F1004)*N($D1004),IF($H1004="Partes iguales",1,"")))))</f>
        <v/>
      </c>
      <c r="J1004" s="15">
        <f>IF($I1004="","",SUMIFS($I$2:$I$1201,$G$2:$G$1201,$G1004))</f>
        <v/>
      </c>
      <c r="K1004" s="19">
        <f>IF($I1004="","",IFERROR($I1004/$J1004,0))</f>
        <v/>
      </c>
      <c r="L1004" s="18">
        <f>IF($K1004="","",$K1004*N(INDEX(Turnos!$C$2:$C$201,MATCH($G1004,Turnos!$J$2:$J$201,0))))</f>
        <v/>
      </c>
      <c r="M1004" s="18">
        <f>IF($K1004="","",$K1004*N(INDEX(Turnos!$D$2:$D$201,MATCH($G1004,Turnos!$J$2:$J$201,0))))</f>
        <v/>
      </c>
      <c r="N1004" s="18">
        <f>IF($K1004="","",$L1004+$M1004)</f>
        <v/>
      </c>
      <c r="O1004" s="13">
        <f>IF(OR($G1004="",$C1004="",$G1004&lt;&gt;'Liquidación del turno'!$C$5),"",COUNTIFS($G$2:$G1004,$G1004,$C$2:$C1004,"&lt;&gt;"))</f>
        <v/>
      </c>
    </row>
    <row r="1005">
      <c r="A1005" s="16" t="n"/>
      <c r="B1005" s="11" t="n"/>
      <c r="C1005" s="11" t="n"/>
      <c r="D1005" s="12" t="n"/>
      <c r="E1005" s="13">
        <f>IF($C1005="","",IFERROR(INDEX(Equipo!$B$2:$B$61,MATCH($C1005,Equipo!$A$2:$A$61,0)),"No está en Equipo"))</f>
        <v/>
      </c>
      <c r="F1005" s="15">
        <f>IF($C1005="","",IFERROR(INDEX(Equipo!$C$2:$C$61,MATCH($C1005,Equipo!$A$2:$A$61,0)),0))</f>
        <v/>
      </c>
      <c r="G1005" s="13">
        <f>IF(OR($A1005="",$B1005=""),"",IFERROR($A1005*10+MATCH($B1005,Puestos!$D$2:$D$7,0),""))</f>
        <v/>
      </c>
      <c r="H1005" s="13">
        <f>IF($G1005="","",IFERROR(INDEX(Turnos!$F$2:$F$201,MATCH($G1005,Turnos!$J$2:$J$201,0)),"Falta el turno"))</f>
        <v/>
      </c>
      <c r="I1005" s="15">
        <f>IF(OR($C1005="",$H1005=""),"",IF($H1005="Por horas",N($D1005),IF($H1005="Por puntos",N($F1005),IF($H1005="Puntos × horas",N($F1005)*N($D1005),IF($H1005="Partes iguales",1,"")))))</f>
        <v/>
      </c>
      <c r="J1005" s="15">
        <f>IF($I1005="","",SUMIFS($I$2:$I$1201,$G$2:$G$1201,$G1005))</f>
        <v/>
      </c>
      <c r="K1005" s="19">
        <f>IF($I1005="","",IFERROR($I1005/$J1005,0))</f>
        <v/>
      </c>
      <c r="L1005" s="18">
        <f>IF($K1005="","",$K1005*N(INDEX(Turnos!$C$2:$C$201,MATCH($G1005,Turnos!$J$2:$J$201,0))))</f>
        <v/>
      </c>
      <c r="M1005" s="18">
        <f>IF($K1005="","",$K1005*N(INDEX(Turnos!$D$2:$D$201,MATCH($G1005,Turnos!$J$2:$J$201,0))))</f>
        <v/>
      </c>
      <c r="N1005" s="18">
        <f>IF($K1005="","",$L1005+$M1005)</f>
        <v/>
      </c>
      <c r="O1005" s="13">
        <f>IF(OR($G1005="",$C1005="",$G1005&lt;&gt;'Liquidación del turno'!$C$5),"",COUNTIFS($G$2:$G1005,$G1005,$C$2:$C1005,"&lt;&gt;"))</f>
        <v/>
      </c>
    </row>
    <row r="1006">
      <c r="A1006" s="16" t="n"/>
      <c r="B1006" s="11" t="n"/>
      <c r="C1006" s="11" t="n"/>
      <c r="D1006" s="12" t="n"/>
      <c r="E1006" s="13">
        <f>IF($C1006="","",IFERROR(INDEX(Equipo!$B$2:$B$61,MATCH($C1006,Equipo!$A$2:$A$61,0)),"No está en Equipo"))</f>
        <v/>
      </c>
      <c r="F1006" s="15">
        <f>IF($C1006="","",IFERROR(INDEX(Equipo!$C$2:$C$61,MATCH($C1006,Equipo!$A$2:$A$61,0)),0))</f>
        <v/>
      </c>
      <c r="G1006" s="13">
        <f>IF(OR($A1006="",$B1006=""),"",IFERROR($A1006*10+MATCH($B1006,Puestos!$D$2:$D$7,0),""))</f>
        <v/>
      </c>
      <c r="H1006" s="13">
        <f>IF($G1006="","",IFERROR(INDEX(Turnos!$F$2:$F$201,MATCH($G1006,Turnos!$J$2:$J$201,0)),"Falta el turno"))</f>
        <v/>
      </c>
      <c r="I1006" s="15">
        <f>IF(OR($C1006="",$H1006=""),"",IF($H1006="Por horas",N($D1006),IF($H1006="Por puntos",N($F1006),IF($H1006="Puntos × horas",N($F1006)*N($D1006),IF($H1006="Partes iguales",1,"")))))</f>
        <v/>
      </c>
      <c r="J1006" s="15">
        <f>IF($I1006="","",SUMIFS($I$2:$I$1201,$G$2:$G$1201,$G1006))</f>
        <v/>
      </c>
      <c r="K1006" s="19">
        <f>IF($I1006="","",IFERROR($I1006/$J1006,0))</f>
        <v/>
      </c>
      <c r="L1006" s="18">
        <f>IF($K1006="","",$K1006*N(INDEX(Turnos!$C$2:$C$201,MATCH($G1006,Turnos!$J$2:$J$201,0))))</f>
        <v/>
      </c>
      <c r="M1006" s="18">
        <f>IF($K1006="","",$K1006*N(INDEX(Turnos!$D$2:$D$201,MATCH($G1006,Turnos!$J$2:$J$201,0))))</f>
        <v/>
      </c>
      <c r="N1006" s="18">
        <f>IF($K1006="","",$L1006+$M1006)</f>
        <v/>
      </c>
      <c r="O1006" s="13">
        <f>IF(OR($G1006="",$C1006="",$G1006&lt;&gt;'Liquidación del turno'!$C$5),"",COUNTIFS($G$2:$G1006,$G1006,$C$2:$C1006,"&lt;&gt;"))</f>
        <v/>
      </c>
    </row>
    <row r="1007">
      <c r="A1007" s="16" t="n"/>
      <c r="B1007" s="11" t="n"/>
      <c r="C1007" s="11" t="n"/>
      <c r="D1007" s="12" t="n"/>
      <c r="E1007" s="13">
        <f>IF($C1007="","",IFERROR(INDEX(Equipo!$B$2:$B$61,MATCH($C1007,Equipo!$A$2:$A$61,0)),"No está en Equipo"))</f>
        <v/>
      </c>
      <c r="F1007" s="15">
        <f>IF($C1007="","",IFERROR(INDEX(Equipo!$C$2:$C$61,MATCH($C1007,Equipo!$A$2:$A$61,0)),0))</f>
        <v/>
      </c>
      <c r="G1007" s="13">
        <f>IF(OR($A1007="",$B1007=""),"",IFERROR($A1007*10+MATCH($B1007,Puestos!$D$2:$D$7,0),""))</f>
        <v/>
      </c>
      <c r="H1007" s="13">
        <f>IF($G1007="","",IFERROR(INDEX(Turnos!$F$2:$F$201,MATCH($G1007,Turnos!$J$2:$J$201,0)),"Falta el turno"))</f>
        <v/>
      </c>
      <c r="I1007" s="15">
        <f>IF(OR($C1007="",$H1007=""),"",IF($H1007="Por horas",N($D1007),IF($H1007="Por puntos",N($F1007),IF($H1007="Puntos × horas",N($F1007)*N($D1007),IF($H1007="Partes iguales",1,"")))))</f>
        <v/>
      </c>
      <c r="J1007" s="15">
        <f>IF($I1007="","",SUMIFS($I$2:$I$1201,$G$2:$G$1201,$G1007))</f>
        <v/>
      </c>
      <c r="K1007" s="19">
        <f>IF($I1007="","",IFERROR($I1007/$J1007,0))</f>
        <v/>
      </c>
      <c r="L1007" s="18">
        <f>IF($K1007="","",$K1007*N(INDEX(Turnos!$C$2:$C$201,MATCH($G1007,Turnos!$J$2:$J$201,0))))</f>
        <v/>
      </c>
      <c r="M1007" s="18">
        <f>IF($K1007="","",$K1007*N(INDEX(Turnos!$D$2:$D$201,MATCH($G1007,Turnos!$J$2:$J$201,0))))</f>
        <v/>
      </c>
      <c r="N1007" s="18">
        <f>IF($K1007="","",$L1007+$M1007)</f>
        <v/>
      </c>
      <c r="O1007" s="13">
        <f>IF(OR($G1007="",$C1007="",$G1007&lt;&gt;'Liquidación del turno'!$C$5),"",COUNTIFS($G$2:$G1007,$G1007,$C$2:$C1007,"&lt;&gt;"))</f>
        <v/>
      </c>
    </row>
    <row r="1008">
      <c r="A1008" s="16" t="n"/>
      <c r="B1008" s="11" t="n"/>
      <c r="C1008" s="11" t="n"/>
      <c r="D1008" s="12" t="n"/>
      <c r="E1008" s="13">
        <f>IF($C1008="","",IFERROR(INDEX(Equipo!$B$2:$B$61,MATCH($C1008,Equipo!$A$2:$A$61,0)),"No está en Equipo"))</f>
        <v/>
      </c>
      <c r="F1008" s="15">
        <f>IF($C1008="","",IFERROR(INDEX(Equipo!$C$2:$C$61,MATCH($C1008,Equipo!$A$2:$A$61,0)),0))</f>
        <v/>
      </c>
      <c r="G1008" s="13">
        <f>IF(OR($A1008="",$B1008=""),"",IFERROR($A1008*10+MATCH($B1008,Puestos!$D$2:$D$7,0),""))</f>
        <v/>
      </c>
      <c r="H1008" s="13">
        <f>IF($G1008="","",IFERROR(INDEX(Turnos!$F$2:$F$201,MATCH($G1008,Turnos!$J$2:$J$201,0)),"Falta el turno"))</f>
        <v/>
      </c>
      <c r="I1008" s="15">
        <f>IF(OR($C1008="",$H1008=""),"",IF($H1008="Por horas",N($D1008),IF($H1008="Por puntos",N($F1008),IF($H1008="Puntos × horas",N($F1008)*N($D1008),IF($H1008="Partes iguales",1,"")))))</f>
        <v/>
      </c>
      <c r="J1008" s="15">
        <f>IF($I1008="","",SUMIFS($I$2:$I$1201,$G$2:$G$1201,$G1008))</f>
        <v/>
      </c>
      <c r="K1008" s="19">
        <f>IF($I1008="","",IFERROR($I1008/$J1008,0))</f>
        <v/>
      </c>
      <c r="L1008" s="18">
        <f>IF($K1008="","",$K1008*N(INDEX(Turnos!$C$2:$C$201,MATCH($G1008,Turnos!$J$2:$J$201,0))))</f>
        <v/>
      </c>
      <c r="M1008" s="18">
        <f>IF($K1008="","",$K1008*N(INDEX(Turnos!$D$2:$D$201,MATCH($G1008,Turnos!$J$2:$J$201,0))))</f>
        <v/>
      </c>
      <c r="N1008" s="18">
        <f>IF($K1008="","",$L1008+$M1008)</f>
        <v/>
      </c>
      <c r="O1008" s="13">
        <f>IF(OR($G1008="",$C1008="",$G1008&lt;&gt;'Liquidación del turno'!$C$5),"",COUNTIFS($G$2:$G1008,$G1008,$C$2:$C1008,"&lt;&gt;"))</f>
        <v/>
      </c>
    </row>
    <row r="1009">
      <c r="A1009" s="16" t="n"/>
      <c r="B1009" s="11" t="n"/>
      <c r="C1009" s="11" t="n"/>
      <c r="D1009" s="12" t="n"/>
      <c r="E1009" s="13">
        <f>IF($C1009="","",IFERROR(INDEX(Equipo!$B$2:$B$61,MATCH($C1009,Equipo!$A$2:$A$61,0)),"No está en Equipo"))</f>
        <v/>
      </c>
      <c r="F1009" s="15">
        <f>IF($C1009="","",IFERROR(INDEX(Equipo!$C$2:$C$61,MATCH($C1009,Equipo!$A$2:$A$61,0)),0))</f>
        <v/>
      </c>
      <c r="G1009" s="13">
        <f>IF(OR($A1009="",$B1009=""),"",IFERROR($A1009*10+MATCH($B1009,Puestos!$D$2:$D$7,0),""))</f>
        <v/>
      </c>
      <c r="H1009" s="13">
        <f>IF($G1009="","",IFERROR(INDEX(Turnos!$F$2:$F$201,MATCH($G1009,Turnos!$J$2:$J$201,0)),"Falta el turno"))</f>
        <v/>
      </c>
      <c r="I1009" s="15">
        <f>IF(OR($C1009="",$H1009=""),"",IF($H1009="Por horas",N($D1009),IF($H1009="Por puntos",N($F1009),IF($H1009="Puntos × horas",N($F1009)*N($D1009),IF($H1009="Partes iguales",1,"")))))</f>
        <v/>
      </c>
      <c r="J1009" s="15">
        <f>IF($I1009="","",SUMIFS($I$2:$I$1201,$G$2:$G$1201,$G1009))</f>
        <v/>
      </c>
      <c r="K1009" s="19">
        <f>IF($I1009="","",IFERROR($I1009/$J1009,0))</f>
        <v/>
      </c>
      <c r="L1009" s="18">
        <f>IF($K1009="","",$K1009*N(INDEX(Turnos!$C$2:$C$201,MATCH($G1009,Turnos!$J$2:$J$201,0))))</f>
        <v/>
      </c>
      <c r="M1009" s="18">
        <f>IF($K1009="","",$K1009*N(INDEX(Turnos!$D$2:$D$201,MATCH($G1009,Turnos!$J$2:$J$201,0))))</f>
        <v/>
      </c>
      <c r="N1009" s="18">
        <f>IF($K1009="","",$L1009+$M1009)</f>
        <v/>
      </c>
      <c r="O1009" s="13">
        <f>IF(OR($G1009="",$C1009="",$G1009&lt;&gt;'Liquidación del turno'!$C$5),"",COUNTIFS($G$2:$G1009,$G1009,$C$2:$C1009,"&lt;&gt;"))</f>
        <v/>
      </c>
    </row>
    <row r="1010">
      <c r="A1010" s="16" t="n"/>
      <c r="B1010" s="11" t="n"/>
      <c r="C1010" s="11" t="n"/>
      <c r="D1010" s="12" t="n"/>
      <c r="E1010" s="13">
        <f>IF($C1010="","",IFERROR(INDEX(Equipo!$B$2:$B$61,MATCH($C1010,Equipo!$A$2:$A$61,0)),"No está en Equipo"))</f>
        <v/>
      </c>
      <c r="F1010" s="15">
        <f>IF($C1010="","",IFERROR(INDEX(Equipo!$C$2:$C$61,MATCH($C1010,Equipo!$A$2:$A$61,0)),0))</f>
        <v/>
      </c>
      <c r="G1010" s="13">
        <f>IF(OR($A1010="",$B1010=""),"",IFERROR($A1010*10+MATCH($B1010,Puestos!$D$2:$D$7,0),""))</f>
        <v/>
      </c>
      <c r="H1010" s="13">
        <f>IF($G1010="","",IFERROR(INDEX(Turnos!$F$2:$F$201,MATCH($G1010,Turnos!$J$2:$J$201,0)),"Falta el turno"))</f>
        <v/>
      </c>
      <c r="I1010" s="15">
        <f>IF(OR($C1010="",$H1010=""),"",IF($H1010="Por horas",N($D1010),IF($H1010="Por puntos",N($F1010),IF($H1010="Puntos × horas",N($F1010)*N($D1010),IF($H1010="Partes iguales",1,"")))))</f>
        <v/>
      </c>
      <c r="J1010" s="15">
        <f>IF($I1010="","",SUMIFS($I$2:$I$1201,$G$2:$G$1201,$G1010))</f>
        <v/>
      </c>
      <c r="K1010" s="19">
        <f>IF($I1010="","",IFERROR($I1010/$J1010,0))</f>
        <v/>
      </c>
      <c r="L1010" s="18">
        <f>IF($K1010="","",$K1010*N(INDEX(Turnos!$C$2:$C$201,MATCH($G1010,Turnos!$J$2:$J$201,0))))</f>
        <v/>
      </c>
      <c r="M1010" s="18">
        <f>IF($K1010="","",$K1010*N(INDEX(Turnos!$D$2:$D$201,MATCH($G1010,Turnos!$J$2:$J$201,0))))</f>
        <v/>
      </c>
      <c r="N1010" s="18">
        <f>IF($K1010="","",$L1010+$M1010)</f>
        <v/>
      </c>
      <c r="O1010" s="13">
        <f>IF(OR($G1010="",$C1010="",$G1010&lt;&gt;'Liquidación del turno'!$C$5),"",COUNTIFS($G$2:$G1010,$G1010,$C$2:$C1010,"&lt;&gt;"))</f>
        <v/>
      </c>
    </row>
    <row r="1011">
      <c r="A1011" s="16" t="n"/>
      <c r="B1011" s="11" t="n"/>
      <c r="C1011" s="11" t="n"/>
      <c r="D1011" s="12" t="n"/>
      <c r="E1011" s="13">
        <f>IF($C1011="","",IFERROR(INDEX(Equipo!$B$2:$B$61,MATCH($C1011,Equipo!$A$2:$A$61,0)),"No está en Equipo"))</f>
        <v/>
      </c>
      <c r="F1011" s="15">
        <f>IF($C1011="","",IFERROR(INDEX(Equipo!$C$2:$C$61,MATCH($C1011,Equipo!$A$2:$A$61,0)),0))</f>
        <v/>
      </c>
      <c r="G1011" s="13">
        <f>IF(OR($A1011="",$B1011=""),"",IFERROR($A1011*10+MATCH($B1011,Puestos!$D$2:$D$7,0),""))</f>
        <v/>
      </c>
      <c r="H1011" s="13">
        <f>IF($G1011="","",IFERROR(INDEX(Turnos!$F$2:$F$201,MATCH($G1011,Turnos!$J$2:$J$201,0)),"Falta el turno"))</f>
        <v/>
      </c>
      <c r="I1011" s="15">
        <f>IF(OR($C1011="",$H1011=""),"",IF($H1011="Por horas",N($D1011),IF($H1011="Por puntos",N($F1011),IF($H1011="Puntos × horas",N($F1011)*N($D1011),IF($H1011="Partes iguales",1,"")))))</f>
        <v/>
      </c>
      <c r="J1011" s="15">
        <f>IF($I1011="","",SUMIFS($I$2:$I$1201,$G$2:$G$1201,$G1011))</f>
        <v/>
      </c>
      <c r="K1011" s="19">
        <f>IF($I1011="","",IFERROR($I1011/$J1011,0))</f>
        <v/>
      </c>
      <c r="L1011" s="18">
        <f>IF($K1011="","",$K1011*N(INDEX(Turnos!$C$2:$C$201,MATCH($G1011,Turnos!$J$2:$J$201,0))))</f>
        <v/>
      </c>
      <c r="M1011" s="18">
        <f>IF($K1011="","",$K1011*N(INDEX(Turnos!$D$2:$D$201,MATCH($G1011,Turnos!$J$2:$J$201,0))))</f>
        <v/>
      </c>
      <c r="N1011" s="18">
        <f>IF($K1011="","",$L1011+$M1011)</f>
        <v/>
      </c>
      <c r="O1011" s="13">
        <f>IF(OR($G1011="",$C1011="",$G1011&lt;&gt;'Liquidación del turno'!$C$5),"",COUNTIFS($G$2:$G1011,$G1011,$C$2:$C1011,"&lt;&gt;"))</f>
        <v/>
      </c>
    </row>
    <row r="1012">
      <c r="A1012" s="16" t="n"/>
      <c r="B1012" s="11" t="n"/>
      <c r="C1012" s="11" t="n"/>
      <c r="D1012" s="12" t="n"/>
      <c r="E1012" s="13">
        <f>IF($C1012="","",IFERROR(INDEX(Equipo!$B$2:$B$61,MATCH($C1012,Equipo!$A$2:$A$61,0)),"No está en Equipo"))</f>
        <v/>
      </c>
      <c r="F1012" s="15">
        <f>IF($C1012="","",IFERROR(INDEX(Equipo!$C$2:$C$61,MATCH($C1012,Equipo!$A$2:$A$61,0)),0))</f>
        <v/>
      </c>
      <c r="G1012" s="13">
        <f>IF(OR($A1012="",$B1012=""),"",IFERROR($A1012*10+MATCH($B1012,Puestos!$D$2:$D$7,0),""))</f>
        <v/>
      </c>
      <c r="H1012" s="13">
        <f>IF($G1012="","",IFERROR(INDEX(Turnos!$F$2:$F$201,MATCH($G1012,Turnos!$J$2:$J$201,0)),"Falta el turno"))</f>
        <v/>
      </c>
      <c r="I1012" s="15">
        <f>IF(OR($C1012="",$H1012=""),"",IF($H1012="Por horas",N($D1012),IF($H1012="Por puntos",N($F1012),IF($H1012="Puntos × horas",N($F1012)*N($D1012),IF($H1012="Partes iguales",1,"")))))</f>
        <v/>
      </c>
      <c r="J1012" s="15">
        <f>IF($I1012="","",SUMIFS($I$2:$I$1201,$G$2:$G$1201,$G1012))</f>
        <v/>
      </c>
      <c r="K1012" s="19">
        <f>IF($I1012="","",IFERROR($I1012/$J1012,0))</f>
        <v/>
      </c>
      <c r="L1012" s="18">
        <f>IF($K1012="","",$K1012*N(INDEX(Turnos!$C$2:$C$201,MATCH($G1012,Turnos!$J$2:$J$201,0))))</f>
        <v/>
      </c>
      <c r="M1012" s="18">
        <f>IF($K1012="","",$K1012*N(INDEX(Turnos!$D$2:$D$201,MATCH($G1012,Turnos!$J$2:$J$201,0))))</f>
        <v/>
      </c>
      <c r="N1012" s="18">
        <f>IF($K1012="","",$L1012+$M1012)</f>
        <v/>
      </c>
      <c r="O1012" s="13">
        <f>IF(OR($G1012="",$C1012="",$G1012&lt;&gt;'Liquidación del turno'!$C$5),"",COUNTIFS($G$2:$G1012,$G1012,$C$2:$C1012,"&lt;&gt;"))</f>
        <v/>
      </c>
    </row>
    <row r="1013">
      <c r="A1013" s="16" t="n"/>
      <c r="B1013" s="11" t="n"/>
      <c r="C1013" s="11" t="n"/>
      <c r="D1013" s="12" t="n"/>
      <c r="E1013" s="13">
        <f>IF($C1013="","",IFERROR(INDEX(Equipo!$B$2:$B$61,MATCH($C1013,Equipo!$A$2:$A$61,0)),"No está en Equipo"))</f>
        <v/>
      </c>
      <c r="F1013" s="15">
        <f>IF($C1013="","",IFERROR(INDEX(Equipo!$C$2:$C$61,MATCH($C1013,Equipo!$A$2:$A$61,0)),0))</f>
        <v/>
      </c>
      <c r="G1013" s="13">
        <f>IF(OR($A1013="",$B1013=""),"",IFERROR($A1013*10+MATCH($B1013,Puestos!$D$2:$D$7,0),""))</f>
        <v/>
      </c>
      <c r="H1013" s="13">
        <f>IF($G1013="","",IFERROR(INDEX(Turnos!$F$2:$F$201,MATCH($G1013,Turnos!$J$2:$J$201,0)),"Falta el turno"))</f>
        <v/>
      </c>
      <c r="I1013" s="15">
        <f>IF(OR($C1013="",$H1013=""),"",IF($H1013="Por horas",N($D1013),IF($H1013="Por puntos",N($F1013),IF($H1013="Puntos × horas",N($F1013)*N($D1013),IF($H1013="Partes iguales",1,"")))))</f>
        <v/>
      </c>
      <c r="J1013" s="15">
        <f>IF($I1013="","",SUMIFS($I$2:$I$1201,$G$2:$G$1201,$G1013))</f>
        <v/>
      </c>
      <c r="K1013" s="19">
        <f>IF($I1013="","",IFERROR($I1013/$J1013,0))</f>
        <v/>
      </c>
      <c r="L1013" s="18">
        <f>IF($K1013="","",$K1013*N(INDEX(Turnos!$C$2:$C$201,MATCH($G1013,Turnos!$J$2:$J$201,0))))</f>
        <v/>
      </c>
      <c r="M1013" s="18">
        <f>IF($K1013="","",$K1013*N(INDEX(Turnos!$D$2:$D$201,MATCH($G1013,Turnos!$J$2:$J$201,0))))</f>
        <v/>
      </c>
      <c r="N1013" s="18">
        <f>IF($K1013="","",$L1013+$M1013)</f>
        <v/>
      </c>
      <c r="O1013" s="13">
        <f>IF(OR($G1013="",$C1013="",$G1013&lt;&gt;'Liquidación del turno'!$C$5),"",COUNTIFS($G$2:$G1013,$G1013,$C$2:$C1013,"&lt;&gt;"))</f>
        <v/>
      </c>
    </row>
    <row r="1014">
      <c r="A1014" s="16" t="n"/>
      <c r="B1014" s="11" t="n"/>
      <c r="C1014" s="11" t="n"/>
      <c r="D1014" s="12" t="n"/>
      <c r="E1014" s="13">
        <f>IF($C1014="","",IFERROR(INDEX(Equipo!$B$2:$B$61,MATCH($C1014,Equipo!$A$2:$A$61,0)),"No está en Equipo"))</f>
        <v/>
      </c>
      <c r="F1014" s="15">
        <f>IF($C1014="","",IFERROR(INDEX(Equipo!$C$2:$C$61,MATCH($C1014,Equipo!$A$2:$A$61,0)),0))</f>
        <v/>
      </c>
      <c r="G1014" s="13">
        <f>IF(OR($A1014="",$B1014=""),"",IFERROR($A1014*10+MATCH($B1014,Puestos!$D$2:$D$7,0),""))</f>
        <v/>
      </c>
      <c r="H1014" s="13">
        <f>IF($G1014="","",IFERROR(INDEX(Turnos!$F$2:$F$201,MATCH($G1014,Turnos!$J$2:$J$201,0)),"Falta el turno"))</f>
        <v/>
      </c>
      <c r="I1014" s="15">
        <f>IF(OR($C1014="",$H1014=""),"",IF($H1014="Por horas",N($D1014),IF($H1014="Por puntos",N($F1014),IF($H1014="Puntos × horas",N($F1014)*N($D1014),IF($H1014="Partes iguales",1,"")))))</f>
        <v/>
      </c>
      <c r="J1014" s="15">
        <f>IF($I1014="","",SUMIFS($I$2:$I$1201,$G$2:$G$1201,$G1014))</f>
        <v/>
      </c>
      <c r="K1014" s="19">
        <f>IF($I1014="","",IFERROR($I1014/$J1014,0))</f>
        <v/>
      </c>
      <c r="L1014" s="18">
        <f>IF($K1014="","",$K1014*N(INDEX(Turnos!$C$2:$C$201,MATCH($G1014,Turnos!$J$2:$J$201,0))))</f>
        <v/>
      </c>
      <c r="M1014" s="18">
        <f>IF($K1014="","",$K1014*N(INDEX(Turnos!$D$2:$D$201,MATCH($G1014,Turnos!$J$2:$J$201,0))))</f>
        <v/>
      </c>
      <c r="N1014" s="18">
        <f>IF($K1014="","",$L1014+$M1014)</f>
        <v/>
      </c>
      <c r="O1014" s="13">
        <f>IF(OR($G1014="",$C1014="",$G1014&lt;&gt;'Liquidación del turno'!$C$5),"",COUNTIFS($G$2:$G1014,$G1014,$C$2:$C1014,"&lt;&gt;"))</f>
        <v/>
      </c>
    </row>
    <row r="1015">
      <c r="A1015" s="16" t="n"/>
      <c r="B1015" s="11" t="n"/>
      <c r="C1015" s="11" t="n"/>
      <c r="D1015" s="12" t="n"/>
      <c r="E1015" s="13">
        <f>IF($C1015="","",IFERROR(INDEX(Equipo!$B$2:$B$61,MATCH($C1015,Equipo!$A$2:$A$61,0)),"No está en Equipo"))</f>
        <v/>
      </c>
      <c r="F1015" s="15">
        <f>IF($C1015="","",IFERROR(INDEX(Equipo!$C$2:$C$61,MATCH($C1015,Equipo!$A$2:$A$61,0)),0))</f>
        <v/>
      </c>
      <c r="G1015" s="13">
        <f>IF(OR($A1015="",$B1015=""),"",IFERROR($A1015*10+MATCH($B1015,Puestos!$D$2:$D$7,0),""))</f>
        <v/>
      </c>
      <c r="H1015" s="13">
        <f>IF($G1015="","",IFERROR(INDEX(Turnos!$F$2:$F$201,MATCH($G1015,Turnos!$J$2:$J$201,0)),"Falta el turno"))</f>
        <v/>
      </c>
      <c r="I1015" s="15">
        <f>IF(OR($C1015="",$H1015=""),"",IF($H1015="Por horas",N($D1015),IF($H1015="Por puntos",N($F1015),IF($H1015="Puntos × horas",N($F1015)*N($D1015),IF($H1015="Partes iguales",1,"")))))</f>
        <v/>
      </c>
      <c r="J1015" s="15">
        <f>IF($I1015="","",SUMIFS($I$2:$I$1201,$G$2:$G$1201,$G1015))</f>
        <v/>
      </c>
      <c r="K1015" s="19">
        <f>IF($I1015="","",IFERROR($I1015/$J1015,0))</f>
        <v/>
      </c>
      <c r="L1015" s="18">
        <f>IF($K1015="","",$K1015*N(INDEX(Turnos!$C$2:$C$201,MATCH($G1015,Turnos!$J$2:$J$201,0))))</f>
        <v/>
      </c>
      <c r="M1015" s="18">
        <f>IF($K1015="","",$K1015*N(INDEX(Turnos!$D$2:$D$201,MATCH($G1015,Turnos!$J$2:$J$201,0))))</f>
        <v/>
      </c>
      <c r="N1015" s="18">
        <f>IF($K1015="","",$L1015+$M1015)</f>
        <v/>
      </c>
      <c r="O1015" s="13">
        <f>IF(OR($G1015="",$C1015="",$G1015&lt;&gt;'Liquidación del turno'!$C$5),"",COUNTIFS($G$2:$G1015,$G1015,$C$2:$C1015,"&lt;&gt;"))</f>
        <v/>
      </c>
    </row>
    <row r="1016">
      <c r="A1016" s="16" t="n"/>
      <c r="B1016" s="11" t="n"/>
      <c r="C1016" s="11" t="n"/>
      <c r="D1016" s="12" t="n"/>
      <c r="E1016" s="13">
        <f>IF($C1016="","",IFERROR(INDEX(Equipo!$B$2:$B$61,MATCH($C1016,Equipo!$A$2:$A$61,0)),"No está en Equipo"))</f>
        <v/>
      </c>
      <c r="F1016" s="15">
        <f>IF($C1016="","",IFERROR(INDEX(Equipo!$C$2:$C$61,MATCH($C1016,Equipo!$A$2:$A$61,0)),0))</f>
        <v/>
      </c>
      <c r="G1016" s="13">
        <f>IF(OR($A1016="",$B1016=""),"",IFERROR($A1016*10+MATCH($B1016,Puestos!$D$2:$D$7,0),""))</f>
        <v/>
      </c>
      <c r="H1016" s="13">
        <f>IF($G1016="","",IFERROR(INDEX(Turnos!$F$2:$F$201,MATCH($G1016,Turnos!$J$2:$J$201,0)),"Falta el turno"))</f>
        <v/>
      </c>
      <c r="I1016" s="15">
        <f>IF(OR($C1016="",$H1016=""),"",IF($H1016="Por horas",N($D1016),IF($H1016="Por puntos",N($F1016),IF($H1016="Puntos × horas",N($F1016)*N($D1016),IF($H1016="Partes iguales",1,"")))))</f>
        <v/>
      </c>
      <c r="J1016" s="15">
        <f>IF($I1016="","",SUMIFS($I$2:$I$1201,$G$2:$G$1201,$G1016))</f>
        <v/>
      </c>
      <c r="K1016" s="19">
        <f>IF($I1016="","",IFERROR($I1016/$J1016,0))</f>
        <v/>
      </c>
      <c r="L1016" s="18">
        <f>IF($K1016="","",$K1016*N(INDEX(Turnos!$C$2:$C$201,MATCH($G1016,Turnos!$J$2:$J$201,0))))</f>
        <v/>
      </c>
      <c r="M1016" s="18">
        <f>IF($K1016="","",$K1016*N(INDEX(Turnos!$D$2:$D$201,MATCH($G1016,Turnos!$J$2:$J$201,0))))</f>
        <v/>
      </c>
      <c r="N1016" s="18">
        <f>IF($K1016="","",$L1016+$M1016)</f>
        <v/>
      </c>
      <c r="O1016" s="13">
        <f>IF(OR($G1016="",$C1016="",$G1016&lt;&gt;'Liquidación del turno'!$C$5),"",COUNTIFS($G$2:$G1016,$G1016,$C$2:$C1016,"&lt;&gt;"))</f>
        <v/>
      </c>
    </row>
    <row r="1017">
      <c r="A1017" s="16" t="n"/>
      <c r="B1017" s="11" t="n"/>
      <c r="C1017" s="11" t="n"/>
      <c r="D1017" s="12" t="n"/>
      <c r="E1017" s="13">
        <f>IF($C1017="","",IFERROR(INDEX(Equipo!$B$2:$B$61,MATCH($C1017,Equipo!$A$2:$A$61,0)),"No está en Equipo"))</f>
        <v/>
      </c>
      <c r="F1017" s="15">
        <f>IF($C1017="","",IFERROR(INDEX(Equipo!$C$2:$C$61,MATCH($C1017,Equipo!$A$2:$A$61,0)),0))</f>
        <v/>
      </c>
      <c r="G1017" s="13">
        <f>IF(OR($A1017="",$B1017=""),"",IFERROR($A1017*10+MATCH($B1017,Puestos!$D$2:$D$7,0),""))</f>
        <v/>
      </c>
      <c r="H1017" s="13">
        <f>IF($G1017="","",IFERROR(INDEX(Turnos!$F$2:$F$201,MATCH($G1017,Turnos!$J$2:$J$201,0)),"Falta el turno"))</f>
        <v/>
      </c>
      <c r="I1017" s="15">
        <f>IF(OR($C1017="",$H1017=""),"",IF($H1017="Por horas",N($D1017),IF($H1017="Por puntos",N($F1017),IF($H1017="Puntos × horas",N($F1017)*N($D1017),IF($H1017="Partes iguales",1,"")))))</f>
        <v/>
      </c>
      <c r="J1017" s="15">
        <f>IF($I1017="","",SUMIFS($I$2:$I$1201,$G$2:$G$1201,$G1017))</f>
        <v/>
      </c>
      <c r="K1017" s="19">
        <f>IF($I1017="","",IFERROR($I1017/$J1017,0))</f>
        <v/>
      </c>
      <c r="L1017" s="18">
        <f>IF($K1017="","",$K1017*N(INDEX(Turnos!$C$2:$C$201,MATCH($G1017,Turnos!$J$2:$J$201,0))))</f>
        <v/>
      </c>
      <c r="M1017" s="18">
        <f>IF($K1017="","",$K1017*N(INDEX(Turnos!$D$2:$D$201,MATCH($G1017,Turnos!$J$2:$J$201,0))))</f>
        <v/>
      </c>
      <c r="N1017" s="18">
        <f>IF($K1017="","",$L1017+$M1017)</f>
        <v/>
      </c>
      <c r="O1017" s="13">
        <f>IF(OR($G1017="",$C1017="",$G1017&lt;&gt;'Liquidación del turno'!$C$5),"",COUNTIFS($G$2:$G1017,$G1017,$C$2:$C1017,"&lt;&gt;"))</f>
        <v/>
      </c>
    </row>
    <row r="1018">
      <c r="A1018" s="16" t="n"/>
      <c r="B1018" s="11" t="n"/>
      <c r="C1018" s="11" t="n"/>
      <c r="D1018" s="12" t="n"/>
      <c r="E1018" s="13">
        <f>IF($C1018="","",IFERROR(INDEX(Equipo!$B$2:$B$61,MATCH($C1018,Equipo!$A$2:$A$61,0)),"No está en Equipo"))</f>
        <v/>
      </c>
      <c r="F1018" s="15">
        <f>IF($C1018="","",IFERROR(INDEX(Equipo!$C$2:$C$61,MATCH($C1018,Equipo!$A$2:$A$61,0)),0))</f>
        <v/>
      </c>
      <c r="G1018" s="13">
        <f>IF(OR($A1018="",$B1018=""),"",IFERROR($A1018*10+MATCH($B1018,Puestos!$D$2:$D$7,0),""))</f>
        <v/>
      </c>
      <c r="H1018" s="13">
        <f>IF($G1018="","",IFERROR(INDEX(Turnos!$F$2:$F$201,MATCH($G1018,Turnos!$J$2:$J$201,0)),"Falta el turno"))</f>
        <v/>
      </c>
      <c r="I1018" s="15">
        <f>IF(OR($C1018="",$H1018=""),"",IF($H1018="Por horas",N($D1018),IF($H1018="Por puntos",N($F1018),IF($H1018="Puntos × horas",N($F1018)*N($D1018),IF($H1018="Partes iguales",1,"")))))</f>
        <v/>
      </c>
      <c r="J1018" s="15">
        <f>IF($I1018="","",SUMIFS($I$2:$I$1201,$G$2:$G$1201,$G1018))</f>
        <v/>
      </c>
      <c r="K1018" s="19">
        <f>IF($I1018="","",IFERROR($I1018/$J1018,0))</f>
        <v/>
      </c>
      <c r="L1018" s="18">
        <f>IF($K1018="","",$K1018*N(INDEX(Turnos!$C$2:$C$201,MATCH($G1018,Turnos!$J$2:$J$201,0))))</f>
        <v/>
      </c>
      <c r="M1018" s="18">
        <f>IF($K1018="","",$K1018*N(INDEX(Turnos!$D$2:$D$201,MATCH($G1018,Turnos!$J$2:$J$201,0))))</f>
        <v/>
      </c>
      <c r="N1018" s="18">
        <f>IF($K1018="","",$L1018+$M1018)</f>
        <v/>
      </c>
      <c r="O1018" s="13">
        <f>IF(OR($G1018="",$C1018="",$G1018&lt;&gt;'Liquidación del turno'!$C$5),"",COUNTIFS($G$2:$G1018,$G1018,$C$2:$C1018,"&lt;&gt;"))</f>
        <v/>
      </c>
    </row>
    <row r="1019">
      <c r="A1019" s="16" t="n"/>
      <c r="B1019" s="11" t="n"/>
      <c r="C1019" s="11" t="n"/>
      <c r="D1019" s="12" t="n"/>
      <c r="E1019" s="13">
        <f>IF($C1019="","",IFERROR(INDEX(Equipo!$B$2:$B$61,MATCH($C1019,Equipo!$A$2:$A$61,0)),"No está en Equipo"))</f>
        <v/>
      </c>
      <c r="F1019" s="15">
        <f>IF($C1019="","",IFERROR(INDEX(Equipo!$C$2:$C$61,MATCH($C1019,Equipo!$A$2:$A$61,0)),0))</f>
        <v/>
      </c>
      <c r="G1019" s="13">
        <f>IF(OR($A1019="",$B1019=""),"",IFERROR($A1019*10+MATCH($B1019,Puestos!$D$2:$D$7,0),""))</f>
        <v/>
      </c>
      <c r="H1019" s="13">
        <f>IF($G1019="","",IFERROR(INDEX(Turnos!$F$2:$F$201,MATCH($G1019,Turnos!$J$2:$J$201,0)),"Falta el turno"))</f>
        <v/>
      </c>
      <c r="I1019" s="15">
        <f>IF(OR($C1019="",$H1019=""),"",IF($H1019="Por horas",N($D1019),IF($H1019="Por puntos",N($F1019),IF($H1019="Puntos × horas",N($F1019)*N($D1019),IF($H1019="Partes iguales",1,"")))))</f>
        <v/>
      </c>
      <c r="J1019" s="15">
        <f>IF($I1019="","",SUMIFS($I$2:$I$1201,$G$2:$G$1201,$G1019))</f>
        <v/>
      </c>
      <c r="K1019" s="19">
        <f>IF($I1019="","",IFERROR($I1019/$J1019,0))</f>
        <v/>
      </c>
      <c r="L1019" s="18">
        <f>IF($K1019="","",$K1019*N(INDEX(Turnos!$C$2:$C$201,MATCH($G1019,Turnos!$J$2:$J$201,0))))</f>
        <v/>
      </c>
      <c r="M1019" s="18">
        <f>IF($K1019="","",$K1019*N(INDEX(Turnos!$D$2:$D$201,MATCH($G1019,Turnos!$J$2:$J$201,0))))</f>
        <v/>
      </c>
      <c r="N1019" s="18">
        <f>IF($K1019="","",$L1019+$M1019)</f>
        <v/>
      </c>
      <c r="O1019" s="13">
        <f>IF(OR($G1019="",$C1019="",$G1019&lt;&gt;'Liquidación del turno'!$C$5),"",COUNTIFS($G$2:$G1019,$G1019,$C$2:$C1019,"&lt;&gt;"))</f>
        <v/>
      </c>
    </row>
    <row r="1020">
      <c r="A1020" s="16" t="n"/>
      <c r="B1020" s="11" t="n"/>
      <c r="C1020" s="11" t="n"/>
      <c r="D1020" s="12" t="n"/>
      <c r="E1020" s="13">
        <f>IF($C1020="","",IFERROR(INDEX(Equipo!$B$2:$B$61,MATCH($C1020,Equipo!$A$2:$A$61,0)),"No está en Equipo"))</f>
        <v/>
      </c>
      <c r="F1020" s="15">
        <f>IF($C1020="","",IFERROR(INDEX(Equipo!$C$2:$C$61,MATCH($C1020,Equipo!$A$2:$A$61,0)),0))</f>
        <v/>
      </c>
      <c r="G1020" s="13">
        <f>IF(OR($A1020="",$B1020=""),"",IFERROR($A1020*10+MATCH($B1020,Puestos!$D$2:$D$7,0),""))</f>
        <v/>
      </c>
      <c r="H1020" s="13">
        <f>IF($G1020="","",IFERROR(INDEX(Turnos!$F$2:$F$201,MATCH($G1020,Turnos!$J$2:$J$201,0)),"Falta el turno"))</f>
        <v/>
      </c>
      <c r="I1020" s="15">
        <f>IF(OR($C1020="",$H1020=""),"",IF($H1020="Por horas",N($D1020),IF($H1020="Por puntos",N($F1020),IF($H1020="Puntos × horas",N($F1020)*N($D1020),IF($H1020="Partes iguales",1,"")))))</f>
        <v/>
      </c>
      <c r="J1020" s="15">
        <f>IF($I1020="","",SUMIFS($I$2:$I$1201,$G$2:$G$1201,$G1020))</f>
        <v/>
      </c>
      <c r="K1020" s="19">
        <f>IF($I1020="","",IFERROR($I1020/$J1020,0))</f>
        <v/>
      </c>
      <c r="L1020" s="18">
        <f>IF($K1020="","",$K1020*N(INDEX(Turnos!$C$2:$C$201,MATCH($G1020,Turnos!$J$2:$J$201,0))))</f>
        <v/>
      </c>
      <c r="M1020" s="18">
        <f>IF($K1020="","",$K1020*N(INDEX(Turnos!$D$2:$D$201,MATCH($G1020,Turnos!$J$2:$J$201,0))))</f>
        <v/>
      </c>
      <c r="N1020" s="18">
        <f>IF($K1020="","",$L1020+$M1020)</f>
        <v/>
      </c>
      <c r="O1020" s="13">
        <f>IF(OR($G1020="",$C1020="",$G1020&lt;&gt;'Liquidación del turno'!$C$5),"",COUNTIFS($G$2:$G1020,$G1020,$C$2:$C1020,"&lt;&gt;"))</f>
        <v/>
      </c>
    </row>
    <row r="1021">
      <c r="A1021" s="16" t="n"/>
      <c r="B1021" s="11" t="n"/>
      <c r="C1021" s="11" t="n"/>
      <c r="D1021" s="12" t="n"/>
      <c r="E1021" s="13">
        <f>IF($C1021="","",IFERROR(INDEX(Equipo!$B$2:$B$61,MATCH($C1021,Equipo!$A$2:$A$61,0)),"No está en Equipo"))</f>
        <v/>
      </c>
      <c r="F1021" s="15">
        <f>IF($C1021="","",IFERROR(INDEX(Equipo!$C$2:$C$61,MATCH($C1021,Equipo!$A$2:$A$61,0)),0))</f>
        <v/>
      </c>
      <c r="G1021" s="13">
        <f>IF(OR($A1021="",$B1021=""),"",IFERROR($A1021*10+MATCH($B1021,Puestos!$D$2:$D$7,0),""))</f>
        <v/>
      </c>
      <c r="H1021" s="13">
        <f>IF($G1021="","",IFERROR(INDEX(Turnos!$F$2:$F$201,MATCH($G1021,Turnos!$J$2:$J$201,0)),"Falta el turno"))</f>
        <v/>
      </c>
      <c r="I1021" s="15">
        <f>IF(OR($C1021="",$H1021=""),"",IF($H1021="Por horas",N($D1021),IF($H1021="Por puntos",N($F1021),IF($H1021="Puntos × horas",N($F1021)*N($D1021),IF($H1021="Partes iguales",1,"")))))</f>
        <v/>
      </c>
      <c r="J1021" s="15">
        <f>IF($I1021="","",SUMIFS($I$2:$I$1201,$G$2:$G$1201,$G1021))</f>
        <v/>
      </c>
      <c r="K1021" s="19">
        <f>IF($I1021="","",IFERROR($I1021/$J1021,0))</f>
        <v/>
      </c>
      <c r="L1021" s="18">
        <f>IF($K1021="","",$K1021*N(INDEX(Turnos!$C$2:$C$201,MATCH($G1021,Turnos!$J$2:$J$201,0))))</f>
        <v/>
      </c>
      <c r="M1021" s="18">
        <f>IF($K1021="","",$K1021*N(INDEX(Turnos!$D$2:$D$201,MATCH($G1021,Turnos!$J$2:$J$201,0))))</f>
        <v/>
      </c>
      <c r="N1021" s="18">
        <f>IF($K1021="","",$L1021+$M1021)</f>
        <v/>
      </c>
      <c r="O1021" s="13">
        <f>IF(OR($G1021="",$C1021="",$G1021&lt;&gt;'Liquidación del turno'!$C$5),"",COUNTIFS($G$2:$G1021,$G1021,$C$2:$C1021,"&lt;&gt;"))</f>
        <v/>
      </c>
    </row>
    <row r="1022">
      <c r="A1022" s="16" t="n"/>
      <c r="B1022" s="11" t="n"/>
      <c r="C1022" s="11" t="n"/>
      <c r="D1022" s="12" t="n"/>
      <c r="E1022" s="13">
        <f>IF($C1022="","",IFERROR(INDEX(Equipo!$B$2:$B$61,MATCH($C1022,Equipo!$A$2:$A$61,0)),"No está en Equipo"))</f>
        <v/>
      </c>
      <c r="F1022" s="15">
        <f>IF($C1022="","",IFERROR(INDEX(Equipo!$C$2:$C$61,MATCH($C1022,Equipo!$A$2:$A$61,0)),0))</f>
        <v/>
      </c>
      <c r="G1022" s="13">
        <f>IF(OR($A1022="",$B1022=""),"",IFERROR($A1022*10+MATCH($B1022,Puestos!$D$2:$D$7,0),""))</f>
        <v/>
      </c>
      <c r="H1022" s="13">
        <f>IF($G1022="","",IFERROR(INDEX(Turnos!$F$2:$F$201,MATCH($G1022,Turnos!$J$2:$J$201,0)),"Falta el turno"))</f>
        <v/>
      </c>
      <c r="I1022" s="15">
        <f>IF(OR($C1022="",$H1022=""),"",IF($H1022="Por horas",N($D1022),IF($H1022="Por puntos",N($F1022),IF($H1022="Puntos × horas",N($F1022)*N($D1022),IF($H1022="Partes iguales",1,"")))))</f>
        <v/>
      </c>
      <c r="J1022" s="15">
        <f>IF($I1022="","",SUMIFS($I$2:$I$1201,$G$2:$G$1201,$G1022))</f>
        <v/>
      </c>
      <c r="K1022" s="19">
        <f>IF($I1022="","",IFERROR($I1022/$J1022,0))</f>
        <v/>
      </c>
      <c r="L1022" s="18">
        <f>IF($K1022="","",$K1022*N(INDEX(Turnos!$C$2:$C$201,MATCH($G1022,Turnos!$J$2:$J$201,0))))</f>
        <v/>
      </c>
      <c r="M1022" s="18">
        <f>IF($K1022="","",$K1022*N(INDEX(Turnos!$D$2:$D$201,MATCH($G1022,Turnos!$J$2:$J$201,0))))</f>
        <v/>
      </c>
      <c r="N1022" s="18">
        <f>IF($K1022="","",$L1022+$M1022)</f>
        <v/>
      </c>
      <c r="O1022" s="13">
        <f>IF(OR($G1022="",$C1022="",$G1022&lt;&gt;'Liquidación del turno'!$C$5),"",COUNTIFS($G$2:$G1022,$G1022,$C$2:$C1022,"&lt;&gt;"))</f>
        <v/>
      </c>
    </row>
    <row r="1023">
      <c r="A1023" s="16" t="n"/>
      <c r="B1023" s="11" t="n"/>
      <c r="C1023" s="11" t="n"/>
      <c r="D1023" s="12" t="n"/>
      <c r="E1023" s="13">
        <f>IF($C1023="","",IFERROR(INDEX(Equipo!$B$2:$B$61,MATCH($C1023,Equipo!$A$2:$A$61,0)),"No está en Equipo"))</f>
        <v/>
      </c>
      <c r="F1023" s="15">
        <f>IF($C1023="","",IFERROR(INDEX(Equipo!$C$2:$C$61,MATCH($C1023,Equipo!$A$2:$A$61,0)),0))</f>
        <v/>
      </c>
      <c r="G1023" s="13">
        <f>IF(OR($A1023="",$B1023=""),"",IFERROR($A1023*10+MATCH($B1023,Puestos!$D$2:$D$7,0),""))</f>
        <v/>
      </c>
      <c r="H1023" s="13">
        <f>IF($G1023="","",IFERROR(INDEX(Turnos!$F$2:$F$201,MATCH($G1023,Turnos!$J$2:$J$201,0)),"Falta el turno"))</f>
        <v/>
      </c>
      <c r="I1023" s="15">
        <f>IF(OR($C1023="",$H1023=""),"",IF($H1023="Por horas",N($D1023),IF($H1023="Por puntos",N($F1023),IF($H1023="Puntos × horas",N($F1023)*N($D1023),IF($H1023="Partes iguales",1,"")))))</f>
        <v/>
      </c>
      <c r="J1023" s="15">
        <f>IF($I1023="","",SUMIFS($I$2:$I$1201,$G$2:$G$1201,$G1023))</f>
        <v/>
      </c>
      <c r="K1023" s="19">
        <f>IF($I1023="","",IFERROR($I1023/$J1023,0))</f>
        <v/>
      </c>
      <c r="L1023" s="18">
        <f>IF($K1023="","",$K1023*N(INDEX(Turnos!$C$2:$C$201,MATCH($G1023,Turnos!$J$2:$J$201,0))))</f>
        <v/>
      </c>
      <c r="M1023" s="18">
        <f>IF($K1023="","",$K1023*N(INDEX(Turnos!$D$2:$D$201,MATCH($G1023,Turnos!$J$2:$J$201,0))))</f>
        <v/>
      </c>
      <c r="N1023" s="18">
        <f>IF($K1023="","",$L1023+$M1023)</f>
        <v/>
      </c>
      <c r="O1023" s="13">
        <f>IF(OR($G1023="",$C1023="",$G1023&lt;&gt;'Liquidación del turno'!$C$5),"",COUNTIFS($G$2:$G1023,$G1023,$C$2:$C1023,"&lt;&gt;"))</f>
        <v/>
      </c>
    </row>
    <row r="1024">
      <c r="A1024" s="16" t="n"/>
      <c r="B1024" s="11" t="n"/>
      <c r="C1024" s="11" t="n"/>
      <c r="D1024" s="12" t="n"/>
      <c r="E1024" s="13">
        <f>IF($C1024="","",IFERROR(INDEX(Equipo!$B$2:$B$61,MATCH($C1024,Equipo!$A$2:$A$61,0)),"No está en Equipo"))</f>
        <v/>
      </c>
      <c r="F1024" s="15">
        <f>IF($C1024="","",IFERROR(INDEX(Equipo!$C$2:$C$61,MATCH($C1024,Equipo!$A$2:$A$61,0)),0))</f>
        <v/>
      </c>
      <c r="G1024" s="13">
        <f>IF(OR($A1024="",$B1024=""),"",IFERROR($A1024*10+MATCH($B1024,Puestos!$D$2:$D$7,0),""))</f>
        <v/>
      </c>
      <c r="H1024" s="13">
        <f>IF($G1024="","",IFERROR(INDEX(Turnos!$F$2:$F$201,MATCH($G1024,Turnos!$J$2:$J$201,0)),"Falta el turno"))</f>
        <v/>
      </c>
      <c r="I1024" s="15">
        <f>IF(OR($C1024="",$H1024=""),"",IF($H1024="Por horas",N($D1024),IF($H1024="Por puntos",N($F1024),IF($H1024="Puntos × horas",N($F1024)*N($D1024),IF($H1024="Partes iguales",1,"")))))</f>
        <v/>
      </c>
      <c r="J1024" s="15">
        <f>IF($I1024="","",SUMIFS($I$2:$I$1201,$G$2:$G$1201,$G1024))</f>
        <v/>
      </c>
      <c r="K1024" s="19">
        <f>IF($I1024="","",IFERROR($I1024/$J1024,0))</f>
        <v/>
      </c>
      <c r="L1024" s="18">
        <f>IF($K1024="","",$K1024*N(INDEX(Turnos!$C$2:$C$201,MATCH($G1024,Turnos!$J$2:$J$201,0))))</f>
        <v/>
      </c>
      <c r="M1024" s="18">
        <f>IF($K1024="","",$K1024*N(INDEX(Turnos!$D$2:$D$201,MATCH($G1024,Turnos!$J$2:$J$201,0))))</f>
        <v/>
      </c>
      <c r="N1024" s="18">
        <f>IF($K1024="","",$L1024+$M1024)</f>
        <v/>
      </c>
      <c r="O1024" s="13">
        <f>IF(OR($G1024="",$C1024="",$G1024&lt;&gt;'Liquidación del turno'!$C$5),"",COUNTIFS($G$2:$G1024,$G1024,$C$2:$C1024,"&lt;&gt;"))</f>
        <v/>
      </c>
    </row>
    <row r="1025">
      <c r="A1025" s="16" t="n"/>
      <c r="B1025" s="11" t="n"/>
      <c r="C1025" s="11" t="n"/>
      <c r="D1025" s="12" t="n"/>
      <c r="E1025" s="13">
        <f>IF($C1025="","",IFERROR(INDEX(Equipo!$B$2:$B$61,MATCH($C1025,Equipo!$A$2:$A$61,0)),"No está en Equipo"))</f>
        <v/>
      </c>
      <c r="F1025" s="15">
        <f>IF($C1025="","",IFERROR(INDEX(Equipo!$C$2:$C$61,MATCH($C1025,Equipo!$A$2:$A$61,0)),0))</f>
        <v/>
      </c>
      <c r="G1025" s="13">
        <f>IF(OR($A1025="",$B1025=""),"",IFERROR($A1025*10+MATCH($B1025,Puestos!$D$2:$D$7,0),""))</f>
        <v/>
      </c>
      <c r="H1025" s="13">
        <f>IF($G1025="","",IFERROR(INDEX(Turnos!$F$2:$F$201,MATCH($G1025,Turnos!$J$2:$J$201,0)),"Falta el turno"))</f>
        <v/>
      </c>
      <c r="I1025" s="15">
        <f>IF(OR($C1025="",$H1025=""),"",IF($H1025="Por horas",N($D1025),IF($H1025="Por puntos",N($F1025),IF($H1025="Puntos × horas",N($F1025)*N($D1025),IF($H1025="Partes iguales",1,"")))))</f>
        <v/>
      </c>
      <c r="J1025" s="15">
        <f>IF($I1025="","",SUMIFS($I$2:$I$1201,$G$2:$G$1201,$G1025))</f>
        <v/>
      </c>
      <c r="K1025" s="19">
        <f>IF($I1025="","",IFERROR($I1025/$J1025,0))</f>
        <v/>
      </c>
      <c r="L1025" s="18">
        <f>IF($K1025="","",$K1025*N(INDEX(Turnos!$C$2:$C$201,MATCH($G1025,Turnos!$J$2:$J$201,0))))</f>
        <v/>
      </c>
      <c r="M1025" s="18">
        <f>IF($K1025="","",$K1025*N(INDEX(Turnos!$D$2:$D$201,MATCH($G1025,Turnos!$J$2:$J$201,0))))</f>
        <v/>
      </c>
      <c r="N1025" s="18">
        <f>IF($K1025="","",$L1025+$M1025)</f>
        <v/>
      </c>
      <c r="O1025" s="13">
        <f>IF(OR($G1025="",$C1025="",$G1025&lt;&gt;'Liquidación del turno'!$C$5),"",COUNTIFS($G$2:$G1025,$G1025,$C$2:$C1025,"&lt;&gt;"))</f>
        <v/>
      </c>
    </row>
    <row r="1026">
      <c r="A1026" s="16" t="n"/>
      <c r="B1026" s="11" t="n"/>
      <c r="C1026" s="11" t="n"/>
      <c r="D1026" s="12" t="n"/>
      <c r="E1026" s="13">
        <f>IF($C1026="","",IFERROR(INDEX(Equipo!$B$2:$B$61,MATCH($C1026,Equipo!$A$2:$A$61,0)),"No está en Equipo"))</f>
        <v/>
      </c>
      <c r="F1026" s="15">
        <f>IF($C1026="","",IFERROR(INDEX(Equipo!$C$2:$C$61,MATCH($C1026,Equipo!$A$2:$A$61,0)),0))</f>
        <v/>
      </c>
      <c r="G1026" s="13">
        <f>IF(OR($A1026="",$B1026=""),"",IFERROR($A1026*10+MATCH($B1026,Puestos!$D$2:$D$7,0),""))</f>
        <v/>
      </c>
      <c r="H1026" s="13">
        <f>IF($G1026="","",IFERROR(INDEX(Turnos!$F$2:$F$201,MATCH($G1026,Turnos!$J$2:$J$201,0)),"Falta el turno"))</f>
        <v/>
      </c>
      <c r="I1026" s="15">
        <f>IF(OR($C1026="",$H1026=""),"",IF($H1026="Por horas",N($D1026),IF($H1026="Por puntos",N($F1026),IF($H1026="Puntos × horas",N($F1026)*N($D1026),IF($H1026="Partes iguales",1,"")))))</f>
        <v/>
      </c>
      <c r="J1026" s="15">
        <f>IF($I1026="","",SUMIFS($I$2:$I$1201,$G$2:$G$1201,$G1026))</f>
        <v/>
      </c>
      <c r="K1026" s="19">
        <f>IF($I1026="","",IFERROR($I1026/$J1026,0))</f>
        <v/>
      </c>
      <c r="L1026" s="18">
        <f>IF($K1026="","",$K1026*N(INDEX(Turnos!$C$2:$C$201,MATCH($G1026,Turnos!$J$2:$J$201,0))))</f>
        <v/>
      </c>
      <c r="M1026" s="18">
        <f>IF($K1026="","",$K1026*N(INDEX(Turnos!$D$2:$D$201,MATCH($G1026,Turnos!$J$2:$J$201,0))))</f>
        <v/>
      </c>
      <c r="N1026" s="18">
        <f>IF($K1026="","",$L1026+$M1026)</f>
        <v/>
      </c>
      <c r="O1026" s="13">
        <f>IF(OR($G1026="",$C1026="",$G1026&lt;&gt;'Liquidación del turno'!$C$5),"",COUNTIFS($G$2:$G1026,$G1026,$C$2:$C1026,"&lt;&gt;"))</f>
        <v/>
      </c>
    </row>
    <row r="1027">
      <c r="A1027" s="16" t="n"/>
      <c r="B1027" s="11" t="n"/>
      <c r="C1027" s="11" t="n"/>
      <c r="D1027" s="12" t="n"/>
      <c r="E1027" s="13">
        <f>IF($C1027="","",IFERROR(INDEX(Equipo!$B$2:$B$61,MATCH($C1027,Equipo!$A$2:$A$61,0)),"No está en Equipo"))</f>
        <v/>
      </c>
      <c r="F1027" s="15">
        <f>IF($C1027="","",IFERROR(INDEX(Equipo!$C$2:$C$61,MATCH($C1027,Equipo!$A$2:$A$61,0)),0))</f>
        <v/>
      </c>
      <c r="G1027" s="13">
        <f>IF(OR($A1027="",$B1027=""),"",IFERROR($A1027*10+MATCH($B1027,Puestos!$D$2:$D$7,0),""))</f>
        <v/>
      </c>
      <c r="H1027" s="13">
        <f>IF($G1027="","",IFERROR(INDEX(Turnos!$F$2:$F$201,MATCH($G1027,Turnos!$J$2:$J$201,0)),"Falta el turno"))</f>
        <v/>
      </c>
      <c r="I1027" s="15">
        <f>IF(OR($C1027="",$H1027=""),"",IF($H1027="Por horas",N($D1027),IF($H1027="Por puntos",N($F1027),IF($H1027="Puntos × horas",N($F1027)*N($D1027),IF($H1027="Partes iguales",1,"")))))</f>
        <v/>
      </c>
      <c r="J1027" s="15">
        <f>IF($I1027="","",SUMIFS($I$2:$I$1201,$G$2:$G$1201,$G1027))</f>
        <v/>
      </c>
      <c r="K1027" s="19">
        <f>IF($I1027="","",IFERROR($I1027/$J1027,0))</f>
        <v/>
      </c>
      <c r="L1027" s="18">
        <f>IF($K1027="","",$K1027*N(INDEX(Turnos!$C$2:$C$201,MATCH($G1027,Turnos!$J$2:$J$201,0))))</f>
        <v/>
      </c>
      <c r="M1027" s="18">
        <f>IF($K1027="","",$K1027*N(INDEX(Turnos!$D$2:$D$201,MATCH($G1027,Turnos!$J$2:$J$201,0))))</f>
        <v/>
      </c>
      <c r="N1027" s="18">
        <f>IF($K1027="","",$L1027+$M1027)</f>
        <v/>
      </c>
      <c r="O1027" s="13">
        <f>IF(OR($G1027="",$C1027="",$G1027&lt;&gt;'Liquidación del turno'!$C$5),"",COUNTIFS($G$2:$G1027,$G1027,$C$2:$C1027,"&lt;&gt;"))</f>
        <v/>
      </c>
    </row>
    <row r="1028">
      <c r="A1028" s="16" t="n"/>
      <c r="B1028" s="11" t="n"/>
      <c r="C1028" s="11" t="n"/>
      <c r="D1028" s="12" t="n"/>
      <c r="E1028" s="13">
        <f>IF($C1028="","",IFERROR(INDEX(Equipo!$B$2:$B$61,MATCH($C1028,Equipo!$A$2:$A$61,0)),"No está en Equipo"))</f>
        <v/>
      </c>
      <c r="F1028" s="15">
        <f>IF($C1028="","",IFERROR(INDEX(Equipo!$C$2:$C$61,MATCH($C1028,Equipo!$A$2:$A$61,0)),0))</f>
        <v/>
      </c>
      <c r="G1028" s="13">
        <f>IF(OR($A1028="",$B1028=""),"",IFERROR($A1028*10+MATCH($B1028,Puestos!$D$2:$D$7,0),""))</f>
        <v/>
      </c>
      <c r="H1028" s="13">
        <f>IF($G1028="","",IFERROR(INDEX(Turnos!$F$2:$F$201,MATCH($G1028,Turnos!$J$2:$J$201,0)),"Falta el turno"))</f>
        <v/>
      </c>
      <c r="I1028" s="15">
        <f>IF(OR($C1028="",$H1028=""),"",IF($H1028="Por horas",N($D1028),IF($H1028="Por puntos",N($F1028),IF($H1028="Puntos × horas",N($F1028)*N($D1028),IF($H1028="Partes iguales",1,"")))))</f>
        <v/>
      </c>
      <c r="J1028" s="15">
        <f>IF($I1028="","",SUMIFS($I$2:$I$1201,$G$2:$G$1201,$G1028))</f>
        <v/>
      </c>
      <c r="K1028" s="19">
        <f>IF($I1028="","",IFERROR($I1028/$J1028,0))</f>
        <v/>
      </c>
      <c r="L1028" s="18">
        <f>IF($K1028="","",$K1028*N(INDEX(Turnos!$C$2:$C$201,MATCH($G1028,Turnos!$J$2:$J$201,0))))</f>
        <v/>
      </c>
      <c r="M1028" s="18">
        <f>IF($K1028="","",$K1028*N(INDEX(Turnos!$D$2:$D$201,MATCH($G1028,Turnos!$J$2:$J$201,0))))</f>
        <v/>
      </c>
      <c r="N1028" s="18">
        <f>IF($K1028="","",$L1028+$M1028)</f>
        <v/>
      </c>
      <c r="O1028" s="13">
        <f>IF(OR($G1028="",$C1028="",$G1028&lt;&gt;'Liquidación del turno'!$C$5),"",COUNTIFS($G$2:$G1028,$G1028,$C$2:$C1028,"&lt;&gt;"))</f>
        <v/>
      </c>
    </row>
    <row r="1029">
      <c r="A1029" s="16" t="n"/>
      <c r="B1029" s="11" t="n"/>
      <c r="C1029" s="11" t="n"/>
      <c r="D1029" s="12" t="n"/>
      <c r="E1029" s="13">
        <f>IF($C1029="","",IFERROR(INDEX(Equipo!$B$2:$B$61,MATCH($C1029,Equipo!$A$2:$A$61,0)),"No está en Equipo"))</f>
        <v/>
      </c>
      <c r="F1029" s="15">
        <f>IF($C1029="","",IFERROR(INDEX(Equipo!$C$2:$C$61,MATCH($C1029,Equipo!$A$2:$A$61,0)),0))</f>
        <v/>
      </c>
      <c r="G1029" s="13">
        <f>IF(OR($A1029="",$B1029=""),"",IFERROR($A1029*10+MATCH($B1029,Puestos!$D$2:$D$7,0),""))</f>
        <v/>
      </c>
      <c r="H1029" s="13">
        <f>IF($G1029="","",IFERROR(INDEX(Turnos!$F$2:$F$201,MATCH($G1029,Turnos!$J$2:$J$201,0)),"Falta el turno"))</f>
        <v/>
      </c>
      <c r="I1029" s="15">
        <f>IF(OR($C1029="",$H1029=""),"",IF($H1029="Por horas",N($D1029),IF($H1029="Por puntos",N($F1029),IF($H1029="Puntos × horas",N($F1029)*N($D1029),IF($H1029="Partes iguales",1,"")))))</f>
        <v/>
      </c>
      <c r="J1029" s="15">
        <f>IF($I1029="","",SUMIFS($I$2:$I$1201,$G$2:$G$1201,$G1029))</f>
        <v/>
      </c>
      <c r="K1029" s="19">
        <f>IF($I1029="","",IFERROR($I1029/$J1029,0))</f>
        <v/>
      </c>
      <c r="L1029" s="18">
        <f>IF($K1029="","",$K1029*N(INDEX(Turnos!$C$2:$C$201,MATCH($G1029,Turnos!$J$2:$J$201,0))))</f>
        <v/>
      </c>
      <c r="M1029" s="18">
        <f>IF($K1029="","",$K1029*N(INDEX(Turnos!$D$2:$D$201,MATCH($G1029,Turnos!$J$2:$J$201,0))))</f>
        <v/>
      </c>
      <c r="N1029" s="18">
        <f>IF($K1029="","",$L1029+$M1029)</f>
        <v/>
      </c>
      <c r="O1029" s="13">
        <f>IF(OR($G1029="",$C1029="",$G1029&lt;&gt;'Liquidación del turno'!$C$5),"",COUNTIFS($G$2:$G1029,$G1029,$C$2:$C1029,"&lt;&gt;"))</f>
        <v/>
      </c>
    </row>
    <row r="1030">
      <c r="A1030" s="16" t="n"/>
      <c r="B1030" s="11" t="n"/>
      <c r="C1030" s="11" t="n"/>
      <c r="D1030" s="12" t="n"/>
      <c r="E1030" s="13">
        <f>IF($C1030="","",IFERROR(INDEX(Equipo!$B$2:$B$61,MATCH($C1030,Equipo!$A$2:$A$61,0)),"No está en Equipo"))</f>
        <v/>
      </c>
      <c r="F1030" s="15">
        <f>IF($C1030="","",IFERROR(INDEX(Equipo!$C$2:$C$61,MATCH($C1030,Equipo!$A$2:$A$61,0)),0))</f>
        <v/>
      </c>
      <c r="G1030" s="13">
        <f>IF(OR($A1030="",$B1030=""),"",IFERROR($A1030*10+MATCH($B1030,Puestos!$D$2:$D$7,0),""))</f>
        <v/>
      </c>
      <c r="H1030" s="13">
        <f>IF($G1030="","",IFERROR(INDEX(Turnos!$F$2:$F$201,MATCH($G1030,Turnos!$J$2:$J$201,0)),"Falta el turno"))</f>
        <v/>
      </c>
      <c r="I1030" s="15">
        <f>IF(OR($C1030="",$H1030=""),"",IF($H1030="Por horas",N($D1030),IF($H1030="Por puntos",N($F1030),IF($H1030="Puntos × horas",N($F1030)*N($D1030),IF($H1030="Partes iguales",1,"")))))</f>
        <v/>
      </c>
      <c r="J1030" s="15">
        <f>IF($I1030="","",SUMIFS($I$2:$I$1201,$G$2:$G$1201,$G1030))</f>
        <v/>
      </c>
      <c r="K1030" s="19">
        <f>IF($I1030="","",IFERROR($I1030/$J1030,0))</f>
        <v/>
      </c>
      <c r="L1030" s="18">
        <f>IF($K1030="","",$K1030*N(INDEX(Turnos!$C$2:$C$201,MATCH($G1030,Turnos!$J$2:$J$201,0))))</f>
        <v/>
      </c>
      <c r="M1030" s="18">
        <f>IF($K1030="","",$K1030*N(INDEX(Turnos!$D$2:$D$201,MATCH($G1030,Turnos!$J$2:$J$201,0))))</f>
        <v/>
      </c>
      <c r="N1030" s="18">
        <f>IF($K1030="","",$L1030+$M1030)</f>
        <v/>
      </c>
      <c r="O1030" s="13">
        <f>IF(OR($G1030="",$C1030="",$G1030&lt;&gt;'Liquidación del turno'!$C$5),"",COUNTIFS($G$2:$G1030,$G1030,$C$2:$C1030,"&lt;&gt;"))</f>
        <v/>
      </c>
    </row>
    <row r="1031">
      <c r="A1031" s="16" t="n"/>
      <c r="B1031" s="11" t="n"/>
      <c r="C1031" s="11" t="n"/>
      <c r="D1031" s="12" t="n"/>
      <c r="E1031" s="13">
        <f>IF($C1031="","",IFERROR(INDEX(Equipo!$B$2:$B$61,MATCH($C1031,Equipo!$A$2:$A$61,0)),"No está en Equipo"))</f>
        <v/>
      </c>
      <c r="F1031" s="15">
        <f>IF($C1031="","",IFERROR(INDEX(Equipo!$C$2:$C$61,MATCH($C1031,Equipo!$A$2:$A$61,0)),0))</f>
        <v/>
      </c>
      <c r="G1031" s="13">
        <f>IF(OR($A1031="",$B1031=""),"",IFERROR($A1031*10+MATCH($B1031,Puestos!$D$2:$D$7,0),""))</f>
        <v/>
      </c>
      <c r="H1031" s="13">
        <f>IF($G1031="","",IFERROR(INDEX(Turnos!$F$2:$F$201,MATCH($G1031,Turnos!$J$2:$J$201,0)),"Falta el turno"))</f>
        <v/>
      </c>
      <c r="I1031" s="15">
        <f>IF(OR($C1031="",$H1031=""),"",IF($H1031="Por horas",N($D1031),IF($H1031="Por puntos",N($F1031),IF($H1031="Puntos × horas",N($F1031)*N($D1031),IF($H1031="Partes iguales",1,"")))))</f>
        <v/>
      </c>
      <c r="J1031" s="15">
        <f>IF($I1031="","",SUMIFS($I$2:$I$1201,$G$2:$G$1201,$G1031))</f>
        <v/>
      </c>
      <c r="K1031" s="19">
        <f>IF($I1031="","",IFERROR($I1031/$J1031,0))</f>
        <v/>
      </c>
      <c r="L1031" s="18">
        <f>IF($K1031="","",$K1031*N(INDEX(Turnos!$C$2:$C$201,MATCH($G1031,Turnos!$J$2:$J$201,0))))</f>
        <v/>
      </c>
      <c r="M1031" s="18">
        <f>IF($K1031="","",$K1031*N(INDEX(Turnos!$D$2:$D$201,MATCH($G1031,Turnos!$J$2:$J$201,0))))</f>
        <v/>
      </c>
      <c r="N1031" s="18">
        <f>IF($K1031="","",$L1031+$M1031)</f>
        <v/>
      </c>
      <c r="O1031" s="13">
        <f>IF(OR($G1031="",$C1031="",$G1031&lt;&gt;'Liquidación del turno'!$C$5),"",COUNTIFS($G$2:$G1031,$G1031,$C$2:$C1031,"&lt;&gt;"))</f>
        <v/>
      </c>
    </row>
    <row r="1032">
      <c r="A1032" s="16" t="n"/>
      <c r="B1032" s="11" t="n"/>
      <c r="C1032" s="11" t="n"/>
      <c r="D1032" s="12" t="n"/>
      <c r="E1032" s="13">
        <f>IF($C1032="","",IFERROR(INDEX(Equipo!$B$2:$B$61,MATCH($C1032,Equipo!$A$2:$A$61,0)),"No está en Equipo"))</f>
        <v/>
      </c>
      <c r="F1032" s="15">
        <f>IF($C1032="","",IFERROR(INDEX(Equipo!$C$2:$C$61,MATCH($C1032,Equipo!$A$2:$A$61,0)),0))</f>
        <v/>
      </c>
      <c r="G1032" s="13">
        <f>IF(OR($A1032="",$B1032=""),"",IFERROR($A1032*10+MATCH($B1032,Puestos!$D$2:$D$7,0),""))</f>
        <v/>
      </c>
      <c r="H1032" s="13">
        <f>IF($G1032="","",IFERROR(INDEX(Turnos!$F$2:$F$201,MATCH($G1032,Turnos!$J$2:$J$201,0)),"Falta el turno"))</f>
        <v/>
      </c>
      <c r="I1032" s="15">
        <f>IF(OR($C1032="",$H1032=""),"",IF($H1032="Por horas",N($D1032),IF($H1032="Por puntos",N($F1032),IF($H1032="Puntos × horas",N($F1032)*N($D1032),IF($H1032="Partes iguales",1,"")))))</f>
        <v/>
      </c>
      <c r="J1032" s="15">
        <f>IF($I1032="","",SUMIFS($I$2:$I$1201,$G$2:$G$1201,$G1032))</f>
        <v/>
      </c>
      <c r="K1032" s="19">
        <f>IF($I1032="","",IFERROR($I1032/$J1032,0))</f>
        <v/>
      </c>
      <c r="L1032" s="18">
        <f>IF($K1032="","",$K1032*N(INDEX(Turnos!$C$2:$C$201,MATCH($G1032,Turnos!$J$2:$J$201,0))))</f>
        <v/>
      </c>
      <c r="M1032" s="18">
        <f>IF($K1032="","",$K1032*N(INDEX(Turnos!$D$2:$D$201,MATCH($G1032,Turnos!$J$2:$J$201,0))))</f>
        <v/>
      </c>
      <c r="N1032" s="18">
        <f>IF($K1032="","",$L1032+$M1032)</f>
        <v/>
      </c>
      <c r="O1032" s="13">
        <f>IF(OR($G1032="",$C1032="",$G1032&lt;&gt;'Liquidación del turno'!$C$5),"",COUNTIFS($G$2:$G1032,$G1032,$C$2:$C1032,"&lt;&gt;"))</f>
        <v/>
      </c>
    </row>
    <row r="1033">
      <c r="A1033" s="16" t="n"/>
      <c r="B1033" s="11" t="n"/>
      <c r="C1033" s="11" t="n"/>
      <c r="D1033" s="12" t="n"/>
      <c r="E1033" s="13">
        <f>IF($C1033="","",IFERROR(INDEX(Equipo!$B$2:$B$61,MATCH($C1033,Equipo!$A$2:$A$61,0)),"No está en Equipo"))</f>
        <v/>
      </c>
      <c r="F1033" s="15">
        <f>IF($C1033="","",IFERROR(INDEX(Equipo!$C$2:$C$61,MATCH($C1033,Equipo!$A$2:$A$61,0)),0))</f>
        <v/>
      </c>
      <c r="G1033" s="13">
        <f>IF(OR($A1033="",$B1033=""),"",IFERROR($A1033*10+MATCH($B1033,Puestos!$D$2:$D$7,0),""))</f>
        <v/>
      </c>
      <c r="H1033" s="13">
        <f>IF($G1033="","",IFERROR(INDEX(Turnos!$F$2:$F$201,MATCH($G1033,Turnos!$J$2:$J$201,0)),"Falta el turno"))</f>
        <v/>
      </c>
      <c r="I1033" s="15">
        <f>IF(OR($C1033="",$H1033=""),"",IF($H1033="Por horas",N($D1033),IF($H1033="Por puntos",N($F1033),IF($H1033="Puntos × horas",N($F1033)*N($D1033),IF($H1033="Partes iguales",1,"")))))</f>
        <v/>
      </c>
      <c r="J1033" s="15">
        <f>IF($I1033="","",SUMIFS($I$2:$I$1201,$G$2:$G$1201,$G1033))</f>
        <v/>
      </c>
      <c r="K1033" s="19">
        <f>IF($I1033="","",IFERROR($I1033/$J1033,0))</f>
        <v/>
      </c>
      <c r="L1033" s="18">
        <f>IF($K1033="","",$K1033*N(INDEX(Turnos!$C$2:$C$201,MATCH($G1033,Turnos!$J$2:$J$201,0))))</f>
        <v/>
      </c>
      <c r="M1033" s="18">
        <f>IF($K1033="","",$K1033*N(INDEX(Turnos!$D$2:$D$201,MATCH($G1033,Turnos!$J$2:$J$201,0))))</f>
        <v/>
      </c>
      <c r="N1033" s="18">
        <f>IF($K1033="","",$L1033+$M1033)</f>
        <v/>
      </c>
      <c r="O1033" s="13">
        <f>IF(OR($G1033="",$C1033="",$G1033&lt;&gt;'Liquidación del turno'!$C$5),"",COUNTIFS($G$2:$G1033,$G1033,$C$2:$C1033,"&lt;&gt;"))</f>
        <v/>
      </c>
    </row>
    <row r="1034">
      <c r="A1034" s="16" t="n"/>
      <c r="B1034" s="11" t="n"/>
      <c r="C1034" s="11" t="n"/>
      <c r="D1034" s="12" t="n"/>
      <c r="E1034" s="13">
        <f>IF($C1034="","",IFERROR(INDEX(Equipo!$B$2:$B$61,MATCH($C1034,Equipo!$A$2:$A$61,0)),"No está en Equipo"))</f>
        <v/>
      </c>
      <c r="F1034" s="15">
        <f>IF($C1034="","",IFERROR(INDEX(Equipo!$C$2:$C$61,MATCH($C1034,Equipo!$A$2:$A$61,0)),0))</f>
        <v/>
      </c>
      <c r="G1034" s="13">
        <f>IF(OR($A1034="",$B1034=""),"",IFERROR($A1034*10+MATCH($B1034,Puestos!$D$2:$D$7,0),""))</f>
        <v/>
      </c>
      <c r="H1034" s="13">
        <f>IF($G1034="","",IFERROR(INDEX(Turnos!$F$2:$F$201,MATCH($G1034,Turnos!$J$2:$J$201,0)),"Falta el turno"))</f>
        <v/>
      </c>
      <c r="I1034" s="15">
        <f>IF(OR($C1034="",$H1034=""),"",IF($H1034="Por horas",N($D1034),IF($H1034="Por puntos",N($F1034),IF($H1034="Puntos × horas",N($F1034)*N($D1034),IF($H1034="Partes iguales",1,"")))))</f>
        <v/>
      </c>
      <c r="J1034" s="15">
        <f>IF($I1034="","",SUMIFS($I$2:$I$1201,$G$2:$G$1201,$G1034))</f>
        <v/>
      </c>
      <c r="K1034" s="19">
        <f>IF($I1034="","",IFERROR($I1034/$J1034,0))</f>
        <v/>
      </c>
      <c r="L1034" s="18">
        <f>IF($K1034="","",$K1034*N(INDEX(Turnos!$C$2:$C$201,MATCH($G1034,Turnos!$J$2:$J$201,0))))</f>
        <v/>
      </c>
      <c r="M1034" s="18">
        <f>IF($K1034="","",$K1034*N(INDEX(Turnos!$D$2:$D$201,MATCH($G1034,Turnos!$J$2:$J$201,0))))</f>
        <v/>
      </c>
      <c r="N1034" s="18">
        <f>IF($K1034="","",$L1034+$M1034)</f>
        <v/>
      </c>
      <c r="O1034" s="13">
        <f>IF(OR($G1034="",$C1034="",$G1034&lt;&gt;'Liquidación del turno'!$C$5),"",COUNTIFS($G$2:$G1034,$G1034,$C$2:$C1034,"&lt;&gt;"))</f>
        <v/>
      </c>
    </row>
    <row r="1035">
      <c r="A1035" s="16" t="n"/>
      <c r="B1035" s="11" t="n"/>
      <c r="C1035" s="11" t="n"/>
      <c r="D1035" s="12" t="n"/>
      <c r="E1035" s="13">
        <f>IF($C1035="","",IFERROR(INDEX(Equipo!$B$2:$B$61,MATCH($C1035,Equipo!$A$2:$A$61,0)),"No está en Equipo"))</f>
        <v/>
      </c>
      <c r="F1035" s="15">
        <f>IF($C1035="","",IFERROR(INDEX(Equipo!$C$2:$C$61,MATCH($C1035,Equipo!$A$2:$A$61,0)),0))</f>
        <v/>
      </c>
      <c r="G1035" s="13">
        <f>IF(OR($A1035="",$B1035=""),"",IFERROR($A1035*10+MATCH($B1035,Puestos!$D$2:$D$7,0),""))</f>
        <v/>
      </c>
      <c r="H1035" s="13">
        <f>IF($G1035="","",IFERROR(INDEX(Turnos!$F$2:$F$201,MATCH($G1035,Turnos!$J$2:$J$201,0)),"Falta el turno"))</f>
        <v/>
      </c>
      <c r="I1035" s="15">
        <f>IF(OR($C1035="",$H1035=""),"",IF($H1035="Por horas",N($D1035),IF($H1035="Por puntos",N($F1035),IF($H1035="Puntos × horas",N($F1035)*N($D1035),IF($H1035="Partes iguales",1,"")))))</f>
        <v/>
      </c>
      <c r="J1035" s="15">
        <f>IF($I1035="","",SUMIFS($I$2:$I$1201,$G$2:$G$1201,$G1035))</f>
        <v/>
      </c>
      <c r="K1035" s="19">
        <f>IF($I1035="","",IFERROR($I1035/$J1035,0))</f>
        <v/>
      </c>
      <c r="L1035" s="18">
        <f>IF($K1035="","",$K1035*N(INDEX(Turnos!$C$2:$C$201,MATCH($G1035,Turnos!$J$2:$J$201,0))))</f>
        <v/>
      </c>
      <c r="M1035" s="18">
        <f>IF($K1035="","",$K1035*N(INDEX(Turnos!$D$2:$D$201,MATCH($G1035,Turnos!$J$2:$J$201,0))))</f>
        <v/>
      </c>
      <c r="N1035" s="18">
        <f>IF($K1035="","",$L1035+$M1035)</f>
        <v/>
      </c>
      <c r="O1035" s="13">
        <f>IF(OR($G1035="",$C1035="",$G1035&lt;&gt;'Liquidación del turno'!$C$5),"",COUNTIFS($G$2:$G1035,$G1035,$C$2:$C1035,"&lt;&gt;"))</f>
        <v/>
      </c>
    </row>
    <row r="1036">
      <c r="A1036" s="16" t="n"/>
      <c r="B1036" s="11" t="n"/>
      <c r="C1036" s="11" t="n"/>
      <c r="D1036" s="12" t="n"/>
      <c r="E1036" s="13">
        <f>IF($C1036="","",IFERROR(INDEX(Equipo!$B$2:$B$61,MATCH($C1036,Equipo!$A$2:$A$61,0)),"No está en Equipo"))</f>
        <v/>
      </c>
      <c r="F1036" s="15">
        <f>IF($C1036="","",IFERROR(INDEX(Equipo!$C$2:$C$61,MATCH($C1036,Equipo!$A$2:$A$61,0)),0))</f>
        <v/>
      </c>
      <c r="G1036" s="13">
        <f>IF(OR($A1036="",$B1036=""),"",IFERROR($A1036*10+MATCH($B1036,Puestos!$D$2:$D$7,0),""))</f>
        <v/>
      </c>
      <c r="H1036" s="13">
        <f>IF($G1036="","",IFERROR(INDEX(Turnos!$F$2:$F$201,MATCH($G1036,Turnos!$J$2:$J$201,0)),"Falta el turno"))</f>
        <v/>
      </c>
      <c r="I1036" s="15">
        <f>IF(OR($C1036="",$H1036=""),"",IF($H1036="Por horas",N($D1036),IF($H1036="Por puntos",N($F1036),IF($H1036="Puntos × horas",N($F1036)*N($D1036),IF($H1036="Partes iguales",1,"")))))</f>
        <v/>
      </c>
      <c r="J1036" s="15">
        <f>IF($I1036="","",SUMIFS($I$2:$I$1201,$G$2:$G$1201,$G1036))</f>
        <v/>
      </c>
      <c r="K1036" s="19">
        <f>IF($I1036="","",IFERROR($I1036/$J1036,0))</f>
        <v/>
      </c>
      <c r="L1036" s="18">
        <f>IF($K1036="","",$K1036*N(INDEX(Turnos!$C$2:$C$201,MATCH($G1036,Turnos!$J$2:$J$201,0))))</f>
        <v/>
      </c>
      <c r="M1036" s="18">
        <f>IF($K1036="","",$K1036*N(INDEX(Turnos!$D$2:$D$201,MATCH($G1036,Turnos!$J$2:$J$201,0))))</f>
        <v/>
      </c>
      <c r="N1036" s="18">
        <f>IF($K1036="","",$L1036+$M1036)</f>
        <v/>
      </c>
      <c r="O1036" s="13">
        <f>IF(OR($G1036="",$C1036="",$G1036&lt;&gt;'Liquidación del turno'!$C$5),"",COUNTIFS($G$2:$G1036,$G1036,$C$2:$C1036,"&lt;&gt;"))</f>
        <v/>
      </c>
    </row>
    <row r="1037">
      <c r="A1037" s="16" t="n"/>
      <c r="B1037" s="11" t="n"/>
      <c r="C1037" s="11" t="n"/>
      <c r="D1037" s="12" t="n"/>
      <c r="E1037" s="13">
        <f>IF($C1037="","",IFERROR(INDEX(Equipo!$B$2:$B$61,MATCH($C1037,Equipo!$A$2:$A$61,0)),"No está en Equipo"))</f>
        <v/>
      </c>
      <c r="F1037" s="15">
        <f>IF($C1037="","",IFERROR(INDEX(Equipo!$C$2:$C$61,MATCH($C1037,Equipo!$A$2:$A$61,0)),0))</f>
        <v/>
      </c>
      <c r="G1037" s="13">
        <f>IF(OR($A1037="",$B1037=""),"",IFERROR($A1037*10+MATCH($B1037,Puestos!$D$2:$D$7,0),""))</f>
        <v/>
      </c>
      <c r="H1037" s="13">
        <f>IF($G1037="","",IFERROR(INDEX(Turnos!$F$2:$F$201,MATCH($G1037,Turnos!$J$2:$J$201,0)),"Falta el turno"))</f>
        <v/>
      </c>
      <c r="I1037" s="15">
        <f>IF(OR($C1037="",$H1037=""),"",IF($H1037="Por horas",N($D1037),IF($H1037="Por puntos",N($F1037),IF($H1037="Puntos × horas",N($F1037)*N($D1037),IF($H1037="Partes iguales",1,"")))))</f>
        <v/>
      </c>
      <c r="J1037" s="15">
        <f>IF($I1037="","",SUMIFS($I$2:$I$1201,$G$2:$G$1201,$G1037))</f>
        <v/>
      </c>
      <c r="K1037" s="19">
        <f>IF($I1037="","",IFERROR($I1037/$J1037,0))</f>
        <v/>
      </c>
      <c r="L1037" s="18">
        <f>IF($K1037="","",$K1037*N(INDEX(Turnos!$C$2:$C$201,MATCH($G1037,Turnos!$J$2:$J$201,0))))</f>
        <v/>
      </c>
      <c r="M1037" s="18">
        <f>IF($K1037="","",$K1037*N(INDEX(Turnos!$D$2:$D$201,MATCH($G1037,Turnos!$J$2:$J$201,0))))</f>
        <v/>
      </c>
      <c r="N1037" s="18">
        <f>IF($K1037="","",$L1037+$M1037)</f>
        <v/>
      </c>
      <c r="O1037" s="13">
        <f>IF(OR($G1037="",$C1037="",$G1037&lt;&gt;'Liquidación del turno'!$C$5),"",COUNTIFS($G$2:$G1037,$G1037,$C$2:$C1037,"&lt;&gt;"))</f>
        <v/>
      </c>
    </row>
    <row r="1038">
      <c r="A1038" s="16" t="n"/>
      <c r="B1038" s="11" t="n"/>
      <c r="C1038" s="11" t="n"/>
      <c r="D1038" s="12" t="n"/>
      <c r="E1038" s="13">
        <f>IF($C1038="","",IFERROR(INDEX(Equipo!$B$2:$B$61,MATCH($C1038,Equipo!$A$2:$A$61,0)),"No está en Equipo"))</f>
        <v/>
      </c>
      <c r="F1038" s="15">
        <f>IF($C1038="","",IFERROR(INDEX(Equipo!$C$2:$C$61,MATCH($C1038,Equipo!$A$2:$A$61,0)),0))</f>
        <v/>
      </c>
      <c r="G1038" s="13">
        <f>IF(OR($A1038="",$B1038=""),"",IFERROR($A1038*10+MATCH($B1038,Puestos!$D$2:$D$7,0),""))</f>
        <v/>
      </c>
      <c r="H1038" s="13">
        <f>IF($G1038="","",IFERROR(INDEX(Turnos!$F$2:$F$201,MATCH($G1038,Turnos!$J$2:$J$201,0)),"Falta el turno"))</f>
        <v/>
      </c>
      <c r="I1038" s="15">
        <f>IF(OR($C1038="",$H1038=""),"",IF($H1038="Por horas",N($D1038),IF($H1038="Por puntos",N($F1038),IF($H1038="Puntos × horas",N($F1038)*N($D1038),IF($H1038="Partes iguales",1,"")))))</f>
        <v/>
      </c>
      <c r="J1038" s="15">
        <f>IF($I1038="","",SUMIFS($I$2:$I$1201,$G$2:$G$1201,$G1038))</f>
        <v/>
      </c>
      <c r="K1038" s="19">
        <f>IF($I1038="","",IFERROR($I1038/$J1038,0))</f>
        <v/>
      </c>
      <c r="L1038" s="18">
        <f>IF($K1038="","",$K1038*N(INDEX(Turnos!$C$2:$C$201,MATCH($G1038,Turnos!$J$2:$J$201,0))))</f>
        <v/>
      </c>
      <c r="M1038" s="18">
        <f>IF($K1038="","",$K1038*N(INDEX(Turnos!$D$2:$D$201,MATCH($G1038,Turnos!$J$2:$J$201,0))))</f>
        <v/>
      </c>
      <c r="N1038" s="18">
        <f>IF($K1038="","",$L1038+$M1038)</f>
        <v/>
      </c>
      <c r="O1038" s="13">
        <f>IF(OR($G1038="",$C1038="",$G1038&lt;&gt;'Liquidación del turno'!$C$5),"",COUNTIFS($G$2:$G1038,$G1038,$C$2:$C1038,"&lt;&gt;"))</f>
        <v/>
      </c>
    </row>
    <row r="1039">
      <c r="A1039" s="16" t="n"/>
      <c r="B1039" s="11" t="n"/>
      <c r="C1039" s="11" t="n"/>
      <c r="D1039" s="12" t="n"/>
      <c r="E1039" s="13">
        <f>IF($C1039="","",IFERROR(INDEX(Equipo!$B$2:$B$61,MATCH($C1039,Equipo!$A$2:$A$61,0)),"No está en Equipo"))</f>
        <v/>
      </c>
      <c r="F1039" s="15">
        <f>IF($C1039="","",IFERROR(INDEX(Equipo!$C$2:$C$61,MATCH($C1039,Equipo!$A$2:$A$61,0)),0))</f>
        <v/>
      </c>
      <c r="G1039" s="13">
        <f>IF(OR($A1039="",$B1039=""),"",IFERROR($A1039*10+MATCH($B1039,Puestos!$D$2:$D$7,0),""))</f>
        <v/>
      </c>
      <c r="H1039" s="13">
        <f>IF($G1039="","",IFERROR(INDEX(Turnos!$F$2:$F$201,MATCH($G1039,Turnos!$J$2:$J$201,0)),"Falta el turno"))</f>
        <v/>
      </c>
      <c r="I1039" s="15">
        <f>IF(OR($C1039="",$H1039=""),"",IF($H1039="Por horas",N($D1039),IF($H1039="Por puntos",N($F1039),IF($H1039="Puntos × horas",N($F1039)*N($D1039),IF($H1039="Partes iguales",1,"")))))</f>
        <v/>
      </c>
      <c r="J1039" s="15">
        <f>IF($I1039="","",SUMIFS($I$2:$I$1201,$G$2:$G$1201,$G1039))</f>
        <v/>
      </c>
      <c r="K1039" s="19">
        <f>IF($I1039="","",IFERROR($I1039/$J1039,0))</f>
        <v/>
      </c>
      <c r="L1039" s="18">
        <f>IF($K1039="","",$K1039*N(INDEX(Turnos!$C$2:$C$201,MATCH($G1039,Turnos!$J$2:$J$201,0))))</f>
        <v/>
      </c>
      <c r="M1039" s="18">
        <f>IF($K1039="","",$K1039*N(INDEX(Turnos!$D$2:$D$201,MATCH($G1039,Turnos!$J$2:$J$201,0))))</f>
        <v/>
      </c>
      <c r="N1039" s="18">
        <f>IF($K1039="","",$L1039+$M1039)</f>
        <v/>
      </c>
      <c r="O1039" s="13">
        <f>IF(OR($G1039="",$C1039="",$G1039&lt;&gt;'Liquidación del turno'!$C$5),"",COUNTIFS($G$2:$G1039,$G1039,$C$2:$C1039,"&lt;&gt;"))</f>
        <v/>
      </c>
    </row>
    <row r="1040">
      <c r="A1040" s="16" t="n"/>
      <c r="B1040" s="11" t="n"/>
      <c r="C1040" s="11" t="n"/>
      <c r="D1040" s="12" t="n"/>
      <c r="E1040" s="13">
        <f>IF($C1040="","",IFERROR(INDEX(Equipo!$B$2:$B$61,MATCH($C1040,Equipo!$A$2:$A$61,0)),"No está en Equipo"))</f>
        <v/>
      </c>
      <c r="F1040" s="15">
        <f>IF($C1040="","",IFERROR(INDEX(Equipo!$C$2:$C$61,MATCH($C1040,Equipo!$A$2:$A$61,0)),0))</f>
        <v/>
      </c>
      <c r="G1040" s="13">
        <f>IF(OR($A1040="",$B1040=""),"",IFERROR($A1040*10+MATCH($B1040,Puestos!$D$2:$D$7,0),""))</f>
        <v/>
      </c>
      <c r="H1040" s="13">
        <f>IF($G1040="","",IFERROR(INDEX(Turnos!$F$2:$F$201,MATCH($G1040,Turnos!$J$2:$J$201,0)),"Falta el turno"))</f>
        <v/>
      </c>
      <c r="I1040" s="15">
        <f>IF(OR($C1040="",$H1040=""),"",IF($H1040="Por horas",N($D1040),IF($H1040="Por puntos",N($F1040),IF($H1040="Puntos × horas",N($F1040)*N($D1040),IF($H1040="Partes iguales",1,"")))))</f>
        <v/>
      </c>
      <c r="J1040" s="15">
        <f>IF($I1040="","",SUMIFS($I$2:$I$1201,$G$2:$G$1201,$G1040))</f>
        <v/>
      </c>
      <c r="K1040" s="19">
        <f>IF($I1040="","",IFERROR($I1040/$J1040,0))</f>
        <v/>
      </c>
      <c r="L1040" s="18">
        <f>IF($K1040="","",$K1040*N(INDEX(Turnos!$C$2:$C$201,MATCH($G1040,Turnos!$J$2:$J$201,0))))</f>
        <v/>
      </c>
      <c r="M1040" s="18">
        <f>IF($K1040="","",$K1040*N(INDEX(Turnos!$D$2:$D$201,MATCH($G1040,Turnos!$J$2:$J$201,0))))</f>
        <v/>
      </c>
      <c r="N1040" s="18">
        <f>IF($K1040="","",$L1040+$M1040)</f>
        <v/>
      </c>
      <c r="O1040" s="13">
        <f>IF(OR($G1040="",$C1040="",$G1040&lt;&gt;'Liquidación del turno'!$C$5),"",COUNTIFS($G$2:$G1040,$G1040,$C$2:$C1040,"&lt;&gt;"))</f>
        <v/>
      </c>
    </row>
    <row r="1041">
      <c r="A1041" s="16" t="n"/>
      <c r="B1041" s="11" t="n"/>
      <c r="C1041" s="11" t="n"/>
      <c r="D1041" s="12" t="n"/>
      <c r="E1041" s="13">
        <f>IF($C1041="","",IFERROR(INDEX(Equipo!$B$2:$B$61,MATCH($C1041,Equipo!$A$2:$A$61,0)),"No está en Equipo"))</f>
        <v/>
      </c>
      <c r="F1041" s="15">
        <f>IF($C1041="","",IFERROR(INDEX(Equipo!$C$2:$C$61,MATCH($C1041,Equipo!$A$2:$A$61,0)),0))</f>
        <v/>
      </c>
      <c r="G1041" s="13">
        <f>IF(OR($A1041="",$B1041=""),"",IFERROR($A1041*10+MATCH($B1041,Puestos!$D$2:$D$7,0),""))</f>
        <v/>
      </c>
      <c r="H1041" s="13">
        <f>IF($G1041="","",IFERROR(INDEX(Turnos!$F$2:$F$201,MATCH($G1041,Turnos!$J$2:$J$201,0)),"Falta el turno"))</f>
        <v/>
      </c>
      <c r="I1041" s="15">
        <f>IF(OR($C1041="",$H1041=""),"",IF($H1041="Por horas",N($D1041),IF($H1041="Por puntos",N($F1041),IF($H1041="Puntos × horas",N($F1041)*N($D1041),IF($H1041="Partes iguales",1,"")))))</f>
        <v/>
      </c>
      <c r="J1041" s="15">
        <f>IF($I1041="","",SUMIFS($I$2:$I$1201,$G$2:$G$1201,$G1041))</f>
        <v/>
      </c>
      <c r="K1041" s="19">
        <f>IF($I1041="","",IFERROR($I1041/$J1041,0))</f>
        <v/>
      </c>
      <c r="L1041" s="18">
        <f>IF($K1041="","",$K1041*N(INDEX(Turnos!$C$2:$C$201,MATCH($G1041,Turnos!$J$2:$J$201,0))))</f>
        <v/>
      </c>
      <c r="M1041" s="18">
        <f>IF($K1041="","",$K1041*N(INDEX(Turnos!$D$2:$D$201,MATCH($G1041,Turnos!$J$2:$J$201,0))))</f>
        <v/>
      </c>
      <c r="N1041" s="18">
        <f>IF($K1041="","",$L1041+$M1041)</f>
        <v/>
      </c>
      <c r="O1041" s="13">
        <f>IF(OR($G1041="",$C1041="",$G1041&lt;&gt;'Liquidación del turno'!$C$5),"",COUNTIFS($G$2:$G1041,$G1041,$C$2:$C1041,"&lt;&gt;"))</f>
        <v/>
      </c>
    </row>
    <row r="1042">
      <c r="A1042" s="16" t="n"/>
      <c r="B1042" s="11" t="n"/>
      <c r="C1042" s="11" t="n"/>
      <c r="D1042" s="12" t="n"/>
      <c r="E1042" s="13">
        <f>IF($C1042="","",IFERROR(INDEX(Equipo!$B$2:$B$61,MATCH($C1042,Equipo!$A$2:$A$61,0)),"No está en Equipo"))</f>
        <v/>
      </c>
      <c r="F1042" s="15">
        <f>IF($C1042="","",IFERROR(INDEX(Equipo!$C$2:$C$61,MATCH($C1042,Equipo!$A$2:$A$61,0)),0))</f>
        <v/>
      </c>
      <c r="G1042" s="13">
        <f>IF(OR($A1042="",$B1042=""),"",IFERROR($A1042*10+MATCH($B1042,Puestos!$D$2:$D$7,0),""))</f>
        <v/>
      </c>
      <c r="H1042" s="13">
        <f>IF($G1042="","",IFERROR(INDEX(Turnos!$F$2:$F$201,MATCH($G1042,Turnos!$J$2:$J$201,0)),"Falta el turno"))</f>
        <v/>
      </c>
      <c r="I1042" s="15">
        <f>IF(OR($C1042="",$H1042=""),"",IF($H1042="Por horas",N($D1042),IF($H1042="Por puntos",N($F1042),IF($H1042="Puntos × horas",N($F1042)*N($D1042),IF($H1042="Partes iguales",1,"")))))</f>
        <v/>
      </c>
      <c r="J1042" s="15">
        <f>IF($I1042="","",SUMIFS($I$2:$I$1201,$G$2:$G$1201,$G1042))</f>
        <v/>
      </c>
      <c r="K1042" s="19">
        <f>IF($I1042="","",IFERROR($I1042/$J1042,0))</f>
        <v/>
      </c>
      <c r="L1042" s="18">
        <f>IF($K1042="","",$K1042*N(INDEX(Turnos!$C$2:$C$201,MATCH($G1042,Turnos!$J$2:$J$201,0))))</f>
        <v/>
      </c>
      <c r="M1042" s="18">
        <f>IF($K1042="","",$K1042*N(INDEX(Turnos!$D$2:$D$201,MATCH($G1042,Turnos!$J$2:$J$201,0))))</f>
        <v/>
      </c>
      <c r="N1042" s="18">
        <f>IF($K1042="","",$L1042+$M1042)</f>
        <v/>
      </c>
      <c r="O1042" s="13">
        <f>IF(OR($G1042="",$C1042="",$G1042&lt;&gt;'Liquidación del turno'!$C$5),"",COUNTIFS($G$2:$G1042,$G1042,$C$2:$C1042,"&lt;&gt;"))</f>
        <v/>
      </c>
    </row>
    <row r="1043">
      <c r="A1043" s="16" t="n"/>
      <c r="B1043" s="11" t="n"/>
      <c r="C1043" s="11" t="n"/>
      <c r="D1043" s="12" t="n"/>
      <c r="E1043" s="13">
        <f>IF($C1043="","",IFERROR(INDEX(Equipo!$B$2:$B$61,MATCH($C1043,Equipo!$A$2:$A$61,0)),"No está en Equipo"))</f>
        <v/>
      </c>
      <c r="F1043" s="15">
        <f>IF($C1043="","",IFERROR(INDEX(Equipo!$C$2:$C$61,MATCH($C1043,Equipo!$A$2:$A$61,0)),0))</f>
        <v/>
      </c>
      <c r="G1043" s="13">
        <f>IF(OR($A1043="",$B1043=""),"",IFERROR($A1043*10+MATCH($B1043,Puestos!$D$2:$D$7,0),""))</f>
        <v/>
      </c>
      <c r="H1043" s="13">
        <f>IF($G1043="","",IFERROR(INDEX(Turnos!$F$2:$F$201,MATCH($G1043,Turnos!$J$2:$J$201,0)),"Falta el turno"))</f>
        <v/>
      </c>
      <c r="I1043" s="15">
        <f>IF(OR($C1043="",$H1043=""),"",IF($H1043="Por horas",N($D1043),IF($H1043="Por puntos",N($F1043),IF($H1043="Puntos × horas",N($F1043)*N($D1043),IF($H1043="Partes iguales",1,"")))))</f>
        <v/>
      </c>
      <c r="J1043" s="15">
        <f>IF($I1043="","",SUMIFS($I$2:$I$1201,$G$2:$G$1201,$G1043))</f>
        <v/>
      </c>
      <c r="K1043" s="19">
        <f>IF($I1043="","",IFERROR($I1043/$J1043,0))</f>
        <v/>
      </c>
      <c r="L1043" s="18">
        <f>IF($K1043="","",$K1043*N(INDEX(Turnos!$C$2:$C$201,MATCH($G1043,Turnos!$J$2:$J$201,0))))</f>
        <v/>
      </c>
      <c r="M1043" s="18">
        <f>IF($K1043="","",$K1043*N(INDEX(Turnos!$D$2:$D$201,MATCH($G1043,Turnos!$J$2:$J$201,0))))</f>
        <v/>
      </c>
      <c r="N1043" s="18">
        <f>IF($K1043="","",$L1043+$M1043)</f>
        <v/>
      </c>
      <c r="O1043" s="13">
        <f>IF(OR($G1043="",$C1043="",$G1043&lt;&gt;'Liquidación del turno'!$C$5),"",COUNTIFS($G$2:$G1043,$G1043,$C$2:$C1043,"&lt;&gt;"))</f>
        <v/>
      </c>
    </row>
    <row r="1044">
      <c r="A1044" s="16" t="n"/>
      <c r="B1044" s="11" t="n"/>
      <c r="C1044" s="11" t="n"/>
      <c r="D1044" s="12" t="n"/>
      <c r="E1044" s="13">
        <f>IF($C1044="","",IFERROR(INDEX(Equipo!$B$2:$B$61,MATCH($C1044,Equipo!$A$2:$A$61,0)),"No está en Equipo"))</f>
        <v/>
      </c>
      <c r="F1044" s="15">
        <f>IF($C1044="","",IFERROR(INDEX(Equipo!$C$2:$C$61,MATCH($C1044,Equipo!$A$2:$A$61,0)),0))</f>
        <v/>
      </c>
      <c r="G1044" s="13">
        <f>IF(OR($A1044="",$B1044=""),"",IFERROR($A1044*10+MATCH($B1044,Puestos!$D$2:$D$7,0),""))</f>
        <v/>
      </c>
      <c r="H1044" s="13">
        <f>IF($G1044="","",IFERROR(INDEX(Turnos!$F$2:$F$201,MATCH($G1044,Turnos!$J$2:$J$201,0)),"Falta el turno"))</f>
        <v/>
      </c>
      <c r="I1044" s="15">
        <f>IF(OR($C1044="",$H1044=""),"",IF($H1044="Por horas",N($D1044),IF($H1044="Por puntos",N($F1044),IF($H1044="Puntos × horas",N($F1044)*N($D1044),IF($H1044="Partes iguales",1,"")))))</f>
        <v/>
      </c>
      <c r="J1044" s="15">
        <f>IF($I1044="","",SUMIFS($I$2:$I$1201,$G$2:$G$1201,$G1044))</f>
        <v/>
      </c>
      <c r="K1044" s="19">
        <f>IF($I1044="","",IFERROR($I1044/$J1044,0))</f>
        <v/>
      </c>
      <c r="L1044" s="18">
        <f>IF($K1044="","",$K1044*N(INDEX(Turnos!$C$2:$C$201,MATCH($G1044,Turnos!$J$2:$J$201,0))))</f>
        <v/>
      </c>
      <c r="M1044" s="18">
        <f>IF($K1044="","",$K1044*N(INDEX(Turnos!$D$2:$D$201,MATCH($G1044,Turnos!$J$2:$J$201,0))))</f>
        <v/>
      </c>
      <c r="N1044" s="18">
        <f>IF($K1044="","",$L1044+$M1044)</f>
        <v/>
      </c>
      <c r="O1044" s="13">
        <f>IF(OR($G1044="",$C1044="",$G1044&lt;&gt;'Liquidación del turno'!$C$5),"",COUNTIFS($G$2:$G1044,$G1044,$C$2:$C1044,"&lt;&gt;"))</f>
        <v/>
      </c>
    </row>
    <row r="1045">
      <c r="A1045" s="16" t="n"/>
      <c r="B1045" s="11" t="n"/>
      <c r="C1045" s="11" t="n"/>
      <c r="D1045" s="12" t="n"/>
      <c r="E1045" s="13">
        <f>IF($C1045="","",IFERROR(INDEX(Equipo!$B$2:$B$61,MATCH($C1045,Equipo!$A$2:$A$61,0)),"No está en Equipo"))</f>
        <v/>
      </c>
      <c r="F1045" s="15">
        <f>IF($C1045="","",IFERROR(INDEX(Equipo!$C$2:$C$61,MATCH($C1045,Equipo!$A$2:$A$61,0)),0))</f>
        <v/>
      </c>
      <c r="G1045" s="13">
        <f>IF(OR($A1045="",$B1045=""),"",IFERROR($A1045*10+MATCH($B1045,Puestos!$D$2:$D$7,0),""))</f>
        <v/>
      </c>
      <c r="H1045" s="13">
        <f>IF($G1045="","",IFERROR(INDEX(Turnos!$F$2:$F$201,MATCH($G1045,Turnos!$J$2:$J$201,0)),"Falta el turno"))</f>
        <v/>
      </c>
      <c r="I1045" s="15">
        <f>IF(OR($C1045="",$H1045=""),"",IF($H1045="Por horas",N($D1045),IF($H1045="Por puntos",N($F1045),IF($H1045="Puntos × horas",N($F1045)*N($D1045),IF($H1045="Partes iguales",1,"")))))</f>
        <v/>
      </c>
      <c r="J1045" s="15">
        <f>IF($I1045="","",SUMIFS($I$2:$I$1201,$G$2:$G$1201,$G1045))</f>
        <v/>
      </c>
      <c r="K1045" s="19">
        <f>IF($I1045="","",IFERROR($I1045/$J1045,0))</f>
        <v/>
      </c>
      <c r="L1045" s="18">
        <f>IF($K1045="","",$K1045*N(INDEX(Turnos!$C$2:$C$201,MATCH($G1045,Turnos!$J$2:$J$201,0))))</f>
        <v/>
      </c>
      <c r="M1045" s="18">
        <f>IF($K1045="","",$K1045*N(INDEX(Turnos!$D$2:$D$201,MATCH($G1045,Turnos!$J$2:$J$201,0))))</f>
        <v/>
      </c>
      <c r="N1045" s="18">
        <f>IF($K1045="","",$L1045+$M1045)</f>
        <v/>
      </c>
      <c r="O1045" s="13">
        <f>IF(OR($G1045="",$C1045="",$G1045&lt;&gt;'Liquidación del turno'!$C$5),"",COUNTIFS($G$2:$G1045,$G1045,$C$2:$C1045,"&lt;&gt;"))</f>
        <v/>
      </c>
    </row>
    <row r="1046">
      <c r="A1046" s="16" t="n"/>
      <c r="B1046" s="11" t="n"/>
      <c r="C1046" s="11" t="n"/>
      <c r="D1046" s="12" t="n"/>
      <c r="E1046" s="13">
        <f>IF($C1046="","",IFERROR(INDEX(Equipo!$B$2:$B$61,MATCH($C1046,Equipo!$A$2:$A$61,0)),"No está en Equipo"))</f>
        <v/>
      </c>
      <c r="F1046" s="15">
        <f>IF($C1046="","",IFERROR(INDEX(Equipo!$C$2:$C$61,MATCH($C1046,Equipo!$A$2:$A$61,0)),0))</f>
        <v/>
      </c>
      <c r="G1046" s="13">
        <f>IF(OR($A1046="",$B1046=""),"",IFERROR($A1046*10+MATCH($B1046,Puestos!$D$2:$D$7,0),""))</f>
        <v/>
      </c>
      <c r="H1046" s="13">
        <f>IF($G1046="","",IFERROR(INDEX(Turnos!$F$2:$F$201,MATCH($G1046,Turnos!$J$2:$J$201,0)),"Falta el turno"))</f>
        <v/>
      </c>
      <c r="I1046" s="15">
        <f>IF(OR($C1046="",$H1046=""),"",IF($H1046="Por horas",N($D1046),IF($H1046="Por puntos",N($F1046),IF($H1046="Puntos × horas",N($F1046)*N($D1046),IF($H1046="Partes iguales",1,"")))))</f>
        <v/>
      </c>
      <c r="J1046" s="15">
        <f>IF($I1046="","",SUMIFS($I$2:$I$1201,$G$2:$G$1201,$G1046))</f>
        <v/>
      </c>
      <c r="K1046" s="19">
        <f>IF($I1046="","",IFERROR($I1046/$J1046,0))</f>
        <v/>
      </c>
      <c r="L1046" s="18">
        <f>IF($K1046="","",$K1046*N(INDEX(Turnos!$C$2:$C$201,MATCH($G1046,Turnos!$J$2:$J$201,0))))</f>
        <v/>
      </c>
      <c r="M1046" s="18">
        <f>IF($K1046="","",$K1046*N(INDEX(Turnos!$D$2:$D$201,MATCH($G1046,Turnos!$J$2:$J$201,0))))</f>
        <v/>
      </c>
      <c r="N1046" s="18">
        <f>IF($K1046="","",$L1046+$M1046)</f>
        <v/>
      </c>
      <c r="O1046" s="13">
        <f>IF(OR($G1046="",$C1046="",$G1046&lt;&gt;'Liquidación del turno'!$C$5),"",COUNTIFS($G$2:$G1046,$G1046,$C$2:$C1046,"&lt;&gt;"))</f>
        <v/>
      </c>
    </row>
    <row r="1047">
      <c r="A1047" s="16" t="n"/>
      <c r="B1047" s="11" t="n"/>
      <c r="C1047" s="11" t="n"/>
      <c r="D1047" s="12" t="n"/>
      <c r="E1047" s="13">
        <f>IF($C1047="","",IFERROR(INDEX(Equipo!$B$2:$B$61,MATCH($C1047,Equipo!$A$2:$A$61,0)),"No está en Equipo"))</f>
        <v/>
      </c>
      <c r="F1047" s="15">
        <f>IF($C1047="","",IFERROR(INDEX(Equipo!$C$2:$C$61,MATCH($C1047,Equipo!$A$2:$A$61,0)),0))</f>
        <v/>
      </c>
      <c r="G1047" s="13">
        <f>IF(OR($A1047="",$B1047=""),"",IFERROR($A1047*10+MATCH($B1047,Puestos!$D$2:$D$7,0),""))</f>
        <v/>
      </c>
      <c r="H1047" s="13">
        <f>IF($G1047="","",IFERROR(INDEX(Turnos!$F$2:$F$201,MATCH($G1047,Turnos!$J$2:$J$201,0)),"Falta el turno"))</f>
        <v/>
      </c>
      <c r="I1047" s="15">
        <f>IF(OR($C1047="",$H1047=""),"",IF($H1047="Por horas",N($D1047),IF($H1047="Por puntos",N($F1047),IF($H1047="Puntos × horas",N($F1047)*N($D1047),IF($H1047="Partes iguales",1,"")))))</f>
        <v/>
      </c>
      <c r="J1047" s="15">
        <f>IF($I1047="","",SUMIFS($I$2:$I$1201,$G$2:$G$1201,$G1047))</f>
        <v/>
      </c>
      <c r="K1047" s="19">
        <f>IF($I1047="","",IFERROR($I1047/$J1047,0))</f>
        <v/>
      </c>
      <c r="L1047" s="18">
        <f>IF($K1047="","",$K1047*N(INDEX(Turnos!$C$2:$C$201,MATCH($G1047,Turnos!$J$2:$J$201,0))))</f>
        <v/>
      </c>
      <c r="M1047" s="18">
        <f>IF($K1047="","",$K1047*N(INDEX(Turnos!$D$2:$D$201,MATCH($G1047,Turnos!$J$2:$J$201,0))))</f>
        <v/>
      </c>
      <c r="N1047" s="18">
        <f>IF($K1047="","",$L1047+$M1047)</f>
        <v/>
      </c>
      <c r="O1047" s="13">
        <f>IF(OR($G1047="",$C1047="",$G1047&lt;&gt;'Liquidación del turno'!$C$5),"",COUNTIFS($G$2:$G1047,$G1047,$C$2:$C1047,"&lt;&gt;"))</f>
        <v/>
      </c>
    </row>
    <row r="1048">
      <c r="A1048" s="16" t="n"/>
      <c r="B1048" s="11" t="n"/>
      <c r="C1048" s="11" t="n"/>
      <c r="D1048" s="12" t="n"/>
      <c r="E1048" s="13">
        <f>IF($C1048="","",IFERROR(INDEX(Equipo!$B$2:$B$61,MATCH($C1048,Equipo!$A$2:$A$61,0)),"No está en Equipo"))</f>
        <v/>
      </c>
      <c r="F1048" s="15">
        <f>IF($C1048="","",IFERROR(INDEX(Equipo!$C$2:$C$61,MATCH($C1048,Equipo!$A$2:$A$61,0)),0))</f>
        <v/>
      </c>
      <c r="G1048" s="13">
        <f>IF(OR($A1048="",$B1048=""),"",IFERROR($A1048*10+MATCH($B1048,Puestos!$D$2:$D$7,0),""))</f>
        <v/>
      </c>
      <c r="H1048" s="13">
        <f>IF($G1048="","",IFERROR(INDEX(Turnos!$F$2:$F$201,MATCH($G1048,Turnos!$J$2:$J$201,0)),"Falta el turno"))</f>
        <v/>
      </c>
      <c r="I1048" s="15">
        <f>IF(OR($C1048="",$H1048=""),"",IF($H1048="Por horas",N($D1048),IF($H1048="Por puntos",N($F1048),IF($H1048="Puntos × horas",N($F1048)*N($D1048),IF($H1048="Partes iguales",1,"")))))</f>
        <v/>
      </c>
      <c r="J1048" s="15">
        <f>IF($I1048="","",SUMIFS($I$2:$I$1201,$G$2:$G$1201,$G1048))</f>
        <v/>
      </c>
      <c r="K1048" s="19">
        <f>IF($I1048="","",IFERROR($I1048/$J1048,0))</f>
        <v/>
      </c>
      <c r="L1048" s="18">
        <f>IF($K1048="","",$K1048*N(INDEX(Turnos!$C$2:$C$201,MATCH($G1048,Turnos!$J$2:$J$201,0))))</f>
        <v/>
      </c>
      <c r="M1048" s="18">
        <f>IF($K1048="","",$K1048*N(INDEX(Turnos!$D$2:$D$201,MATCH($G1048,Turnos!$J$2:$J$201,0))))</f>
        <v/>
      </c>
      <c r="N1048" s="18">
        <f>IF($K1048="","",$L1048+$M1048)</f>
        <v/>
      </c>
      <c r="O1048" s="13">
        <f>IF(OR($G1048="",$C1048="",$G1048&lt;&gt;'Liquidación del turno'!$C$5),"",COUNTIFS($G$2:$G1048,$G1048,$C$2:$C1048,"&lt;&gt;"))</f>
        <v/>
      </c>
    </row>
    <row r="1049">
      <c r="A1049" s="16" t="n"/>
      <c r="B1049" s="11" t="n"/>
      <c r="C1049" s="11" t="n"/>
      <c r="D1049" s="12" t="n"/>
      <c r="E1049" s="13">
        <f>IF($C1049="","",IFERROR(INDEX(Equipo!$B$2:$B$61,MATCH($C1049,Equipo!$A$2:$A$61,0)),"No está en Equipo"))</f>
        <v/>
      </c>
      <c r="F1049" s="15">
        <f>IF($C1049="","",IFERROR(INDEX(Equipo!$C$2:$C$61,MATCH($C1049,Equipo!$A$2:$A$61,0)),0))</f>
        <v/>
      </c>
      <c r="G1049" s="13">
        <f>IF(OR($A1049="",$B1049=""),"",IFERROR($A1049*10+MATCH($B1049,Puestos!$D$2:$D$7,0),""))</f>
        <v/>
      </c>
      <c r="H1049" s="13">
        <f>IF($G1049="","",IFERROR(INDEX(Turnos!$F$2:$F$201,MATCH($G1049,Turnos!$J$2:$J$201,0)),"Falta el turno"))</f>
        <v/>
      </c>
      <c r="I1049" s="15">
        <f>IF(OR($C1049="",$H1049=""),"",IF($H1049="Por horas",N($D1049),IF($H1049="Por puntos",N($F1049),IF($H1049="Puntos × horas",N($F1049)*N($D1049),IF($H1049="Partes iguales",1,"")))))</f>
        <v/>
      </c>
      <c r="J1049" s="15">
        <f>IF($I1049="","",SUMIFS($I$2:$I$1201,$G$2:$G$1201,$G1049))</f>
        <v/>
      </c>
      <c r="K1049" s="19">
        <f>IF($I1049="","",IFERROR($I1049/$J1049,0))</f>
        <v/>
      </c>
      <c r="L1049" s="18">
        <f>IF($K1049="","",$K1049*N(INDEX(Turnos!$C$2:$C$201,MATCH($G1049,Turnos!$J$2:$J$201,0))))</f>
        <v/>
      </c>
      <c r="M1049" s="18">
        <f>IF($K1049="","",$K1049*N(INDEX(Turnos!$D$2:$D$201,MATCH($G1049,Turnos!$J$2:$J$201,0))))</f>
        <v/>
      </c>
      <c r="N1049" s="18">
        <f>IF($K1049="","",$L1049+$M1049)</f>
        <v/>
      </c>
      <c r="O1049" s="13">
        <f>IF(OR($G1049="",$C1049="",$G1049&lt;&gt;'Liquidación del turno'!$C$5),"",COUNTIFS($G$2:$G1049,$G1049,$C$2:$C1049,"&lt;&gt;"))</f>
        <v/>
      </c>
    </row>
    <row r="1050">
      <c r="A1050" s="16" t="n"/>
      <c r="B1050" s="11" t="n"/>
      <c r="C1050" s="11" t="n"/>
      <c r="D1050" s="12" t="n"/>
      <c r="E1050" s="13">
        <f>IF($C1050="","",IFERROR(INDEX(Equipo!$B$2:$B$61,MATCH($C1050,Equipo!$A$2:$A$61,0)),"No está en Equipo"))</f>
        <v/>
      </c>
      <c r="F1050" s="15">
        <f>IF($C1050="","",IFERROR(INDEX(Equipo!$C$2:$C$61,MATCH($C1050,Equipo!$A$2:$A$61,0)),0))</f>
        <v/>
      </c>
      <c r="G1050" s="13">
        <f>IF(OR($A1050="",$B1050=""),"",IFERROR($A1050*10+MATCH($B1050,Puestos!$D$2:$D$7,0),""))</f>
        <v/>
      </c>
      <c r="H1050" s="13">
        <f>IF($G1050="","",IFERROR(INDEX(Turnos!$F$2:$F$201,MATCH($G1050,Turnos!$J$2:$J$201,0)),"Falta el turno"))</f>
        <v/>
      </c>
      <c r="I1050" s="15">
        <f>IF(OR($C1050="",$H1050=""),"",IF($H1050="Por horas",N($D1050),IF($H1050="Por puntos",N($F1050),IF($H1050="Puntos × horas",N($F1050)*N($D1050),IF($H1050="Partes iguales",1,"")))))</f>
        <v/>
      </c>
      <c r="J1050" s="15">
        <f>IF($I1050="","",SUMIFS($I$2:$I$1201,$G$2:$G$1201,$G1050))</f>
        <v/>
      </c>
      <c r="K1050" s="19">
        <f>IF($I1050="","",IFERROR($I1050/$J1050,0))</f>
        <v/>
      </c>
      <c r="L1050" s="18">
        <f>IF($K1050="","",$K1050*N(INDEX(Turnos!$C$2:$C$201,MATCH($G1050,Turnos!$J$2:$J$201,0))))</f>
        <v/>
      </c>
      <c r="M1050" s="18">
        <f>IF($K1050="","",$K1050*N(INDEX(Turnos!$D$2:$D$201,MATCH($G1050,Turnos!$J$2:$J$201,0))))</f>
        <v/>
      </c>
      <c r="N1050" s="18">
        <f>IF($K1050="","",$L1050+$M1050)</f>
        <v/>
      </c>
      <c r="O1050" s="13">
        <f>IF(OR($G1050="",$C1050="",$G1050&lt;&gt;'Liquidación del turno'!$C$5),"",COUNTIFS($G$2:$G1050,$G1050,$C$2:$C1050,"&lt;&gt;"))</f>
        <v/>
      </c>
    </row>
    <row r="1051">
      <c r="A1051" s="16" t="n"/>
      <c r="B1051" s="11" t="n"/>
      <c r="C1051" s="11" t="n"/>
      <c r="D1051" s="12" t="n"/>
      <c r="E1051" s="13">
        <f>IF($C1051="","",IFERROR(INDEX(Equipo!$B$2:$B$61,MATCH($C1051,Equipo!$A$2:$A$61,0)),"No está en Equipo"))</f>
        <v/>
      </c>
      <c r="F1051" s="15">
        <f>IF($C1051="","",IFERROR(INDEX(Equipo!$C$2:$C$61,MATCH($C1051,Equipo!$A$2:$A$61,0)),0))</f>
        <v/>
      </c>
      <c r="G1051" s="13">
        <f>IF(OR($A1051="",$B1051=""),"",IFERROR($A1051*10+MATCH($B1051,Puestos!$D$2:$D$7,0),""))</f>
        <v/>
      </c>
      <c r="H1051" s="13">
        <f>IF($G1051="","",IFERROR(INDEX(Turnos!$F$2:$F$201,MATCH($G1051,Turnos!$J$2:$J$201,0)),"Falta el turno"))</f>
        <v/>
      </c>
      <c r="I1051" s="15">
        <f>IF(OR($C1051="",$H1051=""),"",IF($H1051="Por horas",N($D1051),IF($H1051="Por puntos",N($F1051),IF($H1051="Puntos × horas",N($F1051)*N($D1051),IF($H1051="Partes iguales",1,"")))))</f>
        <v/>
      </c>
      <c r="J1051" s="15">
        <f>IF($I1051="","",SUMIFS($I$2:$I$1201,$G$2:$G$1201,$G1051))</f>
        <v/>
      </c>
      <c r="K1051" s="19">
        <f>IF($I1051="","",IFERROR($I1051/$J1051,0))</f>
        <v/>
      </c>
      <c r="L1051" s="18">
        <f>IF($K1051="","",$K1051*N(INDEX(Turnos!$C$2:$C$201,MATCH($G1051,Turnos!$J$2:$J$201,0))))</f>
        <v/>
      </c>
      <c r="M1051" s="18">
        <f>IF($K1051="","",$K1051*N(INDEX(Turnos!$D$2:$D$201,MATCH($G1051,Turnos!$J$2:$J$201,0))))</f>
        <v/>
      </c>
      <c r="N1051" s="18">
        <f>IF($K1051="","",$L1051+$M1051)</f>
        <v/>
      </c>
      <c r="O1051" s="13">
        <f>IF(OR($G1051="",$C1051="",$G1051&lt;&gt;'Liquidación del turno'!$C$5),"",COUNTIFS($G$2:$G1051,$G1051,$C$2:$C1051,"&lt;&gt;"))</f>
        <v/>
      </c>
    </row>
    <row r="1052">
      <c r="A1052" s="16" t="n"/>
      <c r="B1052" s="11" t="n"/>
      <c r="C1052" s="11" t="n"/>
      <c r="D1052" s="12" t="n"/>
      <c r="E1052" s="13">
        <f>IF($C1052="","",IFERROR(INDEX(Equipo!$B$2:$B$61,MATCH($C1052,Equipo!$A$2:$A$61,0)),"No está en Equipo"))</f>
        <v/>
      </c>
      <c r="F1052" s="15">
        <f>IF($C1052="","",IFERROR(INDEX(Equipo!$C$2:$C$61,MATCH($C1052,Equipo!$A$2:$A$61,0)),0))</f>
        <v/>
      </c>
      <c r="G1052" s="13">
        <f>IF(OR($A1052="",$B1052=""),"",IFERROR($A1052*10+MATCH($B1052,Puestos!$D$2:$D$7,0),""))</f>
        <v/>
      </c>
      <c r="H1052" s="13">
        <f>IF($G1052="","",IFERROR(INDEX(Turnos!$F$2:$F$201,MATCH($G1052,Turnos!$J$2:$J$201,0)),"Falta el turno"))</f>
        <v/>
      </c>
      <c r="I1052" s="15">
        <f>IF(OR($C1052="",$H1052=""),"",IF($H1052="Por horas",N($D1052),IF($H1052="Por puntos",N($F1052),IF($H1052="Puntos × horas",N($F1052)*N($D1052),IF($H1052="Partes iguales",1,"")))))</f>
        <v/>
      </c>
      <c r="J1052" s="15">
        <f>IF($I1052="","",SUMIFS($I$2:$I$1201,$G$2:$G$1201,$G1052))</f>
        <v/>
      </c>
      <c r="K1052" s="19">
        <f>IF($I1052="","",IFERROR($I1052/$J1052,0))</f>
        <v/>
      </c>
      <c r="L1052" s="18">
        <f>IF($K1052="","",$K1052*N(INDEX(Turnos!$C$2:$C$201,MATCH($G1052,Turnos!$J$2:$J$201,0))))</f>
        <v/>
      </c>
      <c r="M1052" s="18">
        <f>IF($K1052="","",$K1052*N(INDEX(Turnos!$D$2:$D$201,MATCH($G1052,Turnos!$J$2:$J$201,0))))</f>
        <v/>
      </c>
      <c r="N1052" s="18">
        <f>IF($K1052="","",$L1052+$M1052)</f>
        <v/>
      </c>
      <c r="O1052" s="13">
        <f>IF(OR($G1052="",$C1052="",$G1052&lt;&gt;'Liquidación del turno'!$C$5),"",COUNTIFS($G$2:$G1052,$G1052,$C$2:$C1052,"&lt;&gt;"))</f>
        <v/>
      </c>
    </row>
    <row r="1053">
      <c r="A1053" s="16" t="n"/>
      <c r="B1053" s="11" t="n"/>
      <c r="C1053" s="11" t="n"/>
      <c r="D1053" s="12" t="n"/>
      <c r="E1053" s="13">
        <f>IF($C1053="","",IFERROR(INDEX(Equipo!$B$2:$B$61,MATCH($C1053,Equipo!$A$2:$A$61,0)),"No está en Equipo"))</f>
        <v/>
      </c>
      <c r="F1053" s="15">
        <f>IF($C1053="","",IFERROR(INDEX(Equipo!$C$2:$C$61,MATCH($C1053,Equipo!$A$2:$A$61,0)),0))</f>
        <v/>
      </c>
      <c r="G1053" s="13">
        <f>IF(OR($A1053="",$B1053=""),"",IFERROR($A1053*10+MATCH($B1053,Puestos!$D$2:$D$7,0),""))</f>
        <v/>
      </c>
      <c r="H1053" s="13">
        <f>IF($G1053="","",IFERROR(INDEX(Turnos!$F$2:$F$201,MATCH($G1053,Turnos!$J$2:$J$201,0)),"Falta el turno"))</f>
        <v/>
      </c>
      <c r="I1053" s="15">
        <f>IF(OR($C1053="",$H1053=""),"",IF($H1053="Por horas",N($D1053),IF($H1053="Por puntos",N($F1053),IF($H1053="Puntos × horas",N($F1053)*N($D1053),IF($H1053="Partes iguales",1,"")))))</f>
        <v/>
      </c>
      <c r="J1053" s="15">
        <f>IF($I1053="","",SUMIFS($I$2:$I$1201,$G$2:$G$1201,$G1053))</f>
        <v/>
      </c>
      <c r="K1053" s="19">
        <f>IF($I1053="","",IFERROR($I1053/$J1053,0))</f>
        <v/>
      </c>
      <c r="L1053" s="18">
        <f>IF($K1053="","",$K1053*N(INDEX(Turnos!$C$2:$C$201,MATCH($G1053,Turnos!$J$2:$J$201,0))))</f>
        <v/>
      </c>
      <c r="M1053" s="18">
        <f>IF($K1053="","",$K1053*N(INDEX(Turnos!$D$2:$D$201,MATCH($G1053,Turnos!$J$2:$J$201,0))))</f>
        <v/>
      </c>
      <c r="N1053" s="18">
        <f>IF($K1053="","",$L1053+$M1053)</f>
        <v/>
      </c>
      <c r="O1053" s="13">
        <f>IF(OR($G1053="",$C1053="",$G1053&lt;&gt;'Liquidación del turno'!$C$5),"",COUNTIFS($G$2:$G1053,$G1053,$C$2:$C1053,"&lt;&gt;"))</f>
        <v/>
      </c>
    </row>
    <row r="1054">
      <c r="A1054" s="16" t="n"/>
      <c r="B1054" s="11" t="n"/>
      <c r="C1054" s="11" t="n"/>
      <c r="D1054" s="12" t="n"/>
      <c r="E1054" s="13">
        <f>IF($C1054="","",IFERROR(INDEX(Equipo!$B$2:$B$61,MATCH($C1054,Equipo!$A$2:$A$61,0)),"No está en Equipo"))</f>
        <v/>
      </c>
      <c r="F1054" s="15">
        <f>IF($C1054="","",IFERROR(INDEX(Equipo!$C$2:$C$61,MATCH($C1054,Equipo!$A$2:$A$61,0)),0))</f>
        <v/>
      </c>
      <c r="G1054" s="13">
        <f>IF(OR($A1054="",$B1054=""),"",IFERROR($A1054*10+MATCH($B1054,Puestos!$D$2:$D$7,0),""))</f>
        <v/>
      </c>
      <c r="H1054" s="13">
        <f>IF($G1054="","",IFERROR(INDEX(Turnos!$F$2:$F$201,MATCH($G1054,Turnos!$J$2:$J$201,0)),"Falta el turno"))</f>
        <v/>
      </c>
      <c r="I1054" s="15">
        <f>IF(OR($C1054="",$H1054=""),"",IF($H1054="Por horas",N($D1054),IF($H1054="Por puntos",N($F1054),IF($H1054="Puntos × horas",N($F1054)*N($D1054),IF($H1054="Partes iguales",1,"")))))</f>
        <v/>
      </c>
      <c r="J1054" s="15">
        <f>IF($I1054="","",SUMIFS($I$2:$I$1201,$G$2:$G$1201,$G1054))</f>
        <v/>
      </c>
      <c r="K1054" s="19">
        <f>IF($I1054="","",IFERROR($I1054/$J1054,0))</f>
        <v/>
      </c>
      <c r="L1054" s="18">
        <f>IF($K1054="","",$K1054*N(INDEX(Turnos!$C$2:$C$201,MATCH($G1054,Turnos!$J$2:$J$201,0))))</f>
        <v/>
      </c>
      <c r="M1054" s="18">
        <f>IF($K1054="","",$K1054*N(INDEX(Turnos!$D$2:$D$201,MATCH($G1054,Turnos!$J$2:$J$201,0))))</f>
        <v/>
      </c>
      <c r="N1054" s="18">
        <f>IF($K1054="","",$L1054+$M1054)</f>
        <v/>
      </c>
      <c r="O1054" s="13">
        <f>IF(OR($G1054="",$C1054="",$G1054&lt;&gt;'Liquidación del turno'!$C$5),"",COUNTIFS($G$2:$G1054,$G1054,$C$2:$C1054,"&lt;&gt;"))</f>
        <v/>
      </c>
    </row>
    <row r="1055">
      <c r="A1055" s="16" t="n"/>
      <c r="B1055" s="11" t="n"/>
      <c r="C1055" s="11" t="n"/>
      <c r="D1055" s="12" t="n"/>
      <c r="E1055" s="13">
        <f>IF($C1055="","",IFERROR(INDEX(Equipo!$B$2:$B$61,MATCH($C1055,Equipo!$A$2:$A$61,0)),"No está en Equipo"))</f>
        <v/>
      </c>
      <c r="F1055" s="15">
        <f>IF($C1055="","",IFERROR(INDEX(Equipo!$C$2:$C$61,MATCH($C1055,Equipo!$A$2:$A$61,0)),0))</f>
        <v/>
      </c>
      <c r="G1055" s="13">
        <f>IF(OR($A1055="",$B1055=""),"",IFERROR($A1055*10+MATCH($B1055,Puestos!$D$2:$D$7,0),""))</f>
        <v/>
      </c>
      <c r="H1055" s="13">
        <f>IF($G1055="","",IFERROR(INDEX(Turnos!$F$2:$F$201,MATCH($G1055,Turnos!$J$2:$J$201,0)),"Falta el turno"))</f>
        <v/>
      </c>
      <c r="I1055" s="15">
        <f>IF(OR($C1055="",$H1055=""),"",IF($H1055="Por horas",N($D1055),IF($H1055="Por puntos",N($F1055),IF($H1055="Puntos × horas",N($F1055)*N($D1055),IF($H1055="Partes iguales",1,"")))))</f>
        <v/>
      </c>
      <c r="J1055" s="15">
        <f>IF($I1055="","",SUMIFS($I$2:$I$1201,$G$2:$G$1201,$G1055))</f>
        <v/>
      </c>
      <c r="K1055" s="19">
        <f>IF($I1055="","",IFERROR($I1055/$J1055,0))</f>
        <v/>
      </c>
      <c r="L1055" s="18">
        <f>IF($K1055="","",$K1055*N(INDEX(Turnos!$C$2:$C$201,MATCH($G1055,Turnos!$J$2:$J$201,0))))</f>
        <v/>
      </c>
      <c r="M1055" s="18">
        <f>IF($K1055="","",$K1055*N(INDEX(Turnos!$D$2:$D$201,MATCH($G1055,Turnos!$J$2:$J$201,0))))</f>
        <v/>
      </c>
      <c r="N1055" s="18">
        <f>IF($K1055="","",$L1055+$M1055)</f>
        <v/>
      </c>
      <c r="O1055" s="13">
        <f>IF(OR($G1055="",$C1055="",$G1055&lt;&gt;'Liquidación del turno'!$C$5),"",COUNTIFS($G$2:$G1055,$G1055,$C$2:$C1055,"&lt;&gt;"))</f>
        <v/>
      </c>
    </row>
    <row r="1056">
      <c r="A1056" s="16" t="n"/>
      <c r="B1056" s="11" t="n"/>
      <c r="C1056" s="11" t="n"/>
      <c r="D1056" s="12" t="n"/>
      <c r="E1056" s="13">
        <f>IF($C1056="","",IFERROR(INDEX(Equipo!$B$2:$B$61,MATCH($C1056,Equipo!$A$2:$A$61,0)),"No está en Equipo"))</f>
        <v/>
      </c>
      <c r="F1056" s="15">
        <f>IF($C1056="","",IFERROR(INDEX(Equipo!$C$2:$C$61,MATCH($C1056,Equipo!$A$2:$A$61,0)),0))</f>
        <v/>
      </c>
      <c r="G1056" s="13">
        <f>IF(OR($A1056="",$B1056=""),"",IFERROR($A1056*10+MATCH($B1056,Puestos!$D$2:$D$7,0),""))</f>
        <v/>
      </c>
      <c r="H1056" s="13">
        <f>IF($G1056="","",IFERROR(INDEX(Turnos!$F$2:$F$201,MATCH($G1056,Turnos!$J$2:$J$201,0)),"Falta el turno"))</f>
        <v/>
      </c>
      <c r="I1056" s="15">
        <f>IF(OR($C1056="",$H1056=""),"",IF($H1056="Por horas",N($D1056),IF($H1056="Por puntos",N($F1056),IF($H1056="Puntos × horas",N($F1056)*N($D1056),IF($H1056="Partes iguales",1,"")))))</f>
        <v/>
      </c>
      <c r="J1056" s="15">
        <f>IF($I1056="","",SUMIFS($I$2:$I$1201,$G$2:$G$1201,$G1056))</f>
        <v/>
      </c>
      <c r="K1056" s="19">
        <f>IF($I1056="","",IFERROR($I1056/$J1056,0))</f>
        <v/>
      </c>
      <c r="L1056" s="18">
        <f>IF($K1056="","",$K1056*N(INDEX(Turnos!$C$2:$C$201,MATCH($G1056,Turnos!$J$2:$J$201,0))))</f>
        <v/>
      </c>
      <c r="M1056" s="18">
        <f>IF($K1056="","",$K1056*N(INDEX(Turnos!$D$2:$D$201,MATCH($G1056,Turnos!$J$2:$J$201,0))))</f>
        <v/>
      </c>
      <c r="N1056" s="18">
        <f>IF($K1056="","",$L1056+$M1056)</f>
        <v/>
      </c>
      <c r="O1056" s="13">
        <f>IF(OR($G1056="",$C1056="",$G1056&lt;&gt;'Liquidación del turno'!$C$5),"",COUNTIFS($G$2:$G1056,$G1056,$C$2:$C1056,"&lt;&gt;"))</f>
        <v/>
      </c>
    </row>
    <row r="1057">
      <c r="A1057" s="16" t="n"/>
      <c r="B1057" s="11" t="n"/>
      <c r="C1057" s="11" t="n"/>
      <c r="D1057" s="12" t="n"/>
      <c r="E1057" s="13">
        <f>IF($C1057="","",IFERROR(INDEX(Equipo!$B$2:$B$61,MATCH($C1057,Equipo!$A$2:$A$61,0)),"No está en Equipo"))</f>
        <v/>
      </c>
      <c r="F1057" s="15">
        <f>IF($C1057="","",IFERROR(INDEX(Equipo!$C$2:$C$61,MATCH($C1057,Equipo!$A$2:$A$61,0)),0))</f>
        <v/>
      </c>
      <c r="G1057" s="13">
        <f>IF(OR($A1057="",$B1057=""),"",IFERROR($A1057*10+MATCH($B1057,Puestos!$D$2:$D$7,0),""))</f>
        <v/>
      </c>
      <c r="H1057" s="13">
        <f>IF($G1057="","",IFERROR(INDEX(Turnos!$F$2:$F$201,MATCH($G1057,Turnos!$J$2:$J$201,0)),"Falta el turno"))</f>
        <v/>
      </c>
      <c r="I1057" s="15">
        <f>IF(OR($C1057="",$H1057=""),"",IF($H1057="Por horas",N($D1057),IF($H1057="Por puntos",N($F1057),IF($H1057="Puntos × horas",N($F1057)*N($D1057),IF($H1057="Partes iguales",1,"")))))</f>
        <v/>
      </c>
      <c r="J1057" s="15">
        <f>IF($I1057="","",SUMIFS($I$2:$I$1201,$G$2:$G$1201,$G1057))</f>
        <v/>
      </c>
      <c r="K1057" s="19">
        <f>IF($I1057="","",IFERROR($I1057/$J1057,0))</f>
        <v/>
      </c>
      <c r="L1057" s="18">
        <f>IF($K1057="","",$K1057*N(INDEX(Turnos!$C$2:$C$201,MATCH($G1057,Turnos!$J$2:$J$201,0))))</f>
        <v/>
      </c>
      <c r="M1057" s="18">
        <f>IF($K1057="","",$K1057*N(INDEX(Turnos!$D$2:$D$201,MATCH($G1057,Turnos!$J$2:$J$201,0))))</f>
        <v/>
      </c>
      <c r="N1057" s="18">
        <f>IF($K1057="","",$L1057+$M1057)</f>
        <v/>
      </c>
      <c r="O1057" s="13">
        <f>IF(OR($G1057="",$C1057="",$G1057&lt;&gt;'Liquidación del turno'!$C$5),"",COUNTIFS($G$2:$G1057,$G1057,$C$2:$C1057,"&lt;&gt;"))</f>
        <v/>
      </c>
    </row>
    <row r="1058">
      <c r="A1058" s="16" t="n"/>
      <c r="B1058" s="11" t="n"/>
      <c r="C1058" s="11" t="n"/>
      <c r="D1058" s="12" t="n"/>
      <c r="E1058" s="13">
        <f>IF($C1058="","",IFERROR(INDEX(Equipo!$B$2:$B$61,MATCH($C1058,Equipo!$A$2:$A$61,0)),"No está en Equipo"))</f>
        <v/>
      </c>
      <c r="F1058" s="15">
        <f>IF($C1058="","",IFERROR(INDEX(Equipo!$C$2:$C$61,MATCH($C1058,Equipo!$A$2:$A$61,0)),0))</f>
        <v/>
      </c>
      <c r="G1058" s="13">
        <f>IF(OR($A1058="",$B1058=""),"",IFERROR($A1058*10+MATCH($B1058,Puestos!$D$2:$D$7,0),""))</f>
        <v/>
      </c>
      <c r="H1058" s="13">
        <f>IF($G1058="","",IFERROR(INDEX(Turnos!$F$2:$F$201,MATCH($G1058,Turnos!$J$2:$J$201,0)),"Falta el turno"))</f>
        <v/>
      </c>
      <c r="I1058" s="15">
        <f>IF(OR($C1058="",$H1058=""),"",IF($H1058="Por horas",N($D1058),IF($H1058="Por puntos",N($F1058),IF($H1058="Puntos × horas",N($F1058)*N($D1058),IF($H1058="Partes iguales",1,"")))))</f>
        <v/>
      </c>
      <c r="J1058" s="15">
        <f>IF($I1058="","",SUMIFS($I$2:$I$1201,$G$2:$G$1201,$G1058))</f>
        <v/>
      </c>
      <c r="K1058" s="19">
        <f>IF($I1058="","",IFERROR($I1058/$J1058,0))</f>
        <v/>
      </c>
      <c r="L1058" s="18">
        <f>IF($K1058="","",$K1058*N(INDEX(Turnos!$C$2:$C$201,MATCH($G1058,Turnos!$J$2:$J$201,0))))</f>
        <v/>
      </c>
      <c r="M1058" s="18">
        <f>IF($K1058="","",$K1058*N(INDEX(Turnos!$D$2:$D$201,MATCH($G1058,Turnos!$J$2:$J$201,0))))</f>
        <v/>
      </c>
      <c r="N1058" s="18">
        <f>IF($K1058="","",$L1058+$M1058)</f>
        <v/>
      </c>
      <c r="O1058" s="13">
        <f>IF(OR($G1058="",$C1058="",$G1058&lt;&gt;'Liquidación del turno'!$C$5),"",COUNTIFS($G$2:$G1058,$G1058,$C$2:$C1058,"&lt;&gt;"))</f>
        <v/>
      </c>
    </row>
    <row r="1059">
      <c r="A1059" s="16" t="n"/>
      <c r="B1059" s="11" t="n"/>
      <c r="C1059" s="11" t="n"/>
      <c r="D1059" s="12" t="n"/>
      <c r="E1059" s="13">
        <f>IF($C1059="","",IFERROR(INDEX(Equipo!$B$2:$B$61,MATCH($C1059,Equipo!$A$2:$A$61,0)),"No está en Equipo"))</f>
        <v/>
      </c>
      <c r="F1059" s="15">
        <f>IF($C1059="","",IFERROR(INDEX(Equipo!$C$2:$C$61,MATCH($C1059,Equipo!$A$2:$A$61,0)),0))</f>
        <v/>
      </c>
      <c r="G1059" s="13">
        <f>IF(OR($A1059="",$B1059=""),"",IFERROR($A1059*10+MATCH($B1059,Puestos!$D$2:$D$7,0),""))</f>
        <v/>
      </c>
      <c r="H1059" s="13">
        <f>IF($G1059="","",IFERROR(INDEX(Turnos!$F$2:$F$201,MATCH($G1059,Turnos!$J$2:$J$201,0)),"Falta el turno"))</f>
        <v/>
      </c>
      <c r="I1059" s="15">
        <f>IF(OR($C1059="",$H1059=""),"",IF($H1059="Por horas",N($D1059),IF($H1059="Por puntos",N($F1059),IF($H1059="Puntos × horas",N($F1059)*N($D1059),IF($H1059="Partes iguales",1,"")))))</f>
        <v/>
      </c>
      <c r="J1059" s="15">
        <f>IF($I1059="","",SUMIFS($I$2:$I$1201,$G$2:$G$1201,$G1059))</f>
        <v/>
      </c>
      <c r="K1059" s="19">
        <f>IF($I1059="","",IFERROR($I1059/$J1059,0))</f>
        <v/>
      </c>
      <c r="L1059" s="18">
        <f>IF($K1059="","",$K1059*N(INDEX(Turnos!$C$2:$C$201,MATCH($G1059,Turnos!$J$2:$J$201,0))))</f>
        <v/>
      </c>
      <c r="M1059" s="18">
        <f>IF($K1059="","",$K1059*N(INDEX(Turnos!$D$2:$D$201,MATCH($G1059,Turnos!$J$2:$J$201,0))))</f>
        <v/>
      </c>
      <c r="N1059" s="18">
        <f>IF($K1059="","",$L1059+$M1059)</f>
        <v/>
      </c>
      <c r="O1059" s="13">
        <f>IF(OR($G1059="",$C1059="",$G1059&lt;&gt;'Liquidación del turno'!$C$5),"",COUNTIFS($G$2:$G1059,$G1059,$C$2:$C1059,"&lt;&gt;"))</f>
        <v/>
      </c>
    </row>
    <row r="1060">
      <c r="A1060" s="16" t="n"/>
      <c r="B1060" s="11" t="n"/>
      <c r="C1060" s="11" t="n"/>
      <c r="D1060" s="12" t="n"/>
      <c r="E1060" s="13">
        <f>IF($C1060="","",IFERROR(INDEX(Equipo!$B$2:$B$61,MATCH($C1060,Equipo!$A$2:$A$61,0)),"No está en Equipo"))</f>
        <v/>
      </c>
      <c r="F1060" s="15">
        <f>IF($C1060="","",IFERROR(INDEX(Equipo!$C$2:$C$61,MATCH($C1060,Equipo!$A$2:$A$61,0)),0))</f>
        <v/>
      </c>
      <c r="G1060" s="13">
        <f>IF(OR($A1060="",$B1060=""),"",IFERROR($A1060*10+MATCH($B1060,Puestos!$D$2:$D$7,0),""))</f>
        <v/>
      </c>
      <c r="H1060" s="13">
        <f>IF($G1060="","",IFERROR(INDEX(Turnos!$F$2:$F$201,MATCH($G1060,Turnos!$J$2:$J$201,0)),"Falta el turno"))</f>
        <v/>
      </c>
      <c r="I1060" s="15">
        <f>IF(OR($C1060="",$H1060=""),"",IF($H1060="Por horas",N($D1060),IF($H1060="Por puntos",N($F1060),IF($H1060="Puntos × horas",N($F1060)*N($D1060),IF($H1060="Partes iguales",1,"")))))</f>
        <v/>
      </c>
      <c r="J1060" s="15">
        <f>IF($I1060="","",SUMIFS($I$2:$I$1201,$G$2:$G$1201,$G1060))</f>
        <v/>
      </c>
      <c r="K1060" s="19">
        <f>IF($I1060="","",IFERROR($I1060/$J1060,0))</f>
        <v/>
      </c>
      <c r="L1060" s="18">
        <f>IF($K1060="","",$K1060*N(INDEX(Turnos!$C$2:$C$201,MATCH($G1060,Turnos!$J$2:$J$201,0))))</f>
        <v/>
      </c>
      <c r="M1060" s="18">
        <f>IF($K1060="","",$K1060*N(INDEX(Turnos!$D$2:$D$201,MATCH($G1060,Turnos!$J$2:$J$201,0))))</f>
        <v/>
      </c>
      <c r="N1060" s="18">
        <f>IF($K1060="","",$L1060+$M1060)</f>
        <v/>
      </c>
      <c r="O1060" s="13">
        <f>IF(OR($G1060="",$C1060="",$G1060&lt;&gt;'Liquidación del turno'!$C$5),"",COUNTIFS($G$2:$G1060,$G1060,$C$2:$C1060,"&lt;&gt;"))</f>
        <v/>
      </c>
    </row>
    <row r="1061">
      <c r="A1061" s="16" t="n"/>
      <c r="B1061" s="11" t="n"/>
      <c r="C1061" s="11" t="n"/>
      <c r="D1061" s="12" t="n"/>
      <c r="E1061" s="13">
        <f>IF($C1061="","",IFERROR(INDEX(Equipo!$B$2:$B$61,MATCH($C1061,Equipo!$A$2:$A$61,0)),"No está en Equipo"))</f>
        <v/>
      </c>
      <c r="F1061" s="15">
        <f>IF($C1061="","",IFERROR(INDEX(Equipo!$C$2:$C$61,MATCH($C1061,Equipo!$A$2:$A$61,0)),0))</f>
        <v/>
      </c>
      <c r="G1061" s="13">
        <f>IF(OR($A1061="",$B1061=""),"",IFERROR($A1061*10+MATCH($B1061,Puestos!$D$2:$D$7,0),""))</f>
        <v/>
      </c>
      <c r="H1061" s="13">
        <f>IF($G1061="","",IFERROR(INDEX(Turnos!$F$2:$F$201,MATCH($G1061,Turnos!$J$2:$J$201,0)),"Falta el turno"))</f>
        <v/>
      </c>
      <c r="I1061" s="15">
        <f>IF(OR($C1061="",$H1061=""),"",IF($H1061="Por horas",N($D1061),IF($H1061="Por puntos",N($F1061),IF($H1061="Puntos × horas",N($F1061)*N($D1061),IF($H1061="Partes iguales",1,"")))))</f>
        <v/>
      </c>
      <c r="J1061" s="15">
        <f>IF($I1061="","",SUMIFS($I$2:$I$1201,$G$2:$G$1201,$G1061))</f>
        <v/>
      </c>
      <c r="K1061" s="19">
        <f>IF($I1061="","",IFERROR($I1061/$J1061,0))</f>
        <v/>
      </c>
      <c r="L1061" s="18">
        <f>IF($K1061="","",$K1061*N(INDEX(Turnos!$C$2:$C$201,MATCH($G1061,Turnos!$J$2:$J$201,0))))</f>
        <v/>
      </c>
      <c r="M1061" s="18">
        <f>IF($K1061="","",$K1061*N(INDEX(Turnos!$D$2:$D$201,MATCH($G1061,Turnos!$J$2:$J$201,0))))</f>
        <v/>
      </c>
      <c r="N1061" s="18">
        <f>IF($K1061="","",$L1061+$M1061)</f>
        <v/>
      </c>
      <c r="O1061" s="13">
        <f>IF(OR($G1061="",$C1061="",$G1061&lt;&gt;'Liquidación del turno'!$C$5),"",COUNTIFS($G$2:$G1061,$G1061,$C$2:$C1061,"&lt;&gt;"))</f>
        <v/>
      </c>
    </row>
    <row r="1062">
      <c r="A1062" s="16" t="n"/>
      <c r="B1062" s="11" t="n"/>
      <c r="C1062" s="11" t="n"/>
      <c r="D1062" s="12" t="n"/>
      <c r="E1062" s="13">
        <f>IF($C1062="","",IFERROR(INDEX(Equipo!$B$2:$B$61,MATCH($C1062,Equipo!$A$2:$A$61,0)),"No está en Equipo"))</f>
        <v/>
      </c>
      <c r="F1062" s="15">
        <f>IF($C1062="","",IFERROR(INDEX(Equipo!$C$2:$C$61,MATCH($C1062,Equipo!$A$2:$A$61,0)),0))</f>
        <v/>
      </c>
      <c r="G1062" s="13">
        <f>IF(OR($A1062="",$B1062=""),"",IFERROR($A1062*10+MATCH($B1062,Puestos!$D$2:$D$7,0),""))</f>
        <v/>
      </c>
      <c r="H1062" s="13">
        <f>IF($G1062="","",IFERROR(INDEX(Turnos!$F$2:$F$201,MATCH($G1062,Turnos!$J$2:$J$201,0)),"Falta el turno"))</f>
        <v/>
      </c>
      <c r="I1062" s="15">
        <f>IF(OR($C1062="",$H1062=""),"",IF($H1062="Por horas",N($D1062),IF($H1062="Por puntos",N($F1062),IF($H1062="Puntos × horas",N($F1062)*N($D1062),IF($H1062="Partes iguales",1,"")))))</f>
        <v/>
      </c>
      <c r="J1062" s="15">
        <f>IF($I1062="","",SUMIFS($I$2:$I$1201,$G$2:$G$1201,$G1062))</f>
        <v/>
      </c>
      <c r="K1062" s="19">
        <f>IF($I1062="","",IFERROR($I1062/$J1062,0))</f>
        <v/>
      </c>
      <c r="L1062" s="18">
        <f>IF($K1062="","",$K1062*N(INDEX(Turnos!$C$2:$C$201,MATCH($G1062,Turnos!$J$2:$J$201,0))))</f>
        <v/>
      </c>
      <c r="M1062" s="18">
        <f>IF($K1062="","",$K1062*N(INDEX(Turnos!$D$2:$D$201,MATCH($G1062,Turnos!$J$2:$J$201,0))))</f>
        <v/>
      </c>
      <c r="N1062" s="18">
        <f>IF($K1062="","",$L1062+$M1062)</f>
        <v/>
      </c>
      <c r="O1062" s="13">
        <f>IF(OR($G1062="",$C1062="",$G1062&lt;&gt;'Liquidación del turno'!$C$5),"",COUNTIFS($G$2:$G1062,$G1062,$C$2:$C1062,"&lt;&gt;"))</f>
        <v/>
      </c>
    </row>
    <row r="1063">
      <c r="A1063" s="16" t="n"/>
      <c r="B1063" s="11" t="n"/>
      <c r="C1063" s="11" t="n"/>
      <c r="D1063" s="12" t="n"/>
      <c r="E1063" s="13">
        <f>IF($C1063="","",IFERROR(INDEX(Equipo!$B$2:$B$61,MATCH($C1063,Equipo!$A$2:$A$61,0)),"No está en Equipo"))</f>
        <v/>
      </c>
      <c r="F1063" s="15">
        <f>IF($C1063="","",IFERROR(INDEX(Equipo!$C$2:$C$61,MATCH($C1063,Equipo!$A$2:$A$61,0)),0))</f>
        <v/>
      </c>
      <c r="G1063" s="13">
        <f>IF(OR($A1063="",$B1063=""),"",IFERROR($A1063*10+MATCH($B1063,Puestos!$D$2:$D$7,0),""))</f>
        <v/>
      </c>
      <c r="H1063" s="13">
        <f>IF($G1063="","",IFERROR(INDEX(Turnos!$F$2:$F$201,MATCH($G1063,Turnos!$J$2:$J$201,0)),"Falta el turno"))</f>
        <v/>
      </c>
      <c r="I1063" s="15">
        <f>IF(OR($C1063="",$H1063=""),"",IF($H1063="Por horas",N($D1063),IF($H1063="Por puntos",N($F1063),IF($H1063="Puntos × horas",N($F1063)*N($D1063),IF($H1063="Partes iguales",1,"")))))</f>
        <v/>
      </c>
      <c r="J1063" s="15">
        <f>IF($I1063="","",SUMIFS($I$2:$I$1201,$G$2:$G$1201,$G1063))</f>
        <v/>
      </c>
      <c r="K1063" s="19">
        <f>IF($I1063="","",IFERROR($I1063/$J1063,0))</f>
        <v/>
      </c>
      <c r="L1063" s="18">
        <f>IF($K1063="","",$K1063*N(INDEX(Turnos!$C$2:$C$201,MATCH($G1063,Turnos!$J$2:$J$201,0))))</f>
        <v/>
      </c>
      <c r="M1063" s="18">
        <f>IF($K1063="","",$K1063*N(INDEX(Turnos!$D$2:$D$201,MATCH($G1063,Turnos!$J$2:$J$201,0))))</f>
        <v/>
      </c>
      <c r="N1063" s="18">
        <f>IF($K1063="","",$L1063+$M1063)</f>
        <v/>
      </c>
      <c r="O1063" s="13">
        <f>IF(OR($G1063="",$C1063="",$G1063&lt;&gt;'Liquidación del turno'!$C$5),"",COUNTIFS($G$2:$G1063,$G1063,$C$2:$C1063,"&lt;&gt;"))</f>
        <v/>
      </c>
    </row>
    <row r="1064">
      <c r="A1064" s="16" t="n"/>
      <c r="B1064" s="11" t="n"/>
      <c r="C1064" s="11" t="n"/>
      <c r="D1064" s="12" t="n"/>
      <c r="E1064" s="13">
        <f>IF($C1064="","",IFERROR(INDEX(Equipo!$B$2:$B$61,MATCH($C1064,Equipo!$A$2:$A$61,0)),"No está en Equipo"))</f>
        <v/>
      </c>
      <c r="F1064" s="15">
        <f>IF($C1064="","",IFERROR(INDEX(Equipo!$C$2:$C$61,MATCH($C1064,Equipo!$A$2:$A$61,0)),0))</f>
        <v/>
      </c>
      <c r="G1064" s="13">
        <f>IF(OR($A1064="",$B1064=""),"",IFERROR($A1064*10+MATCH($B1064,Puestos!$D$2:$D$7,0),""))</f>
        <v/>
      </c>
      <c r="H1064" s="13">
        <f>IF($G1064="","",IFERROR(INDEX(Turnos!$F$2:$F$201,MATCH($G1064,Turnos!$J$2:$J$201,0)),"Falta el turno"))</f>
        <v/>
      </c>
      <c r="I1064" s="15">
        <f>IF(OR($C1064="",$H1064=""),"",IF($H1064="Por horas",N($D1064),IF($H1064="Por puntos",N($F1064),IF($H1064="Puntos × horas",N($F1064)*N($D1064),IF($H1064="Partes iguales",1,"")))))</f>
        <v/>
      </c>
      <c r="J1064" s="15">
        <f>IF($I1064="","",SUMIFS($I$2:$I$1201,$G$2:$G$1201,$G1064))</f>
        <v/>
      </c>
      <c r="K1064" s="19">
        <f>IF($I1064="","",IFERROR($I1064/$J1064,0))</f>
        <v/>
      </c>
      <c r="L1064" s="18">
        <f>IF($K1064="","",$K1064*N(INDEX(Turnos!$C$2:$C$201,MATCH($G1064,Turnos!$J$2:$J$201,0))))</f>
        <v/>
      </c>
      <c r="M1064" s="18">
        <f>IF($K1064="","",$K1064*N(INDEX(Turnos!$D$2:$D$201,MATCH($G1064,Turnos!$J$2:$J$201,0))))</f>
        <v/>
      </c>
      <c r="N1064" s="18">
        <f>IF($K1064="","",$L1064+$M1064)</f>
        <v/>
      </c>
      <c r="O1064" s="13">
        <f>IF(OR($G1064="",$C1064="",$G1064&lt;&gt;'Liquidación del turno'!$C$5),"",COUNTIFS($G$2:$G1064,$G1064,$C$2:$C1064,"&lt;&gt;"))</f>
        <v/>
      </c>
    </row>
    <row r="1065">
      <c r="A1065" s="16" t="n"/>
      <c r="B1065" s="11" t="n"/>
      <c r="C1065" s="11" t="n"/>
      <c r="D1065" s="12" t="n"/>
      <c r="E1065" s="13">
        <f>IF($C1065="","",IFERROR(INDEX(Equipo!$B$2:$B$61,MATCH($C1065,Equipo!$A$2:$A$61,0)),"No está en Equipo"))</f>
        <v/>
      </c>
      <c r="F1065" s="15">
        <f>IF($C1065="","",IFERROR(INDEX(Equipo!$C$2:$C$61,MATCH($C1065,Equipo!$A$2:$A$61,0)),0))</f>
        <v/>
      </c>
      <c r="G1065" s="13">
        <f>IF(OR($A1065="",$B1065=""),"",IFERROR($A1065*10+MATCH($B1065,Puestos!$D$2:$D$7,0),""))</f>
        <v/>
      </c>
      <c r="H1065" s="13">
        <f>IF($G1065="","",IFERROR(INDEX(Turnos!$F$2:$F$201,MATCH($G1065,Turnos!$J$2:$J$201,0)),"Falta el turno"))</f>
        <v/>
      </c>
      <c r="I1065" s="15">
        <f>IF(OR($C1065="",$H1065=""),"",IF($H1065="Por horas",N($D1065),IF($H1065="Por puntos",N($F1065),IF($H1065="Puntos × horas",N($F1065)*N($D1065),IF($H1065="Partes iguales",1,"")))))</f>
        <v/>
      </c>
      <c r="J1065" s="15">
        <f>IF($I1065="","",SUMIFS($I$2:$I$1201,$G$2:$G$1201,$G1065))</f>
        <v/>
      </c>
      <c r="K1065" s="19">
        <f>IF($I1065="","",IFERROR($I1065/$J1065,0))</f>
        <v/>
      </c>
      <c r="L1065" s="18">
        <f>IF($K1065="","",$K1065*N(INDEX(Turnos!$C$2:$C$201,MATCH($G1065,Turnos!$J$2:$J$201,0))))</f>
        <v/>
      </c>
      <c r="M1065" s="18">
        <f>IF($K1065="","",$K1065*N(INDEX(Turnos!$D$2:$D$201,MATCH($G1065,Turnos!$J$2:$J$201,0))))</f>
        <v/>
      </c>
      <c r="N1065" s="18">
        <f>IF($K1065="","",$L1065+$M1065)</f>
        <v/>
      </c>
      <c r="O1065" s="13">
        <f>IF(OR($G1065="",$C1065="",$G1065&lt;&gt;'Liquidación del turno'!$C$5),"",COUNTIFS($G$2:$G1065,$G1065,$C$2:$C1065,"&lt;&gt;"))</f>
        <v/>
      </c>
    </row>
    <row r="1066">
      <c r="A1066" s="16" t="n"/>
      <c r="B1066" s="11" t="n"/>
      <c r="C1066" s="11" t="n"/>
      <c r="D1066" s="12" t="n"/>
      <c r="E1066" s="13">
        <f>IF($C1066="","",IFERROR(INDEX(Equipo!$B$2:$B$61,MATCH($C1066,Equipo!$A$2:$A$61,0)),"No está en Equipo"))</f>
        <v/>
      </c>
      <c r="F1066" s="15">
        <f>IF($C1066="","",IFERROR(INDEX(Equipo!$C$2:$C$61,MATCH($C1066,Equipo!$A$2:$A$61,0)),0))</f>
        <v/>
      </c>
      <c r="G1066" s="13">
        <f>IF(OR($A1066="",$B1066=""),"",IFERROR($A1066*10+MATCH($B1066,Puestos!$D$2:$D$7,0),""))</f>
        <v/>
      </c>
      <c r="H1066" s="13">
        <f>IF($G1066="","",IFERROR(INDEX(Turnos!$F$2:$F$201,MATCH($G1066,Turnos!$J$2:$J$201,0)),"Falta el turno"))</f>
        <v/>
      </c>
      <c r="I1066" s="15">
        <f>IF(OR($C1066="",$H1066=""),"",IF($H1066="Por horas",N($D1066),IF($H1066="Por puntos",N($F1066),IF($H1066="Puntos × horas",N($F1066)*N($D1066),IF($H1066="Partes iguales",1,"")))))</f>
        <v/>
      </c>
      <c r="J1066" s="15">
        <f>IF($I1066="","",SUMIFS($I$2:$I$1201,$G$2:$G$1201,$G1066))</f>
        <v/>
      </c>
      <c r="K1066" s="19">
        <f>IF($I1066="","",IFERROR($I1066/$J1066,0))</f>
        <v/>
      </c>
      <c r="L1066" s="18">
        <f>IF($K1066="","",$K1066*N(INDEX(Turnos!$C$2:$C$201,MATCH($G1066,Turnos!$J$2:$J$201,0))))</f>
        <v/>
      </c>
      <c r="M1066" s="18">
        <f>IF($K1066="","",$K1066*N(INDEX(Turnos!$D$2:$D$201,MATCH($G1066,Turnos!$J$2:$J$201,0))))</f>
        <v/>
      </c>
      <c r="N1066" s="18">
        <f>IF($K1066="","",$L1066+$M1066)</f>
        <v/>
      </c>
      <c r="O1066" s="13">
        <f>IF(OR($G1066="",$C1066="",$G1066&lt;&gt;'Liquidación del turno'!$C$5),"",COUNTIFS($G$2:$G1066,$G1066,$C$2:$C1066,"&lt;&gt;"))</f>
        <v/>
      </c>
    </row>
    <row r="1067">
      <c r="A1067" s="16" t="n"/>
      <c r="B1067" s="11" t="n"/>
      <c r="C1067" s="11" t="n"/>
      <c r="D1067" s="12" t="n"/>
      <c r="E1067" s="13">
        <f>IF($C1067="","",IFERROR(INDEX(Equipo!$B$2:$B$61,MATCH($C1067,Equipo!$A$2:$A$61,0)),"No está en Equipo"))</f>
        <v/>
      </c>
      <c r="F1067" s="15">
        <f>IF($C1067="","",IFERROR(INDEX(Equipo!$C$2:$C$61,MATCH($C1067,Equipo!$A$2:$A$61,0)),0))</f>
        <v/>
      </c>
      <c r="G1067" s="13">
        <f>IF(OR($A1067="",$B1067=""),"",IFERROR($A1067*10+MATCH($B1067,Puestos!$D$2:$D$7,0),""))</f>
        <v/>
      </c>
      <c r="H1067" s="13">
        <f>IF($G1067="","",IFERROR(INDEX(Turnos!$F$2:$F$201,MATCH($G1067,Turnos!$J$2:$J$201,0)),"Falta el turno"))</f>
        <v/>
      </c>
      <c r="I1067" s="15">
        <f>IF(OR($C1067="",$H1067=""),"",IF($H1067="Por horas",N($D1067),IF($H1067="Por puntos",N($F1067),IF($H1067="Puntos × horas",N($F1067)*N($D1067),IF($H1067="Partes iguales",1,"")))))</f>
        <v/>
      </c>
      <c r="J1067" s="15">
        <f>IF($I1067="","",SUMIFS($I$2:$I$1201,$G$2:$G$1201,$G1067))</f>
        <v/>
      </c>
      <c r="K1067" s="19">
        <f>IF($I1067="","",IFERROR($I1067/$J1067,0))</f>
        <v/>
      </c>
      <c r="L1067" s="18">
        <f>IF($K1067="","",$K1067*N(INDEX(Turnos!$C$2:$C$201,MATCH($G1067,Turnos!$J$2:$J$201,0))))</f>
        <v/>
      </c>
      <c r="M1067" s="18">
        <f>IF($K1067="","",$K1067*N(INDEX(Turnos!$D$2:$D$201,MATCH($G1067,Turnos!$J$2:$J$201,0))))</f>
        <v/>
      </c>
      <c r="N1067" s="18">
        <f>IF($K1067="","",$L1067+$M1067)</f>
        <v/>
      </c>
      <c r="O1067" s="13">
        <f>IF(OR($G1067="",$C1067="",$G1067&lt;&gt;'Liquidación del turno'!$C$5),"",COUNTIFS($G$2:$G1067,$G1067,$C$2:$C1067,"&lt;&gt;"))</f>
        <v/>
      </c>
    </row>
    <row r="1068">
      <c r="A1068" s="16" t="n"/>
      <c r="B1068" s="11" t="n"/>
      <c r="C1068" s="11" t="n"/>
      <c r="D1068" s="12" t="n"/>
      <c r="E1068" s="13">
        <f>IF($C1068="","",IFERROR(INDEX(Equipo!$B$2:$B$61,MATCH($C1068,Equipo!$A$2:$A$61,0)),"No está en Equipo"))</f>
        <v/>
      </c>
      <c r="F1068" s="15">
        <f>IF($C1068="","",IFERROR(INDEX(Equipo!$C$2:$C$61,MATCH($C1068,Equipo!$A$2:$A$61,0)),0))</f>
        <v/>
      </c>
      <c r="G1068" s="13">
        <f>IF(OR($A1068="",$B1068=""),"",IFERROR($A1068*10+MATCH($B1068,Puestos!$D$2:$D$7,0),""))</f>
        <v/>
      </c>
      <c r="H1068" s="13">
        <f>IF($G1068="","",IFERROR(INDEX(Turnos!$F$2:$F$201,MATCH($G1068,Turnos!$J$2:$J$201,0)),"Falta el turno"))</f>
        <v/>
      </c>
      <c r="I1068" s="15">
        <f>IF(OR($C1068="",$H1068=""),"",IF($H1068="Por horas",N($D1068),IF($H1068="Por puntos",N($F1068),IF($H1068="Puntos × horas",N($F1068)*N($D1068),IF($H1068="Partes iguales",1,"")))))</f>
        <v/>
      </c>
      <c r="J1068" s="15">
        <f>IF($I1068="","",SUMIFS($I$2:$I$1201,$G$2:$G$1201,$G1068))</f>
        <v/>
      </c>
      <c r="K1068" s="19">
        <f>IF($I1068="","",IFERROR($I1068/$J1068,0))</f>
        <v/>
      </c>
      <c r="L1068" s="18">
        <f>IF($K1068="","",$K1068*N(INDEX(Turnos!$C$2:$C$201,MATCH($G1068,Turnos!$J$2:$J$201,0))))</f>
        <v/>
      </c>
      <c r="M1068" s="18">
        <f>IF($K1068="","",$K1068*N(INDEX(Turnos!$D$2:$D$201,MATCH($G1068,Turnos!$J$2:$J$201,0))))</f>
        <v/>
      </c>
      <c r="N1068" s="18">
        <f>IF($K1068="","",$L1068+$M1068)</f>
        <v/>
      </c>
      <c r="O1068" s="13">
        <f>IF(OR($G1068="",$C1068="",$G1068&lt;&gt;'Liquidación del turno'!$C$5),"",COUNTIFS($G$2:$G1068,$G1068,$C$2:$C1068,"&lt;&gt;"))</f>
        <v/>
      </c>
    </row>
    <row r="1069">
      <c r="A1069" s="16" t="n"/>
      <c r="B1069" s="11" t="n"/>
      <c r="C1069" s="11" t="n"/>
      <c r="D1069" s="12" t="n"/>
      <c r="E1069" s="13">
        <f>IF($C1069="","",IFERROR(INDEX(Equipo!$B$2:$B$61,MATCH($C1069,Equipo!$A$2:$A$61,0)),"No está en Equipo"))</f>
        <v/>
      </c>
      <c r="F1069" s="15">
        <f>IF($C1069="","",IFERROR(INDEX(Equipo!$C$2:$C$61,MATCH($C1069,Equipo!$A$2:$A$61,0)),0))</f>
        <v/>
      </c>
      <c r="G1069" s="13">
        <f>IF(OR($A1069="",$B1069=""),"",IFERROR($A1069*10+MATCH($B1069,Puestos!$D$2:$D$7,0),""))</f>
        <v/>
      </c>
      <c r="H1069" s="13">
        <f>IF($G1069="","",IFERROR(INDEX(Turnos!$F$2:$F$201,MATCH($G1069,Turnos!$J$2:$J$201,0)),"Falta el turno"))</f>
        <v/>
      </c>
      <c r="I1069" s="15">
        <f>IF(OR($C1069="",$H1069=""),"",IF($H1069="Por horas",N($D1069),IF($H1069="Por puntos",N($F1069),IF($H1069="Puntos × horas",N($F1069)*N($D1069),IF($H1069="Partes iguales",1,"")))))</f>
        <v/>
      </c>
      <c r="J1069" s="15">
        <f>IF($I1069="","",SUMIFS($I$2:$I$1201,$G$2:$G$1201,$G1069))</f>
        <v/>
      </c>
      <c r="K1069" s="19">
        <f>IF($I1069="","",IFERROR($I1069/$J1069,0))</f>
        <v/>
      </c>
      <c r="L1069" s="18">
        <f>IF($K1069="","",$K1069*N(INDEX(Turnos!$C$2:$C$201,MATCH($G1069,Turnos!$J$2:$J$201,0))))</f>
        <v/>
      </c>
      <c r="M1069" s="18">
        <f>IF($K1069="","",$K1069*N(INDEX(Turnos!$D$2:$D$201,MATCH($G1069,Turnos!$J$2:$J$201,0))))</f>
        <v/>
      </c>
      <c r="N1069" s="18">
        <f>IF($K1069="","",$L1069+$M1069)</f>
        <v/>
      </c>
      <c r="O1069" s="13">
        <f>IF(OR($G1069="",$C1069="",$G1069&lt;&gt;'Liquidación del turno'!$C$5),"",COUNTIFS($G$2:$G1069,$G1069,$C$2:$C1069,"&lt;&gt;"))</f>
        <v/>
      </c>
    </row>
    <row r="1070">
      <c r="A1070" s="16" t="n"/>
      <c r="B1070" s="11" t="n"/>
      <c r="C1070" s="11" t="n"/>
      <c r="D1070" s="12" t="n"/>
      <c r="E1070" s="13">
        <f>IF($C1070="","",IFERROR(INDEX(Equipo!$B$2:$B$61,MATCH($C1070,Equipo!$A$2:$A$61,0)),"No está en Equipo"))</f>
        <v/>
      </c>
      <c r="F1070" s="15">
        <f>IF($C1070="","",IFERROR(INDEX(Equipo!$C$2:$C$61,MATCH($C1070,Equipo!$A$2:$A$61,0)),0))</f>
        <v/>
      </c>
      <c r="G1070" s="13">
        <f>IF(OR($A1070="",$B1070=""),"",IFERROR($A1070*10+MATCH($B1070,Puestos!$D$2:$D$7,0),""))</f>
        <v/>
      </c>
      <c r="H1070" s="13">
        <f>IF($G1070="","",IFERROR(INDEX(Turnos!$F$2:$F$201,MATCH($G1070,Turnos!$J$2:$J$201,0)),"Falta el turno"))</f>
        <v/>
      </c>
      <c r="I1070" s="15">
        <f>IF(OR($C1070="",$H1070=""),"",IF($H1070="Por horas",N($D1070),IF($H1070="Por puntos",N($F1070),IF($H1070="Puntos × horas",N($F1070)*N($D1070),IF($H1070="Partes iguales",1,"")))))</f>
        <v/>
      </c>
      <c r="J1070" s="15">
        <f>IF($I1070="","",SUMIFS($I$2:$I$1201,$G$2:$G$1201,$G1070))</f>
        <v/>
      </c>
      <c r="K1070" s="19">
        <f>IF($I1070="","",IFERROR($I1070/$J1070,0))</f>
        <v/>
      </c>
      <c r="L1070" s="18">
        <f>IF($K1070="","",$K1070*N(INDEX(Turnos!$C$2:$C$201,MATCH($G1070,Turnos!$J$2:$J$201,0))))</f>
        <v/>
      </c>
      <c r="M1070" s="18">
        <f>IF($K1070="","",$K1070*N(INDEX(Turnos!$D$2:$D$201,MATCH($G1070,Turnos!$J$2:$J$201,0))))</f>
        <v/>
      </c>
      <c r="N1070" s="18">
        <f>IF($K1070="","",$L1070+$M1070)</f>
        <v/>
      </c>
      <c r="O1070" s="13">
        <f>IF(OR($G1070="",$C1070="",$G1070&lt;&gt;'Liquidación del turno'!$C$5),"",COUNTIFS($G$2:$G1070,$G1070,$C$2:$C1070,"&lt;&gt;"))</f>
        <v/>
      </c>
    </row>
    <row r="1071">
      <c r="A1071" s="16" t="n"/>
      <c r="B1071" s="11" t="n"/>
      <c r="C1071" s="11" t="n"/>
      <c r="D1071" s="12" t="n"/>
      <c r="E1071" s="13">
        <f>IF($C1071="","",IFERROR(INDEX(Equipo!$B$2:$B$61,MATCH($C1071,Equipo!$A$2:$A$61,0)),"No está en Equipo"))</f>
        <v/>
      </c>
      <c r="F1071" s="15">
        <f>IF($C1071="","",IFERROR(INDEX(Equipo!$C$2:$C$61,MATCH($C1071,Equipo!$A$2:$A$61,0)),0))</f>
        <v/>
      </c>
      <c r="G1071" s="13">
        <f>IF(OR($A1071="",$B1071=""),"",IFERROR($A1071*10+MATCH($B1071,Puestos!$D$2:$D$7,0),""))</f>
        <v/>
      </c>
      <c r="H1071" s="13">
        <f>IF($G1071="","",IFERROR(INDEX(Turnos!$F$2:$F$201,MATCH($G1071,Turnos!$J$2:$J$201,0)),"Falta el turno"))</f>
        <v/>
      </c>
      <c r="I1071" s="15">
        <f>IF(OR($C1071="",$H1071=""),"",IF($H1071="Por horas",N($D1071),IF($H1071="Por puntos",N($F1071),IF($H1071="Puntos × horas",N($F1071)*N($D1071),IF($H1071="Partes iguales",1,"")))))</f>
        <v/>
      </c>
      <c r="J1071" s="15">
        <f>IF($I1071="","",SUMIFS($I$2:$I$1201,$G$2:$G$1201,$G1071))</f>
        <v/>
      </c>
      <c r="K1071" s="19">
        <f>IF($I1071="","",IFERROR($I1071/$J1071,0))</f>
        <v/>
      </c>
      <c r="L1071" s="18">
        <f>IF($K1071="","",$K1071*N(INDEX(Turnos!$C$2:$C$201,MATCH($G1071,Turnos!$J$2:$J$201,0))))</f>
        <v/>
      </c>
      <c r="M1071" s="18">
        <f>IF($K1071="","",$K1071*N(INDEX(Turnos!$D$2:$D$201,MATCH($G1071,Turnos!$J$2:$J$201,0))))</f>
        <v/>
      </c>
      <c r="N1071" s="18">
        <f>IF($K1071="","",$L1071+$M1071)</f>
        <v/>
      </c>
      <c r="O1071" s="13">
        <f>IF(OR($G1071="",$C1071="",$G1071&lt;&gt;'Liquidación del turno'!$C$5),"",COUNTIFS($G$2:$G1071,$G1071,$C$2:$C1071,"&lt;&gt;"))</f>
        <v/>
      </c>
    </row>
    <row r="1072">
      <c r="A1072" s="16" t="n"/>
      <c r="B1072" s="11" t="n"/>
      <c r="C1072" s="11" t="n"/>
      <c r="D1072" s="12" t="n"/>
      <c r="E1072" s="13">
        <f>IF($C1072="","",IFERROR(INDEX(Equipo!$B$2:$B$61,MATCH($C1072,Equipo!$A$2:$A$61,0)),"No está en Equipo"))</f>
        <v/>
      </c>
      <c r="F1072" s="15">
        <f>IF($C1072="","",IFERROR(INDEX(Equipo!$C$2:$C$61,MATCH($C1072,Equipo!$A$2:$A$61,0)),0))</f>
        <v/>
      </c>
      <c r="G1072" s="13">
        <f>IF(OR($A1072="",$B1072=""),"",IFERROR($A1072*10+MATCH($B1072,Puestos!$D$2:$D$7,0),""))</f>
        <v/>
      </c>
      <c r="H1072" s="13">
        <f>IF($G1072="","",IFERROR(INDEX(Turnos!$F$2:$F$201,MATCH($G1072,Turnos!$J$2:$J$201,0)),"Falta el turno"))</f>
        <v/>
      </c>
      <c r="I1072" s="15">
        <f>IF(OR($C1072="",$H1072=""),"",IF($H1072="Por horas",N($D1072),IF($H1072="Por puntos",N($F1072),IF($H1072="Puntos × horas",N($F1072)*N($D1072),IF($H1072="Partes iguales",1,"")))))</f>
        <v/>
      </c>
      <c r="J1072" s="15">
        <f>IF($I1072="","",SUMIFS($I$2:$I$1201,$G$2:$G$1201,$G1072))</f>
        <v/>
      </c>
      <c r="K1072" s="19">
        <f>IF($I1072="","",IFERROR($I1072/$J1072,0))</f>
        <v/>
      </c>
      <c r="L1072" s="18">
        <f>IF($K1072="","",$K1072*N(INDEX(Turnos!$C$2:$C$201,MATCH($G1072,Turnos!$J$2:$J$201,0))))</f>
        <v/>
      </c>
      <c r="M1072" s="18">
        <f>IF($K1072="","",$K1072*N(INDEX(Turnos!$D$2:$D$201,MATCH($G1072,Turnos!$J$2:$J$201,0))))</f>
        <v/>
      </c>
      <c r="N1072" s="18">
        <f>IF($K1072="","",$L1072+$M1072)</f>
        <v/>
      </c>
      <c r="O1072" s="13">
        <f>IF(OR($G1072="",$C1072="",$G1072&lt;&gt;'Liquidación del turno'!$C$5),"",COUNTIFS($G$2:$G1072,$G1072,$C$2:$C1072,"&lt;&gt;"))</f>
        <v/>
      </c>
    </row>
    <row r="1073">
      <c r="A1073" s="16" t="n"/>
      <c r="B1073" s="11" t="n"/>
      <c r="C1073" s="11" t="n"/>
      <c r="D1073" s="12" t="n"/>
      <c r="E1073" s="13">
        <f>IF($C1073="","",IFERROR(INDEX(Equipo!$B$2:$B$61,MATCH($C1073,Equipo!$A$2:$A$61,0)),"No está en Equipo"))</f>
        <v/>
      </c>
      <c r="F1073" s="15">
        <f>IF($C1073="","",IFERROR(INDEX(Equipo!$C$2:$C$61,MATCH($C1073,Equipo!$A$2:$A$61,0)),0))</f>
        <v/>
      </c>
      <c r="G1073" s="13">
        <f>IF(OR($A1073="",$B1073=""),"",IFERROR($A1073*10+MATCH($B1073,Puestos!$D$2:$D$7,0),""))</f>
        <v/>
      </c>
      <c r="H1073" s="13">
        <f>IF($G1073="","",IFERROR(INDEX(Turnos!$F$2:$F$201,MATCH($G1073,Turnos!$J$2:$J$201,0)),"Falta el turno"))</f>
        <v/>
      </c>
      <c r="I1073" s="15">
        <f>IF(OR($C1073="",$H1073=""),"",IF($H1073="Por horas",N($D1073),IF($H1073="Por puntos",N($F1073),IF($H1073="Puntos × horas",N($F1073)*N($D1073),IF($H1073="Partes iguales",1,"")))))</f>
        <v/>
      </c>
      <c r="J1073" s="15">
        <f>IF($I1073="","",SUMIFS($I$2:$I$1201,$G$2:$G$1201,$G1073))</f>
        <v/>
      </c>
      <c r="K1073" s="19">
        <f>IF($I1073="","",IFERROR($I1073/$J1073,0))</f>
        <v/>
      </c>
      <c r="L1073" s="18">
        <f>IF($K1073="","",$K1073*N(INDEX(Turnos!$C$2:$C$201,MATCH($G1073,Turnos!$J$2:$J$201,0))))</f>
        <v/>
      </c>
      <c r="M1073" s="18">
        <f>IF($K1073="","",$K1073*N(INDEX(Turnos!$D$2:$D$201,MATCH($G1073,Turnos!$J$2:$J$201,0))))</f>
        <v/>
      </c>
      <c r="N1073" s="18">
        <f>IF($K1073="","",$L1073+$M1073)</f>
        <v/>
      </c>
      <c r="O1073" s="13">
        <f>IF(OR($G1073="",$C1073="",$G1073&lt;&gt;'Liquidación del turno'!$C$5),"",COUNTIFS($G$2:$G1073,$G1073,$C$2:$C1073,"&lt;&gt;"))</f>
        <v/>
      </c>
    </row>
    <row r="1074">
      <c r="A1074" s="16" t="n"/>
      <c r="B1074" s="11" t="n"/>
      <c r="C1074" s="11" t="n"/>
      <c r="D1074" s="12" t="n"/>
      <c r="E1074" s="13">
        <f>IF($C1074="","",IFERROR(INDEX(Equipo!$B$2:$B$61,MATCH($C1074,Equipo!$A$2:$A$61,0)),"No está en Equipo"))</f>
        <v/>
      </c>
      <c r="F1074" s="15">
        <f>IF($C1074="","",IFERROR(INDEX(Equipo!$C$2:$C$61,MATCH($C1074,Equipo!$A$2:$A$61,0)),0))</f>
        <v/>
      </c>
      <c r="G1074" s="13">
        <f>IF(OR($A1074="",$B1074=""),"",IFERROR($A1074*10+MATCH($B1074,Puestos!$D$2:$D$7,0),""))</f>
        <v/>
      </c>
      <c r="H1074" s="13">
        <f>IF($G1074="","",IFERROR(INDEX(Turnos!$F$2:$F$201,MATCH($G1074,Turnos!$J$2:$J$201,0)),"Falta el turno"))</f>
        <v/>
      </c>
      <c r="I1074" s="15">
        <f>IF(OR($C1074="",$H1074=""),"",IF($H1074="Por horas",N($D1074),IF($H1074="Por puntos",N($F1074),IF($H1074="Puntos × horas",N($F1074)*N($D1074),IF($H1074="Partes iguales",1,"")))))</f>
        <v/>
      </c>
      <c r="J1074" s="15">
        <f>IF($I1074="","",SUMIFS($I$2:$I$1201,$G$2:$G$1201,$G1074))</f>
        <v/>
      </c>
      <c r="K1074" s="19">
        <f>IF($I1074="","",IFERROR($I1074/$J1074,0))</f>
        <v/>
      </c>
      <c r="L1074" s="18">
        <f>IF($K1074="","",$K1074*N(INDEX(Turnos!$C$2:$C$201,MATCH($G1074,Turnos!$J$2:$J$201,0))))</f>
        <v/>
      </c>
      <c r="M1074" s="18">
        <f>IF($K1074="","",$K1074*N(INDEX(Turnos!$D$2:$D$201,MATCH($G1074,Turnos!$J$2:$J$201,0))))</f>
        <v/>
      </c>
      <c r="N1074" s="18">
        <f>IF($K1074="","",$L1074+$M1074)</f>
        <v/>
      </c>
      <c r="O1074" s="13">
        <f>IF(OR($G1074="",$C1074="",$G1074&lt;&gt;'Liquidación del turno'!$C$5),"",COUNTIFS($G$2:$G1074,$G1074,$C$2:$C1074,"&lt;&gt;"))</f>
        <v/>
      </c>
    </row>
    <row r="1075">
      <c r="A1075" s="16" t="n"/>
      <c r="B1075" s="11" t="n"/>
      <c r="C1075" s="11" t="n"/>
      <c r="D1075" s="12" t="n"/>
      <c r="E1075" s="13">
        <f>IF($C1075="","",IFERROR(INDEX(Equipo!$B$2:$B$61,MATCH($C1075,Equipo!$A$2:$A$61,0)),"No está en Equipo"))</f>
        <v/>
      </c>
      <c r="F1075" s="15">
        <f>IF($C1075="","",IFERROR(INDEX(Equipo!$C$2:$C$61,MATCH($C1075,Equipo!$A$2:$A$61,0)),0))</f>
        <v/>
      </c>
      <c r="G1075" s="13">
        <f>IF(OR($A1075="",$B1075=""),"",IFERROR($A1075*10+MATCH($B1075,Puestos!$D$2:$D$7,0),""))</f>
        <v/>
      </c>
      <c r="H1075" s="13">
        <f>IF($G1075="","",IFERROR(INDEX(Turnos!$F$2:$F$201,MATCH($G1075,Turnos!$J$2:$J$201,0)),"Falta el turno"))</f>
        <v/>
      </c>
      <c r="I1075" s="15">
        <f>IF(OR($C1075="",$H1075=""),"",IF($H1075="Por horas",N($D1075),IF($H1075="Por puntos",N($F1075),IF($H1075="Puntos × horas",N($F1075)*N($D1075),IF($H1075="Partes iguales",1,"")))))</f>
        <v/>
      </c>
      <c r="J1075" s="15">
        <f>IF($I1075="","",SUMIFS($I$2:$I$1201,$G$2:$G$1201,$G1075))</f>
        <v/>
      </c>
      <c r="K1075" s="19">
        <f>IF($I1075="","",IFERROR($I1075/$J1075,0))</f>
        <v/>
      </c>
      <c r="L1075" s="18">
        <f>IF($K1075="","",$K1075*N(INDEX(Turnos!$C$2:$C$201,MATCH($G1075,Turnos!$J$2:$J$201,0))))</f>
        <v/>
      </c>
      <c r="M1075" s="18">
        <f>IF($K1075="","",$K1075*N(INDEX(Turnos!$D$2:$D$201,MATCH($G1075,Turnos!$J$2:$J$201,0))))</f>
        <v/>
      </c>
      <c r="N1075" s="18">
        <f>IF($K1075="","",$L1075+$M1075)</f>
        <v/>
      </c>
      <c r="O1075" s="13">
        <f>IF(OR($G1075="",$C1075="",$G1075&lt;&gt;'Liquidación del turno'!$C$5),"",COUNTIFS($G$2:$G1075,$G1075,$C$2:$C1075,"&lt;&gt;"))</f>
        <v/>
      </c>
    </row>
    <row r="1076">
      <c r="A1076" s="16" t="n"/>
      <c r="B1076" s="11" t="n"/>
      <c r="C1076" s="11" t="n"/>
      <c r="D1076" s="12" t="n"/>
      <c r="E1076" s="13">
        <f>IF($C1076="","",IFERROR(INDEX(Equipo!$B$2:$B$61,MATCH($C1076,Equipo!$A$2:$A$61,0)),"No está en Equipo"))</f>
        <v/>
      </c>
      <c r="F1076" s="15">
        <f>IF($C1076="","",IFERROR(INDEX(Equipo!$C$2:$C$61,MATCH($C1076,Equipo!$A$2:$A$61,0)),0))</f>
        <v/>
      </c>
      <c r="G1076" s="13">
        <f>IF(OR($A1076="",$B1076=""),"",IFERROR($A1076*10+MATCH($B1076,Puestos!$D$2:$D$7,0),""))</f>
        <v/>
      </c>
      <c r="H1076" s="13">
        <f>IF($G1076="","",IFERROR(INDEX(Turnos!$F$2:$F$201,MATCH($G1076,Turnos!$J$2:$J$201,0)),"Falta el turno"))</f>
        <v/>
      </c>
      <c r="I1076" s="15">
        <f>IF(OR($C1076="",$H1076=""),"",IF($H1076="Por horas",N($D1076),IF($H1076="Por puntos",N($F1076),IF($H1076="Puntos × horas",N($F1076)*N($D1076),IF($H1076="Partes iguales",1,"")))))</f>
        <v/>
      </c>
      <c r="J1076" s="15">
        <f>IF($I1076="","",SUMIFS($I$2:$I$1201,$G$2:$G$1201,$G1076))</f>
        <v/>
      </c>
      <c r="K1076" s="19">
        <f>IF($I1076="","",IFERROR($I1076/$J1076,0))</f>
        <v/>
      </c>
      <c r="L1076" s="18">
        <f>IF($K1076="","",$K1076*N(INDEX(Turnos!$C$2:$C$201,MATCH($G1076,Turnos!$J$2:$J$201,0))))</f>
        <v/>
      </c>
      <c r="M1076" s="18">
        <f>IF($K1076="","",$K1076*N(INDEX(Turnos!$D$2:$D$201,MATCH($G1076,Turnos!$J$2:$J$201,0))))</f>
        <v/>
      </c>
      <c r="N1076" s="18">
        <f>IF($K1076="","",$L1076+$M1076)</f>
        <v/>
      </c>
      <c r="O1076" s="13">
        <f>IF(OR($G1076="",$C1076="",$G1076&lt;&gt;'Liquidación del turno'!$C$5),"",COUNTIFS($G$2:$G1076,$G1076,$C$2:$C1076,"&lt;&gt;"))</f>
        <v/>
      </c>
    </row>
    <row r="1077">
      <c r="A1077" s="16" t="n"/>
      <c r="B1077" s="11" t="n"/>
      <c r="C1077" s="11" t="n"/>
      <c r="D1077" s="12" t="n"/>
      <c r="E1077" s="13">
        <f>IF($C1077="","",IFERROR(INDEX(Equipo!$B$2:$B$61,MATCH($C1077,Equipo!$A$2:$A$61,0)),"No está en Equipo"))</f>
        <v/>
      </c>
      <c r="F1077" s="15">
        <f>IF($C1077="","",IFERROR(INDEX(Equipo!$C$2:$C$61,MATCH($C1077,Equipo!$A$2:$A$61,0)),0))</f>
        <v/>
      </c>
      <c r="G1077" s="13">
        <f>IF(OR($A1077="",$B1077=""),"",IFERROR($A1077*10+MATCH($B1077,Puestos!$D$2:$D$7,0),""))</f>
        <v/>
      </c>
      <c r="H1077" s="13">
        <f>IF($G1077="","",IFERROR(INDEX(Turnos!$F$2:$F$201,MATCH($G1077,Turnos!$J$2:$J$201,0)),"Falta el turno"))</f>
        <v/>
      </c>
      <c r="I1077" s="15">
        <f>IF(OR($C1077="",$H1077=""),"",IF($H1077="Por horas",N($D1077),IF($H1077="Por puntos",N($F1077),IF($H1077="Puntos × horas",N($F1077)*N($D1077),IF($H1077="Partes iguales",1,"")))))</f>
        <v/>
      </c>
      <c r="J1077" s="15">
        <f>IF($I1077="","",SUMIFS($I$2:$I$1201,$G$2:$G$1201,$G1077))</f>
        <v/>
      </c>
      <c r="K1077" s="19">
        <f>IF($I1077="","",IFERROR($I1077/$J1077,0))</f>
        <v/>
      </c>
      <c r="L1077" s="18">
        <f>IF($K1077="","",$K1077*N(INDEX(Turnos!$C$2:$C$201,MATCH($G1077,Turnos!$J$2:$J$201,0))))</f>
        <v/>
      </c>
      <c r="M1077" s="18">
        <f>IF($K1077="","",$K1077*N(INDEX(Turnos!$D$2:$D$201,MATCH($G1077,Turnos!$J$2:$J$201,0))))</f>
        <v/>
      </c>
      <c r="N1077" s="18">
        <f>IF($K1077="","",$L1077+$M1077)</f>
        <v/>
      </c>
      <c r="O1077" s="13">
        <f>IF(OR($G1077="",$C1077="",$G1077&lt;&gt;'Liquidación del turno'!$C$5),"",COUNTIFS($G$2:$G1077,$G1077,$C$2:$C1077,"&lt;&gt;"))</f>
        <v/>
      </c>
    </row>
    <row r="1078">
      <c r="A1078" s="16" t="n"/>
      <c r="B1078" s="11" t="n"/>
      <c r="C1078" s="11" t="n"/>
      <c r="D1078" s="12" t="n"/>
      <c r="E1078" s="13">
        <f>IF($C1078="","",IFERROR(INDEX(Equipo!$B$2:$B$61,MATCH($C1078,Equipo!$A$2:$A$61,0)),"No está en Equipo"))</f>
        <v/>
      </c>
      <c r="F1078" s="15">
        <f>IF($C1078="","",IFERROR(INDEX(Equipo!$C$2:$C$61,MATCH($C1078,Equipo!$A$2:$A$61,0)),0))</f>
        <v/>
      </c>
      <c r="G1078" s="13">
        <f>IF(OR($A1078="",$B1078=""),"",IFERROR($A1078*10+MATCH($B1078,Puestos!$D$2:$D$7,0),""))</f>
        <v/>
      </c>
      <c r="H1078" s="13">
        <f>IF($G1078="","",IFERROR(INDEX(Turnos!$F$2:$F$201,MATCH($G1078,Turnos!$J$2:$J$201,0)),"Falta el turno"))</f>
        <v/>
      </c>
      <c r="I1078" s="15">
        <f>IF(OR($C1078="",$H1078=""),"",IF($H1078="Por horas",N($D1078),IF($H1078="Por puntos",N($F1078),IF($H1078="Puntos × horas",N($F1078)*N($D1078),IF($H1078="Partes iguales",1,"")))))</f>
        <v/>
      </c>
      <c r="J1078" s="15">
        <f>IF($I1078="","",SUMIFS($I$2:$I$1201,$G$2:$G$1201,$G1078))</f>
        <v/>
      </c>
      <c r="K1078" s="19">
        <f>IF($I1078="","",IFERROR($I1078/$J1078,0))</f>
        <v/>
      </c>
      <c r="L1078" s="18">
        <f>IF($K1078="","",$K1078*N(INDEX(Turnos!$C$2:$C$201,MATCH($G1078,Turnos!$J$2:$J$201,0))))</f>
        <v/>
      </c>
      <c r="M1078" s="18">
        <f>IF($K1078="","",$K1078*N(INDEX(Turnos!$D$2:$D$201,MATCH($G1078,Turnos!$J$2:$J$201,0))))</f>
        <v/>
      </c>
      <c r="N1078" s="18">
        <f>IF($K1078="","",$L1078+$M1078)</f>
        <v/>
      </c>
      <c r="O1078" s="13">
        <f>IF(OR($G1078="",$C1078="",$G1078&lt;&gt;'Liquidación del turno'!$C$5),"",COUNTIFS($G$2:$G1078,$G1078,$C$2:$C1078,"&lt;&gt;"))</f>
        <v/>
      </c>
    </row>
    <row r="1079">
      <c r="A1079" s="16" t="n"/>
      <c r="B1079" s="11" t="n"/>
      <c r="C1079" s="11" t="n"/>
      <c r="D1079" s="12" t="n"/>
      <c r="E1079" s="13">
        <f>IF($C1079="","",IFERROR(INDEX(Equipo!$B$2:$B$61,MATCH($C1079,Equipo!$A$2:$A$61,0)),"No está en Equipo"))</f>
        <v/>
      </c>
      <c r="F1079" s="15">
        <f>IF($C1079="","",IFERROR(INDEX(Equipo!$C$2:$C$61,MATCH($C1079,Equipo!$A$2:$A$61,0)),0))</f>
        <v/>
      </c>
      <c r="G1079" s="13">
        <f>IF(OR($A1079="",$B1079=""),"",IFERROR($A1079*10+MATCH($B1079,Puestos!$D$2:$D$7,0),""))</f>
        <v/>
      </c>
      <c r="H1079" s="13">
        <f>IF($G1079="","",IFERROR(INDEX(Turnos!$F$2:$F$201,MATCH($G1079,Turnos!$J$2:$J$201,0)),"Falta el turno"))</f>
        <v/>
      </c>
      <c r="I1079" s="15">
        <f>IF(OR($C1079="",$H1079=""),"",IF($H1079="Por horas",N($D1079),IF($H1079="Por puntos",N($F1079),IF($H1079="Puntos × horas",N($F1079)*N($D1079),IF($H1079="Partes iguales",1,"")))))</f>
        <v/>
      </c>
      <c r="J1079" s="15">
        <f>IF($I1079="","",SUMIFS($I$2:$I$1201,$G$2:$G$1201,$G1079))</f>
        <v/>
      </c>
      <c r="K1079" s="19">
        <f>IF($I1079="","",IFERROR($I1079/$J1079,0))</f>
        <v/>
      </c>
      <c r="L1079" s="18">
        <f>IF($K1079="","",$K1079*N(INDEX(Turnos!$C$2:$C$201,MATCH($G1079,Turnos!$J$2:$J$201,0))))</f>
        <v/>
      </c>
      <c r="M1079" s="18">
        <f>IF($K1079="","",$K1079*N(INDEX(Turnos!$D$2:$D$201,MATCH($G1079,Turnos!$J$2:$J$201,0))))</f>
        <v/>
      </c>
      <c r="N1079" s="18">
        <f>IF($K1079="","",$L1079+$M1079)</f>
        <v/>
      </c>
      <c r="O1079" s="13">
        <f>IF(OR($G1079="",$C1079="",$G1079&lt;&gt;'Liquidación del turno'!$C$5),"",COUNTIFS($G$2:$G1079,$G1079,$C$2:$C1079,"&lt;&gt;"))</f>
        <v/>
      </c>
    </row>
    <row r="1080">
      <c r="A1080" s="16" t="n"/>
      <c r="B1080" s="11" t="n"/>
      <c r="C1080" s="11" t="n"/>
      <c r="D1080" s="12" t="n"/>
      <c r="E1080" s="13">
        <f>IF($C1080="","",IFERROR(INDEX(Equipo!$B$2:$B$61,MATCH($C1080,Equipo!$A$2:$A$61,0)),"No está en Equipo"))</f>
        <v/>
      </c>
      <c r="F1080" s="15">
        <f>IF($C1080="","",IFERROR(INDEX(Equipo!$C$2:$C$61,MATCH($C1080,Equipo!$A$2:$A$61,0)),0))</f>
        <v/>
      </c>
      <c r="G1080" s="13">
        <f>IF(OR($A1080="",$B1080=""),"",IFERROR($A1080*10+MATCH($B1080,Puestos!$D$2:$D$7,0),""))</f>
        <v/>
      </c>
      <c r="H1080" s="13">
        <f>IF($G1080="","",IFERROR(INDEX(Turnos!$F$2:$F$201,MATCH($G1080,Turnos!$J$2:$J$201,0)),"Falta el turno"))</f>
        <v/>
      </c>
      <c r="I1080" s="15">
        <f>IF(OR($C1080="",$H1080=""),"",IF($H1080="Por horas",N($D1080),IF($H1080="Por puntos",N($F1080),IF($H1080="Puntos × horas",N($F1080)*N($D1080),IF($H1080="Partes iguales",1,"")))))</f>
        <v/>
      </c>
      <c r="J1080" s="15">
        <f>IF($I1080="","",SUMIFS($I$2:$I$1201,$G$2:$G$1201,$G1080))</f>
        <v/>
      </c>
      <c r="K1080" s="19">
        <f>IF($I1080="","",IFERROR($I1080/$J1080,0))</f>
        <v/>
      </c>
      <c r="L1080" s="18">
        <f>IF($K1080="","",$K1080*N(INDEX(Turnos!$C$2:$C$201,MATCH($G1080,Turnos!$J$2:$J$201,0))))</f>
        <v/>
      </c>
      <c r="M1080" s="18">
        <f>IF($K1080="","",$K1080*N(INDEX(Turnos!$D$2:$D$201,MATCH($G1080,Turnos!$J$2:$J$201,0))))</f>
        <v/>
      </c>
      <c r="N1080" s="18">
        <f>IF($K1080="","",$L1080+$M1080)</f>
        <v/>
      </c>
      <c r="O1080" s="13">
        <f>IF(OR($G1080="",$C1080="",$G1080&lt;&gt;'Liquidación del turno'!$C$5),"",COUNTIFS($G$2:$G1080,$G1080,$C$2:$C1080,"&lt;&gt;"))</f>
        <v/>
      </c>
    </row>
    <row r="1081">
      <c r="A1081" s="16" t="n"/>
      <c r="B1081" s="11" t="n"/>
      <c r="C1081" s="11" t="n"/>
      <c r="D1081" s="12" t="n"/>
      <c r="E1081" s="13">
        <f>IF($C1081="","",IFERROR(INDEX(Equipo!$B$2:$B$61,MATCH($C1081,Equipo!$A$2:$A$61,0)),"No está en Equipo"))</f>
        <v/>
      </c>
      <c r="F1081" s="15">
        <f>IF($C1081="","",IFERROR(INDEX(Equipo!$C$2:$C$61,MATCH($C1081,Equipo!$A$2:$A$61,0)),0))</f>
        <v/>
      </c>
      <c r="G1081" s="13">
        <f>IF(OR($A1081="",$B1081=""),"",IFERROR($A1081*10+MATCH($B1081,Puestos!$D$2:$D$7,0),""))</f>
        <v/>
      </c>
      <c r="H1081" s="13">
        <f>IF($G1081="","",IFERROR(INDEX(Turnos!$F$2:$F$201,MATCH($G1081,Turnos!$J$2:$J$201,0)),"Falta el turno"))</f>
        <v/>
      </c>
      <c r="I1081" s="15">
        <f>IF(OR($C1081="",$H1081=""),"",IF($H1081="Por horas",N($D1081),IF($H1081="Por puntos",N($F1081),IF($H1081="Puntos × horas",N($F1081)*N($D1081),IF($H1081="Partes iguales",1,"")))))</f>
        <v/>
      </c>
      <c r="J1081" s="15">
        <f>IF($I1081="","",SUMIFS($I$2:$I$1201,$G$2:$G$1201,$G1081))</f>
        <v/>
      </c>
      <c r="K1081" s="19">
        <f>IF($I1081="","",IFERROR($I1081/$J1081,0))</f>
        <v/>
      </c>
      <c r="L1081" s="18">
        <f>IF($K1081="","",$K1081*N(INDEX(Turnos!$C$2:$C$201,MATCH($G1081,Turnos!$J$2:$J$201,0))))</f>
        <v/>
      </c>
      <c r="M1081" s="18">
        <f>IF($K1081="","",$K1081*N(INDEX(Turnos!$D$2:$D$201,MATCH($G1081,Turnos!$J$2:$J$201,0))))</f>
        <v/>
      </c>
      <c r="N1081" s="18">
        <f>IF($K1081="","",$L1081+$M1081)</f>
        <v/>
      </c>
      <c r="O1081" s="13">
        <f>IF(OR($G1081="",$C1081="",$G1081&lt;&gt;'Liquidación del turno'!$C$5),"",COUNTIFS($G$2:$G1081,$G1081,$C$2:$C1081,"&lt;&gt;"))</f>
        <v/>
      </c>
    </row>
    <row r="1082">
      <c r="A1082" s="16" t="n"/>
      <c r="B1082" s="11" t="n"/>
      <c r="C1082" s="11" t="n"/>
      <c r="D1082" s="12" t="n"/>
      <c r="E1082" s="13">
        <f>IF($C1082="","",IFERROR(INDEX(Equipo!$B$2:$B$61,MATCH($C1082,Equipo!$A$2:$A$61,0)),"No está en Equipo"))</f>
        <v/>
      </c>
      <c r="F1082" s="15">
        <f>IF($C1082="","",IFERROR(INDEX(Equipo!$C$2:$C$61,MATCH($C1082,Equipo!$A$2:$A$61,0)),0))</f>
        <v/>
      </c>
      <c r="G1082" s="13">
        <f>IF(OR($A1082="",$B1082=""),"",IFERROR($A1082*10+MATCH($B1082,Puestos!$D$2:$D$7,0),""))</f>
        <v/>
      </c>
      <c r="H1082" s="13">
        <f>IF($G1082="","",IFERROR(INDEX(Turnos!$F$2:$F$201,MATCH($G1082,Turnos!$J$2:$J$201,0)),"Falta el turno"))</f>
        <v/>
      </c>
      <c r="I1082" s="15">
        <f>IF(OR($C1082="",$H1082=""),"",IF($H1082="Por horas",N($D1082),IF($H1082="Por puntos",N($F1082),IF($H1082="Puntos × horas",N($F1082)*N($D1082),IF($H1082="Partes iguales",1,"")))))</f>
        <v/>
      </c>
      <c r="J1082" s="15">
        <f>IF($I1082="","",SUMIFS($I$2:$I$1201,$G$2:$G$1201,$G1082))</f>
        <v/>
      </c>
      <c r="K1082" s="19">
        <f>IF($I1082="","",IFERROR($I1082/$J1082,0))</f>
        <v/>
      </c>
      <c r="L1082" s="18">
        <f>IF($K1082="","",$K1082*N(INDEX(Turnos!$C$2:$C$201,MATCH($G1082,Turnos!$J$2:$J$201,0))))</f>
        <v/>
      </c>
      <c r="M1082" s="18">
        <f>IF($K1082="","",$K1082*N(INDEX(Turnos!$D$2:$D$201,MATCH($G1082,Turnos!$J$2:$J$201,0))))</f>
        <v/>
      </c>
      <c r="N1082" s="18">
        <f>IF($K1082="","",$L1082+$M1082)</f>
        <v/>
      </c>
      <c r="O1082" s="13">
        <f>IF(OR($G1082="",$C1082="",$G1082&lt;&gt;'Liquidación del turno'!$C$5),"",COUNTIFS($G$2:$G1082,$G1082,$C$2:$C1082,"&lt;&gt;"))</f>
        <v/>
      </c>
    </row>
    <row r="1083">
      <c r="A1083" s="16" t="n"/>
      <c r="B1083" s="11" t="n"/>
      <c r="C1083" s="11" t="n"/>
      <c r="D1083" s="12" t="n"/>
      <c r="E1083" s="13">
        <f>IF($C1083="","",IFERROR(INDEX(Equipo!$B$2:$B$61,MATCH($C1083,Equipo!$A$2:$A$61,0)),"No está en Equipo"))</f>
        <v/>
      </c>
      <c r="F1083" s="15">
        <f>IF($C1083="","",IFERROR(INDEX(Equipo!$C$2:$C$61,MATCH($C1083,Equipo!$A$2:$A$61,0)),0))</f>
        <v/>
      </c>
      <c r="G1083" s="13">
        <f>IF(OR($A1083="",$B1083=""),"",IFERROR($A1083*10+MATCH($B1083,Puestos!$D$2:$D$7,0),""))</f>
        <v/>
      </c>
      <c r="H1083" s="13">
        <f>IF($G1083="","",IFERROR(INDEX(Turnos!$F$2:$F$201,MATCH($G1083,Turnos!$J$2:$J$201,0)),"Falta el turno"))</f>
        <v/>
      </c>
      <c r="I1083" s="15">
        <f>IF(OR($C1083="",$H1083=""),"",IF($H1083="Por horas",N($D1083),IF($H1083="Por puntos",N($F1083),IF($H1083="Puntos × horas",N($F1083)*N($D1083),IF($H1083="Partes iguales",1,"")))))</f>
        <v/>
      </c>
      <c r="J1083" s="15">
        <f>IF($I1083="","",SUMIFS($I$2:$I$1201,$G$2:$G$1201,$G1083))</f>
        <v/>
      </c>
      <c r="K1083" s="19">
        <f>IF($I1083="","",IFERROR($I1083/$J1083,0))</f>
        <v/>
      </c>
      <c r="L1083" s="18">
        <f>IF($K1083="","",$K1083*N(INDEX(Turnos!$C$2:$C$201,MATCH($G1083,Turnos!$J$2:$J$201,0))))</f>
        <v/>
      </c>
      <c r="M1083" s="18">
        <f>IF($K1083="","",$K1083*N(INDEX(Turnos!$D$2:$D$201,MATCH($G1083,Turnos!$J$2:$J$201,0))))</f>
        <v/>
      </c>
      <c r="N1083" s="18">
        <f>IF($K1083="","",$L1083+$M1083)</f>
        <v/>
      </c>
      <c r="O1083" s="13">
        <f>IF(OR($G1083="",$C1083="",$G1083&lt;&gt;'Liquidación del turno'!$C$5),"",COUNTIFS($G$2:$G1083,$G1083,$C$2:$C1083,"&lt;&gt;"))</f>
        <v/>
      </c>
    </row>
    <row r="1084">
      <c r="A1084" s="16" t="n"/>
      <c r="B1084" s="11" t="n"/>
      <c r="C1084" s="11" t="n"/>
      <c r="D1084" s="12" t="n"/>
      <c r="E1084" s="13">
        <f>IF($C1084="","",IFERROR(INDEX(Equipo!$B$2:$B$61,MATCH($C1084,Equipo!$A$2:$A$61,0)),"No está en Equipo"))</f>
        <v/>
      </c>
      <c r="F1084" s="15">
        <f>IF($C1084="","",IFERROR(INDEX(Equipo!$C$2:$C$61,MATCH($C1084,Equipo!$A$2:$A$61,0)),0))</f>
        <v/>
      </c>
      <c r="G1084" s="13">
        <f>IF(OR($A1084="",$B1084=""),"",IFERROR($A1084*10+MATCH($B1084,Puestos!$D$2:$D$7,0),""))</f>
        <v/>
      </c>
      <c r="H1084" s="13">
        <f>IF($G1084="","",IFERROR(INDEX(Turnos!$F$2:$F$201,MATCH($G1084,Turnos!$J$2:$J$201,0)),"Falta el turno"))</f>
        <v/>
      </c>
      <c r="I1084" s="15">
        <f>IF(OR($C1084="",$H1084=""),"",IF($H1084="Por horas",N($D1084),IF($H1084="Por puntos",N($F1084),IF($H1084="Puntos × horas",N($F1084)*N($D1084),IF($H1084="Partes iguales",1,"")))))</f>
        <v/>
      </c>
      <c r="J1084" s="15">
        <f>IF($I1084="","",SUMIFS($I$2:$I$1201,$G$2:$G$1201,$G1084))</f>
        <v/>
      </c>
      <c r="K1084" s="19">
        <f>IF($I1084="","",IFERROR($I1084/$J1084,0))</f>
        <v/>
      </c>
      <c r="L1084" s="18">
        <f>IF($K1084="","",$K1084*N(INDEX(Turnos!$C$2:$C$201,MATCH($G1084,Turnos!$J$2:$J$201,0))))</f>
        <v/>
      </c>
      <c r="M1084" s="18">
        <f>IF($K1084="","",$K1084*N(INDEX(Turnos!$D$2:$D$201,MATCH($G1084,Turnos!$J$2:$J$201,0))))</f>
        <v/>
      </c>
      <c r="N1084" s="18">
        <f>IF($K1084="","",$L1084+$M1084)</f>
        <v/>
      </c>
      <c r="O1084" s="13">
        <f>IF(OR($G1084="",$C1084="",$G1084&lt;&gt;'Liquidación del turno'!$C$5),"",COUNTIFS($G$2:$G1084,$G1084,$C$2:$C1084,"&lt;&gt;"))</f>
        <v/>
      </c>
    </row>
    <row r="1085">
      <c r="A1085" s="16" t="n"/>
      <c r="B1085" s="11" t="n"/>
      <c r="C1085" s="11" t="n"/>
      <c r="D1085" s="12" t="n"/>
      <c r="E1085" s="13">
        <f>IF($C1085="","",IFERROR(INDEX(Equipo!$B$2:$B$61,MATCH($C1085,Equipo!$A$2:$A$61,0)),"No está en Equipo"))</f>
        <v/>
      </c>
      <c r="F1085" s="15">
        <f>IF($C1085="","",IFERROR(INDEX(Equipo!$C$2:$C$61,MATCH($C1085,Equipo!$A$2:$A$61,0)),0))</f>
        <v/>
      </c>
      <c r="G1085" s="13">
        <f>IF(OR($A1085="",$B1085=""),"",IFERROR($A1085*10+MATCH($B1085,Puestos!$D$2:$D$7,0),""))</f>
        <v/>
      </c>
      <c r="H1085" s="13">
        <f>IF($G1085="","",IFERROR(INDEX(Turnos!$F$2:$F$201,MATCH($G1085,Turnos!$J$2:$J$201,0)),"Falta el turno"))</f>
        <v/>
      </c>
      <c r="I1085" s="15">
        <f>IF(OR($C1085="",$H1085=""),"",IF($H1085="Por horas",N($D1085),IF($H1085="Por puntos",N($F1085),IF($H1085="Puntos × horas",N($F1085)*N($D1085),IF($H1085="Partes iguales",1,"")))))</f>
        <v/>
      </c>
      <c r="J1085" s="15">
        <f>IF($I1085="","",SUMIFS($I$2:$I$1201,$G$2:$G$1201,$G1085))</f>
        <v/>
      </c>
      <c r="K1085" s="19">
        <f>IF($I1085="","",IFERROR($I1085/$J1085,0))</f>
        <v/>
      </c>
      <c r="L1085" s="18">
        <f>IF($K1085="","",$K1085*N(INDEX(Turnos!$C$2:$C$201,MATCH($G1085,Turnos!$J$2:$J$201,0))))</f>
        <v/>
      </c>
      <c r="M1085" s="18">
        <f>IF($K1085="","",$K1085*N(INDEX(Turnos!$D$2:$D$201,MATCH($G1085,Turnos!$J$2:$J$201,0))))</f>
        <v/>
      </c>
      <c r="N1085" s="18">
        <f>IF($K1085="","",$L1085+$M1085)</f>
        <v/>
      </c>
      <c r="O1085" s="13">
        <f>IF(OR($G1085="",$C1085="",$G1085&lt;&gt;'Liquidación del turno'!$C$5),"",COUNTIFS($G$2:$G1085,$G1085,$C$2:$C1085,"&lt;&gt;"))</f>
        <v/>
      </c>
    </row>
    <row r="1086">
      <c r="A1086" s="16" t="n"/>
      <c r="B1086" s="11" t="n"/>
      <c r="C1086" s="11" t="n"/>
      <c r="D1086" s="12" t="n"/>
      <c r="E1086" s="13">
        <f>IF($C1086="","",IFERROR(INDEX(Equipo!$B$2:$B$61,MATCH($C1086,Equipo!$A$2:$A$61,0)),"No está en Equipo"))</f>
        <v/>
      </c>
      <c r="F1086" s="15">
        <f>IF($C1086="","",IFERROR(INDEX(Equipo!$C$2:$C$61,MATCH($C1086,Equipo!$A$2:$A$61,0)),0))</f>
        <v/>
      </c>
      <c r="G1086" s="13">
        <f>IF(OR($A1086="",$B1086=""),"",IFERROR($A1086*10+MATCH($B1086,Puestos!$D$2:$D$7,0),""))</f>
        <v/>
      </c>
      <c r="H1086" s="13">
        <f>IF($G1086="","",IFERROR(INDEX(Turnos!$F$2:$F$201,MATCH($G1086,Turnos!$J$2:$J$201,0)),"Falta el turno"))</f>
        <v/>
      </c>
      <c r="I1086" s="15">
        <f>IF(OR($C1086="",$H1086=""),"",IF($H1086="Por horas",N($D1086),IF($H1086="Por puntos",N($F1086),IF($H1086="Puntos × horas",N($F1086)*N($D1086),IF($H1086="Partes iguales",1,"")))))</f>
        <v/>
      </c>
      <c r="J1086" s="15">
        <f>IF($I1086="","",SUMIFS($I$2:$I$1201,$G$2:$G$1201,$G1086))</f>
        <v/>
      </c>
      <c r="K1086" s="19">
        <f>IF($I1086="","",IFERROR($I1086/$J1086,0))</f>
        <v/>
      </c>
      <c r="L1086" s="18">
        <f>IF($K1086="","",$K1086*N(INDEX(Turnos!$C$2:$C$201,MATCH($G1086,Turnos!$J$2:$J$201,0))))</f>
        <v/>
      </c>
      <c r="M1086" s="18">
        <f>IF($K1086="","",$K1086*N(INDEX(Turnos!$D$2:$D$201,MATCH($G1086,Turnos!$J$2:$J$201,0))))</f>
        <v/>
      </c>
      <c r="N1086" s="18">
        <f>IF($K1086="","",$L1086+$M1086)</f>
        <v/>
      </c>
      <c r="O1086" s="13">
        <f>IF(OR($G1086="",$C1086="",$G1086&lt;&gt;'Liquidación del turno'!$C$5),"",COUNTIFS($G$2:$G1086,$G1086,$C$2:$C1086,"&lt;&gt;"))</f>
        <v/>
      </c>
    </row>
    <row r="1087">
      <c r="A1087" s="16" t="n"/>
      <c r="B1087" s="11" t="n"/>
      <c r="C1087" s="11" t="n"/>
      <c r="D1087" s="12" t="n"/>
      <c r="E1087" s="13">
        <f>IF($C1087="","",IFERROR(INDEX(Equipo!$B$2:$B$61,MATCH($C1087,Equipo!$A$2:$A$61,0)),"No está en Equipo"))</f>
        <v/>
      </c>
      <c r="F1087" s="15">
        <f>IF($C1087="","",IFERROR(INDEX(Equipo!$C$2:$C$61,MATCH($C1087,Equipo!$A$2:$A$61,0)),0))</f>
        <v/>
      </c>
      <c r="G1087" s="13">
        <f>IF(OR($A1087="",$B1087=""),"",IFERROR($A1087*10+MATCH($B1087,Puestos!$D$2:$D$7,0),""))</f>
        <v/>
      </c>
      <c r="H1087" s="13">
        <f>IF($G1087="","",IFERROR(INDEX(Turnos!$F$2:$F$201,MATCH($G1087,Turnos!$J$2:$J$201,0)),"Falta el turno"))</f>
        <v/>
      </c>
      <c r="I1087" s="15">
        <f>IF(OR($C1087="",$H1087=""),"",IF($H1087="Por horas",N($D1087),IF($H1087="Por puntos",N($F1087),IF($H1087="Puntos × horas",N($F1087)*N($D1087),IF($H1087="Partes iguales",1,"")))))</f>
        <v/>
      </c>
      <c r="J1087" s="15">
        <f>IF($I1087="","",SUMIFS($I$2:$I$1201,$G$2:$G$1201,$G1087))</f>
        <v/>
      </c>
      <c r="K1087" s="19">
        <f>IF($I1087="","",IFERROR($I1087/$J1087,0))</f>
        <v/>
      </c>
      <c r="L1087" s="18">
        <f>IF($K1087="","",$K1087*N(INDEX(Turnos!$C$2:$C$201,MATCH($G1087,Turnos!$J$2:$J$201,0))))</f>
        <v/>
      </c>
      <c r="M1087" s="18">
        <f>IF($K1087="","",$K1087*N(INDEX(Turnos!$D$2:$D$201,MATCH($G1087,Turnos!$J$2:$J$201,0))))</f>
        <v/>
      </c>
      <c r="N1087" s="18">
        <f>IF($K1087="","",$L1087+$M1087)</f>
        <v/>
      </c>
      <c r="O1087" s="13">
        <f>IF(OR($G1087="",$C1087="",$G1087&lt;&gt;'Liquidación del turno'!$C$5),"",COUNTIFS($G$2:$G1087,$G1087,$C$2:$C1087,"&lt;&gt;"))</f>
        <v/>
      </c>
    </row>
    <row r="1088">
      <c r="A1088" s="16" t="n"/>
      <c r="B1088" s="11" t="n"/>
      <c r="C1088" s="11" t="n"/>
      <c r="D1088" s="12" t="n"/>
      <c r="E1088" s="13">
        <f>IF($C1088="","",IFERROR(INDEX(Equipo!$B$2:$B$61,MATCH($C1088,Equipo!$A$2:$A$61,0)),"No está en Equipo"))</f>
        <v/>
      </c>
      <c r="F1088" s="15">
        <f>IF($C1088="","",IFERROR(INDEX(Equipo!$C$2:$C$61,MATCH($C1088,Equipo!$A$2:$A$61,0)),0))</f>
        <v/>
      </c>
      <c r="G1088" s="13">
        <f>IF(OR($A1088="",$B1088=""),"",IFERROR($A1088*10+MATCH($B1088,Puestos!$D$2:$D$7,0),""))</f>
        <v/>
      </c>
      <c r="H1088" s="13">
        <f>IF($G1088="","",IFERROR(INDEX(Turnos!$F$2:$F$201,MATCH($G1088,Turnos!$J$2:$J$201,0)),"Falta el turno"))</f>
        <v/>
      </c>
      <c r="I1088" s="15">
        <f>IF(OR($C1088="",$H1088=""),"",IF($H1088="Por horas",N($D1088),IF($H1088="Por puntos",N($F1088),IF($H1088="Puntos × horas",N($F1088)*N($D1088),IF($H1088="Partes iguales",1,"")))))</f>
        <v/>
      </c>
      <c r="J1088" s="15">
        <f>IF($I1088="","",SUMIFS($I$2:$I$1201,$G$2:$G$1201,$G1088))</f>
        <v/>
      </c>
      <c r="K1088" s="19">
        <f>IF($I1088="","",IFERROR($I1088/$J1088,0))</f>
        <v/>
      </c>
      <c r="L1088" s="18">
        <f>IF($K1088="","",$K1088*N(INDEX(Turnos!$C$2:$C$201,MATCH($G1088,Turnos!$J$2:$J$201,0))))</f>
        <v/>
      </c>
      <c r="M1088" s="18">
        <f>IF($K1088="","",$K1088*N(INDEX(Turnos!$D$2:$D$201,MATCH($G1088,Turnos!$J$2:$J$201,0))))</f>
        <v/>
      </c>
      <c r="N1088" s="18">
        <f>IF($K1088="","",$L1088+$M1088)</f>
        <v/>
      </c>
      <c r="O1088" s="13">
        <f>IF(OR($G1088="",$C1088="",$G1088&lt;&gt;'Liquidación del turno'!$C$5),"",COUNTIFS($G$2:$G1088,$G1088,$C$2:$C1088,"&lt;&gt;"))</f>
        <v/>
      </c>
    </row>
    <row r="1089">
      <c r="A1089" s="16" t="n"/>
      <c r="B1089" s="11" t="n"/>
      <c r="C1089" s="11" t="n"/>
      <c r="D1089" s="12" t="n"/>
      <c r="E1089" s="13">
        <f>IF($C1089="","",IFERROR(INDEX(Equipo!$B$2:$B$61,MATCH($C1089,Equipo!$A$2:$A$61,0)),"No está en Equipo"))</f>
        <v/>
      </c>
      <c r="F1089" s="15">
        <f>IF($C1089="","",IFERROR(INDEX(Equipo!$C$2:$C$61,MATCH($C1089,Equipo!$A$2:$A$61,0)),0))</f>
        <v/>
      </c>
      <c r="G1089" s="13">
        <f>IF(OR($A1089="",$B1089=""),"",IFERROR($A1089*10+MATCH($B1089,Puestos!$D$2:$D$7,0),""))</f>
        <v/>
      </c>
      <c r="H1089" s="13">
        <f>IF($G1089="","",IFERROR(INDEX(Turnos!$F$2:$F$201,MATCH($G1089,Turnos!$J$2:$J$201,0)),"Falta el turno"))</f>
        <v/>
      </c>
      <c r="I1089" s="15">
        <f>IF(OR($C1089="",$H1089=""),"",IF($H1089="Por horas",N($D1089),IF($H1089="Por puntos",N($F1089),IF($H1089="Puntos × horas",N($F1089)*N($D1089),IF($H1089="Partes iguales",1,"")))))</f>
        <v/>
      </c>
      <c r="J1089" s="15">
        <f>IF($I1089="","",SUMIFS($I$2:$I$1201,$G$2:$G$1201,$G1089))</f>
        <v/>
      </c>
      <c r="K1089" s="19">
        <f>IF($I1089="","",IFERROR($I1089/$J1089,0))</f>
        <v/>
      </c>
      <c r="L1089" s="18">
        <f>IF($K1089="","",$K1089*N(INDEX(Turnos!$C$2:$C$201,MATCH($G1089,Turnos!$J$2:$J$201,0))))</f>
        <v/>
      </c>
      <c r="M1089" s="18">
        <f>IF($K1089="","",$K1089*N(INDEX(Turnos!$D$2:$D$201,MATCH($G1089,Turnos!$J$2:$J$201,0))))</f>
        <v/>
      </c>
      <c r="N1089" s="18">
        <f>IF($K1089="","",$L1089+$M1089)</f>
        <v/>
      </c>
      <c r="O1089" s="13">
        <f>IF(OR($G1089="",$C1089="",$G1089&lt;&gt;'Liquidación del turno'!$C$5),"",COUNTIFS($G$2:$G1089,$G1089,$C$2:$C1089,"&lt;&gt;"))</f>
        <v/>
      </c>
    </row>
    <row r="1090">
      <c r="A1090" s="16" t="n"/>
      <c r="B1090" s="11" t="n"/>
      <c r="C1090" s="11" t="n"/>
      <c r="D1090" s="12" t="n"/>
      <c r="E1090" s="13">
        <f>IF($C1090="","",IFERROR(INDEX(Equipo!$B$2:$B$61,MATCH($C1090,Equipo!$A$2:$A$61,0)),"No está en Equipo"))</f>
        <v/>
      </c>
      <c r="F1090" s="15">
        <f>IF($C1090="","",IFERROR(INDEX(Equipo!$C$2:$C$61,MATCH($C1090,Equipo!$A$2:$A$61,0)),0))</f>
        <v/>
      </c>
      <c r="G1090" s="13">
        <f>IF(OR($A1090="",$B1090=""),"",IFERROR($A1090*10+MATCH($B1090,Puestos!$D$2:$D$7,0),""))</f>
        <v/>
      </c>
      <c r="H1090" s="13">
        <f>IF($G1090="","",IFERROR(INDEX(Turnos!$F$2:$F$201,MATCH($G1090,Turnos!$J$2:$J$201,0)),"Falta el turno"))</f>
        <v/>
      </c>
      <c r="I1090" s="15">
        <f>IF(OR($C1090="",$H1090=""),"",IF($H1090="Por horas",N($D1090),IF($H1090="Por puntos",N($F1090),IF($H1090="Puntos × horas",N($F1090)*N($D1090),IF($H1090="Partes iguales",1,"")))))</f>
        <v/>
      </c>
      <c r="J1090" s="15">
        <f>IF($I1090="","",SUMIFS($I$2:$I$1201,$G$2:$G$1201,$G1090))</f>
        <v/>
      </c>
      <c r="K1090" s="19">
        <f>IF($I1090="","",IFERROR($I1090/$J1090,0))</f>
        <v/>
      </c>
      <c r="L1090" s="18">
        <f>IF($K1090="","",$K1090*N(INDEX(Turnos!$C$2:$C$201,MATCH($G1090,Turnos!$J$2:$J$201,0))))</f>
        <v/>
      </c>
      <c r="M1090" s="18">
        <f>IF($K1090="","",$K1090*N(INDEX(Turnos!$D$2:$D$201,MATCH($G1090,Turnos!$J$2:$J$201,0))))</f>
        <v/>
      </c>
      <c r="N1090" s="18">
        <f>IF($K1090="","",$L1090+$M1090)</f>
        <v/>
      </c>
      <c r="O1090" s="13">
        <f>IF(OR($G1090="",$C1090="",$G1090&lt;&gt;'Liquidación del turno'!$C$5),"",COUNTIFS($G$2:$G1090,$G1090,$C$2:$C1090,"&lt;&gt;"))</f>
        <v/>
      </c>
    </row>
    <row r="1091">
      <c r="A1091" s="16" t="n"/>
      <c r="B1091" s="11" t="n"/>
      <c r="C1091" s="11" t="n"/>
      <c r="D1091" s="12" t="n"/>
      <c r="E1091" s="13">
        <f>IF($C1091="","",IFERROR(INDEX(Equipo!$B$2:$B$61,MATCH($C1091,Equipo!$A$2:$A$61,0)),"No está en Equipo"))</f>
        <v/>
      </c>
      <c r="F1091" s="15">
        <f>IF($C1091="","",IFERROR(INDEX(Equipo!$C$2:$C$61,MATCH($C1091,Equipo!$A$2:$A$61,0)),0))</f>
        <v/>
      </c>
      <c r="G1091" s="13">
        <f>IF(OR($A1091="",$B1091=""),"",IFERROR($A1091*10+MATCH($B1091,Puestos!$D$2:$D$7,0),""))</f>
        <v/>
      </c>
      <c r="H1091" s="13">
        <f>IF($G1091="","",IFERROR(INDEX(Turnos!$F$2:$F$201,MATCH($G1091,Turnos!$J$2:$J$201,0)),"Falta el turno"))</f>
        <v/>
      </c>
      <c r="I1091" s="15">
        <f>IF(OR($C1091="",$H1091=""),"",IF($H1091="Por horas",N($D1091),IF($H1091="Por puntos",N($F1091),IF($H1091="Puntos × horas",N($F1091)*N($D1091),IF($H1091="Partes iguales",1,"")))))</f>
        <v/>
      </c>
      <c r="J1091" s="15">
        <f>IF($I1091="","",SUMIFS($I$2:$I$1201,$G$2:$G$1201,$G1091))</f>
        <v/>
      </c>
      <c r="K1091" s="19">
        <f>IF($I1091="","",IFERROR($I1091/$J1091,0))</f>
        <v/>
      </c>
      <c r="L1091" s="18">
        <f>IF($K1091="","",$K1091*N(INDEX(Turnos!$C$2:$C$201,MATCH($G1091,Turnos!$J$2:$J$201,0))))</f>
        <v/>
      </c>
      <c r="M1091" s="18">
        <f>IF($K1091="","",$K1091*N(INDEX(Turnos!$D$2:$D$201,MATCH($G1091,Turnos!$J$2:$J$201,0))))</f>
        <v/>
      </c>
      <c r="N1091" s="18">
        <f>IF($K1091="","",$L1091+$M1091)</f>
        <v/>
      </c>
      <c r="O1091" s="13">
        <f>IF(OR($G1091="",$C1091="",$G1091&lt;&gt;'Liquidación del turno'!$C$5),"",COUNTIFS($G$2:$G1091,$G1091,$C$2:$C1091,"&lt;&gt;"))</f>
        <v/>
      </c>
    </row>
    <row r="1092">
      <c r="A1092" s="16" t="n"/>
      <c r="B1092" s="11" t="n"/>
      <c r="C1092" s="11" t="n"/>
      <c r="D1092" s="12" t="n"/>
      <c r="E1092" s="13">
        <f>IF($C1092="","",IFERROR(INDEX(Equipo!$B$2:$B$61,MATCH($C1092,Equipo!$A$2:$A$61,0)),"No está en Equipo"))</f>
        <v/>
      </c>
      <c r="F1092" s="15">
        <f>IF($C1092="","",IFERROR(INDEX(Equipo!$C$2:$C$61,MATCH($C1092,Equipo!$A$2:$A$61,0)),0))</f>
        <v/>
      </c>
      <c r="G1092" s="13">
        <f>IF(OR($A1092="",$B1092=""),"",IFERROR($A1092*10+MATCH($B1092,Puestos!$D$2:$D$7,0),""))</f>
        <v/>
      </c>
      <c r="H1092" s="13">
        <f>IF($G1092="","",IFERROR(INDEX(Turnos!$F$2:$F$201,MATCH($G1092,Turnos!$J$2:$J$201,0)),"Falta el turno"))</f>
        <v/>
      </c>
      <c r="I1092" s="15">
        <f>IF(OR($C1092="",$H1092=""),"",IF($H1092="Por horas",N($D1092),IF($H1092="Por puntos",N($F1092),IF($H1092="Puntos × horas",N($F1092)*N($D1092),IF($H1092="Partes iguales",1,"")))))</f>
        <v/>
      </c>
      <c r="J1092" s="15">
        <f>IF($I1092="","",SUMIFS($I$2:$I$1201,$G$2:$G$1201,$G1092))</f>
        <v/>
      </c>
      <c r="K1092" s="19">
        <f>IF($I1092="","",IFERROR($I1092/$J1092,0))</f>
        <v/>
      </c>
      <c r="L1092" s="18">
        <f>IF($K1092="","",$K1092*N(INDEX(Turnos!$C$2:$C$201,MATCH($G1092,Turnos!$J$2:$J$201,0))))</f>
        <v/>
      </c>
      <c r="M1092" s="18">
        <f>IF($K1092="","",$K1092*N(INDEX(Turnos!$D$2:$D$201,MATCH($G1092,Turnos!$J$2:$J$201,0))))</f>
        <v/>
      </c>
      <c r="N1092" s="18">
        <f>IF($K1092="","",$L1092+$M1092)</f>
        <v/>
      </c>
      <c r="O1092" s="13">
        <f>IF(OR($G1092="",$C1092="",$G1092&lt;&gt;'Liquidación del turno'!$C$5),"",COUNTIFS($G$2:$G1092,$G1092,$C$2:$C1092,"&lt;&gt;"))</f>
        <v/>
      </c>
    </row>
    <row r="1093">
      <c r="A1093" s="16" t="n"/>
      <c r="B1093" s="11" t="n"/>
      <c r="C1093" s="11" t="n"/>
      <c r="D1093" s="12" t="n"/>
      <c r="E1093" s="13">
        <f>IF($C1093="","",IFERROR(INDEX(Equipo!$B$2:$B$61,MATCH($C1093,Equipo!$A$2:$A$61,0)),"No está en Equipo"))</f>
        <v/>
      </c>
      <c r="F1093" s="15">
        <f>IF($C1093="","",IFERROR(INDEX(Equipo!$C$2:$C$61,MATCH($C1093,Equipo!$A$2:$A$61,0)),0))</f>
        <v/>
      </c>
      <c r="G1093" s="13">
        <f>IF(OR($A1093="",$B1093=""),"",IFERROR($A1093*10+MATCH($B1093,Puestos!$D$2:$D$7,0),""))</f>
        <v/>
      </c>
      <c r="H1093" s="13">
        <f>IF($G1093="","",IFERROR(INDEX(Turnos!$F$2:$F$201,MATCH($G1093,Turnos!$J$2:$J$201,0)),"Falta el turno"))</f>
        <v/>
      </c>
      <c r="I1093" s="15">
        <f>IF(OR($C1093="",$H1093=""),"",IF($H1093="Por horas",N($D1093),IF($H1093="Por puntos",N($F1093),IF($H1093="Puntos × horas",N($F1093)*N($D1093),IF($H1093="Partes iguales",1,"")))))</f>
        <v/>
      </c>
      <c r="J1093" s="15">
        <f>IF($I1093="","",SUMIFS($I$2:$I$1201,$G$2:$G$1201,$G1093))</f>
        <v/>
      </c>
      <c r="K1093" s="19">
        <f>IF($I1093="","",IFERROR($I1093/$J1093,0))</f>
        <v/>
      </c>
      <c r="L1093" s="18">
        <f>IF($K1093="","",$K1093*N(INDEX(Turnos!$C$2:$C$201,MATCH($G1093,Turnos!$J$2:$J$201,0))))</f>
        <v/>
      </c>
      <c r="M1093" s="18">
        <f>IF($K1093="","",$K1093*N(INDEX(Turnos!$D$2:$D$201,MATCH($G1093,Turnos!$J$2:$J$201,0))))</f>
        <v/>
      </c>
      <c r="N1093" s="18">
        <f>IF($K1093="","",$L1093+$M1093)</f>
        <v/>
      </c>
      <c r="O1093" s="13">
        <f>IF(OR($G1093="",$C1093="",$G1093&lt;&gt;'Liquidación del turno'!$C$5),"",COUNTIFS($G$2:$G1093,$G1093,$C$2:$C1093,"&lt;&gt;"))</f>
        <v/>
      </c>
    </row>
    <row r="1094">
      <c r="A1094" s="16" t="n"/>
      <c r="B1094" s="11" t="n"/>
      <c r="C1094" s="11" t="n"/>
      <c r="D1094" s="12" t="n"/>
      <c r="E1094" s="13">
        <f>IF($C1094="","",IFERROR(INDEX(Equipo!$B$2:$B$61,MATCH($C1094,Equipo!$A$2:$A$61,0)),"No está en Equipo"))</f>
        <v/>
      </c>
      <c r="F1094" s="15">
        <f>IF($C1094="","",IFERROR(INDEX(Equipo!$C$2:$C$61,MATCH($C1094,Equipo!$A$2:$A$61,0)),0))</f>
        <v/>
      </c>
      <c r="G1094" s="13">
        <f>IF(OR($A1094="",$B1094=""),"",IFERROR($A1094*10+MATCH($B1094,Puestos!$D$2:$D$7,0),""))</f>
        <v/>
      </c>
      <c r="H1094" s="13">
        <f>IF($G1094="","",IFERROR(INDEX(Turnos!$F$2:$F$201,MATCH($G1094,Turnos!$J$2:$J$201,0)),"Falta el turno"))</f>
        <v/>
      </c>
      <c r="I1094" s="15">
        <f>IF(OR($C1094="",$H1094=""),"",IF($H1094="Por horas",N($D1094),IF($H1094="Por puntos",N($F1094),IF($H1094="Puntos × horas",N($F1094)*N($D1094),IF($H1094="Partes iguales",1,"")))))</f>
        <v/>
      </c>
      <c r="J1094" s="15">
        <f>IF($I1094="","",SUMIFS($I$2:$I$1201,$G$2:$G$1201,$G1094))</f>
        <v/>
      </c>
      <c r="K1094" s="19">
        <f>IF($I1094="","",IFERROR($I1094/$J1094,0))</f>
        <v/>
      </c>
      <c r="L1094" s="18">
        <f>IF($K1094="","",$K1094*N(INDEX(Turnos!$C$2:$C$201,MATCH($G1094,Turnos!$J$2:$J$201,0))))</f>
        <v/>
      </c>
      <c r="M1094" s="18">
        <f>IF($K1094="","",$K1094*N(INDEX(Turnos!$D$2:$D$201,MATCH($G1094,Turnos!$J$2:$J$201,0))))</f>
        <v/>
      </c>
      <c r="N1094" s="18">
        <f>IF($K1094="","",$L1094+$M1094)</f>
        <v/>
      </c>
      <c r="O1094" s="13">
        <f>IF(OR($G1094="",$C1094="",$G1094&lt;&gt;'Liquidación del turno'!$C$5),"",COUNTIFS($G$2:$G1094,$G1094,$C$2:$C1094,"&lt;&gt;"))</f>
        <v/>
      </c>
    </row>
    <row r="1095">
      <c r="A1095" s="16" t="n"/>
      <c r="B1095" s="11" t="n"/>
      <c r="C1095" s="11" t="n"/>
      <c r="D1095" s="12" t="n"/>
      <c r="E1095" s="13">
        <f>IF($C1095="","",IFERROR(INDEX(Equipo!$B$2:$B$61,MATCH($C1095,Equipo!$A$2:$A$61,0)),"No está en Equipo"))</f>
        <v/>
      </c>
      <c r="F1095" s="15">
        <f>IF($C1095="","",IFERROR(INDEX(Equipo!$C$2:$C$61,MATCH($C1095,Equipo!$A$2:$A$61,0)),0))</f>
        <v/>
      </c>
      <c r="G1095" s="13">
        <f>IF(OR($A1095="",$B1095=""),"",IFERROR($A1095*10+MATCH($B1095,Puestos!$D$2:$D$7,0),""))</f>
        <v/>
      </c>
      <c r="H1095" s="13">
        <f>IF($G1095="","",IFERROR(INDEX(Turnos!$F$2:$F$201,MATCH($G1095,Turnos!$J$2:$J$201,0)),"Falta el turno"))</f>
        <v/>
      </c>
      <c r="I1095" s="15">
        <f>IF(OR($C1095="",$H1095=""),"",IF($H1095="Por horas",N($D1095),IF($H1095="Por puntos",N($F1095),IF($H1095="Puntos × horas",N($F1095)*N($D1095),IF($H1095="Partes iguales",1,"")))))</f>
        <v/>
      </c>
      <c r="J1095" s="15">
        <f>IF($I1095="","",SUMIFS($I$2:$I$1201,$G$2:$G$1201,$G1095))</f>
        <v/>
      </c>
      <c r="K1095" s="19">
        <f>IF($I1095="","",IFERROR($I1095/$J1095,0))</f>
        <v/>
      </c>
      <c r="L1095" s="18">
        <f>IF($K1095="","",$K1095*N(INDEX(Turnos!$C$2:$C$201,MATCH($G1095,Turnos!$J$2:$J$201,0))))</f>
        <v/>
      </c>
      <c r="M1095" s="18">
        <f>IF($K1095="","",$K1095*N(INDEX(Turnos!$D$2:$D$201,MATCH($G1095,Turnos!$J$2:$J$201,0))))</f>
        <v/>
      </c>
      <c r="N1095" s="18">
        <f>IF($K1095="","",$L1095+$M1095)</f>
        <v/>
      </c>
      <c r="O1095" s="13">
        <f>IF(OR($G1095="",$C1095="",$G1095&lt;&gt;'Liquidación del turno'!$C$5),"",COUNTIFS($G$2:$G1095,$G1095,$C$2:$C1095,"&lt;&gt;"))</f>
        <v/>
      </c>
    </row>
    <row r="1096">
      <c r="A1096" s="16" t="n"/>
      <c r="B1096" s="11" t="n"/>
      <c r="C1096" s="11" t="n"/>
      <c r="D1096" s="12" t="n"/>
      <c r="E1096" s="13">
        <f>IF($C1096="","",IFERROR(INDEX(Equipo!$B$2:$B$61,MATCH($C1096,Equipo!$A$2:$A$61,0)),"No está en Equipo"))</f>
        <v/>
      </c>
      <c r="F1096" s="15">
        <f>IF($C1096="","",IFERROR(INDEX(Equipo!$C$2:$C$61,MATCH($C1096,Equipo!$A$2:$A$61,0)),0))</f>
        <v/>
      </c>
      <c r="G1096" s="13">
        <f>IF(OR($A1096="",$B1096=""),"",IFERROR($A1096*10+MATCH($B1096,Puestos!$D$2:$D$7,0),""))</f>
        <v/>
      </c>
      <c r="H1096" s="13">
        <f>IF($G1096="","",IFERROR(INDEX(Turnos!$F$2:$F$201,MATCH($G1096,Turnos!$J$2:$J$201,0)),"Falta el turno"))</f>
        <v/>
      </c>
      <c r="I1096" s="15">
        <f>IF(OR($C1096="",$H1096=""),"",IF($H1096="Por horas",N($D1096),IF($H1096="Por puntos",N($F1096),IF($H1096="Puntos × horas",N($F1096)*N($D1096),IF($H1096="Partes iguales",1,"")))))</f>
        <v/>
      </c>
      <c r="J1096" s="15">
        <f>IF($I1096="","",SUMIFS($I$2:$I$1201,$G$2:$G$1201,$G1096))</f>
        <v/>
      </c>
      <c r="K1096" s="19">
        <f>IF($I1096="","",IFERROR($I1096/$J1096,0))</f>
        <v/>
      </c>
      <c r="L1096" s="18">
        <f>IF($K1096="","",$K1096*N(INDEX(Turnos!$C$2:$C$201,MATCH($G1096,Turnos!$J$2:$J$201,0))))</f>
        <v/>
      </c>
      <c r="M1096" s="18">
        <f>IF($K1096="","",$K1096*N(INDEX(Turnos!$D$2:$D$201,MATCH($G1096,Turnos!$J$2:$J$201,0))))</f>
        <v/>
      </c>
      <c r="N1096" s="18">
        <f>IF($K1096="","",$L1096+$M1096)</f>
        <v/>
      </c>
      <c r="O1096" s="13">
        <f>IF(OR($G1096="",$C1096="",$G1096&lt;&gt;'Liquidación del turno'!$C$5),"",COUNTIFS($G$2:$G1096,$G1096,$C$2:$C1096,"&lt;&gt;"))</f>
        <v/>
      </c>
    </row>
    <row r="1097">
      <c r="A1097" s="16" t="n"/>
      <c r="B1097" s="11" t="n"/>
      <c r="C1097" s="11" t="n"/>
      <c r="D1097" s="12" t="n"/>
      <c r="E1097" s="13">
        <f>IF($C1097="","",IFERROR(INDEX(Equipo!$B$2:$B$61,MATCH($C1097,Equipo!$A$2:$A$61,0)),"No está en Equipo"))</f>
        <v/>
      </c>
      <c r="F1097" s="15">
        <f>IF($C1097="","",IFERROR(INDEX(Equipo!$C$2:$C$61,MATCH($C1097,Equipo!$A$2:$A$61,0)),0))</f>
        <v/>
      </c>
      <c r="G1097" s="13">
        <f>IF(OR($A1097="",$B1097=""),"",IFERROR($A1097*10+MATCH($B1097,Puestos!$D$2:$D$7,0),""))</f>
        <v/>
      </c>
      <c r="H1097" s="13">
        <f>IF($G1097="","",IFERROR(INDEX(Turnos!$F$2:$F$201,MATCH($G1097,Turnos!$J$2:$J$201,0)),"Falta el turno"))</f>
        <v/>
      </c>
      <c r="I1097" s="15">
        <f>IF(OR($C1097="",$H1097=""),"",IF($H1097="Por horas",N($D1097),IF($H1097="Por puntos",N($F1097),IF($H1097="Puntos × horas",N($F1097)*N($D1097),IF($H1097="Partes iguales",1,"")))))</f>
        <v/>
      </c>
      <c r="J1097" s="15">
        <f>IF($I1097="","",SUMIFS($I$2:$I$1201,$G$2:$G$1201,$G1097))</f>
        <v/>
      </c>
      <c r="K1097" s="19">
        <f>IF($I1097="","",IFERROR($I1097/$J1097,0))</f>
        <v/>
      </c>
      <c r="L1097" s="18">
        <f>IF($K1097="","",$K1097*N(INDEX(Turnos!$C$2:$C$201,MATCH($G1097,Turnos!$J$2:$J$201,0))))</f>
        <v/>
      </c>
      <c r="M1097" s="18">
        <f>IF($K1097="","",$K1097*N(INDEX(Turnos!$D$2:$D$201,MATCH($G1097,Turnos!$J$2:$J$201,0))))</f>
        <v/>
      </c>
      <c r="N1097" s="18">
        <f>IF($K1097="","",$L1097+$M1097)</f>
        <v/>
      </c>
      <c r="O1097" s="13">
        <f>IF(OR($G1097="",$C1097="",$G1097&lt;&gt;'Liquidación del turno'!$C$5),"",COUNTIFS($G$2:$G1097,$G1097,$C$2:$C1097,"&lt;&gt;"))</f>
        <v/>
      </c>
    </row>
    <row r="1098">
      <c r="A1098" s="16" t="n"/>
      <c r="B1098" s="11" t="n"/>
      <c r="C1098" s="11" t="n"/>
      <c r="D1098" s="12" t="n"/>
      <c r="E1098" s="13">
        <f>IF($C1098="","",IFERROR(INDEX(Equipo!$B$2:$B$61,MATCH($C1098,Equipo!$A$2:$A$61,0)),"No está en Equipo"))</f>
        <v/>
      </c>
      <c r="F1098" s="15">
        <f>IF($C1098="","",IFERROR(INDEX(Equipo!$C$2:$C$61,MATCH($C1098,Equipo!$A$2:$A$61,0)),0))</f>
        <v/>
      </c>
      <c r="G1098" s="13">
        <f>IF(OR($A1098="",$B1098=""),"",IFERROR($A1098*10+MATCH($B1098,Puestos!$D$2:$D$7,0),""))</f>
        <v/>
      </c>
      <c r="H1098" s="13">
        <f>IF($G1098="","",IFERROR(INDEX(Turnos!$F$2:$F$201,MATCH($G1098,Turnos!$J$2:$J$201,0)),"Falta el turno"))</f>
        <v/>
      </c>
      <c r="I1098" s="15">
        <f>IF(OR($C1098="",$H1098=""),"",IF($H1098="Por horas",N($D1098),IF($H1098="Por puntos",N($F1098),IF($H1098="Puntos × horas",N($F1098)*N($D1098),IF($H1098="Partes iguales",1,"")))))</f>
        <v/>
      </c>
      <c r="J1098" s="15">
        <f>IF($I1098="","",SUMIFS($I$2:$I$1201,$G$2:$G$1201,$G1098))</f>
        <v/>
      </c>
      <c r="K1098" s="19">
        <f>IF($I1098="","",IFERROR($I1098/$J1098,0))</f>
        <v/>
      </c>
      <c r="L1098" s="18">
        <f>IF($K1098="","",$K1098*N(INDEX(Turnos!$C$2:$C$201,MATCH($G1098,Turnos!$J$2:$J$201,0))))</f>
        <v/>
      </c>
      <c r="M1098" s="18">
        <f>IF($K1098="","",$K1098*N(INDEX(Turnos!$D$2:$D$201,MATCH($G1098,Turnos!$J$2:$J$201,0))))</f>
        <v/>
      </c>
      <c r="N1098" s="18">
        <f>IF($K1098="","",$L1098+$M1098)</f>
        <v/>
      </c>
      <c r="O1098" s="13">
        <f>IF(OR($G1098="",$C1098="",$G1098&lt;&gt;'Liquidación del turno'!$C$5),"",COUNTIFS($G$2:$G1098,$G1098,$C$2:$C1098,"&lt;&gt;"))</f>
        <v/>
      </c>
    </row>
    <row r="1099">
      <c r="A1099" s="16" t="n"/>
      <c r="B1099" s="11" t="n"/>
      <c r="C1099" s="11" t="n"/>
      <c r="D1099" s="12" t="n"/>
      <c r="E1099" s="13">
        <f>IF($C1099="","",IFERROR(INDEX(Equipo!$B$2:$B$61,MATCH($C1099,Equipo!$A$2:$A$61,0)),"No está en Equipo"))</f>
        <v/>
      </c>
      <c r="F1099" s="15">
        <f>IF($C1099="","",IFERROR(INDEX(Equipo!$C$2:$C$61,MATCH($C1099,Equipo!$A$2:$A$61,0)),0))</f>
        <v/>
      </c>
      <c r="G1099" s="13">
        <f>IF(OR($A1099="",$B1099=""),"",IFERROR($A1099*10+MATCH($B1099,Puestos!$D$2:$D$7,0),""))</f>
        <v/>
      </c>
      <c r="H1099" s="13">
        <f>IF($G1099="","",IFERROR(INDEX(Turnos!$F$2:$F$201,MATCH($G1099,Turnos!$J$2:$J$201,0)),"Falta el turno"))</f>
        <v/>
      </c>
      <c r="I1099" s="15">
        <f>IF(OR($C1099="",$H1099=""),"",IF($H1099="Por horas",N($D1099),IF($H1099="Por puntos",N($F1099),IF($H1099="Puntos × horas",N($F1099)*N($D1099),IF($H1099="Partes iguales",1,"")))))</f>
        <v/>
      </c>
      <c r="J1099" s="15">
        <f>IF($I1099="","",SUMIFS($I$2:$I$1201,$G$2:$G$1201,$G1099))</f>
        <v/>
      </c>
      <c r="K1099" s="19">
        <f>IF($I1099="","",IFERROR($I1099/$J1099,0))</f>
        <v/>
      </c>
      <c r="L1099" s="18">
        <f>IF($K1099="","",$K1099*N(INDEX(Turnos!$C$2:$C$201,MATCH($G1099,Turnos!$J$2:$J$201,0))))</f>
        <v/>
      </c>
      <c r="M1099" s="18">
        <f>IF($K1099="","",$K1099*N(INDEX(Turnos!$D$2:$D$201,MATCH($G1099,Turnos!$J$2:$J$201,0))))</f>
        <v/>
      </c>
      <c r="N1099" s="18">
        <f>IF($K1099="","",$L1099+$M1099)</f>
        <v/>
      </c>
      <c r="O1099" s="13">
        <f>IF(OR($G1099="",$C1099="",$G1099&lt;&gt;'Liquidación del turno'!$C$5),"",COUNTIFS($G$2:$G1099,$G1099,$C$2:$C1099,"&lt;&gt;"))</f>
        <v/>
      </c>
    </row>
    <row r="1100">
      <c r="A1100" s="16" t="n"/>
      <c r="B1100" s="11" t="n"/>
      <c r="C1100" s="11" t="n"/>
      <c r="D1100" s="12" t="n"/>
      <c r="E1100" s="13">
        <f>IF($C1100="","",IFERROR(INDEX(Equipo!$B$2:$B$61,MATCH($C1100,Equipo!$A$2:$A$61,0)),"No está en Equipo"))</f>
        <v/>
      </c>
      <c r="F1100" s="15">
        <f>IF($C1100="","",IFERROR(INDEX(Equipo!$C$2:$C$61,MATCH($C1100,Equipo!$A$2:$A$61,0)),0))</f>
        <v/>
      </c>
      <c r="G1100" s="13">
        <f>IF(OR($A1100="",$B1100=""),"",IFERROR($A1100*10+MATCH($B1100,Puestos!$D$2:$D$7,0),""))</f>
        <v/>
      </c>
      <c r="H1100" s="13">
        <f>IF($G1100="","",IFERROR(INDEX(Turnos!$F$2:$F$201,MATCH($G1100,Turnos!$J$2:$J$201,0)),"Falta el turno"))</f>
        <v/>
      </c>
      <c r="I1100" s="15">
        <f>IF(OR($C1100="",$H1100=""),"",IF($H1100="Por horas",N($D1100),IF($H1100="Por puntos",N($F1100),IF($H1100="Puntos × horas",N($F1100)*N($D1100),IF($H1100="Partes iguales",1,"")))))</f>
        <v/>
      </c>
      <c r="J1100" s="15">
        <f>IF($I1100="","",SUMIFS($I$2:$I$1201,$G$2:$G$1201,$G1100))</f>
        <v/>
      </c>
      <c r="K1100" s="19">
        <f>IF($I1100="","",IFERROR($I1100/$J1100,0))</f>
        <v/>
      </c>
      <c r="L1100" s="18">
        <f>IF($K1100="","",$K1100*N(INDEX(Turnos!$C$2:$C$201,MATCH($G1100,Turnos!$J$2:$J$201,0))))</f>
        <v/>
      </c>
      <c r="M1100" s="18">
        <f>IF($K1100="","",$K1100*N(INDEX(Turnos!$D$2:$D$201,MATCH($G1100,Turnos!$J$2:$J$201,0))))</f>
        <v/>
      </c>
      <c r="N1100" s="18">
        <f>IF($K1100="","",$L1100+$M1100)</f>
        <v/>
      </c>
      <c r="O1100" s="13">
        <f>IF(OR($G1100="",$C1100="",$G1100&lt;&gt;'Liquidación del turno'!$C$5),"",COUNTIFS($G$2:$G1100,$G1100,$C$2:$C1100,"&lt;&gt;"))</f>
        <v/>
      </c>
    </row>
    <row r="1101">
      <c r="A1101" s="16" t="n"/>
      <c r="B1101" s="11" t="n"/>
      <c r="C1101" s="11" t="n"/>
      <c r="D1101" s="12" t="n"/>
      <c r="E1101" s="13">
        <f>IF($C1101="","",IFERROR(INDEX(Equipo!$B$2:$B$61,MATCH($C1101,Equipo!$A$2:$A$61,0)),"No está en Equipo"))</f>
        <v/>
      </c>
      <c r="F1101" s="15">
        <f>IF($C1101="","",IFERROR(INDEX(Equipo!$C$2:$C$61,MATCH($C1101,Equipo!$A$2:$A$61,0)),0))</f>
        <v/>
      </c>
      <c r="G1101" s="13">
        <f>IF(OR($A1101="",$B1101=""),"",IFERROR($A1101*10+MATCH($B1101,Puestos!$D$2:$D$7,0),""))</f>
        <v/>
      </c>
      <c r="H1101" s="13">
        <f>IF($G1101="","",IFERROR(INDEX(Turnos!$F$2:$F$201,MATCH($G1101,Turnos!$J$2:$J$201,0)),"Falta el turno"))</f>
        <v/>
      </c>
      <c r="I1101" s="15">
        <f>IF(OR($C1101="",$H1101=""),"",IF($H1101="Por horas",N($D1101),IF($H1101="Por puntos",N($F1101),IF($H1101="Puntos × horas",N($F1101)*N($D1101),IF($H1101="Partes iguales",1,"")))))</f>
        <v/>
      </c>
      <c r="J1101" s="15">
        <f>IF($I1101="","",SUMIFS($I$2:$I$1201,$G$2:$G$1201,$G1101))</f>
        <v/>
      </c>
      <c r="K1101" s="19">
        <f>IF($I1101="","",IFERROR($I1101/$J1101,0))</f>
        <v/>
      </c>
      <c r="L1101" s="18">
        <f>IF($K1101="","",$K1101*N(INDEX(Turnos!$C$2:$C$201,MATCH($G1101,Turnos!$J$2:$J$201,0))))</f>
        <v/>
      </c>
      <c r="M1101" s="18">
        <f>IF($K1101="","",$K1101*N(INDEX(Turnos!$D$2:$D$201,MATCH($G1101,Turnos!$J$2:$J$201,0))))</f>
        <v/>
      </c>
      <c r="N1101" s="18">
        <f>IF($K1101="","",$L1101+$M1101)</f>
        <v/>
      </c>
      <c r="O1101" s="13">
        <f>IF(OR($G1101="",$C1101="",$G1101&lt;&gt;'Liquidación del turno'!$C$5),"",COUNTIFS($G$2:$G1101,$G1101,$C$2:$C1101,"&lt;&gt;"))</f>
        <v/>
      </c>
    </row>
    <row r="1102">
      <c r="A1102" s="16" t="n"/>
      <c r="B1102" s="11" t="n"/>
      <c r="C1102" s="11" t="n"/>
      <c r="D1102" s="12" t="n"/>
      <c r="E1102" s="13">
        <f>IF($C1102="","",IFERROR(INDEX(Equipo!$B$2:$B$61,MATCH($C1102,Equipo!$A$2:$A$61,0)),"No está en Equipo"))</f>
        <v/>
      </c>
      <c r="F1102" s="15">
        <f>IF($C1102="","",IFERROR(INDEX(Equipo!$C$2:$C$61,MATCH($C1102,Equipo!$A$2:$A$61,0)),0))</f>
        <v/>
      </c>
      <c r="G1102" s="13">
        <f>IF(OR($A1102="",$B1102=""),"",IFERROR($A1102*10+MATCH($B1102,Puestos!$D$2:$D$7,0),""))</f>
        <v/>
      </c>
      <c r="H1102" s="13">
        <f>IF($G1102="","",IFERROR(INDEX(Turnos!$F$2:$F$201,MATCH($G1102,Turnos!$J$2:$J$201,0)),"Falta el turno"))</f>
        <v/>
      </c>
      <c r="I1102" s="15">
        <f>IF(OR($C1102="",$H1102=""),"",IF($H1102="Por horas",N($D1102),IF($H1102="Por puntos",N($F1102),IF($H1102="Puntos × horas",N($F1102)*N($D1102),IF($H1102="Partes iguales",1,"")))))</f>
        <v/>
      </c>
      <c r="J1102" s="15">
        <f>IF($I1102="","",SUMIFS($I$2:$I$1201,$G$2:$G$1201,$G1102))</f>
        <v/>
      </c>
      <c r="K1102" s="19">
        <f>IF($I1102="","",IFERROR($I1102/$J1102,0))</f>
        <v/>
      </c>
      <c r="L1102" s="18">
        <f>IF($K1102="","",$K1102*N(INDEX(Turnos!$C$2:$C$201,MATCH($G1102,Turnos!$J$2:$J$201,0))))</f>
        <v/>
      </c>
      <c r="M1102" s="18">
        <f>IF($K1102="","",$K1102*N(INDEX(Turnos!$D$2:$D$201,MATCH($G1102,Turnos!$J$2:$J$201,0))))</f>
        <v/>
      </c>
      <c r="N1102" s="18">
        <f>IF($K1102="","",$L1102+$M1102)</f>
        <v/>
      </c>
      <c r="O1102" s="13">
        <f>IF(OR($G1102="",$C1102="",$G1102&lt;&gt;'Liquidación del turno'!$C$5),"",COUNTIFS($G$2:$G1102,$G1102,$C$2:$C1102,"&lt;&gt;"))</f>
        <v/>
      </c>
    </row>
    <row r="1103">
      <c r="A1103" s="16" t="n"/>
      <c r="B1103" s="11" t="n"/>
      <c r="C1103" s="11" t="n"/>
      <c r="D1103" s="12" t="n"/>
      <c r="E1103" s="13">
        <f>IF($C1103="","",IFERROR(INDEX(Equipo!$B$2:$B$61,MATCH($C1103,Equipo!$A$2:$A$61,0)),"No está en Equipo"))</f>
        <v/>
      </c>
      <c r="F1103" s="15">
        <f>IF($C1103="","",IFERROR(INDEX(Equipo!$C$2:$C$61,MATCH($C1103,Equipo!$A$2:$A$61,0)),0))</f>
        <v/>
      </c>
      <c r="G1103" s="13">
        <f>IF(OR($A1103="",$B1103=""),"",IFERROR($A1103*10+MATCH($B1103,Puestos!$D$2:$D$7,0),""))</f>
        <v/>
      </c>
      <c r="H1103" s="13">
        <f>IF($G1103="","",IFERROR(INDEX(Turnos!$F$2:$F$201,MATCH($G1103,Turnos!$J$2:$J$201,0)),"Falta el turno"))</f>
        <v/>
      </c>
      <c r="I1103" s="15">
        <f>IF(OR($C1103="",$H1103=""),"",IF($H1103="Por horas",N($D1103),IF($H1103="Por puntos",N($F1103),IF($H1103="Puntos × horas",N($F1103)*N($D1103),IF($H1103="Partes iguales",1,"")))))</f>
        <v/>
      </c>
      <c r="J1103" s="15">
        <f>IF($I1103="","",SUMIFS($I$2:$I$1201,$G$2:$G$1201,$G1103))</f>
        <v/>
      </c>
      <c r="K1103" s="19">
        <f>IF($I1103="","",IFERROR($I1103/$J1103,0))</f>
        <v/>
      </c>
      <c r="L1103" s="18">
        <f>IF($K1103="","",$K1103*N(INDEX(Turnos!$C$2:$C$201,MATCH($G1103,Turnos!$J$2:$J$201,0))))</f>
        <v/>
      </c>
      <c r="M1103" s="18">
        <f>IF($K1103="","",$K1103*N(INDEX(Turnos!$D$2:$D$201,MATCH($G1103,Turnos!$J$2:$J$201,0))))</f>
        <v/>
      </c>
      <c r="N1103" s="18">
        <f>IF($K1103="","",$L1103+$M1103)</f>
        <v/>
      </c>
      <c r="O1103" s="13">
        <f>IF(OR($G1103="",$C1103="",$G1103&lt;&gt;'Liquidación del turno'!$C$5),"",COUNTIFS($G$2:$G1103,$G1103,$C$2:$C1103,"&lt;&gt;"))</f>
        <v/>
      </c>
    </row>
    <row r="1104">
      <c r="A1104" s="16" t="n"/>
      <c r="B1104" s="11" t="n"/>
      <c r="C1104" s="11" t="n"/>
      <c r="D1104" s="12" t="n"/>
      <c r="E1104" s="13">
        <f>IF($C1104="","",IFERROR(INDEX(Equipo!$B$2:$B$61,MATCH($C1104,Equipo!$A$2:$A$61,0)),"No está en Equipo"))</f>
        <v/>
      </c>
      <c r="F1104" s="15">
        <f>IF($C1104="","",IFERROR(INDEX(Equipo!$C$2:$C$61,MATCH($C1104,Equipo!$A$2:$A$61,0)),0))</f>
        <v/>
      </c>
      <c r="G1104" s="13">
        <f>IF(OR($A1104="",$B1104=""),"",IFERROR($A1104*10+MATCH($B1104,Puestos!$D$2:$D$7,0),""))</f>
        <v/>
      </c>
      <c r="H1104" s="13">
        <f>IF($G1104="","",IFERROR(INDEX(Turnos!$F$2:$F$201,MATCH($G1104,Turnos!$J$2:$J$201,0)),"Falta el turno"))</f>
        <v/>
      </c>
      <c r="I1104" s="15">
        <f>IF(OR($C1104="",$H1104=""),"",IF($H1104="Por horas",N($D1104),IF($H1104="Por puntos",N($F1104),IF($H1104="Puntos × horas",N($F1104)*N($D1104),IF($H1104="Partes iguales",1,"")))))</f>
        <v/>
      </c>
      <c r="J1104" s="15">
        <f>IF($I1104="","",SUMIFS($I$2:$I$1201,$G$2:$G$1201,$G1104))</f>
        <v/>
      </c>
      <c r="K1104" s="19">
        <f>IF($I1104="","",IFERROR($I1104/$J1104,0))</f>
        <v/>
      </c>
      <c r="L1104" s="18">
        <f>IF($K1104="","",$K1104*N(INDEX(Turnos!$C$2:$C$201,MATCH($G1104,Turnos!$J$2:$J$201,0))))</f>
        <v/>
      </c>
      <c r="M1104" s="18">
        <f>IF($K1104="","",$K1104*N(INDEX(Turnos!$D$2:$D$201,MATCH($G1104,Turnos!$J$2:$J$201,0))))</f>
        <v/>
      </c>
      <c r="N1104" s="18">
        <f>IF($K1104="","",$L1104+$M1104)</f>
        <v/>
      </c>
      <c r="O1104" s="13">
        <f>IF(OR($G1104="",$C1104="",$G1104&lt;&gt;'Liquidación del turno'!$C$5),"",COUNTIFS($G$2:$G1104,$G1104,$C$2:$C1104,"&lt;&gt;"))</f>
        <v/>
      </c>
    </row>
    <row r="1105">
      <c r="A1105" s="16" t="n"/>
      <c r="B1105" s="11" t="n"/>
      <c r="C1105" s="11" t="n"/>
      <c r="D1105" s="12" t="n"/>
      <c r="E1105" s="13">
        <f>IF($C1105="","",IFERROR(INDEX(Equipo!$B$2:$B$61,MATCH($C1105,Equipo!$A$2:$A$61,0)),"No está en Equipo"))</f>
        <v/>
      </c>
      <c r="F1105" s="15">
        <f>IF($C1105="","",IFERROR(INDEX(Equipo!$C$2:$C$61,MATCH($C1105,Equipo!$A$2:$A$61,0)),0))</f>
        <v/>
      </c>
      <c r="G1105" s="13">
        <f>IF(OR($A1105="",$B1105=""),"",IFERROR($A1105*10+MATCH($B1105,Puestos!$D$2:$D$7,0),""))</f>
        <v/>
      </c>
      <c r="H1105" s="13">
        <f>IF($G1105="","",IFERROR(INDEX(Turnos!$F$2:$F$201,MATCH($G1105,Turnos!$J$2:$J$201,0)),"Falta el turno"))</f>
        <v/>
      </c>
      <c r="I1105" s="15">
        <f>IF(OR($C1105="",$H1105=""),"",IF($H1105="Por horas",N($D1105),IF($H1105="Por puntos",N($F1105),IF($H1105="Puntos × horas",N($F1105)*N($D1105),IF($H1105="Partes iguales",1,"")))))</f>
        <v/>
      </c>
      <c r="J1105" s="15">
        <f>IF($I1105="","",SUMIFS($I$2:$I$1201,$G$2:$G$1201,$G1105))</f>
        <v/>
      </c>
      <c r="K1105" s="19">
        <f>IF($I1105="","",IFERROR($I1105/$J1105,0))</f>
        <v/>
      </c>
      <c r="L1105" s="18">
        <f>IF($K1105="","",$K1105*N(INDEX(Turnos!$C$2:$C$201,MATCH($G1105,Turnos!$J$2:$J$201,0))))</f>
        <v/>
      </c>
      <c r="M1105" s="18">
        <f>IF($K1105="","",$K1105*N(INDEX(Turnos!$D$2:$D$201,MATCH($G1105,Turnos!$J$2:$J$201,0))))</f>
        <v/>
      </c>
      <c r="N1105" s="18">
        <f>IF($K1105="","",$L1105+$M1105)</f>
        <v/>
      </c>
      <c r="O1105" s="13">
        <f>IF(OR($G1105="",$C1105="",$G1105&lt;&gt;'Liquidación del turno'!$C$5),"",COUNTIFS($G$2:$G1105,$G1105,$C$2:$C1105,"&lt;&gt;"))</f>
        <v/>
      </c>
    </row>
    <row r="1106">
      <c r="A1106" s="16" t="n"/>
      <c r="B1106" s="11" t="n"/>
      <c r="C1106" s="11" t="n"/>
      <c r="D1106" s="12" t="n"/>
      <c r="E1106" s="13">
        <f>IF($C1106="","",IFERROR(INDEX(Equipo!$B$2:$B$61,MATCH($C1106,Equipo!$A$2:$A$61,0)),"No está en Equipo"))</f>
        <v/>
      </c>
      <c r="F1106" s="15">
        <f>IF($C1106="","",IFERROR(INDEX(Equipo!$C$2:$C$61,MATCH($C1106,Equipo!$A$2:$A$61,0)),0))</f>
        <v/>
      </c>
      <c r="G1106" s="13">
        <f>IF(OR($A1106="",$B1106=""),"",IFERROR($A1106*10+MATCH($B1106,Puestos!$D$2:$D$7,0),""))</f>
        <v/>
      </c>
      <c r="H1106" s="13">
        <f>IF($G1106="","",IFERROR(INDEX(Turnos!$F$2:$F$201,MATCH($G1106,Turnos!$J$2:$J$201,0)),"Falta el turno"))</f>
        <v/>
      </c>
      <c r="I1106" s="15">
        <f>IF(OR($C1106="",$H1106=""),"",IF($H1106="Por horas",N($D1106),IF($H1106="Por puntos",N($F1106),IF($H1106="Puntos × horas",N($F1106)*N($D1106),IF($H1106="Partes iguales",1,"")))))</f>
        <v/>
      </c>
      <c r="J1106" s="15">
        <f>IF($I1106="","",SUMIFS($I$2:$I$1201,$G$2:$G$1201,$G1106))</f>
        <v/>
      </c>
      <c r="K1106" s="19">
        <f>IF($I1106="","",IFERROR($I1106/$J1106,0))</f>
        <v/>
      </c>
      <c r="L1106" s="18">
        <f>IF($K1106="","",$K1106*N(INDEX(Turnos!$C$2:$C$201,MATCH($G1106,Turnos!$J$2:$J$201,0))))</f>
        <v/>
      </c>
      <c r="M1106" s="18">
        <f>IF($K1106="","",$K1106*N(INDEX(Turnos!$D$2:$D$201,MATCH($G1106,Turnos!$J$2:$J$201,0))))</f>
        <v/>
      </c>
      <c r="N1106" s="18">
        <f>IF($K1106="","",$L1106+$M1106)</f>
        <v/>
      </c>
      <c r="O1106" s="13">
        <f>IF(OR($G1106="",$C1106="",$G1106&lt;&gt;'Liquidación del turno'!$C$5),"",COUNTIFS($G$2:$G1106,$G1106,$C$2:$C1106,"&lt;&gt;"))</f>
        <v/>
      </c>
    </row>
    <row r="1107">
      <c r="A1107" s="16" t="n"/>
      <c r="B1107" s="11" t="n"/>
      <c r="C1107" s="11" t="n"/>
      <c r="D1107" s="12" t="n"/>
      <c r="E1107" s="13">
        <f>IF($C1107="","",IFERROR(INDEX(Equipo!$B$2:$B$61,MATCH($C1107,Equipo!$A$2:$A$61,0)),"No está en Equipo"))</f>
        <v/>
      </c>
      <c r="F1107" s="15">
        <f>IF($C1107="","",IFERROR(INDEX(Equipo!$C$2:$C$61,MATCH($C1107,Equipo!$A$2:$A$61,0)),0))</f>
        <v/>
      </c>
      <c r="G1107" s="13">
        <f>IF(OR($A1107="",$B1107=""),"",IFERROR($A1107*10+MATCH($B1107,Puestos!$D$2:$D$7,0),""))</f>
        <v/>
      </c>
      <c r="H1107" s="13">
        <f>IF($G1107="","",IFERROR(INDEX(Turnos!$F$2:$F$201,MATCH($G1107,Turnos!$J$2:$J$201,0)),"Falta el turno"))</f>
        <v/>
      </c>
      <c r="I1107" s="15">
        <f>IF(OR($C1107="",$H1107=""),"",IF($H1107="Por horas",N($D1107),IF($H1107="Por puntos",N($F1107),IF($H1107="Puntos × horas",N($F1107)*N($D1107),IF($H1107="Partes iguales",1,"")))))</f>
        <v/>
      </c>
      <c r="J1107" s="15">
        <f>IF($I1107="","",SUMIFS($I$2:$I$1201,$G$2:$G$1201,$G1107))</f>
        <v/>
      </c>
      <c r="K1107" s="19">
        <f>IF($I1107="","",IFERROR($I1107/$J1107,0))</f>
        <v/>
      </c>
      <c r="L1107" s="18">
        <f>IF($K1107="","",$K1107*N(INDEX(Turnos!$C$2:$C$201,MATCH($G1107,Turnos!$J$2:$J$201,0))))</f>
        <v/>
      </c>
      <c r="M1107" s="18">
        <f>IF($K1107="","",$K1107*N(INDEX(Turnos!$D$2:$D$201,MATCH($G1107,Turnos!$J$2:$J$201,0))))</f>
        <v/>
      </c>
      <c r="N1107" s="18">
        <f>IF($K1107="","",$L1107+$M1107)</f>
        <v/>
      </c>
      <c r="O1107" s="13">
        <f>IF(OR($G1107="",$C1107="",$G1107&lt;&gt;'Liquidación del turno'!$C$5),"",COUNTIFS($G$2:$G1107,$G1107,$C$2:$C1107,"&lt;&gt;"))</f>
        <v/>
      </c>
    </row>
    <row r="1108">
      <c r="A1108" s="16" t="n"/>
      <c r="B1108" s="11" t="n"/>
      <c r="C1108" s="11" t="n"/>
      <c r="D1108" s="12" t="n"/>
      <c r="E1108" s="13">
        <f>IF($C1108="","",IFERROR(INDEX(Equipo!$B$2:$B$61,MATCH($C1108,Equipo!$A$2:$A$61,0)),"No está en Equipo"))</f>
        <v/>
      </c>
      <c r="F1108" s="15">
        <f>IF($C1108="","",IFERROR(INDEX(Equipo!$C$2:$C$61,MATCH($C1108,Equipo!$A$2:$A$61,0)),0))</f>
        <v/>
      </c>
      <c r="G1108" s="13">
        <f>IF(OR($A1108="",$B1108=""),"",IFERROR($A1108*10+MATCH($B1108,Puestos!$D$2:$D$7,0),""))</f>
        <v/>
      </c>
      <c r="H1108" s="13">
        <f>IF($G1108="","",IFERROR(INDEX(Turnos!$F$2:$F$201,MATCH($G1108,Turnos!$J$2:$J$201,0)),"Falta el turno"))</f>
        <v/>
      </c>
      <c r="I1108" s="15">
        <f>IF(OR($C1108="",$H1108=""),"",IF($H1108="Por horas",N($D1108),IF($H1108="Por puntos",N($F1108),IF($H1108="Puntos × horas",N($F1108)*N($D1108),IF($H1108="Partes iguales",1,"")))))</f>
        <v/>
      </c>
      <c r="J1108" s="15">
        <f>IF($I1108="","",SUMIFS($I$2:$I$1201,$G$2:$G$1201,$G1108))</f>
        <v/>
      </c>
      <c r="K1108" s="19">
        <f>IF($I1108="","",IFERROR($I1108/$J1108,0))</f>
        <v/>
      </c>
      <c r="L1108" s="18">
        <f>IF($K1108="","",$K1108*N(INDEX(Turnos!$C$2:$C$201,MATCH($G1108,Turnos!$J$2:$J$201,0))))</f>
        <v/>
      </c>
      <c r="M1108" s="18">
        <f>IF($K1108="","",$K1108*N(INDEX(Turnos!$D$2:$D$201,MATCH($G1108,Turnos!$J$2:$J$201,0))))</f>
        <v/>
      </c>
      <c r="N1108" s="18">
        <f>IF($K1108="","",$L1108+$M1108)</f>
        <v/>
      </c>
      <c r="O1108" s="13">
        <f>IF(OR($G1108="",$C1108="",$G1108&lt;&gt;'Liquidación del turno'!$C$5),"",COUNTIFS($G$2:$G1108,$G1108,$C$2:$C1108,"&lt;&gt;"))</f>
        <v/>
      </c>
    </row>
    <row r="1109">
      <c r="A1109" s="16" t="n"/>
      <c r="B1109" s="11" t="n"/>
      <c r="C1109" s="11" t="n"/>
      <c r="D1109" s="12" t="n"/>
      <c r="E1109" s="13">
        <f>IF($C1109="","",IFERROR(INDEX(Equipo!$B$2:$B$61,MATCH($C1109,Equipo!$A$2:$A$61,0)),"No está en Equipo"))</f>
        <v/>
      </c>
      <c r="F1109" s="15">
        <f>IF($C1109="","",IFERROR(INDEX(Equipo!$C$2:$C$61,MATCH($C1109,Equipo!$A$2:$A$61,0)),0))</f>
        <v/>
      </c>
      <c r="G1109" s="13">
        <f>IF(OR($A1109="",$B1109=""),"",IFERROR($A1109*10+MATCH($B1109,Puestos!$D$2:$D$7,0),""))</f>
        <v/>
      </c>
      <c r="H1109" s="13">
        <f>IF($G1109="","",IFERROR(INDEX(Turnos!$F$2:$F$201,MATCH($G1109,Turnos!$J$2:$J$201,0)),"Falta el turno"))</f>
        <v/>
      </c>
      <c r="I1109" s="15">
        <f>IF(OR($C1109="",$H1109=""),"",IF($H1109="Por horas",N($D1109),IF($H1109="Por puntos",N($F1109),IF($H1109="Puntos × horas",N($F1109)*N($D1109),IF($H1109="Partes iguales",1,"")))))</f>
        <v/>
      </c>
      <c r="J1109" s="15">
        <f>IF($I1109="","",SUMIFS($I$2:$I$1201,$G$2:$G$1201,$G1109))</f>
        <v/>
      </c>
      <c r="K1109" s="19">
        <f>IF($I1109="","",IFERROR($I1109/$J1109,0))</f>
        <v/>
      </c>
      <c r="L1109" s="18">
        <f>IF($K1109="","",$K1109*N(INDEX(Turnos!$C$2:$C$201,MATCH($G1109,Turnos!$J$2:$J$201,0))))</f>
        <v/>
      </c>
      <c r="M1109" s="18">
        <f>IF($K1109="","",$K1109*N(INDEX(Turnos!$D$2:$D$201,MATCH($G1109,Turnos!$J$2:$J$201,0))))</f>
        <v/>
      </c>
      <c r="N1109" s="18">
        <f>IF($K1109="","",$L1109+$M1109)</f>
        <v/>
      </c>
      <c r="O1109" s="13">
        <f>IF(OR($G1109="",$C1109="",$G1109&lt;&gt;'Liquidación del turno'!$C$5),"",COUNTIFS($G$2:$G1109,$G1109,$C$2:$C1109,"&lt;&gt;"))</f>
        <v/>
      </c>
    </row>
    <row r="1110">
      <c r="A1110" s="16" t="n"/>
      <c r="B1110" s="11" t="n"/>
      <c r="C1110" s="11" t="n"/>
      <c r="D1110" s="12" t="n"/>
      <c r="E1110" s="13">
        <f>IF($C1110="","",IFERROR(INDEX(Equipo!$B$2:$B$61,MATCH($C1110,Equipo!$A$2:$A$61,0)),"No está en Equipo"))</f>
        <v/>
      </c>
      <c r="F1110" s="15">
        <f>IF($C1110="","",IFERROR(INDEX(Equipo!$C$2:$C$61,MATCH($C1110,Equipo!$A$2:$A$61,0)),0))</f>
        <v/>
      </c>
      <c r="G1110" s="13">
        <f>IF(OR($A1110="",$B1110=""),"",IFERROR($A1110*10+MATCH($B1110,Puestos!$D$2:$D$7,0),""))</f>
        <v/>
      </c>
      <c r="H1110" s="13">
        <f>IF($G1110="","",IFERROR(INDEX(Turnos!$F$2:$F$201,MATCH($G1110,Turnos!$J$2:$J$201,0)),"Falta el turno"))</f>
        <v/>
      </c>
      <c r="I1110" s="15">
        <f>IF(OR($C1110="",$H1110=""),"",IF($H1110="Por horas",N($D1110),IF($H1110="Por puntos",N($F1110),IF($H1110="Puntos × horas",N($F1110)*N($D1110),IF($H1110="Partes iguales",1,"")))))</f>
        <v/>
      </c>
      <c r="J1110" s="15">
        <f>IF($I1110="","",SUMIFS($I$2:$I$1201,$G$2:$G$1201,$G1110))</f>
        <v/>
      </c>
      <c r="K1110" s="19">
        <f>IF($I1110="","",IFERROR($I1110/$J1110,0))</f>
        <v/>
      </c>
      <c r="L1110" s="18">
        <f>IF($K1110="","",$K1110*N(INDEX(Turnos!$C$2:$C$201,MATCH($G1110,Turnos!$J$2:$J$201,0))))</f>
        <v/>
      </c>
      <c r="M1110" s="18">
        <f>IF($K1110="","",$K1110*N(INDEX(Turnos!$D$2:$D$201,MATCH($G1110,Turnos!$J$2:$J$201,0))))</f>
        <v/>
      </c>
      <c r="N1110" s="18">
        <f>IF($K1110="","",$L1110+$M1110)</f>
        <v/>
      </c>
      <c r="O1110" s="13">
        <f>IF(OR($G1110="",$C1110="",$G1110&lt;&gt;'Liquidación del turno'!$C$5),"",COUNTIFS($G$2:$G1110,$G1110,$C$2:$C1110,"&lt;&gt;"))</f>
        <v/>
      </c>
    </row>
    <row r="1111">
      <c r="A1111" s="16" t="n"/>
      <c r="B1111" s="11" t="n"/>
      <c r="C1111" s="11" t="n"/>
      <c r="D1111" s="12" t="n"/>
      <c r="E1111" s="13">
        <f>IF($C1111="","",IFERROR(INDEX(Equipo!$B$2:$B$61,MATCH($C1111,Equipo!$A$2:$A$61,0)),"No está en Equipo"))</f>
        <v/>
      </c>
      <c r="F1111" s="15">
        <f>IF($C1111="","",IFERROR(INDEX(Equipo!$C$2:$C$61,MATCH($C1111,Equipo!$A$2:$A$61,0)),0))</f>
        <v/>
      </c>
      <c r="G1111" s="13">
        <f>IF(OR($A1111="",$B1111=""),"",IFERROR($A1111*10+MATCH($B1111,Puestos!$D$2:$D$7,0),""))</f>
        <v/>
      </c>
      <c r="H1111" s="13">
        <f>IF($G1111="","",IFERROR(INDEX(Turnos!$F$2:$F$201,MATCH($G1111,Turnos!$J$2:$J$201,0)),"Falta el turno"))</f>
        <v/>
      </c>
      <c r="I1111" s="15">
        <f>IF(OR($C1111="",$H1111=""),"",IF($H1111="Por horas",N($D1111),IF($H1111="Por puntos",N($F1111),IF($H1111="Puntos × horas",N($F1111)*N($D1111),IF($H1111="Partes iguales",1,"")))))</f>
        <v/>
      </c>
      <c r="J1111" s="15">
        <f>IF($I1111="","",SUMIFS($I$2:$I$1201,$G$2:$G$1201,$G1111))</f>
        <v/>
      </c>
      <c r="K1111" s="19">
        <f>IF($I1111="","",IFERROR($I1111/$J1111,0))</f>
        <v/>
      </c>
      <c r="L1111" s="18">
        <f>IF($K1111="","",$K1111*N(INDEX(Turnos!$C$2:$C$201,MATCH($G1111,Turnos!$J$2:$J$201,0))))</f>
        <v/>
      </c>
      <c r="M1111" s="18">
        <f>IF($K1111="","",$K1111*N(INDEX(Turnos!$D$2:$D$201,MATCH($G1111,Turnos!$J$2:$J$201,0))))</f>
        <v/>
      </c>
      <c r="N1111" s="18">
        <f>IF($K1111="","",$L1111+$M1111)</f>
        <v/>
      </c>
      <c r="O1111" s="13">
        <f>IF(OR($G1111="",$C1111="",$G1111&lt;&gt;'Liquidación del turno'!$C$5),"",COUNTIFS($G$2:$G1111,$G1111,$C$2:$C1111,"&lt;&gt;"))</f>
        <v/>
      </c>
    </row>
    <row r="1112">
      <c r="A1112" s="16" t="n"/>
      <c r="B1112" s="11" t="n"/>
      <c r="C1112" s="11" t="n"/>
      <c r="D1112" s="12" t="n"/>
      <c r="E1112" s="13">
        <f>IF($C1112="","",IFERROR(INDEX(Equipo!$B$2:$B$61,MATCH($C1112,Equipo!$A$2:$A$61,0)),"No está en Equipo"))</f>
        <v/>
      </c>
      <c r="F1112" s="15">
        <f>IF($C1112="","",IFERROR(INDEX(Equipo!$C$2:$C$61,MATCH($C1112,Equipo!$A$2:$A$61,0)),0))</f>
        <v/>
      </c>
      <c r="G1112" s="13">
        <f>IF(OR($A1112="",$B1112=""),"",IFERROR($A1112*10+MATCH($B1112,Puestos!$D$2:$D$7,0),""))</f>
        <v/>
      </c>
      <c r="H1112" s="13">
        <f>IF($G1112="","",IFERROR(INDEX(Turnos!$F$2:$F$201,MATCH($G1112,Turnos!$J$2:$J$201,0)),"Falta el turno"))</f>
        <v/>
      </c>
      <c r="I1112" s="15">
        <f>IF(OR($C1112="",$H1112=""),"",IF($H1112="Por horas",N($D1112),IF($H1112="Por puntos",N($F1112),IF($H1112="Puntos × horas",N($F1112)*N($D1112),IF($H1112="Partes iguales",1,"")))))</f>
        <v/>
      </c>
      <c r="J1112" s="15">
        <f>IF($I1112="","",SUMIFS($I$2:$I$1201,$G$2:$G$1201,$G1112))</f>
        <v/>
      </c>
      <c r="K1112" s="19">
        <f>IF($I1112="","",IFERROR($I1112/$J1112,0))</f>
        <v/>
      </c>
      <c r="L1112" s="18">
        <f>IF($K1112="","",$K1112*N(INDEX(Turnos!$C$2:$C$201,MATCH($G1112,Turnos!$J$2:$J$201,0))))</f>
        <v/>
      </c>
      <c r="M1112" s="18">
        <f>IF($K1112="","",$K1112*N(INDEX(Turnos!$D$2:$D$201,MATCH($G1112,Turnos!$J$2:$J$201,0))))</f>
        <v/>
      </c>
      <c r="N1112" s="18">
        <f>IF($K1112="","",$L1112+$M1112)</f>
        <v/>
      </c>
      <c r="O1112" s="13">
        <f>IF(OR($G1112="",$C1112="",$G1112&lt;&gt;'Liquidación del turno'!$C$5),"",COUNTIFS($G$2:$G1112,$G1112,$C$2:$C1112,"&lt;&gt;"))</f>
        <v/>
      </c>
    </row>
    <row r="1113">
      <c r="A1113" s="16" t="n"/>
      <c r="B1113" s="11" t="n"/>
      <c r="C1113" s="11" t="n"/>
      <c r="D1113" s="12" t="n"/>
      <c r="E1113" s="13">
        <f>IF($C1113="","",IFERROR(INDEX(Equipo!$B$2:$B$61,MATCH($C1113,Equipo!$A$2:$A$61,0)),"No está en Equipo"))</f>
        <v/>
      </c>
      <c r="F1113" s="15">
        <f>IF($C1113="","",IFERROR(INDEX(Equipo!$C$2:$C$61,MATCH($C1113,Equipo!$A$2:$A$61,0)),0))</f>
        <v/>
      </c>
      <c r="G1113" s="13">
        <f>IF(OR($A1113="",$B1113=""),"",IFERROR($A1113*10+MATCH($B1113,Puestos!$D$2:$D$7,0),""))</f>
        <v/>
      </c>
      <c r="H1113" s="13">
        <f>IF($G1113="","",IFERROR(INDEX(Turnos!$F$2:$F$201,MATCH($G1113,Turnos!$J$2:$J$201,0)),"Falta el turno"))</f>
        <v/>
      </c>
      <c r="I1113" s="15">
        <f>IF(OR($C1113="",$H1113=""),"",IF($H1113="Por horas",N($D1113),IF($H1113="Por puntos",N($F1113),IF($H1113="Puntos × horas",N($F1113)*N($D1113),IF($H1113="Partes iguales",1,"")))))</f>
        <v/>
      </c>
      <c r="J1113" s="15">
        <f>IF($I1113="","",SUMIFS($I$2:$I$1201,$G$2:$G$1201,$G1113))</f>
        <v/>
      </c>
      <c r="K1113" s="19">
        <f>IF($I1113="","",IFERROR($I1113/$J1113,0))</f>
        <v/>
      </c>
      <c r="L1113" s="18">
        <f>IF($K1113="","",$K1113*N(INDEX(Turnos!$C$2:$C$201,MATCH($G1113,Turnos!$J$2:$J$201,0))))</f>
        <v/>
      </c>
      <c r="M1113" s="18">
        <f>IF($K1113="","",$K1113*N(INDEX(Turnos!$D$2:$D$201,MATCH($G1113,Turnos!$J$2:$J$201,0))))</f>
        <v/>
      </c>
      <c r="N1113" s="18">
        <f>IF($K1113="","",$L1113+$M1113)</f>
        <v/>
      </c>
      <c r="O1113" s="13">
        <f>IF(OR($G1113="",$C1113="",$G1113&lt;&gt;'Liquidación del turno'!$C$5),"",COUNTIFS($G$2:$G1113,$G1113,$C$2:$C1113,"&lt;&gt;"))</f>
        <v/>
      </c>
    </row>
    <row r="1114">
      <c r="A1114" s="16" t="n"/>
      <c r="B1114" s="11" t="n"/>
      <c r="C1114" s="11" t="n"/>
      <c r="D1114" s="12" t="n"/>
      <c r="E1114" s="13">
        <f>IF($C1114="","",IFERROR(INDEX(Equipo!$B$2:$B$61,MATCH($C1114,Equipo!$A$2:$A$61,0)),"No está en Equipo"))</f>
        <v/>
      </c>
      <c r="F1114" s="15">
        <f>IF($C1114="","",IFERROR(INDEX(Equipo!$C$2:$C$61,MATCH($C1114,Equipo!$A$2:$A$61,0)),0))</f>
        <v/>
      </c>
      <c r="G1114" s="13">
        <f>IF(OR($A1114="",$B1114=""),"",IFERROR($A1114*10+MATCH($B1114,Puestos!$D$2:$D$7,0),""))</f>
        <v/>
      </c>
      <c r="H1114" s="13">
        <f>IF($G1114="","",IFERROR(INDEX(Turnos!$F$2:$F$201,MATCH($G1114,Turnos!$J$2:$J$201,0)),"Falta el turno"))</f>
        <v/>
      </c>
      <c r="I1114" s="15">
        <f>IF(OR($C1114="",$H1114=""),"",IF($H1114="Por horas",N($D1114),IF($H1114="Por puntos",N($F1114),IF($H1114="Puntos × horas",N($F1114)*N($D1114),IF($H1114="Partes iguales",1,"")))))</f>
        <v/>
      </c>
      <c r="J1114" s="15">
        <f>IF($I1114="","",SUMIFS($I$2:$I$1201,$G$2:$G$1201,$G1114))</f>
        <v/>
      </c>
      <c r="K1114" s="19">
        <f>IF($I1114="","",IFERROR($I1114/$J1114,0))</f>
        <v/>
      </c>
      <c r="L1114" s="18">
        <f>IF($K1114="","",$K1114*N(INDEX(Turnos!$C$2:$C$201,MATCH($G1114,Turnos!$J$2:$J$201,0))))</f>
        <v/>
      </c>
      <c r="M1114" s="18">
        <f>IF($K1114="","",$K1114*N(INDEX(Turnos!$D$2:$D$201,MATCH($G1114,Turnos!$J$2:$J$201,0))))</f>
        <v/>
      </c>
      <c r="N1114" s="18">
        <f>IF($K1114="","",$L1114+$M1114)</f>
        <v/>
      </c>
      <c r="O1114" s="13">
        <f>IF(OR($G1114="",$C1114="",$G1114&lt;&gt;'Liquidación del turno'!$C$5),"",COUNTIFS($G$2:$G1114,$G1114,$C$2:$C1114,"&lt;&gt;"))</f>
        <v/>
      </c>
    </row>
    <row r="1115">
      <c r="A1115" s="16" t="n"/>
      <c r="B1115" s="11" t="n"/>
      <c r="C1115" s="11" t="n"/>
      <c r="D1115" s="12" t="n"/>
      <c r="E1115" s="13">
        <f>IF($C1115="","",IFERROR(INDEX(Equipo!$B$2:$B$61,MATCH($C1115,Equipo!$A$2:$A$61,0)),"No está en Equipo"))</f>
        <v/>
      </c>
      <c r="F1115" s="15">
        <f>IF($C1115="","",IFERROR(INDEX(Equipo!$C$2:$C$61,MATCH($C1115,Equipo!$A$2:$A$61,0)),0))</f>
        <v/>
      </c>
      <c r="G1115" s="13">
        <f>IF(OR($A1115="",$B1115=""),"",IFERROR($A1115*10+MATCH($B1115,Puestos!$D$2:$D$7,0),""))</f>
        <v/>
      </c>
      <c r="H1115" s="13">
        <f>IF($G1115="","",IFERROR(INDEX(Turnos!$F$2:$F$201,MATCH($G1115,Turnos!$J$2:$J$201,0)),"Falta el turno"))</f>
        <v/>
      </c>
      <c r="I1115" s="15">
        <f>IF(OR($C1115="",$H1115=""),"",IF($H1115="Por horas",N($D1115),IF($H1115="Por puntos",N($F1115),IF($H1115="Puntos × horas",N($F1115)*N($D1115),IF($H1115="Partes iguales",1,"")))))</f>
        <v/>
      </c>
      <c r="J1115" s="15">
        <f>IF($I1115="","",SUMIFS($I$2:$I$1201,$G$2:$G$1201,$G1115))</f>
        <v/>
      </c>
      <c r="K1115" s="19">
        <f>IF($I1115="","",IFERROR($I1115/$J1115,0))</f>
        <v/>
      </c>
      <c r="L1115" s="18">
        <f>IF($K1115="","",$K1115*N(INDEX(Turnos!$C$2:$C$201,MATCH($G1115,Turnos!$J$2:$J$201,0))))</f>
        <v/>
      </c>
      <c r="M1115" s="18">
        <f>IF($K1115="","",$K1115*N(INDEX(Turnos!$D$2:$D$201,MATCH($G1115,Turnos!$J$2:$J$201,0))))</f>
        <v/>
      </c>
      <c r="N1115" s="18">
        <f>IF($K1115="","",$L1115+$M1115)</f>
        <v/>
      </c>
      <c r="O1115" s="13">
        <f>IF(OR($G1115="",$C1115="",$G1115&lt;&gt;'Liquidación del turno'!$C$5),"",COUNTIFS($G$2:$G1115,$G1115,$C$2:$C1115,"&lt;&gt;"))</f>
        <v/>
      </c>
    </row>
    <row r="1116">
      <c r="A1116" s="16" t="n"/>
      <c r="B1116" s="11" t="n"/>
      <c r="C1116" s="11" t="n"/>
      <c r="D1116" s="12" t="n"/>
      <c r="E1116" s="13">
        <f>IF($C1116="","",IFERROR(INDEX(Equipo!$B$2:$B$61,MATCH($C1116,Equipo!$A$2:$A$61,0)),"No está en Equipo"))</f>
        <v/>
      </c>
      <c r="F1116" s="15">
        <f>IF($C1116="","",IFERROR(INDEX(Equipo!$C$2:$C$61,MATCH($C1116,Equipo!$A$2:$A$61,0)),0))</f>
        <v/>
      </c>
      <c r="G1116" s="13">
        <f>IF(OR($A1116="",$B1116=""),"",IFERROR($A1116*10+MATCH($B1116,Puestos!$D$2:$D$7,0),""))</f>
        <v/>
      </c>
      <c r="H1116" s="13">
        <f>IF($G1116="","",IFERROR(INDEX(Turnos!$F$2:$F$201,MATCH($G1116,Turnos!$J$2:$J$201,0)),"Falta el turno"))</f>
        <v/>
      </c>
      <c r="I1116" s="15">
        <f>IF(OR($C1116="",$H1116=""),"",IF($H1116="Por horas",N($D1116),IF($H1116="Por puntos",N($F1116),IF($H1116="Puntos × horas",N($F1116)*N($D1116),IF($H1116="Partes iguales",1,"")))))</f>
        <v/>
      </c>
      <c r="J1116" s="15">
        <f>IF($I1116="","",SUMIFS($I$2:$I$1201,$G$2:$G$1201,$G1116))</f>
        <v/>
      </c>
      <c r="K1116" s="19">
        <f>IF($I1116="","",IFERROR($I1116/$J1116,0))</f>
        <v/>
      </c>
      <c r="L1116" s="18">
        <f>IF($K1116="","",$K1116*N(INDEX(Turnos!$C$2:$C$201,MATCH($G1116,Turnos!$J$2:$J$201,0))))</f>
        <v/>
      </c>
      <c r="M1116" s="18">
        <f>IF($K1116="","",$K1116*N(INDEX(Turnos!$D$2:$D$201,MATCH($G1116,Turnos!$J$2:$J$201,0))))</f>
        <v/>
      </c>
      <c r="N1116" s="18">
        <f>IF($K1116="","",$L1116+$M1116)</f>
        <v/>
      </c>
      <c r="O1116" s="13">
        <f>IF(OR($G1116="",$C1116="",$G1116&lt;&gt;'Liquidación del turno'!$C$5),"",COUNTIFS($G$2:$G1116,$G1116,$C$2:$C1116,"&lt;&gt;"))</f>
        <v/>
      </c>
    </row>
    <row r="1117">
      <c r="A1117" s="16" t="n"/>
      <c r="B1117" s="11" t="n"/>
      <c r="C1117" s="11" t="n"/>
      <c r="D1117" s="12" t="n"/>
      <c r="E1117" s="13">
        <f>IF($C1117="","",IFERROR(INDEX(Equipo!$B$2:$B$61,MATCH($C1117,Equipo!$A$2:$A$61,0)),"No está en Equipo"))</f>
        <v/>
      </c>
      <c r="F1117" s="15">
        <f>IF($C1117="","",IFERROR(INDEX(Equipo!$C$2:$C$61,MATCH($C1117,Equipo!$A$2:$A$61,0)),0))</f>
        <v/>
      </c>
      <c r="G1117" s="13">
        <f>IF(OR($A1117="",$B1117=""),"",IFERROR($A1117*10+MATCH($B1117,Puestos!$D$2:$D$7,0),""))</f>
        <v/>
      </c>
      <c r="H1117" s="13">
        <f>IF($G1117="","",IFERROR(INDEX(Turnos!$F$2:$F$201,MATCH($G1117,Turnos!$J$2:$J$201,0)),"Falta el turno"))</f>
        <v/>
      </c>
      <c r="I1117" s="15">
        <f>IF(OR($C1117="",$H1117=""),"",IF($H1117="Por horas",N($D1117),IF($H1117="Por puntos",N($F1117),IF($H1117="Puntos × horas",N($F1117)*N($D1117),IF($H1117="Partes iguales",1,"")))))</f>
        <v/>
      </c>
      <c r="J1117" s="15">
        <f>IF($I1117="","",SUMIFS($I$2:$I$1201,$G$2:$G$1201,$G1117))</f>
        <v/>
      </c>
      <c r="K1117" s="19">
        <f>IF($I1117="","",IFERROR($I1117/$J1117,0))</f>
        <v/>
      </c>
      <c r="L1117" s="18">
        <f>IF($K1117="","",$K1117*N(INDEX(Turnos!$C$2:$C$201,MATCH($G1117,Turnos!$J$2:$J$201,0))))</f>
        <v/>
      </c>
      <c r="M1117" s="18">
        <f>IF($K1117="","",$K1117*N(INDEX(Turnos!$D$2:$D$201,MATCH($G1117,Turnos!$J$2:$J$201,0))))</f>
        <v/>
      </c>
      <c r="N1117" s="18">
        <f>IF($K1117="","",$L1117+$M1117)</f>
        <v/>
      </c>
      <c r="O1117" s="13">
        <f>IF(OR($G1117="",$C1117="",$G1117&lt;&gt;'Liquidación del turno'!$C$5),"",COUNTIFS($G$2:$G1117,$G1117,$C$2:$C1117,"&lt;&gt;"))</f>
        <v/>
      </c>
    </row>
    <row r="1118">
      <c r="A1118" s="16" t="n"/>
      <c r="B1118" s="11" t="n"/>
      <c r="C1118" s="11" t="n"/>
      <c r="D1118" s="12" t="n"/>
      <c r="E1118" s="13">
        <f>IF($C1118="","",IFERROR(INDEX(Equipo!$B$2:$B$61,MATCH($C1118,Equipo!$A$2:$A$61,0)),"No está en Equipo"))</f>
        <v/>
      </c>
      <c r="F1118" s="15">
        <f>IF($C1118="","",IFERROR(INDEX(Equipo!$C$2:$C$61,MATCH($C1118,Equipo!$A$2:$A$61,0)),0))</f>
        <v/>
      </c>
      <c r="G1118" s="13">
        <f>IF(OR($A1118="",$B1118=""),"",IFERROR($A1118*10+MATCH($B1118,Puestos!$D$2:$D$7,0),""))</f>
        <v/>
      </c>
      <c r="H1118" s="13">
        <f>IF($G1118="","",IFERROR(INDEX(Turnos!$F$2:$F$201,MATCH($G1118,Turnos!$J$2:$J$201,0)),"Falta el turno"))</f>
        <v/>
      </c>
      <c r="I1118" s="15">
        <f>IF(OR($C1118="",$H1118=""),"",IF($H1118="Por horas",N($D1118),IF($H1118="Por puntos",N($F1118),IF($H1118="Puntos × horas",N($F1118)*N($D1118),IF($H1118="Partes iguales",1,"")))))</f>
        <v/>
      </c>
      <c r="J1118" s="15">
        <f>IF($I1118="","",SUMIFS($I$2:$I$1201,$G$2:$G$1201,$G1118))</f>
        <v/>
      </c>
      <c r="K1118" s="19">
        <f>IF($I1118="","",IFERROR($I1118/$J1118,0))</f>
        <v/>
      </c>
      <c r="L1118" s="18">
        <f>IF($K1118="","",$K1118*N(INDEX(Turnos!$C$2:$C$201,MATCH($G1118,Turnos!$J$2:$J$201,0))))</f>
        <v/>
      </c>
      <c r="M1118" s="18">
        <f>IF($K1118="","",$K1118*N(INDEX(Turnos!$D$2:$D$201,MATCH($G1118,Turnos!$J$2:$J$201,0))))</f>
        <v/>
      </c>
      <c r="N1118" s="18">
        <f>IF($K1118="","",$L1118+$M1118)</f>
        <v/>
      </c>
      <c r="O1118" s="13">
        <f>IF(OR($G1118="",$C1118="",$G1118&lt;&gt;'Liquidación del turno'!$C$5),"",COUNTIFS($G$2:$G1118,$G1118,$C$2:$C1118,"&lt;&gt;"))</f>
        <v/>
      </c>
    </row>
    <row r="1119">
      <c r="A1119" s="16" t="n"/>
      <c r="B1119" s="11" t="n"/>
      <c r="C1119" s="11" t="n"/>
      <c r="D1119" s="12" t="n"/>
      <c r="E1119" s="13">
        <f>IF($C1119="","",IFERROR(INDEX(Equipo!$B$2:$B$61,MATCH($C1119,Equipo!$A$2:$A$61,0)),"No está en Equipo"))</f>
        <v/>
      </c>
      <c r="F1119" s="15">
        <f>IF($C1119="","",IFERROR(INDEX(Equipo!$C$2:$C$61,MATCH($C1119,Equipo!$A$2:$A$61,0)),0))</f>
        <v/>
      </c>
      <c r="G1119" s="13">
        <f>IF(OR($A1119="",$B1119=""),"",IFERROR($A1119*10+MATCH($B1119,Puestos!$D$2:$D$7,0),""))</f>
        <v/>
      </c>
      <c r="H1119" s="13">
        <f>IF($G1119="","",IFERROR(INDEX(Turnos!$F$2:$F$201,MATCH($G1119,Turnos!$J$2:$J$201,0)),"Falta el turno"))</f>
        <v/>
      </c>
      <c r="I1119" s="15">
        <f>IF(OR($C1119="",$H1119=""),"",IF($H1119="Por horas",N($D1119),IF($H1119="Por puntos",N($F1119),IF($H1119="Puntos × horas",N($F1119)*N($D1119),IF($H1119="Partes iguales",1,"")))))</f>
        <v/>
      </c>
      <c r="J1119" s="15">
        <f>IF($I1119="","",SUMIFS($I$2:$I$1201,$G$2:$G$1201,$G1119))</f>
        <v/>
      </c>
      <c r="K1119" s="19">
        <f>IF($I1119="","",IFERROR($I1119/$J1119,0))</f>
        <v/>
      </c>
      <c r="L1119" s="18">
        <f>IF($K1119="","",$K1119*N(INDEX(Turnos!$C$2:$C$201,MATCH($G1119,Turnos!$J$2:$J$201,0))))</f>
        <v/>
      </c>
      <c r="M1119" s="18">
        <f>IF($K1119="","",$K1119*N(INDEX(Turnos!$D$2:$D$201,MATCH($G1119,Turnos!$J$2:$J$201,0))))</f>
        <v/>
      </c>
      <c r="N1119" s="18">
        <f>IF($K1119="","",$L1119+$M1119)</f>
        <v/>
      </c>
      <c r="O1119" s="13">
        <f>IF(OR($G1119="",$C1119="",$G1119&lt;&gt;'Liquidación del turno'!$C$5),"",COUNTIFS($G$2:$G1119,$G1119,$C$2:$C1119,"&lt;&gt;"))</f>
        <v/>
      </c>
    </row>
    <row r="1120">
      <c r="A1120" s="16" t="n"/>
      <c r="B1120" s="11" t="n"/>
      <c r="C1120" s="11" t="n"/>
      <c r="D1120" s="12" t="n"/>
      <c r="E1120" s="13">
        <f>IF($C1120="","",IFERROR(INDEX(Equipo!$B$2:$B$61,MATCH($C1120,Equipo!$A$2:$A$61,0)),"No está en Equipo"))</f>
        <v/>
      </c>
      <c r="F1120" s="15">
        <f>IF($C1120="","",IFERROR(INDEX(Equipo!$C$2:$C$61,MATCH($C1120,Equipo!$A$2:$A$61,0)),0))</f>
        <v/>
      </c>
      <c r="G1120" s="13">
        <f>IF(OR($A1120="",$B1120=""),"",IFERROR($A1120*10+MATCH($B1120,Puestos!$D$2:$D$7,0),""))</f>
        <v/>
      </c>
      <c r="H1120" s="13">
        <f>IF($G1120="","",IFERROR(INDEX(Turnos!$F$2:$F$201,MATCH($G1120,Turnos!$J$2:$J$201,0)),"Falta el turno"))</f>
        <v/>
      </c>
      <c r="I1120" s="15">
        <f>IF(OR($C1120="",$H1120=""),"",IF($H1120="Por horas",N($D1120),IF($H1120="Por puntos",N($F1120),IF($H1120="Puntos × horas",N($F1120)*N($D1120),IF($H1120="Partes iguales",1,"")))))</f>
        <v/>
      </c>
      <c r="J1120" s="15">
        <f>IF($I1120="","",SUMIFS($I$2:$I$1201,$G$2:$G$1201,$G1120))</f>
        <v/>
      </c>
      <c r="K1120" s="19">
        <f>IF($I1120="","",IFERROR($I1120/$J1120,0))</f>
        <v/>
      </c>
      <c r="L1120" s="18">
        <f>IF($K1120="","",$K1120*N(INDEX(Turnos!$C$2:$C$201,MATCH($G1120,Turnos!$J$2:$J$201,0))))</f>
        <v/>
      </c>
      <c r="M1120" s="18">
        <f>IF($K1120="","",$K1120*N(INDEX(Turnos!$D$2:$D$201,MATCH($G1120,Turnos!$J$2:$J$201,0))))</f>
        <v/>
      </c>
      <c r="N1120" s="18">
        <f>IF($K1120="","",$L1120+$M1120)</f>
        <v/>
      </c>
      <c r="O1120" s="13">
        <f>IF(OR($G1120="",$C1120="",$G1120&lt;&gt;'Liquidación del turno'!$C$5),"",COUNTIFS($G$2:$G1120,$G1120,$C$2:$C1120,"&lt;&gt;"))</f>
        <v/>
      </c>
    </row>
    <row r="1121">
      <c r="A1121" s="16" t="n"/>
      <c r="B1121" s="11" t="n"/>
      <c r="C1121" s="11" t="n"/>
      <c r="D1121" s="12" t="n"/>
      <c r="E1121" s="13">
        <f>IF($C1121="","",IFERROR(INDEX(Equipo!$B$2:$B$61,MATCH($C1121,Equipo!$A$2:$A$61,0)),"No está en Equipo"))</f>
        <v/>
      </c>
      <c r="F1121" s="15">
        <f>IF($C1121="","",IFERROR(INDEX(Equipo!$C$2:$C$61,MATCH($C1121,Equipo!$A$2:$A$61,0)),0))</f>
        <v/>
      </c>
      <c r="G1121" s="13">
        <f>IF(OR($A1121="",$B1121=""),"",IFERROR($A1121*10+MATCH($B1121,Puestos!$D$2:$D$7,0),""))</f>
        <v/>
      </c>
      <c r="H1121" s="13">
        <f>IF($G1121="","",IFERROR(INDEX(Turnos!$F$2:$F$201,MATCH($G1121,Turnos!$J$2:$J$201,0)),"Falta el turno"))</f>
        <v/>
      </c>
      <c r="I1121" s="15">
        <f>IF(OR($C1121="",$H1121=""),"",IF($H1121="Por horas",N($D1121),IF($H1121="Por puntos",N($F1121),IF($H1121="Puntos × horas",N($F1121)*N($D1121),IF($H1121="Partes iguales",1,"")))))</f>
        <v/>
      </c>
      <c r="J1121" s="15">
        <f>IF($I1121="","",SUMIFS($I$2:$I$1201,$G$2:$G$1201,$G1121))</f>
        <v/>
      </c>
      <c r="K1121" s="19">
        <f>IF($I1121="","",IFERROR($I1121/$J1121,0))</f>
        <v/>
      </c>
      <c r="L1121" s="18">
        <f>IF($K1121="","",$K1121*N(INDEX(Turnos!$C$2:$C$201,MATCH($G1121,Turnos!$J$2:$J$201,0))))</f>
        <v/>
      </c>
      <c r="M1121" s="18">
        <f>IF($K1121="","",$K1121*N(INDEX(Turnos!$D$2:$D$201,MATCH($G1121,Turnos!$J$2:$J$201,0))))</f>
        <v/>
      </c>
      <c r="N1121" s="18">
        <f>IF($K1121="","",$L1121+$M1121)</f>
        <v/>
      </c>
      <c r="O1121" s="13">
        <f>IF(OR($G1121="",$C1121="",$G1121&lt;&gt;'Liquidación del turno'!$C$5),"",COUNTIFS($G$2:$G1121,$G1121,$C$2:$C1121,"&lt;&gt;"))</f>
        <v/>
      </c>
    </row>
    <row r="1122">
      <c r="A1122" s="16" t="n"/>
      <c r="B1122" s="11" t="n"/>
      <c r="C1122" s="11" t="n"/>
      <c r="D1122" s="12" t="n"/>
      <c r="E1122" s="13">
        <f>IF($C1122="","",IFERROR(INDEX(Equipo!$B$2:$B$61,MATCH($C1122,Equipo!$A$2:$A$61,0)),"No está en Equipo"))</f>
        <v/>
      </c>
      <c r="F1122" s="15">
        <f>IF($C1122="","",IFERROR(INDEX(Equipo!$C$2:$C$61,MATCH($C1122,Equipo!$A$2:$A$61,0)),0))</f>
        <v/>
      </c>
      <c r="G1122" s="13">
        <f>IF(OR($A1122="",$B1122=""),"",IFERROR($A1122*10+MATCH($B1122,Puestos!$D$2:$D$7,0),""))</f>
        <v/>
      </c>
      <c r="H1122" s="13">
        <f>IF($G1122="","",IFERROR(INDEX(Turnos!$F$2:$F$201,MATCH($G1122,Turnos!$J$2:$J$201,0)),"Falta el turno"))</f>
        <v/>
      </c>
      <c r="I1122" s="15">
        <f>IF(OR($C1122="",$H1122=""),"",IF($H1122="Por horas",N($D1122),IF($H1122="Por puntos",N($F1122),IF($H1122="Puntos × horas",N($F1122)*N($D1122),IF($H1122="Partes iguales",1,"")))))</f>
        <v/>
      </c>
      <c r="J1122" s="15">
        <f>IF($I1122="","",SUMIFS($I$2:$I$1201,$G$2:$G$1201,$G1122))</f>
        <v/>
      </c>
      <c r="K1122" s="19">
        <f>IF($I1122="","",IFERROR($I1122/$J1122,0))</f>
        <v/>
      </c>
      <c r="L1122" s="18">
        <f>IF($K1122="","",$K1122*N(INDEX(Turnos!$C$2:$C$201,MATCH($G1122,Turnos!$J$2:$J$201,0))))</f>
        <v/>
      </c>
      <c r="M1122" s="18">
        <f>IF($K1122="","",$K1122*N(INDEX(Turnos!$D$2:$D$201,MATCH($G1122,Turnos!$J$2:$J$201,0))))</f>
        <v/>
      </c>
      <c r="N1122" s="18">
        <f>IF($K1122="","",$L1122+$M1122)</f>
        <v/>
      </c>
      <c r="O1122" s="13">
        <f>IF(OR($G1122="",$C1122="",$G1122&lt;&gt;'Liquidación del turno'!$C$5),"",COUNTIFS($G$2:$G1122,$G1122,$C$2:$C1122,"&lt;&gt;"))</f>
        <v/>
      </c>
    </row>
    <row r="1123">
      <c r="A1123" s="16" t="n"/>
      <c r="B1123" s="11" t="n"/>
      <c r="C1123" s="11" t="n"/>
      <c r="D1123" s="12" t="n"/>
      <c r="E1123" s="13">
        <f>IF($C1123="","",IFERROR(INDEX(Equipo!$B$2:$B$61,MATCH($C1123,Equipo!$A$2:$A$61,0)),"No está en Equipo"))</f>
        <v/>
      </c>
      <c r="F1123" s="15">
        <f>IF($C1123="","",IFERROR(INDEX(Equipo!$C$2:$C$61,MATCH($C1123,Equipo!$A$2:$A$61,0)),0))</f>
        <v/>
      </c>
      <c r="G1123" s="13">
        <f>IF(OR($A1123="",$B1123=""),"",IFERROR($A1123*10+MATCH($B1123,Puestos!$D$2:$D$7,0),""))</f>
        <v/>
      </c>
      <c r="H1123" s="13">
        <f>IF($G1123="","",IFERROR(INDEX(Turnos!$F$2:$F$201,MATCH($G1123,Turnos!$J$2:$J$201,0)),"Falta el turno"))</f>
        <v/>
      </c>
      <c r="I1123" s="15">
        <f>IF(OR($C1123="",$H1123=""),"",IF($H1123="Por horas",N($D1123),IF($H1123="Por puntos",N($F1123),IF($H1123="Puntos × horas",N($F1123)*N($D1123),IF($H1123="Partes iguales",1,"")))))</f>
        <v/>
      </c>
      <c r="J1123" s="15">
        <f>IF($I1123="","",SUMIFS($I$2:$I$1201,$G$2:$G$1201,$G1123))</f>
        <v/>
      </c>
      <c r="K1123" s="19">
        <f>IF($I1123="","",IFERROR($I1123/$J1123,0))</f>
        <v/>
      </c>
      <c r="L1123" s="18">
        <f>IF($K1123="","",$K1123*N(INDEX(Turnos!$C$2:$C$201,MATCH($G1123,Turnos!$J$2:$J$201,0))))</f>
        <v/>
      </c>
      <c r="M1123" s="18">
        <f>IF($K1123="","",$K1123*N(INDEX(Turnos!$D$2:$D$201,MATCH($G1123,Turnos!$J$2:$J$201,0))))</f>
        <v/>
      </c>
      <c r="N1123" s="18">
        <f>IF($K1123="","",$L1123+$M1123)</f>
        <v/>
      </c>
      <c r="O1123" s="13">
        <f>IF(OR($G1123="",$C1123="",$G1123&lt;&gt;'Liquidación del turno'!$C$5),"",COUNTIFS($G$2:$G1123,$G1123,$C$2:$C1123,"&lt;&gt;"))</f>
        <v/>
      </c>
    </row>
    <row r="1124">
      <c r="A1124" s="16" t="n"/>
      <c r="B1124" s="11" t="n"/>
      <c r="C1124" s="11" t="n"/>
      <c r="D1124" s="12" t="n"/>
      <c r="E1124" s="13">
        <f>IF($C1124="","",IFERROR(INDEX(Equipo!$B$2:$B$61,MATCH($C1124,Equipo!$A$2:$A$61,0)),"No está en Equipo"))</f>
        <v/>
      </c>
      <c r="F1124" s="15">
        <f>IF($C1124="","",IFERROR(INDEX(Equipo!$C$2:$C$61,MATCH($C1124,Equipo!$A$2:$A$61,0)),0))</f>
        <v/>
      </c>
      <c r="G1124" s="13">
        <f>IF(OR($A1124="",$B1124=""),"",IFERROR($A1124*10+MATCH($B1124,Puestos!$D$2:$D$7,0),""))</f>
        <v/>
      </c>
      <c r="H1124" s="13">
        <f>IF($G1124="","",IFERROR(INDEX(Turnos!$F$2:$F$201,MATCH($G1124,Turnos!$J$2:$J$201,0)),"Falta el turno"))</f>
        <v/>
      </c>
      <c r="I1124" s="15">
        <f>IF(OR($C1124="",$H1124=""),"",IF($H1124="Por horas",N($D1124),IF($H1124="Por puntos",N($F1124),IF($H1124="Puntos × horas",N($F1124)*N($D1124),IF($H1124="Partes iguales",1,"")))))</f>
        <v/>
      </c>
      <c r="J1124" s="15">
        <f>IF($I1124="","",SUMIFS($I$2:$I$1201,$G$2:$G$1201,$G1124))</f>
        <v/>
      </c>
      <c r="K1124" s="19">
        <f>IF($I1124="","",IFERROR($I1124/$J1124,0))</f>
        <v/>
      </c>
      <c r="L1124" s="18">
        <f>IF($K1124="","",$K1124*N(INDEX(Turnos!$C$2:$C$201,MATCH($G1124,Turnos!$J$2:$J$201,0))))</f>
        <v/>
      </c>
      <c r="M1124" s="18">
        <f>IF($K1124="","",$K1124*N(INDEX(Turnos!$D$2:$D$201,MATCH($G1124,Turnos!$J$2:$J$201,0))))</f>
        <v/>
      </c>
      <c r="N1124" s="18">
        <f>IF($K1124="","",$L1124+$M1124)</f>
        <v/>
      </c>
      <c r="O1124" s="13">
        <f>IF(OR($G1124="",$C1124="",$G1124&lt;&gt;'Liquidación del turno'!$C$5),"",COUNTIFS($G$2:$G1124,$G1124,$C$2:$C1124,"&lt;&gt;"))</f>
        <v/>
      </c>
    </row>
    <row r="1125">
      <c r="A1125" s="16" t="n"/>
      <c r="B1125" s="11" t="n"/>
      <c r="C1125" s="11" t="n"/>
      <c r="D1125" s="12" t="n"/>
      <c r="E1125" s="13">
        <f>IF($C1125="","",IFERROR(INDEX(Equipo!$B$2:$B$61,MATCH($C1125,Equipo!$A$2:$A$61,0)),"No está en Equipo"))</f>
        <v/>
      </c>
      <c r="F1125" s="15">
        <f>IF($C1125="","",IFERROR(INDEX(Equipo!$C$2:$C$61,MATCH($C1125,Equipo!$A$2:$A$61,0)),0))</f>
        <v/>
      </c>
      <c r="G1125" s="13">
        <f>IF(OR($A1125="",$B1125=""),"",IFERROR($A1125*10+MATCH($B1125,Puestos!$D$2:$D$7,0),""))</f>
        <v/>
      </c>
      <c r="H1125" s="13">
        <f>IF($G1125="","",IFERROR(INDEX(Turnos!$F$2:$F$201,MATCH($G1125,Turnos!$J$2:$J$201,0)),"Falta el turno"))</f>
        <v/>
      </c>
      <c r="I1125" s="15">
        <f>IF(OR($C1125="",$H1125=""),"",IF($H1125="Por horas",N($D1125),IF($H1125="Por puntos",N($F1125),IF($H1125="Puntos × horas",N($F1125)*N($D1125),IF($H1125="Partes iguales",1,"")))))</f>
        <v/>
      </c>
      <c r="J1125" s="15">
        <f>IF($I1125="","",SUMIFS($I$2:$I$1201,$G$2:$G$1201,$G1125))</f>
        <v/>
      </c>
      <c r="K1125" s="19">
        <f>IF($I1125="","",IFERROR($I1125/$J1125,0))</f>
        <v/>
      </c>
      <c r="L1125" s="18">
        <f>IF($K1125="","",$K1125*N(INDEX(Turnos!$C$2:$C$201,MATCH($G1125,Turnos!$J$2:$J$201,0))))</f>
        <v/>
      </c>
      <c r="M1125" s="18">
        <f>IF($K1125="","",$K1125*N(INDEX(Turnos!$D$2:$D$201,MATCH($G1125,Turnos!$J$2:$J$201,0))))</f>
        <v/>
      </c>
      <c r="N1125" s="18">
        <f>IF($K1125="","",$L1125+$M1125)</f>
        <v/>
      </c>
      <c r="O1125" s="13">
        <f>IF(OR($G1125="",$C1125="",$G1125&lt;&gt;'Liquidación del turno'!$C$5),"",COUNTIFS($G$2:$G1125,$G1125,$C$2:$C1125,"&lt;&gt;"))</f>
        <v/>
      </c>
    </row>
    <row r="1126">
      <c r="A1126" s="16" t="n"/>
      <c r="B1126" s="11" t="n"/>
      <c r="C1126" s="11" t="n"/>
      <c r="D1126" s="12" t="n"/>
      <c r="E1126" s="13">
        <f>IF($C1126="","",IFERROR(INDEX(Equipo!$B$2:$B$61,MATCH($C1126,Equipo!$A$2:$A$61,0)),"No está en Equipo"))</f>
        <v/>
      </c>
      <c r="F1126" s="15">
        <f>IF($C1126="","",IFERROR(INDEX(Equipo!$C$2:$C$61,MATCH($C1126,Equipo!$A$2:$A$61,0)),0))</f>
        <v/>
      </c>
      <c r="G1126" s="13">
        <f>IF(OR($A1126="",$B1126=""),"",IFERROR($A1126*10+MATCH($B1126,Puestos!$D$2:$D$7,0),""))</f>
        <v/>
      </c>
      <c r="H1126" s="13">
        <f>IF($G1126="","",IFERROR(INDEX(Turnos!$F$2:$F$201,MATCH($G1126,Turnos!$J$2:$J$201,0)),"Falta el turno"))</f>
        <v/>
      </c>
      <c r="I1126" s="15">
        <f>IF(OR($C1126="",$H1126=""),"",IF($H1126="Por horas",N($D1126),IF($H1126="Por puntos",N($F1126),IF($H1126="Puntos × horas",N($F1126)*N($D1126),IF($H1126="Partes iguales",1,"")))))</f>
        <v/>
      </c>
      <c r="J1126" s="15">
        <f>IF($I1126="","",SUMIFS($I$2:$I$1201,$G$2:$G$1201,$G1126))</f>
        <v/>
      </c>
      <c r="K1126" s="19">
        <f>IF($I1126="","",IFERROR($I1126/$J1126,0))</f>
        <v/>
      </c>
      <c r="L1126" s="18">
        <f>IF($K1126="","",$K1126*N(INDEX(Turnos!$C$2:$C$201,MATCH($G1126,Turnos!$J$2:$J$201,0))))</f>
        <v/>
      </c>
      <c r="M1126" s="18">
        <f>IF($K1126="","",$K1126*N(INDEX(Turnos!$D$2:$D$201,MATCH($G1126,Turnos!$J$2:$J$201,0))))</f>
        <v/>
      </c>
      <c r="N1126" s="18">
        <f>IF($K1126="","",$L1126+$M1126)</f>
        <v/>
      </c>
      <c r="O1126" s="13">
        <f>IF(OR($G1126="",$C1126="",$G1126&lt;&gt;'Liquidación del turno'!$C$5),"",COUNTIFS($G$2:$G1126,$G1126,$C$2:$C1126,"&lt;&gt;"))</f>
        <v/>
      </c>
    </row>
    <row r="1127">
      <c r="A1127" s="16" t="n"/>
      <c r="B1127" s="11" t="n"/>
      <c r="C1127" s="11" t="n"/>
      <c r="D1127" s="12" t="n"/>
      <c r="E1127" s="13">
        <f>IF($C1127="","",IFERROR(INDEX(Equipo!$B$2:$B$61,MATCH($C1127,Equipo!$A$2:$A$61,0)),"No está en Equipo"))</f>
        <v/>
      </c>
      <c r="F1127" s="15">
        <f>IF($C1127="","",IFERROR(INDEX(Equipo!$C$2:$C$61,MATCH($C1127,Equipo!$A$2:$A$61,0)),0))</f>
        <v/>
      </c>
      <c r="G1127" s="13">
        <f>IF(OR($A1127="",$B1127=""),"",IFERROR($A1127*10+MATCH($B1127,Puestos!$D$2:$D$7,0),""))</f>
        <v/>
      </c>
      <c r="H1127" s="13">
        <f>IF($G1127="","",IFERROR(INDEX(Turnos!$F$2:$F$201,MATCH($G1127,Turnos!$J$2:$J$201,0)),"Falta el turno"))</f>
        <v/>
      </c>
      <c r="I1127" s="15">
        <f>IF(OR($C1127="",$H1127=""),"",IF($H1127="Por horas",N($D1127),IF($H1127="Por puntos",N($F1127),IF($H1127="Puntos × horas",N($F1127)*N($D1127),IF($H1127="Partes iguales",1,"")))))</f>
        <v/>
      </c>
      <c r="J1127" s="15">
        <f>IF($I1127="","",SUMIFS($I$2:$I$1201,$G$2:$G$1201,$G1127))</f>
        <v/>
      </c>
      <c r="K1127" s="19">
        <f>IF($I1127="","",IFERROR($I1127/$J1127,0))</f>
        <v/>
      </c>
      <c r="L1127" s="18">
        <f>IF($K1127="","",$K1127*N(INDEX(Turnos!$C$2:$C$201,MATCH($G1127,Turnos!$J$2:$J$201,0))))</f>
        <v/>
      </c>
      <c r="M1127" s="18">
        <f>IF($K1127="","",$K1127*N(INDEX(Turnos!$D$2:$D$201,MATCH($G1127,Turnos!$J$2:$J$201,0))))</f>
        <v/>
      </c>
      <c r="N1127" s="18">
        <f>IF($K1127="","",$L1127+$M1127)</f>
        <v/>
      </c>
      <c r="O1127" s="13">
        <f>IF(OR($G1127="",$C1127="",$G1127&lt;&gt;'Liquidación del turno'!$C$5),"",COUNTIFS($G$2:$G1127,$G1127,$C$2:$C1127,"&lt;&gt;"))</f>
        <v/>
      </c>
    </row>
    <row r="1128">
      <c r="A1128" s="16" t="n"/>
      <c r="B1128" s="11" t="n"/>
      <c r="C1128" s="11" t="n"/>
      <c r="D1128" s="12" t="n"/>
      <c r="E1128" s="13">
        <f>IF($C1128="","",IFERROR(INDEX(Equipo!$B$2:$B$61,MATCH($C1128,Equipo!$A$2:$A$61,0)),"No está en Equipo"))</f>
        <v/>
      </c>
      <c r="F1128" s="15">
        <f>IF($C1128="","",IFERROR(INDEX(Equipo!$C$2:$C$61,MATCH($C1128,Equipo!$A$2:$A$61,0)),0))</f>
        <v/>
      </c>
      <c r="G1128" s="13">
        <f>IF(OR($A1128="",$B1128=""),"",IFERROR($A1128*10+MATCH($B1128,Puestos!$D$2:$D$7,0),""))</f>
        <v/>
      </c>
      <c r="H1128" s="13">
        <f>IF($G1128="","",IFERROR(INDEX(Turnos!$F$2:$F$201,MATCH($G1128,Turnos!$J$2:$J$201,0)),"Falta el turno"))</f>
        <v/>
      </c>
      <c r="I1128" s="15">
        <f>IF(OR($C1128="",$H1128=""),"",IF($H1128="Por horas",N($D1128),IF($H1128="Por puntos",N($F1128),IF($H1128="Puntos × horas",N($F1128)*N($D1128),IF($H1128="Partes iguales",1,"")))))</f>
        <v/>
      </c>
      <c r="J1128" s="15">
        <f>IF($I1128="","",SUMIFS($I$2:$I$1201,$G$2:$G$1201,$G1128))</f>
        <v/>
      </c>
      <c r="K1128" s="19">
        <f>IF($I1128="","",IFERROR($I1128/$J1128,0))</f>
        <v/>
      </c>
      <c r="L1128" s="18">
        <f>IF($K1128="","",$K1128*N(INDEX(Turnos!$C$2:$C$201,MATCH($G1128,Turnos!$J$2:$J$201,0))))</f>
        <v/>
      </c>
      <c r="M1128" s="18">
        <f>IF($K1128="","",$K1128*N(INDEX(Turnos!$D$2:$D$201,MATCH($G1128,Turnos!$J$2:$J$201,0))))</f>
        <v/>
      </c>
      <c r="N1128" s="18">
        <f>IF($K1128="","",$L1128+$M1128)</f>
        <v/>
      </c>
      <c r="O1128" s="13">
        <f>IF(OR($G1128="",$C1128="",$G1128&lt;&gt;'Liquidación del turno'!$C$5),"",COUNTIFS($G$2:$G1128,$G1128,$C$2:$C1128,"&lt;&gt;"))</f>
        <v/>
      </c>
    </row>
    <row r="1129">
      <c r="A1129" s="16" t="n"/>
      <c r="B1129" s="11" t="n"/>
      <c r="C1129" s="11" t="n"/>
      <c r="D1129" s="12" t="n"/>
      <c r="E1129" s="13">
        <f>IF($C1129="","",IFERROR(INDEX(Equipo!$B$2:$B$61,MATCH($C1129,Equipo!$A$2:$A$61,0)),"No está en Equipo"))</f>
        <v/>
      </c>
      <c r="F1129" s="15">
        <f>IF($C1129="","",IFERROR(INDEX(Equipo!$C$2:$C$61,MATCH($C1129,Equipo!$A$2:$A$61,0)),0))</f>
        <v/>
      </c>
      <c r="G1129" s="13">
        <f>IF(OR($A1129="",$B1129=""),"",IFERROR($A1129*10+MATCH($B1129,Puestos!$D$2:$D$7,0),""))</f>
        <v/>
      </c>
      <c r="H1129" s="13">
        <f>IF($G1129="","",IFERROR(INDEX(Turnos!$F$2:$F$201,MATCH($G1129,Turnos!$J$2:$J$201,0)),"Falta el turno"))</f>
        <v/>
      </c>
      <c r="I1129" s="15">
        <f>IF(OR($C1129="",$H1129=""),"",IF($H1129="Por horas",N($D1129),IF($H1129="Por puntos",N($F1129),IF($H1129="Puntos × horas",N($F1129)*N($D1129),IF($H1129="Partes iguales",1,"")))))</f>
        <v/>
      </c>
      <c r="J1129" s="15">
        <f>IF($I1129="","",SUMIFS($I$2:$I$1201,$G$2:$G$1201,$G1129))</f>
        <v/>
      </c>
      <c r="K1129" s="19">
        <f>IF($I1129="","",IFERROR($I1129/$J1129,0))</f>
        <v/>
      </c>
      <c r="L1129" s="18">
        <f>IF($K1129="","",$K1129*N(INDEX(Turnos!$C$2:$C$201,MATCH($G1129,Turnos!$J$2:$J$201,0))))</f>
        <v/>
      </c>
      <c r="M1129" s="18">
        <f>IF($K1129="","",$K1129*N(INDEX(Turnos!$D$2:$D$201,MATCH($G1129,Turnos!$J$2:$J$201,0))))</f>
        <v/>
      </c>
      <c r="N1129" s="18">
        <f>IF($K1129="","",$L1129+$M1129)</f>
        <v/>
      </c>
      <c r="O1129" s="13">
        <f>IF(OR($G1129="",$C1129="",$G1129&lt;&gt;'Liquidación del turno'!$C$5),"",COUNTIFS($G$2:$G1129,$G1129,$C$2:$C1129,"&lt;&gt;"))</f>
        <v/>
      </c>
    </row>
    <row r="1130">
      <c r="A1130" s="16" t="n"/>
      <c r="B1130" s="11" t="n"/>
      <c r="C1130" s="11" t="n"/>
      <c r="D1130" s="12" t="n"/>
      <c r="E1130" s="13">
        <f>IF($C1130="","",IFERROR(INDEX(Equipo!$B$2:$B$61,MATCH($C1130,Equipo!$A$2:$A$61,0)),"No está en Equipo"))</f>
        <v/>
      </c>
      <c r="F1130" s="15">
        <f>IF($C1130="","",IFERROR(INDEX(Equipo!$C$2:$C$61,MATCH($C1130,Equipo!$A$2:$A$61,0)),0))</f>
        <v/>
      </c>
      <c r="G1130" s="13">
        <f>IF(OR($A1130="",$B1130=""),"",IFERROR($A1130*10+MATCH($B1130,Puestos!$D$2:$D$7,0),""))</f>
        <v/>
      </c>
      <c r="H1130" s="13">
        <f>IF($G1130="","",IFERROR(INDEX(Turnos!$F$2:$F$201,MATCH($G1130,Turnos!$J$2:$J$201,0)),"Falta el turno"))</f>
        <v/>
      </c>
      <c r="I1130" s="15">
        <f>IF(OR($C1130="",$H1130=""),"",IF($H1130="Por horas",N($D1130),IF($H1130="Por puntos",N($F1130),IF($H1130="Puntos × horas",N($F1130)*N($D1130),IF($H1130="Partes iguales",1,"")))))</f>
        <v/>
      </c>
      <c r="J1130" s="15">
        <f>IF($I1130="","",SUMIFS($I$2:$I$1201,$G$2:$G$1201,$G1130))</f>
        <v/>
      </c>
      <c r="K1130" s="19">
        <f>IF($I1130="","",IFERROR($I1130/$J1130,0))</f>
        <v/>
      </c>
      <c r="L1130" s="18">
        <f>IF($K1130="","",$K1130*N(INDEX(Turnos!$C$2:$C$201,MATCH($G1130,Turnos!$J$2:$J$201,0))))</f>
        <v/>
      </c>
      <c r="M1130" s="18">
        <f>IF($K1130="","",$K1130*N(INDEX(Turnos!$D$2:$D$201,MATCH($G1130,Turnos!$J$2:$J$201,0))))</f>
        <v/>
      </c>
      <c r="N1130" s="18">
        <f>IF($K1130="","",$L1130+$M1130)</f>
        <v/>
      </c>
      <c r="O1130" s="13">
        <f>IF(OR($G1130="",$C1130="",$G1130&lt;&gt;'Liquidación del turno'!$C$5),"",COUNTIFS($G$2:$G1130,$G1130,$C$2:$C1130,"&lt;&gt;"))</f>
        <v/>
      </c>
    </row>
    <row r="1131">
      <c r="A1131" s="16" t="n"/>
      <c r="B1131" s="11" t="n"/>
      <c r="C1131" s="11" t="n"/>
      <c r="D1131" s="12" t="n"/>
      <c r="E1131" s="13">
        <f>IF($C1131="","",IFERROR(INDEX(Equipo!$B$2:$B$61,MATCH($C1131,Equipo!$A$2:$A$61,0)),"No está en Equipo"))</f>
        <v/>
      </c>
      <c r="F1131" s="15">
        <f>IF($C1131="","",IFERROR(INDEX(Equipo!$C$2:$C$61,MATCH($C1131,Equipo!$A$2:$A$61,0)),0))</f>
        <v/>
      </c>
      <c r="G1131" s="13">
        <f>IF(OR($A1131="",$B1131=""),"",IFERROR($A1131*10+MATCH($B1131,Puestos!$D$2:$D$7,0),""))</f>
        <v/>
      </c>
      <c r="H1131" s="13">
        <f>IF($G1131="","",IFERROR(INDEX(Turnos!$F$2:$F$201,MATCH($G1131,Turnos!$J$2:$J$201,0)),"Falta el turno"))</f>
        <v/>
      </c>
      <c r="I1131" s="15">
        <f>IF(OR($C1131="",$H1131=""),"",IF($H1131="Por horas",N($D1131),IF($H1131="Por puntos",N($F1131),IF($H1131="Puntos × horas",N($F1131)*N($D1131),IF($H1131="Partes iguales",1,"")))))</f>
        <v/>
      </c>
      <c r="J1131" s="15">
        <f>IF($I1131="","",SUMIFS($I$2:$I$1201,$G$2:$G$1201,$G1131))</f>
        <v/>
      </c>
      <c r="K1131" s="19">
        <f>IF($I1131="","",IFERROR($I1131/$J1131,0))</f>
        <v/>
      </c>
      <c r="L1131" s="18">
        <f>IF($K1131="","",$K1131*N(INDEX(Turnos!$C$2:$C$201,MATCH($G1131,Turnos!$J$2:$J$201,0))))</f>
        <v/>
      </c>
      <c r="M1131" s="18">
        <f>IF($K1131="","",$K1131*N(INDEX(Turnos!$D$2:$D$201,MATCH($G1131,Turnos!$J$2:$J$201,0))))</f>
        <v/>
      </c>
      <c r="N1131" s="18">
        <f>IF($K1131="","",$L1131+$M1131)</f>
        <v/>
      </c>
      <c r="O1131" s="13">
        <f>IF(OR($G1131="",$C1131="",$G1131&lt;&gt;'Liquidación del turno'!$C$5),"",COUNTIFS($G$2:$G1131,$G1131,$C$2:$C1131,"&lt;&gt;"))</f>
        <v/>
      </c>
    </row>
    <row r="1132">
      <c r="A1132" s="16" t="n"/>
      <c r="B1132" s="11" t="n"/>
      <c r="C1132" s="11" t="n"/>
      <c r="D1132" s="12" t="n"/>
      <c r="E1132" s="13">
        <f>IF($C1132="","",IFERROR(INDEX(Equipo!$B$2:$B$61,MATCH($C1132,Equipo!$A$2:$A$61,0)),"No está en Equipo"))</f>
        <v/>
      </c>
      <c r="F1132" s="15">
        <f>IF($C1132="","",IFERROR(INDEX(Equipo!$C$2:$C$61,MATCH($C1132,Equipo!$A$2:$A$61,0)),0))</f>
        <v/>
      </c>
      <c r="G1132" s="13">
        <f>IF(OR($A1132="",$B1132=""),"",IFERROR($A1132*10+MATCH($B1132,Puestos!$D$2:$D$7,0),""))</f>
        <v/>
      </c>
      <c r="H1132" s="13">
        <f>IF($G1132="","",IFERROR(INDEX(Turnos!$F$2:$F$201,MATCH($G1132,Turnos!$J$2:$J$201,0)),"Falta el turno"))</f>
        <v/>
      </c>
      <c r="I1132" s="15">
        <f>IF(OR($C1132="",$H1132=""),"",IF($H1132="Por horas",N($D1132),IF($H1132="Por puntos",N($F1132),IF($H1132="Puntos × horas",N($F1132)*N($D1132),IF($H1132="Partes iguales",1,"")))))</f>
        <v/>
      </c>
      <c r="J1132" s="15">
        <f>IF($I1132="","",SUMIFS($I$2:$I$1201,$G$2:$G$1201,$G1132))</f>
        <v/>
      </c>
      <c r="K1132" s="19">
        <f>IF($I1132="","",IFERROR($I1132/$J1132,0))</f>
        <v/>
      </c>
      <c r="L1132" s="18">
        <f>IF($K1132="","",$K1132*N(INDEX(Turnos!$C$2:$C$201,MATCH($G1132,Turnos!$J$2:$J$201,0))))</f>
        <v/>
      </c>
      <c r="M1132" s="18">
        <f>IF($K1132="","",$K1132*N(INDEX(Turnos!$D$2:$D$201,MATCH($G1132,Turnos!$J$2:$J$201,0))))</f>
        <v/>
      </c>
      <c r="N1132" s="18">
        <f>IF($K1132="","",$L1132+$M1132)</f>
        <v/>
      </c>
      <c r="O1132" s="13">
        <f>IF(OR($G1132="",$C1132="",$G1132&lt;&gt;'Liquidación del turno'!$C$5),"",COUNTIFS($G$2:$G1132,$G1132,$C$2:$C1132,"&lt;&gt;"))</f>
        <v/>
      </c>
    </row>
    <row r="1133">
      <c r="A1133" s="16" t="n"/>
      <c r="B1133" s="11" t="n"/>
      <c r="C1133" s="11" t="n"/>
      <c r="D1133" s="12" t="n"/>
      <c r="E1133" s="13">
        <f>IF($C1133="","",IFERROR(INDEX(Equipo!$B$2:$B$61,MATCH($C1133,Equipo!$A$2:$A$61,0)),"No está en Equipo"))</f>
        <v/>
      </c>
      <c r="F1133" s="15">
        <f>IF($C1133="","",IFERROR(INDEX(Equipo!$C$2:$C$61,MATCH($C1133,Equipo!$A$2:$A$61,0)),0))</f>
        <v/>
      </c>
      <c r="G1133" s="13">
        <f>IF(OR($A1133="",$B1133=""),"",IFERROR($A1133*10+MATCH($B1133,Puestos!$D$2:$D$7,0),""))</f>
        <v/>
      </c>
      <c r="H1133" s="13">
        <f>IF($G1133="","",IFERROR(INDEX(Turnos!$F$2:$F$201,MATCH($G1133,Turnos!$J$2:$J$201,0)),"Falta el turno"))</f>
        <v/>
      </c>
      <c r="I1133" s="15">
        <f>IF(OR($C1133="",$H1133=""),"",IF($H1133="Por horas",N($D1133),IF($H1133="Por puntos",N($F1133),IF($H1133="Puntos × horas",N($F1133)*N($D1133),IF($H1133="Partes iguales",1,"")))))</f>
        <v/>
      </c>
      <c r="J1133" s="15">
        <f>IF($I1133="","",SUMIFS($I$2:$I$1201,$G$2:$G$1201,$G1133))</f>
        <v/>
      </c>
      <c r="K1133" s="19">
        <f>IF($I1133="","",IFERROR($I1133/$J1133,0))</f>
        <v/>
      </c>
      <c r="L1133" s="18">
        <f>IF($K1133="","",$K1133*N(INDEX(Turnos!$C$2:$C$201,MATCH($G1133,Turnos!$J$2:$J$201,0))))</f>
        <v/>
      </c>
      <c r="M1133" s="18">
        <f>IF($K1133="","",$K1133*N(INDEX(Turnos!$D$2:$D$201,MATCH($G1133,Turnos!$J$2:$J$201,0))))</f>
        <v/>
      </c>
      <c r="N1133" s="18">
        <f>IF($K1133="","",$L1133+$M1133)</f>
        <v/>
      </c>
      <c r="O1133" s="13">
        <f>IF(OR($G1133="",$C1133="",$G1133&lt;&gt;'Liquidación del turno'!$C$5),"",COUNTIFS($G$2:$G1133,$G1133,$C$2:$C1133,"&lt;&gt;"))</f>
        <v/>
      </c>
    </row>
    <row r="1134">
      <c r="A1134" s="16" t="n"/>
      <c r="B1134" s="11" t="n"/>
      <c r="C1134" s="11" t="n"/>
      <c r="D1134" s="12" t="n"/>
      <c r="E1134" s="13">
        <f>IF($C1134="","",IFERROR(INDEX(Equipo!$B$2:$B$61,MATCH($C1134,Equipo!$A$2:$A$61,0)),"No está en Equipo"))</f>
        <v/>
      </c>
      <c r="F1134" s="15">
        <f>IF($C1134="","",IFERROR(INDEX(Equipo!$C$2:$C$61,MATCH($C1134,Equipo!$A$2:$A$61,0)),0))</f>
        <v/>
      </c>
      <c r="G1134" s="13">
        <f>IF(OR($A1134="",$B1134=""),"",IFERROR($A1134*10+MATCH($B1134,Puestos!$D$2:$D$7,0),""))</f>
        <v/>
      </c>
      <c r="H1134" s="13">
        <f>IF($G1134="","",IFERROR(INDEX(Turnos!$F$2:$F$201,MATCH($G1134,Turnos!$J$2:$J$201,0)),"Falta el turno"))</f>
        <v/>
      </c>
      <c r="I1134" s="15">
        <f>IF(OR($C1134="",$H1134=""),"",IF($H1134="Por horas",N($D1134),IF($H1134="Por puntos",N($F1134),IF($H1134="Puntos × horas",N($F1134)*N($D1134),IF($H1134="Partes iguales",1,"")))))</f>
        <v/>
      </c>
      <c r="J1134" s="15">
        <f>IF($I1134="","",SUMIFS($I$2:$I$1201,$G$2:$G$1201,$G1134))</f>
        <v/>
      </c>
      <c r="K1134" s="19">
        <f>IF($I1134="","",IFERROR($I1134/$J1134,0))</f>
        <v/>
      </c>
      <c r="L1134" s="18">
        <f>IF($K1134="","",$K1134*N(INDEX(Turnos!$C$2:$C$201,MATCH($G1134,Turnos!$J$2:$J$201,0))))</f>
        <v/>
      </c>
      <c r="M1134" s="18">
        <f>IF($K1134="","",$K1134*N(INDEX(Turnos!$D$2:$D$201,MATCH($G1134,Turnos!$J$2:$J$201,0))))</f>
        <v/>
      </c>
      <c r="N1134" s="18">
        <f>IF($K1134="","",$L1134+$M1134)</f>
        <v/>
      </c>
      <c r="O1134" s="13">
        <f>IF(OR($G1134="",$C1134="",$G1134&lt;&gt;'Liquidación del turno'!$C$5),"",COUNTIFS($G$2:$G1134,$G1134,$C$2:$C1134,"&lt;&gt;"))</f>
        <v/>
      </c>
    </row>
    <row r="1135">
      <c r="A1135" s="16" t="n"/>
      <c r="B1135" s="11" t="n"/>
      <c r="C1135" s="11" t="n"/>
      <c r="D1135" s="12" t="n"/>
      <c r="E1135" s="13">
        <f>IF($C1135="","",IFERROR(INDEX(Equipo!$B$2:$B$61,MATCH($C1135,Equipo!$A$2:$A$61,0)),"No está en Equipo"))</f>
        <v/>
      </c>
      <c r="F1135" s="15">
        <f>IF($C1135="","",IFERROR(INDEX(Equipo!$C$2:$C$61,MATCH($C1135,Equipo!$A$2:$A$61,0)),0))</f>
        <v/>
      </c>
      <c r="G1135" s="13">
        <f>IF(OR($A1135="",$B1135=""),"",IFERROR($A1135*10+MATCH($B1135,Puestos!$D$2:$D$7,0),""))</f>
        <v/>
      </c>
      <c r="H1135" s="13">
        <f>IF($G1135="","",IFERROR(INDEX(Turnos!$F$2:$F$201,MATCH($G1135,Turnos!$J$2:$J$201,0)),"Falta el turno"))</f>
        <v/>
      </c>
      <c r="I1135" s="15">
        <f>IF(OR($C1135="",$H1135=""),"",IF($H1135="Por horas",N($D1135),IF($H1135="Por puntos",N($F1135),IF($H1135="Puntos × horas",N($F1135)*N($D1135),IF($H1135="Partes iguales",1,"")))))</f>
        <v/>
      </c>
      <c r="J1135" s="15">
        <f>IF($I1135="","",SUMIFS($I$2:$I$1201,$G$2:$G$1201,$G1135))</f>
        <v/>
      </c>
      <c r="K1135" s="19">
        <f>IF($I1135="","",IFERROR($I1135/$J1135,0))</f>
        <v/>
      </c>
      <c r="L1135" s="18">
        <f>IF($K1135="","",$K1135*N(INDEX(Turnos!$C$2:$C$201,MATCH($G1135,Turnos!$J$2:$J$201,0))))</f>
        <v/>
      </c>
      <c r="M1135" s="18">
        <f>IF($K1135="","",$K1135*N(INDEX(Turnos!$D$2:$D$201,MATCH($G1135,Turnos!$J$2:$J$201,0))))</f>
        <v/>
      </c>
      <c r="N1135" s="18">
        <f>IF($K1135="","",$L1135+$M1135)</f>
        <v/>
      </c>
      <c r="O1135" s="13">
        <f>IF(OR($G1135="",$C1135="",$G1135&lt;&gt;'Liquidación del turno'!$C$5),"",COUNTIFS($G$2:$G1135,$G1135,$C$2:$C1135,"&lt;&gt;"))</f>
        <v/>
      </c>
    </row>
    <row r="1136">
      <c r="A1136" s="16" t="n"/>
      <c r="B1136" s="11" t="n"/>
      <c r="C1136" s="11" t="n"/>
      <c r="D1136" s="12" t="n"/>
      <c r="E1136" s="13">
        <f>IF($C1136="","",IFERROR(INDEX(Equipo!$B$2:$B$61,MATCH($C1136,Equipo!$A$2:$A$61,0)),"No está en Equipo"))</f>
        <v/>
      </c>
      <c r="F1136" s="15">
        <f>IF($C1136="","",IFERROR(INDEX(Equipo!$C$2:$C$61,MATCH($C1136,Equipo!$A$2:$A$61,0)),0))</f>
        <v/>
      </c>
      <c r="G1136" s="13">
        <f>IF(OR($A1136="",$B1136=""),"",IFERROR($A1136*10+MATCH($B1136,Puestos!$D$2:$D$7,0),""))</f>
        <v/>
      </c>
      <c r="H1136" s="13">
        <f>IF($G1136="","",IFERROR(INDEX(Turnos!$F$2:$F$201,MATCH($G1136,Turnos!$J$2:$J$201,0)),"Falta el turno"))</f>
        <v/>
      </c>
      <c r="I1136" s="15">
        <f>IF(OR($C1136="",$H1136=""),"",IF($H1136="Por horas",N($D1136),IF($H1136="Por puntos",N($F1136),IF($H1136="Puntos × horas",N($F1136)*N($D1136),IF($H1136="Partes iguales",1,"")))))</f>
        <v/>
      </c>
      <c r="J1136" s="15">
        <f>IF($I1136="","",SUMIFS($I$2:$I$1201,$G$2:$G$1201,$G1136))</f>
        <v/>
      </c>
      <c r="K1136" s="19">
        <f>IF($I1136="","",IFERROR($I1136/$J1136,0))</f>
        <v/>
      </c>
      <c r="L1136" s="18">
        <f>IF($K1136="","",$K1136*N(INDEX(Turnos!$C$2:$C$201,MATCH($G1136,Turnos!$J$2:$J$201,0))))</f>
        <v/>
      </c>
      <c r="M1136" s="18">
        <f>IF($K1136="","",$K1136*N(INDEX(Turnos!$D$2:$D$201,MATCH($G1136,Turnos!$J$2:$J$201,0))))</f>
        <v/>
      </c>
      <c r="N1136" s="18">
        <f>IF($K1136="","",$L1136+$M1136)</f>
        <v/>
      </c>
      <c r="O1136" s="13">
        <f>IF(OR($G1136="",$C1136="",$G1136&lt;&gt;'Liquidación del turno'!$C$5),"",COUNTIFS($G$2:$G1136,$G1136,$C$2:$C1136,"&lt;&gt;"))</f>
        <v/>
      </c>
    </row>
    <row r="1137">
      <c r="A1137" s="16" t="n"/>
      <c r="B1137" s="11" t="n"/>
      <c r="C1137" s="11" t="n"/>
      <c r="D1137" s="12" t="n"/>
      <c r="E1137" s="13">
        <f>IF($C1137="","",IFERROR(INDEX(Equipo!$B$2:$B$61,MATCH($C1137,Equipo!$A$2:$A$61,0)),"No está en Equipo"))</f>
        <v/>
      </c>
      <c r="F1137" s="15">
        <f>IF($C1137="","",IFERROR(INDEX(Equipo!$C$2:$C$61,MATCH($C1137,Equipo!$A$2:$A$61,0)),0))</f>
        <v/>
      </c>
      <c r="G1137" s="13">
        <f>IF(OR($A1137="",$B1137=""),"",IFERROR($A1137*10+MATCH($B1137,Puestos!$D$2:$D$7,0),""))</f>
        <v/>
      </c>
      <c r="H1137" s="13">
        <f>IF($G1137="","",IFERROR(INDEX(Turnos!$F$2:$F$201,MATCH($G1137,Turnos!$J$2:$J$201,0)),"Falta el turno"))</f>
        <v/>
      </c>
      <c r="I1137" s="15">
        <f>IF(OR($C1137="",$H1137=""),"",IF($H1137="Por horas",N($D1137),IF($H1137="Por puntos",N($F1137),IF($H1137="Puntos × horas",N($F1137)*N($D1137),IF($H1137="Partes iguales",1,"")))))</f>
        <v/>
      </c>
      <c r="J1137" s="15">
        <f>IF($I1137="","",SUMIFS($I$2:$I$1201,$G$2:$G$1201,$G1137))</f>
        <v/>
      </c>
      <c r="K1137" s="19">
        <f>IF($I1137="","",IFERROR($I1137/$J1137,0))</f>
        <v/>
      </c>
      <c r="L1137" s="18">
        <f>IF($K1137="","",$K1137*N(INDEX(Turnos!$C$2:$C$201,MATCH($G1137,Turnos!$J$2:$J$201,0))))</f>
        <v/>
      </c>
      <c r="M1137" s="18">
        <f>IF($K1137="","",$K1137*N(INDEX(Turnos!$D$2:$D$201,MATCH($G1137,Turnos!$J$2:$J$201,0))))</f>
        <v/>
      </c>
      <c r="N1137" s="18">
        <f>IF($K1137="","",$L1137+$M1137)</f>
        <v/>
      </c>
      <c r="O1137" s="13">
        <f>IF(OR($G1137="",$C1137="",$G1137&lt;&gt;'Liquidación del turno'!$C$5),"",COUNTIFS($G$2:$G1137,$G1137,$C$2:$C1137,"&lt;&gt;"))</f>
        <v/>
      </c>
    </row>
    <row r="1138">
      <c r="A1138" s="16" t="n"/>
      <c r="B1138" s="11" t="n"/>
      <c r="C1138" s="11" t="n"/>
      <c r="D1138" s="12" t="n"/>
      <c r="E1138" s="13">
        <f>IF($C1138="","",IFERROR(INDEX(Equipo!$B$2:$B$61,MATCH($C1138,Equipo!$A$2:$A$61,0)),"No está en Equipo"))</f>
        <v/>
      </c>
      <c r="F1138" s="15">
        <f>IF($C1138="","",IFERROR(INDEX(Equipo!$C$2:$C$61,MATCH($C1138,Equipo!$A$2:$A$61,0)),0))</f>
        <v/>
      </c>
      <c r="G1138" s="13">
        <f>IF(OR($A1138="",$B1138=""),"",IFERROR($A1138*10+MATCH($B1138,Puestos!$D$2:$D$7,0),""))</f>
        <v/>
      </c>
      <c r="H1138" s="13">
        <f>IF($G1138="","",IFERROR(INDEX(Turnos!$F$2:$F$201,MATCH($G1138,Turnos!$J$2:$J$201,0)),"Falta el turno"))</f>
        <v/>
      </c>
      <c r="I1138" s="15">
        <f>IF(OR($C1138="",$H1138=""),"",IF($H1138="Por horas",N($D1138),IF($H1138="Por puntos",N($F1138),IF($H1138="Puntos × horas",N($F1138)*N($D1138),IF($H1138="Partes iguales",1,"")))))</f>
        <v/>
      </c>
      <c r="J1138" s="15">
        <f>IF($I1138="","",SUMIFS($I$2:$I$1201,$G$2:$G$1201,$G1138))</f>
        <v/>
      </c>
      <c r="K1138" s="19">
        <f>IF($I1138="","",IFERROR($I1138/$J1138,0))</f>
        <v/>
      </c>
      <c r="L1138" s="18">
        <f>IF($K1138="","",$K1138*N(INDEX(Turnos!$C$2:$C$201,MATCH($G1138,Turnos!$J$2:$J$201,0))))</f>
        <v/>
      </c>
      <c r="M1138" s="18">
        <f>IF($K1138="","",$K1138*N(INDEX(Turnos!$D$2:$D$201,MATCH($G1138,Turnos!$J$2:$J$201,0))))</f>
        <v/>
      </c>
      <c r="N1138" s="18">
        <f>IF($K1138="","",$L1138+$M1138)</f>
        <v/>
      </c>
      <c r="O1138" s="13">
        <f>IF(OR($G1138="",$C1138="",$G1138&lt;&gt;'Liquidación del turno'!$C$5),"",COUNTIFS($G$2:$G1138,$G1138,$C$2:$C1138,"&lt;&gt;"))</f>
        <v/>
      </c>
    </row>
    <row r="1139">
      <c r="A1139" s="16" t="n"/>
      <c r="B1139" s="11" t="n"/>
      <c r="C1139" s="11" t="n"/>
      <c r="D1139" s="12" t="n"/>
      <c r="E1139" s="13">
        <f>IF($C1139="","",IFERROR(INDEX(Equipo!$B$2:$B$61,MATCH($C1139,Equipo!$A$2:$A$61,0)),"No está en Equipo"))</f>
        <v/>
      </c>
      <c r="F1139" s="15">
        <f>IF($C1139="","",IFERROR(INDEX(Equipo!$C$2:$C$61,MATCH($C1139,Equipo!$A$2:$A$61,0)),0))</f>
        <v/>
      </c>
      <c r="G1139" s="13">
        <f>IF(OR($A1139="",$B1139=""),"",IFERROR($A1139*10+MATCH($B1139,Puestos!$D$2:$D$7,0),""))</f>
        <v/>
      </c>
      <c r="H1139" s="13">
        <f>IF($G1139="","",IFERROR(INDEX(Turnos!$F$2:$F$201,MATCH($G1139,Turnos!$J$2:$J$201,0)),"Falta el turno"))</f>
        <v/>
      </c>
      <c r="I1139" s="15">
        <f>IF(OR($C1139="",$H1139=""),"",IF($H1139="Por horas",N($D1139),IF($H1139="Por puntos",N($F1139),IF($H1139="Puntos × horas",N($F1139)*N($D1139),IF($H1139="Partes iguales",1,"")))))</f>
        <v/>
      </c>
      <c r="J1139" s="15">
        <f>IF($I1139="","",SUMIFS($I$2:$I$1201,$G$2:$G$1201,$G1139))</f>
        <v/>
      </c>
      <c r="K1139" s="19">
        <f>IF($I1139="","",IFERROR($I1139/$J1139,0))</f>
        <v/>
      </c>
      <c r="L1139" s="18">
        <f>IF($K1139="","",$K1139*N(INDEX(Turnos!$C$2:$C$201,MATCH($G1139,Turnos!$J$2:$J$201,0))))</f>
        <v/>
      </c>
      <c r="M1139" s="18">
        <f>IF($K1139="","",$K1139*N(INDEX(Turnos!$D$2:$D$201,MATCH($G1139,Turnos!$J$2:$J$201,0))))</f>
        <v/>
      </c>
      <c r="N1139" s="18">
        <f>IF($K1139="","",$L1139+$M1139)</f>
        <v/>
      </c>
      <c r="O1139" s="13">
        <f>IF(OR($G1139="",$C1139="",$G1139&lt;&gt;'Liquidación del turno'!$C$5),"",COUNTIFS($G$2:$G1139,$G1139,$C$2:$C1139,"&lt;&gt;"))</f>
        <v/>
      </c>
    </row>
    <row r="1140">
      <c r="A1140" s="16" t="n"/>
      <c r="B1140" s="11" t="n"/>
      <c r="C1140" s="11" t="n"/>
      <c r="D1140" s="12" t="n"/>
      <c r="E1140" s="13">
        <f>IF($C1140="","",IFERROR(INDEX(Equipo!$B$2:$B$61,MATCH($C1140,Equipo!$A$2:$A$61,0)),"No está en Equipo"))</f>
        <v/>
      </c>
      <c r="F1140" s="15">
        <f>IF($C1140="","",IFERROR(INDEX(Equipo!$C$2:$C$61,MATCH($C1140,Equipo!$A$2:$A$61,0)),0))</f>
        <v/>
      </c>
      <c r="G1140" s="13">
        <f>IF(OR($A1140="",$B1140=""),"",IFERROR($A1140*10+MATCH($B1140,Puestos!$D$2:$D$7,0),""))</f>
        <v/>
      </c>
      <c r="H1140" s="13">
        <f>IF($G1140="","",IFERROR(INDEX(Turnos!$F$2:$F$201,MATCH($G1140,Turnos!$J$2:$J$201,0)),"Falta el turno"))</f>
        <v/>
      </c>
      <c r="I1140" s="15">
        <f>IF(OR($C1140="",$H1140=""),"",IF($H1140="Por horas",N($D1140),IF($H1140="Por puntos",N($F1140),IF($H1140="Puntos × horas",N($F1140)*N($D1140),IF($H1140="Partes iguales",1,"")))))</f>
        <v/>
      </c>
      <c r="J1140" s="15">
        <f>IF($I1140="","",SUMIFS($I$2:$I$1201,$G$2:$G$1201,$G1140))</f>
        <v/>
      </c>
      <c r="K1140" s="19">
        <f>IF($I1140="","",IFERROR($I1140/$J1140,0))</f>
        <v/>
      </c>
      <c r="L1140" s="18">
        <f>IF($K1140="","",$K1140*N(INDEX(Turnos!$C$2:$C$201,MATCH($G1140,Turnos!$J$2:$J$201,0))))</f>
        <v/>
      </c>
      <c r="M1140" s="18">
        <f>IF($K1140="","",$K1140*N(INDEX(Turnos!$D$2:$D$201,MATCH($G1140,Turnos!$J$2:$J$201,0))))</f>
        <v/>
      </c>
      <c r="N1140" s="18">
        <f>IF($K1140="","",$L1140+$M1140)</f>
        <v/>
      </c>
      <c r="O1140" s="13">
        <f>IF(OR($G1140="",$C1140="",$G1140&lt;&gt;'Liquidación del turno'!$C$5),"",COUNTIFS($G$2:$G1140,$G1140,$C$2:$C1140,"&lt;&gt;"))</f>
        <v/>
      </c>
    </row>
    <row r="1141">
      <c r="A1141" s="16" t="n"/>
      <c r="B1141" s="11" t="n"/>
      <c r="C1141" s="11" t="n"/>
      <c r="D1141" s="12" t="n"/>
      <c r="E1141" s="13">
        <f>IF($C1141="","",IFERROR(INDEX(Equipo!$B$2:$B$61,MATCH($C1141,Equipo!$A$2:$A$61,0)),"No está en Equipo"))</f>
        <v/>
      </c>
      <c r="F1141" s="15">
        <f>IF($C1141="","",IFERROR(INDEX(Equipo!$C$2:$C$61,MATCH($C1141,Equipo!$A$2:$A$61,0)),0))</f>
        <v/>
      </c>
      <c r="G1141" s="13">
        <f>IF(OR($A1141="",$B1141=""),"",IFERROR($A1141*10+MATCH($B1141,Puestos!$D$2:$D$7,0),""))</f>
        <v/>
      </c>
      <c r="H1141" s="13">
        <f>IF($G1141="","",IFERROR(INDEX(Turnos!$F$2:$F$201,MATCH($G1141,Turnos!$J$2:$J$201,0)),"Falta el turno"))</f>
        <v/>
      </c>
      <c r="I1141" s="15">
        <f>IF(OR($C1141="",$H1141=""),"",IF($H1141="Por horas",N($D1141),IF($H1141="Por puntos",N($F1141),IF($H1141="Puntos × horas",N($F1141)*N($D1141),IF($H1141="Partes iguales",1,"")))))</f>
        <v/>
      </c>
      <c r="J1141" s="15">
        <f>IF($I1141="","",SUMIFS($I$2:$I$1201,$G$2:$G$1201,$G1141))</f>
        <v/>
      </c>
      <c r="K1141" s="19">
        <f>IF($I1141="","",IFERROR($I1141/$J1141,0))</f>
        <v/>
      </c>
      <c r="L1141" s="18">
        <f>IF($K1141="","",$K1141*N(INDEX(Turnos!$C$2:$C$201,MATCH($G1141,Turnos!$J$2:$J$201,0))))</f>
        <v/>
      </c>
      <c r="M1141" s="18">
        <f>IF($K1141="","",$K1141*N(INDEX(Turnos!$D$2:$D$201,MATCH($G1141,Turnos!$J$2:$J$201,0))))</f>
        <v/>
      </c>
      <c r="N1141" s="18">
        <f>IF($K1141="","",$L1141+$M1141)</f>
        <v/>
      </c>
      <c r="O1141" s="13">
        <f>IF(OR($G1141="",$C1141="",$G1141&lt;&gt;'Liquidación del turno'!$C$5),"",COUNTIFS($G$2:$G1141,$G1141,$C$2:$C1141,"&lt;&gt;"))</f>
        <v/>
      </c>
    </row>
    <row r="1142">
      <c r="A1142" s="16" t="n"/>
      <c r="B1142" s="11" t="n"/>
      <c r="C1142" s="11" t="n"/>
      <c r="D1142" s="12" t="n"/>
      <c r="E1142" s="13">
        <f>IF($C1142="","",IFERROR(INDEX(Equipo!$B$2:$B$61,MATCH($C1142,Equipo!$A$2:$A$61,0)),"No está en Equipo"))</f>
        <v/>
      </c>
      <c r="F1142" s="15">
        <f>IF($C1142="","",IFERROR(INDEX(Equipo!$C$2:$C$61,MATCH($C1142,Equipo!$A$2:$A$61,0)),0))</f>
        <v/>
      </c>
      <c r="G1142" s="13">
        <f>IF(OR($A1142="",$B1142=""),"",IFERROR($A1142*10+MATCH($B1142,Puestos!$D$2:$D$7,0),""))</f>
        <v/>
      </c>
      <c r="H1142" s="13">
        <f>IF($G1142="","",IFERROR(INDEX(Turnos!$F$2:$F$201,MATCH($G1142,Turnos!$J$2:$J$201,0)),"Falta el turno"))</f>
        <v/>
      </c>
      <c r="I1142" s="15">
        <f>IF(OR($C1142="",$H1142=""),"",IF($H1142="Por horas",N($D1142),IF($H1142="Por puntos",N($F1142),IF($H1142="Puntos × horas",N($F1142)*N($D1142),IF($H1142="Partes iguales",1,"")))))</f>
        <v/>
      </c>
      <c r="J1142" s="15">
        <f>IF($I1142="","",SUMIFS($I$2:$I$1201,$G$2:$G$1201,$G1142))</f>
        <v/>
      </c>
      <c r="K1142" s="19">
        <f>IF($I1142="","",IFERROR($I1142/$J1142,0))</f>
        <v/>
      </c>
      <c r="L1142" s="18">
        <f>IF($K1142="","",$K1142*N(INDEX(Turnos!$C$2:$C$201,MATCH($G1142,Turnos!$J$2:$J$201,0))))</f>
        <v/>
      </c>
      <c r="M1142" s="18">
        <f>IF($K1142="","",$K1142*N(INDEX(Turnos!$D$2:$D$201,MATCH($G1142,Turnos!$J$2:$J$201,0))))</f>
        <v/>
      </c>
      <c r="N1142" s="18">
        <f>IF($K1142="","",$L1142+$M1142)</f>
        <v/>
      </c>
      <c r="O1142" s="13">
        <f>IF(OR($G1142="",$C1142="",$G1142&lt;&gt;'Liquidación del turno'!$C$5),"",COUNTIFS($G$2:$G1142,$G1142,$C$2:$C1142,"&lt;&gt;"))</f>
        <v/>
      </c>
    </row>
    <row r="1143">
      <c r="A1143" s="16" t="n"/>
      <c r="B1143" s="11" t="n"/>
      <c r="C1143" s="11" t="n"/>
      <c r="D1143" s="12" t="n"/>
      <c r="E1143" s="13">
        <f>IF($C1143="","",IFERROR(INDEX(Equipo!$B$2:$B$61,MATCH($C1143,Equipo!$A$2:$A$61,0)),"No está en Equipo"))</f>
        <v/>
      </c>
      <c r="F1143" s="15">
        <f>IF($C1143="","",IFERROR(INDEX(Equipo!$C$2:$C$61,MATCH($C1143,Equipo!$A$2:$A$61,0)),0))</f>
        <v/>
      </c>
      <c r="G1143" s="13">
        <f>IF(OR($A1143="",$B1143=""),"",IFERROR($A1143*10+MATCH($B1143,Puestos!$D$2:$D$7,0),""))</f>
        <v/>
      </c>
      <c r="H1143" s="13">
        <f>IF($G1143="","",IFERROR(INDEX(Turnos!$F$2:$F$201,MATCH($G1143,Turnos!$J$2:$J$201,0)),"Falta el turno"))</f>
        <v/>
      </c>
      <c r="I1143" s="15">
        <f>IF(OR($C1143="",$H1143=""),"",IF($H1143="Por horas",N($D1143),IF($H1143="Por puntos",N($F1143),IF($H1143="Puntos × horas",N($F1143)*N($D1143),IF($H1143="Partes iguales",1,"")))))</f>
        <v/>
      </c>
      <c r="J1143" s="15">
        <f>IF($I1143="","",SUMIFS($I$2:$I$1201,$G$2:$G$1201,$G1143))</f>
        <v/>
      </c>
      <c r="K1143" s="19">
        <f>IF($I1143="","",IFERROR($I1143/$J1143,0))</f>
        <v/>
      </c>
      <c r="L1143" s="18">
        <f>IF($K1143="","",$K1143*N(INDEX(Turnos!$C$2:$C$201,MATCH($G1143,Turnos!$J$2:$J$201,0))))</f>
        <v/>
      </c>
      <c r="M1143" s="18">
        <f>IF($K1143="","",$K1143*N(INDEX(Turnos!$D$2:$D$201,MATCH($G1143,Turnos!$J$2:$J$201,0))))</f>
        <v/>
      </c>
      <c r="N1143" s="18">
        <f>IF($K1143="","",$L1143+$M1143)</f>
        <v/>
      </c>
      <c r="O1143" s="13">
        <f>IF(OR($G1143="",$C1143="",$G1143&lt;&gt;'Liquidación del turno'!$C$5),"",COUNTIFS($G$2:$G1143,$G1143,$C$2:$C1143,"&lt;&gt;"))</f>
        <v/>
      </c>
    </row>
    <row r="1144">
      <c r="A1144" s="16" t="n"/>
      <c r="B1144" s="11" t="n"/>
      <c r="C1144" s="11" t="n"/>
      <c r="D1144" s="12" t="n"/>
      <c r="E1144" s="13">
        <f>IF($C1144="","",IFERROR(INDEX(Equipo!$B$2:$B$61,MATCH($C1144,Equipo!$A$2:$A$61,0)),"No está en Equipo"))</f>
        <v/>
      </c>
      <c r="F1144" s="15">
        <f>IF($C1144="","",IFERROR(INDEX(Equipo!$C$2:$C$61,MATCH($C1144,Equipo!$A$2:$A$61,0)),0))</f>
        <v/>
      </c>
      <c r="G1144" s="13">
        <f>IF(OR($A1144="",$B1144=""),"",IFERROR($A1144*10+MATCH($B1144,Puestos!$D$2:$D$7,0),""))</f>
        <v/>
      </c>
      <c r="H1144" s="13">
        <f>IF($G1144="","",IFERROR(INDEX(Turnos!$F$2:$F$201,MATCH($G1144,Turnos!$J$2:$J$201,0)),"Falta el turno"))</f>
        <v/>
      </c>
      <c r="I1144" s="15">
        <f>IF(OR($C1144="",$H1144=""),"",IF($H1144="Por horas",N($D1144),IF($H1144="Por puntos",N($F1144),IF($H1144="Puntos × horas",N($F1144)*N($D1144),IF($H1144="Partes iguales",1,"")))))</f>
        <v/>
      </c>
      <c r="J1144" s="15">
        <f>IF($I1144="","",SUMIFS($I$2:$I$1201,$G$2:$G$1201,$G1144))</f>
        <v/>
      </c>
      <c r="K1144" s="19">
        <f>IF($I1144="","",IFERROR($I1144/$J1144,0))</f>
        <v/>
      </c>
      <c r="L1144" s="18">
        <f>IF($K1144="","",$K1144*N(INDEX(Turnos!$C$2:$C$201,MATCH($G1144,Turnos!$J$2:$J$201,0))))</f>
        <v/>
      </c>
      <c r="M1144" s="18">
        <f>IF($K1144="","",$K1144*N(INDEX(Turnos!$D$2:$D$201,MATCH($G1144,Turnos!$J$2:$J$201,0))))</f>
        <v/>
      </c>
      <c r="N1144" s="18">
        <f>IF($K1144="","",$L1144+$M1144)</f>
        <v/>
      </c>
      <c r="O1144" s="13">
        <f>IF(OR($G1144="",$C1144="",$G1144&lt;&gt;'Liquidación del turno'!$C$5),"",COUNTIFS($G$2:$G1144,$G1144,$C$2:$C1144,"&lt;&gt;"))</f>
        <v/>
      </c>
    </row>
    <row r="1145">
      <c r="A1145" s="16" t="n"/>
      <c r="B1145" s="11" t="n"/>
      <c r="C1145" s="11" t="n"/>
      <c r="D1145" s="12" t="n"/>
      <c r="E1145" s="13">
        <f>IF($C1145="","",IFERROR(INDEX(Equipo!$B$2:$B$61,MATCH($C1145,Equipo!$A$2:$A$61,0)),"No está en Equipo"))</f>
        <v/>
      </c>
      <c r="F1145" s="15">
        <f>IF($C1145="","",IFERROR(INDEX(Equipo!$C$2:$C$61,MATCH($C1145,Equipo!$A$2:$A$61,0)),0))</f>
        <v/>
      </c>
      <c r="G1145" s="13">
        <f>IF(OR($A1145="",$B1145=""),"",IFERROR($A1145*10+MATCH($B1145,Puestos!$D$2:$D$7,0),""))</f>
        <v/>
      </c>
      <c r="H1145" s="13">
        <f>IF($G1145="","",IFERROR(INDEX(Turnos!$F$2:$F$201,MATCH($G1145,Turnos!$J$2:$J$201,0)),"Falta el turno"))</f>
        <v/>
      </c>
      <c r="I1145" s="15">
        <f>IF(OR($C1145="",$H1145=""),"",IF($H1145="Por horas",N($D1145),IF($H1145="Por puntos",N($F1145),IF($H1145="Puntos × horas",N($F1145)*N($D1145),IF($H1145="Partes iguales",1,"")))))</f>
        <v/>
      </c>
      <c r="J1145" s="15">
        <f>IF($I1145="","",SUMIFS($I$2:$I$1201,$G$2:$G$1201,$G1145))</f>
        <v/>
      </c>
      <c r="K1145" s="19">
        <f>IF($I1145="","",IFERROR($I1145/$J1145,0))</f>
        <v/>
      </c>
      <c r="L1145" s="18">
        <f>IF($K1145="","",$K1145*N(INDEX(Turnos!$C$2:$C$201,MATCH($G1145,Turnos!$J$2:$J$201,0))))</f>
        <v/>
      </c>
      <c r="M1145" s="18">
        <f>IF($K1145="","",$K1145*N(INDEX(Turnos!$D$2:$D$201,MATCH($G1145,Turnos!$J$2:$J$201,0))))</f>
        <v/>
      </c>
      <c r="N1145" s="18">
        <f>IF($K1145="","",$L1145+$M1145)</f>
        <v/>
      </c>
      <c r="O1145" s="13">
        <f>IF(OR($G1145="",$C1145="",$G1145&lt;&gt;'Liquidación del turno'!$C$5),"",COUNTIFS($G$2:$G1145,$G1145,$C$2:$C1145,"&lt;&gt;"))</f>
        <v/>
      </c>
    </row>
    <row r="1146">
      <c r="A1146" s="16" t="n"/>
      <c r="B1146" s="11" t="n"/>
      <c r="C1146" s="11" t="n"/>
      <c r="D1146" s="12" t="n"/>
      <c r="E1146" s="13">
        <f>IF($C1146="","",IFERROR(INDEX(Equipo!$B$2:$B$61,MATCH($C1146,Equipo!$A$2:$A$61,0)),"No está en Equipo"))</f>
        <v/>
      </c>
      <c r="F1146" s="15">
        <f>IF($C1146="","",IFERROR(INDEX(Equipo!$C$2:$C$61,MATCH($C1146,Equipo!$A$2:$A$61,0)),0))</f>
        <v/>
      </c>
      <c r="G1146" s="13">
        <f>IF(OR($A1146="",$B1146=""),"",IFERROR($A1146*10+MATCH($B1146,Puestos!$D$2:$D$7,0),""))</f>
        <v/>
      </c>
      <c r="H1146" s="13">
        <f>IF($G1146="","",IFERROR(INDEX(Turnos!$F$2:$F$201,MATCH($G1146,Turnos!$J$2:$J$201,0)),"Falta el turno"))</f>
        <v/>
      </c>
      <c r="I1146" s="15">
        <f>IF(OR($C1146="",$H1146=""),"",IF($H1146="Por horas",N($D1146),IF($H1146="Por puntos",N($F1146),IF($H1146="Puntos × horas",N($F1146)*N($D1146),IF($H1146="Partes iguales",1,"")))))</f>
        <v/>
      </c>
      <c r="J1146" s="15">
        <f>IF($I1146="","",SUMIFS($I$2:$I$1201,$G$2:$G$1201,$G1146))</f>
        <v/>
      </c>
      <c r="K1146" s="19">
        <f>IF($I1146="","",IFERROR($I1146/$J1146,0))</f>
        <v/>
      </c>
      <c r="L1146" s="18">
        <f>IF($K1146="","",$K1146*N(INDEX(Turnos!$C$2:$C$201,MATCH($G1146,Turnos!$J$2:$J$201,0))))</f>
        <v/>
      </c>
      <c r="M1146" s="18">
        <f>IF($K1146="","",$K1146*N(INDEX(Turnos!$D$2:$D$201,MATCH($G1146,Turnos!$J$2:$J$201,0))))</f>
        <v/>
      </c>
      <c r="N1146" s="18">
        <f>IF($K1146="","",$L1146+$M1146)</f>
        <v/>
      </c>
      <c r="O1146" s="13">
        <f>IF(OR($G1146="",$C1146="",$G1146&lt;&gt;'Liquidación del turno'!$C$5),"",COUNTIFS($G$2:$G1146,$G1146,$C$2:$C1146,"&lt;&gt;"))</f>
        <v/>
      </c>
    </row>
    <row r="1147">
      <c r="A1147" s="16" t="n"/>
      <c r="B1147" s="11" t="n"/>
      <c r="C1147" s="11" t="n"/>
      <c r="D1147" s="12" t="n"/>
      <c r="E1147" s="13">
        <f>IF($C1147="","",IFERROR(INDEX(Equipo!$B$2:$B$61,MATCH($C1147,Equipo!$A$2:$A$61,0)),"No está en Equipo"))</f>
        <v/>
      </c>
      <c r="F1147" s="15">
        <f>IF($C1147="","",IFERROR(INDEX(Equipo!$C$2:$C$61,MATCH($C1147,Equipo!$A$2:$A$61,0)),0))</f>
        <v/>
      </c>
      <c r="G1147" s="13">
        <f>IF(OR($A1147="",$B1147=""),"",IFERROR($A1147*10+MATCH($B1147,Puestos!$D$2:$D$7,0),""))</f>
        <v/>
      </c>
      <c r="H1147" s="13">
        <f>IF($G1147="","",IFERROR(INDEX(Turnos!$F$2:$F$201,MATCH($G1147,Turnos!$J$2:$J$201,0)),"Falta el turno"))</f>
        <v/>
      </c>
      <c r="I1147" s="15">
        <f>IF(OR($C1147="",$H1147=""),"",IF($H1147="Por horas",N($D1147),IF($H1147="Por puntos",N($F1147),IF($H1147="Puntos × horas",N($F1147)*N($D1147),IF($H1147="Partes iguales",1,"")))))</f>
        <v/>
      </c>
      <c r="J1147" s="15">
        <f>IF($I1147="","",SUMIFS($I$2:$I$1201,$G$2:$G$1201,$G1147))</f>
        <v/>
      </c>
      <c r="K1147" s="19">
        <f>IF($I1147="","",IFERROR($I1147/$J1147,0))</f>
        <v/>
      </c>
      <c r="L1147" s="18">
        <f>IF($K1147="","",$K1147*N(INDEX(Turnos!$C$2:$C$201,MATCH($G1147,Turnos!$J$2:$J$201,0))))</f>
        <v/>
      </c>
      <c r="M1147" s="18">
        <f>IF($K1147="","",$K1147*N(INDEX(Turnos!$D$2:$D$201,MATCH($G1147,Turnos!$J$2:$J$201,0))))</f>
        <v/>
      </c>
      <c r="N1147" s="18">
        <f>IF($K1147="","",$L1147+$M1147)</f>
        <v/>
      </c>
      <c r="O1147" s="13">
        <f>IF(OR($G1147="",$C1147="",$G1147&lt;&gt;'Liquidación del turno'!$C$5),"",COUNTIFS($G$2:$G1147,$G1147,$C$2:$C1147,"&lt;&gt;"))</f>
        <v/>
      </c>
    </row>
    <row r="1148">
      <c r="A1148" s="16" t="n"/>
      <c r="B1148" s="11" t="n"/>
      <c r="C1148" s="11" t="n"/>
      <c r="D1148" s="12" t="n"/>
      <c r="E1148" s="13">
        <f>IF($C1148="","",IFERROR(INDEX(Equipo!$B$2:$B$61,MATCH($C1148,Equipo!$A$2:$A$61,0)),"No está en Equipo"))</f>
        <v/>
      </c>
      <c r="F1148" s="15">
        <f>IF($C1148="","",IFERROR(INDEX(Equipo!$C$2:$C$61,MATCH($C1148,Equipo!$A$2:$A$61,0)),0))</f>
        <v/>
      </c>
      <c r="G1148" s="13">
        <f>IF(OR($A1148="",$B1148=""),"",IFERROR($A1148*10+MATCH($B1148,Puestos!$D$2:$D$7,0),""))</f>
        <v/>
      </c>
      <c r="H1148" s="13">
        <f>IF($G1148="","",IFERROR(INDEX(Turnos!$F$2:$F$201,MATCH($G1148,Turnos!$J$2:$J$201,0)),"Falta el turno"))</f>
        <v/>
      </c>
      <c r="I1148" s="15">
        <f>IF(OR($C1148="",$H1148=""),"",IF($H1148="Por horas",N($D1148),IF($H1148="Por puntos",N($F1148),IF($H1148="Puntos × horas",N($F1148)*N($D1148),IF($H1148="Partes iguales",1,"")))))</f>
        <v/>
      </c>
      <c r="J1148" s="15">
        <f>IF($I1148="","",SUMIFS($I$2:$I$1201,$G$2:$G$1201,$G1148))</f>
        <v/>
      </c>
      <c r="K1148" s="19">
        <f>IF($I1148="","",IFERROR($I1148/$J1148,0))</f>
        <v/>
      </c>
      <c r="L1148" s="18">
        <f>IF($K1148="","",$K1148*N(INDEX(Turnos!$C$2:$C$201,MATCH($G1148,Turnos!$J$2:$J$201,0))))</f>
        <v/>
      </c>
      <c r="M1148" s="18">
        <f>IF($K1148="","",$K1148*N(INDEX(Turnos!$D$2:$D$201,MATCH($G1148,Turnos!$J$2:$J$201,0))))</f>
        <v/>
      </c>
      <c r="N1148" s="18">
        <f>IF($K1148="","",$L1148+$M1148)</f>
        <v/>
      </c>
      <c r="O1148" s="13">
        <f>IF(OR($G1148="",$C1148="",$G1148&lt;&gt;'Liquidación del turno'!$C$5),"",COUNTIFS($G$2:$G1148,$G1148,$C$2:$C1148,"&lt;&gt;"))</f>
        <v/>
      </c>
    </row>
    <row r="1149">
      <c r="A1149" s="16" t="n"/>
      <c r="B1149" s="11" t="n"/>
      <c r="C1149" s="11" t="n"/>
      <c r="D1149" s="12" t="n"/>
      <c r="E1149" s="13">
        <f>IF($C1149="","",IFERROR(INDEX(Equipo!$B$2:$B$61,MATCH($C1149,Equipo!$A$2:$A$61,0)),"No está en Equipo"))</f>
        <v/>
      </c>
      <c r="F1149" s="15">
        <f>IF($C1149="","",IFERROR(INDEX(Equipo!$C$2:$C$61,MATCH($C1149,Equipo!$A$2:$A$61,0)),0))</f>
        <v/>
      </c>
      <c r="G1149" s="13">
        <f>IF(OR($A1149="",$B1149=""),"",IFERROR($A1149*10+MATCH($B1149,Puestos!$D$2:$D$7,0),""))</f>
        <v/>
      </c>
      <c r="H1149" s="13">
        <f>IF($G1149="","",IFERROR(INDEX(Turnos!$F$2:$F$201,MATCH($G1149,Turnos!$J$2:$J$201,0)),"Falta el turno"))</f>
        <v/>
      </c>
      <c r="I1149" s="15">
        <f>IF(OR($C1149="",$H1149=""),"",IF($H1149="Por horas",N($D1149),IF($H1149="Por puntos",N($F1149),IF($H1149="Puntos × horas",N($F1149)*N($D1149),IF($H1149="Partes iguales",1,"")))))</f>
        <v/>
      </c>
      <c r="J1149" s="15">
        <f>IF($I1149="","",SUMIFS($I$2:$I$1201,$G$2:$G$1201,$G1149))</f>
        <v/>
      </c>
      <c r="K1149" s="19">
        <f>IF($I1149="","",IFERROR($I1149/$J1149,0))</f>
        <v/>
      </c>
      <c r="L1149" s="18">
        <f>IF($K1149="","",$K1149*N(INDEX(Turnos!$C$2:$C$201,MATCH($G1149,Turnos!$J$2:$J$201,0))))</f>
        <v/>
      </c>
      <c r="M1149" s="18">
        <f>IF($K1149="","",$K1149*N(INDEX(Turnos!$D$2:$D$201,MATCH($G1149,Turnos!$J$2:$J$201,0))))</f>
        <v/>
      </c>
      <c r="N1149" s="18">
        <f>IF($K1149="","",$L1149+$M1149)</f>
        <v/>
      </c>
      <c r="O1149" s="13">
        <f>IF(OR($G1149="",$C1149="",$G1149&lt;&gt;'Liquidación del turno'!$C$5),"",COUNTIFS($G$2:$G1149,$G1149,$C$2:$C1149,"&lt;&gt;"))</f>
        <v/>
      </c>
    </row>
    <row r="1150">
      <c r="A1150" s="16" t="n"/>
      <c r="B1150" s="11" t="n"/>
      <c r="C1150" s="11" t="n"/>
      <c r="D1150" s="12" t="n"/>
      <c r="E1150" s="13">
        <f>IF($C1150="","",IFERROR(INDEX(Equipo!$B$2:$B$61,MATCH($C1150,Equipo!$A$2:$A$61,0)),"No está en Equipo"))</f>
        <v/>
      </c>
      <c r="F1150" s="15">
        <f>IF($C1150="","",IFERROR(INDEX(Equipo!$C$2:$C$61,MATCH($C1150,Equipo!$A$2:$A$61,0)),0))</f>
        <v/>
      </c>
      <c r="G1150" s="13">
        <f>IF(OR($A1150="",$B1150=""),"",IFERROR($A1150*10+MATCH($B1150,Puestos!$D$2:$D$7,0),""))</f>
        <v/>
      </c>
      <c r="H1150" s="13">
        <f>IF($G1150="","",IFERROR(INDEX(Turnos!$F$2:$F$201,MATCH($G1150,Turnos!$J$2:$J$201,0)),"Falta el turno"))</f>
        <v/>
      </c>
      <c r="I1150" s="15">
        <f>IF(OR($C1150="",$H1150=""),"",IF($H1150="Por horas",N($D1150),IF($H1150="Por puntos",N($F1150),IF($H1150="Puntos × horas",N($F1150)*N($D1150),IF($H1150="Partes iguales",1,"")))))</f>
        <v/>
      </c>
      <c r="J1150" s="15">
        <f>IF($I1150="","",SUMIFS($I$2:$I$1201,$G$2:$G$1201,$G1150))</f>
        <v/>
      </c>
      <c r="K1150" s="19">
        <f>IF($I1150="","",IFERROR($I1150/$J1150,0))</f>
        <v/>
      </c>
      <c r="L1150" s="18">
        <f>IF($K1150="","",$K1150*N(INDEX(Turnos!$C$2:$C$201,MATCH($G1150,Turnos!$J$2:$J$201,0))))</f>
        <v/>
      </c>
      <c r="M1150" s="18">
        <f>IF($K1150="","",$K1150*N(INDEX(Turnos!$D$2:$D$201,MATCH($G1150,Turnos!$J$2:$J$201,0))))</f>
        <v/>
      </c>
      <c r="N1150" s="18">
        <f>IF($K1150="","",$L1150+$M1150)</f>
        <v/>
      </c>
      <c r="O1150" s="13">
        <f>IF(OR($G1150="",$C1150="",$G1150&lt;&gt;'Liquidación del turno'!$C$5),"",COUNTIFS($G$2:$G1150,$G1150,$C$2:$C1150,"&lt;&gt;"))</f>
        <v/>
      </c>
    </row>
    <row r="1151">
      <c r="A1151" s="16" t="n"/>
      <c r="B1151" s="11" t="n"/>
      <c r="C1151" s="11" t="n"/>
      <c r="D1151" s="12" t="n"/>
      <c r="E1151" s="13">
        <f>IF($C1151="","",IFERROR(INDEX(Equipo!$B$2:$B$61,MATCH($C1151,Equipo!$A$2:$A$61,0)),"No está en Equipo"))</f>
        <v/>
      </c>
      <c r="F1151" s="15">
        <f>IF($C1151="","",IFERROR(INDEX(Equipo!$C$2:$C$61,MATCH($C1151,Equipo!$A$2:$A$61,0)),0))</f>
        <v/>
      </c>
      <c r="G1151" s="13">
        <f>IF(OR($A1151="",$B1151=""),"",IFERROR($A1151*10+MATCH($B1151,Puestos!$D$2:$D$7,0),""))</f>
        <v/>
      </c>
      <c r="H1151" s="13">
        <f>IF($G1151="","",IFERROR(INDEX(Turnos!$F$2:$F$201,MATCH($G1151,Turnos!$J$2:$J$201,0)),"Falta el turno"))</f>
        <v/>
      </c>
      <c r="I1151" s="15">
        <f>IF(OR($C1151="",$H1151=""),"",IF($H1151="Por horas",N($D1151),IF($H1151="Por puntos",N($F1151),IF($H1151="Puntos × horas",N($F1151)*N($D1151),IF($H1151="Partes iguales",1,"")))))</f>
        <v/>
      </c>
      <c r="J1151" s="15">
        <f>IF($I1151="","",SUMIFS($I$2:$I$1201,$G$2:$G$1201,$G1151))</f>
        <v/>
      </c>
      <c r="K1151" s="19">
        <f>IF($I1151="","",IFERROR($I1151/$J1151,0))</f>
        <v/>
      </c>
      <c r="L1151" s="18">
        <f>IF($K1151="","",$K1151*N(INDEX(Turnos!$C$2:$C$201,MATCH($G1151,Turnos!$J$2:$J$201,0))))</f>
        <v/>
      </c>
      <c r="M1151" s="18">
        <f>IF($K1151="","",$K1151*N(INDEX(Turnos!$D$2:$D$201,MATCH($G1151,Turnos!$J$2:$J$201,0))))</f>
        <v/>
      </c>
      <c r="N1151" s="18">
        <f>IF($K1151="","",$L1151+$M1151)</f>
        <v/>
      </c>
      <c r="O1151" s="13">
        <f>IF(OR($G1151="",$C1151="",$G1151&lt;&gt;'Liquidación del turno'!$C$5),"",COUNTIFS($G$2:$G1151,$G1151,$C$2:$C1151,"&lt;&gt;"))</f>
        <v/>
      </c>
    </row>
    <row r="1152">
      <c r="A1152" s="16" t="n"/>
      <c r="B1152" s="11" t="n"/>
      <c r="C1152" s="11" t="n"/>
      <c r="D1152" s="12" t="n"/>
      <c r="E1152" s="13">
        <f>IF($C1152="","",IFERROR(INDEX(Equipo!$B$2:$B$61,MATCH($C1152,Equipo!$A$2:$A$61,0)),"No está en Equipo"))</f>
        <v/>
      </c>
      <c r="F1152" s="15">
        <f>IF($C1152="","",IFERROR(INDEX(Equipo!$C$2:$C$61,MATCH($C1152,Equipo!$A$2:$A$61,0)),0))</f>
        <v/>
      </c>
      <c r="G1152" s="13">
        <f>IF(OR($A1152="",$B1152=""),"",IFERROR($A1152*10+MATCH($B1152,Puestos!$D$2:$D$7,0),""))</f>
        <v/>
      </c>
      <c r="H1152" s="13">
        <f>IF($G1152="","",IFERROR(INDEX(Turnos!$F$2:$F$201,MATCH($G1152,Turnos!$J$2:$J$201,0)),"Falta el turno"))</f>
        <v/>
      </c>
      <c r="I1152" s="15">
        <f>IF(OR($C1152="",$H1152=""),"",IF($H1152="Por horas",N($D1152),IF($H1152="Por puntos",N($F1152),IF($H1152="Puntos × horas",N($F1152)*N($D1152),IF($H1152="Partes iguales",1,"")))))</f>
        <v/>
      </c>
      <c r="J1152" s="15">
        <f>IF($I1152="","",SUMIFS($I$2:$I$1201,$G$2:$G$1201,$G1152))</f>
        <v/>
      </c>
      <c r="K1152" s="19">
        <f>IF($I1152="","",IFERROR($I1152/$J1152,0))</f>
        <v/>
      </c>
      <c r="L1152" s="18">
        <f>IF($K1152="","",$K1152*N(INDEX(Turnos!$C$2:$C$201,MATCH($G1152,Turnos!$J$2:$J$201,0))))</f>
        <v/>
      </c>
      <c r="M1152" s="18">
        <f>IF($K1152="","",$K1152*N(INDEX(Turnos!$D$2:$D$201,MATCH($G1152,Turnos!$J$2:$J$201,0))))</f>
        <v/>
      </c>
      <c r="N1152" s="18">
        <f>IF($K1152="","",$L1152+$M1152)</f>
        <v/>
      </c>
      <c r="O1152" s="13">
        <f>IF(OR($G1152="",$C1152="",$G1152&lt;&gt;'Liquidación del turno'!$C$5),"",COUNTIFS($G$2:$G1152,$G1152,$C$2:$C1152,"&lt;&gt;"))</f>
        <v/>
      </c>
    </row>
    <row r="1153">
      <c r="A1153" s="16" t="n"/>
      <c r="B1153" s="11" t="n"/>
      <c r="C1153" s="11" t="n"/>
      <c r="D1153" s="12" t="n"/>
      <c r="E1153" s="13">
        <f>IF($C1153="","",IFERROR(INDEX(Equipo!$B$2:$B$61,MATCH($C1153,Equipo!$A$2:$A$61,0)),"No está en Equipo"))</f>
        <v/>
      </c>
      <c r="F1153" s="15">
        <f>IF($C1153="","",IFERROR(INDEX(Equipo!$C$2:$C$61,MATCH($C1153,Equipo!$A$2:$A$61,0)),0))</f>
        <v/>
      </c>
      <c r="G1153" s="13">
        <f>IF(OR($A1153="",$B1153=""),"",IFERROR($A1153*10+MATCH($B1153,Puestos!$D$2:$D$7,0),""))</f>
        <v/>
      </c>
      <c r="H1153" s="13">
        <f>IF($G1153="","",IFERROR(INDEX(Turnos!$F$2:$F$201,MATCH($G1153,Turnos!$J$2:$J$201,0)),"Falta el turno"))</f>
        <v/>
      </c>
      <c r="I1153" s="15">
        <f>IF(OR($C1153="",$H1153=""),"",IF($H1153="Por horas",N($D1153),IF($H1153="Por puntos",N($F1153),IF($H1153="Puntos × horas",N($F1153)*N($D1153),IF($H1153="Partes iguales",1,"")))))</f>
        <v/>
      </c>
      <c r="J1153" s="15">
        <f>IF($I1153="","",SUMIFS($I$2:$I$1201,$G$2:$G$1201,$G1153))</f>
        <v/>
      </c>
      <c r="K1153" s="19">
        <f>IF($I1153="","",IFERROR($I1153/$J1153,0))</f>
        <v/>
      </c>
      <c r="L1153" s="18">
        <f>IF($K1153="","",$K1153*N(INDEX(Turnos!$C$2:$C$201,MATCH($G1153,Turnos!$J$2:$J$201,0))))</f>
        <v/>
      </c>
      <c r="M1153" s="18">
        <f>IF($K1153="","",$K1153*N(INDEX(Turnos!$D$2:$D$201,MATCH($G1153,Turnos!$J$2:$J$201,0))))</f>
        <v/>
      </c>
      <c r="N1153" s="18">
        <f>IF($K1153="","",$L1153+$M1153)</f>
        <v/>
      </c>
      <c r="O1153" s="13">
        <f>IF(OR($G1153="",$C1153="",$G1153&lt;&gt;'Liquidación del turno'!$C$5),"",COUNTIFS($G$2:$G1153,$G1153,$C$2:$C1153,"&lt;&gt;"))</f>
        <v/>
      </c>
    </row>
    <row r="1154">
      <c r="A1154" s="16" t="n"/>
      <c r="B1154" s="11" t="n"/>
      <c r="C1154" s="11" t="n"/>
      <c r="D1154" s="12" t="n"/>
      <c r="E1154" s="13">
        <f>IF($C1154="","",IFERROR(INDEX(Equipo!$B$2:$B$61,MATCH($C1154,Equipo!$A$2:$A$61,0)),"No está en Equipo"))</f>
        <v/>
      </c>
      <c r="F1154" s="15">
        <f>IF($C1154="","",IFERROR(INDEX(Equipo!$C$2:$C$61,MATCH($C1154,Equipo!$A$2:$A$61,0)),0))</f>
        <v/>
      </c>
      <c r="G1154" s="13">
        <f>IF(OR($A1154="",$B1154=""),"",IFERROR($A1154*10+MATCH($B1154,Puestos!$D$2:$D$7,0),""))</f>
        <v/>
      </c>
      <c r="H1154" s="13">
        <f>IF($G1154="","",IFERROR(INDEX(Turnos!$F$2:$F$201,MATCH($G1154,Turnos!$J$2:$J$201,0)),"Falta el turno"))</f>
        <v/>
      </c>
      <c r="I1154" s="15">
        <f>IF(OR($C1154="",$H1154=""),"",IF($H1154="Por horas",N($D1154),IF($H1154="Por puntos",N($F1154),IF($H1154="Puntos × horas",N($F1154)*N($D1154),IF($H1154="Partes iguales",1,"")))))</f>
        <v/>
      </c>
      <c r="J1154" s="15">
        <f>IF($I1154="","",SUMIFS($I$2:$I$1201,$G$2:$G$1201,$G1154))</f>
        <v/>
      </c>
      <c r="K1154" s="19">
        <f>IF($I1154="","",IFERROR($I1154/$J1154,0))</f>
        <v/>
      </c>
      <c r="L1154" s="18">
        <f>IF($K1154="","",$K1154*N(INDEX(Turnos!$C$2:$C$201,MATCH($G1154,Turnos!$J$2:$J$201,0))))</f>
        <v/>
      </c>
      <c r="M1154" s="18">
        <f>IF($K1154="","",$K1154*N(INDEX(Turnos!$D$2:$D$201,MATCH($G1154,Turnos!$J$2:$J$201,0))))</f>
        <v/>
      </c>
      <c r="N1154" s="18">
        <f>IF($K1154="","",$L1154+$M1154)</f>
        <v/>
      </c>
      <c r="O1154" s="13">
        <f>IF(OR($G1154="",$C1154="",$G1154&lt;&gt;'Liquidación del turno'!$C$5),"",COUNTIFS($G$2:$G1154,$G1154,$C$2:$C1154,"&lt;&gt;"))</f>
        <v/>
      </c>
    </row>
    <row r="1155">
      <c r="A1155" s="16" t="n"/>
      <c r="B1155" s="11" t="n"/>
      <c r="C1155" s="11" t="n"/>
      <c r="D1155" s="12" t="n"/>
      <c r="E1155" s="13">
        <f>IF($C1155="","",IFERROR(INDEX(Equipo!$B$2:$B$61,MATCH($C1155,Equipo!$A$2:$A$61,0)),"No está en Equipo"))</f>
        <v/>
      </c>
      <c r="F1155" s="15">
        <f>IF($C1155="","",IFERROR(INDEX(Equipo!$C$2:$C$61,MATCH($C1155,Equipo!$A$2:$A$61,0)),0))</f>
        <v/>
      </c>
      <c r="G1155" s="13">
        <f>IF(OR($A1155="",$B1155=""),"",IFERROR($A1155*10+MATCH($B1155,Puestos!$D$2:$D$7,0),""))</f>
        <v/>
      </c>
      <c r="H1155" s="13">
        <f>IF($G1155="","",IFERROR(INDEX(Turnos!$F$2:$F$201,MATCH($G1155,Turnos!$J$2:$J$201,0)),"Falta el turno"))</f>
        <v/>
      </c>
      <c r="I1155" s="15">
        <f>IF(OR($C1155="",$H1155=""),"",IF($H1155="Por horas",N($D1155),IF($H1155="Por puntos",N($F1155),IF($H1155="Puntos × horas",N($F1155)*N($D1155),IF($H1155="Partes iguales",1,"")))))</f>
        <v/>
      </c>
      <c r="J1155" s="15">
        <f>IF($I1155="","",SUMIFS($I$2:$I$1201,$G$2:$G$1201,$G1155))</f>
        <v/>
      </c>
      <c r="K1155" s="19">
        <f>IF($I1155="","",IFERROR($I1155/$J1155,0))</f>
        <v/>
      </c>
      <c r="L1155" s="18">
        <f>IF($K1155="","",$K1155*N(INDEX(Turnos!$C$2:$C$201,MATCH($G1155,Turnos!$J$2:$J$201,0))))</f>
        <v/>
      </c>
      <c r="M1155" s="18">
        <f>IF($K1155="","",$K1155*N(INDEX(Turnos!$D$2:$D$201,MATCH($G1155,Turnos!$J$2:$J$201,0))))</f>
        <v/>
      </c>
      <c r="N1155" s="18">
        <f>IF($K1155="","",$L1155+$M1155)</f>
        <v/>
      </c>
      <c r="O1155" s="13">
        <f>IF(OR($G1155="",$C1155="",$G1155&lt;&gt;'Liquidación del turno'!$C$5),"",COUNTIFS($G$2:$G1155,$G1155,$C$2:$C1155,"&lt;&gt;"))</f>
        <v/>
      </c>
    </row>
    <row r="1156">
      <c r="A1156" s="16" t="n"/>
      <c r="B1156" s="11" t="n"/>
      <c r="C1156" s="11" t="n"/>
      <c r="D1156" s="12" t="n"/>
      <c r="E1156" s="13">
        <f>IF($C1156="","",IFERROR(INDEX(Equipo!$B$2:$B$61,MATCH($C1156,Equipo!$A$2:$A$61,0)),"No está en Equipo"))</f>
        <v/>
      </c>
      <c r="F1156" s="15">
        <f>IF($C1156="","",IFERROR(INDEX(Equipo!$C$2:$C$61,MATCH($C1156,Equipo!$A$2:$A$61,0)),0))</f>
        <v/>
      </c>
      <c r="G1156" s="13">
        <f>IF(OR($A1156="",$B1156=""),"",IFERROR($A1156*10+MATCH($B1156,Puestos!$D$2:$D$7,0),""))</f>
        <v/>
      </c>
      <c r="H1156" s="13">
        <f>IF($G1156="","",IFERROR(INDEX(Turnos!$F$2:$F$201,MATCH($G1156,Turnos!$J$2:$J$201,0)),"Falta el turno"))</f>
        <v/>
      </c>
      <c r="I1156" s="15">
        <f>IF(OR($C1156="",$H1156=""),"",IF($H1156="Por horas",N($D1156),IF($H1156="Por puntos",N($F1156),IF($H1156="Puntos × horas",N($F1156)*N($D1156),IF($H1156="Partes iguales",1,"")))))</f>
        <v/>
      </c>
      <c r="J1156" s="15">
        <f>IF($I1156="","",SUMIFS($I$2:$I$1201,$G$2:$G$1201,$G1156))</f>
        <v/>
      </c>
      <c r="K1156" s="19">
        <f>IF($I1156="","",IFERROR($I1156/$J1156,0))</f>
        <v/>
      </c>
      <c r="L1156" s="18">
        <f>IF($K1156="","",$K1156*N(INDEX(Turnos!$C$2:$C$201,MATCH($G1156,Turnos!$J$2:$J$201,0))))</f>
        <v/>
      </c>
      <c r="M1156" s="18">
        <f>IF($K1156="","",$K1156*N(INDEX(Turnos!$D$2:$D$201,MATCH($G1156,Turnos!$J$2:$J$201,0))))</f>
        <v/>
      </c>
      <c r="N1156" s="18">
        <f>IF($K1156="","",$L1156+$M1156)</f>
        <v/>
      </c>
      <c r="O1156" s="13">
        <f>IF(OR($G1156="",$C1156="",$G1156&lt;&gt;'Liquidación del turno'!$C$5),"",COUNTIFS($G$2:$G1156,$G1156,$C$2:$C1156,"&lt;&gt;"))</f>
        <v/>
      </c>
    </row>
    <row r="1157">
      <c r="A1157" s="16" t="n"/>
      <c r="B1157" s="11" t="n"/>
      <c r="C1157" s="11" t="n"/>
      <c r="D1157" s="12" t="n"/>
      <c r="E1157" s="13">
        <f>IF($C1157="","",IFERROR(INDEX(Equipo!$B$2:$B$61,MATCH($C1157,Equipo!$A$2:$A$61,0)),"No está en Equipo"))</f>
        <v/>
      </c>
      <c r="F1157" s="15">
        <f>IF($C1157="","",IFERROR(INDEX(Equipo!$C$2:$C$61,MATCH($C1157,Equipo!$A$2:$A$61,0)),0))</f>
        <v/>
      </c>
      <c r="G1157" s="13">
        <f>IF(OR($A1157="",$B1157=""),"",IFERROR($A1157*10+MATCH($B1157,Puestos!$D$2:$D$7,0),""))</f>
        <v/>
      </c>
      <c r="H1157" s="13">
        <f>IF($G1157="","",IFERROR(INDEX(Turnos!$F$2:$F$201,MATCH($G1157,Turnos!$J$2:$J$201,0)),"Falta el turno"))</f>
        <v/>
      </c>
      <c r="I1157" s="15">
        <f>IF(OR($C1157="",$H1157=""),"",IF($H1157="Por horas",N($D1157),IF($H1157="Por puntos",N($F1157),IF($H1157="Puntos × horas",N($F1157)*N($D1157),IF($H1157="Partes iguales",1,"")))))</f>
        <v/>
      </c>
      <c r="J1157" s="15">
        <f>IF($I1157="","",SUMIFS($I$2:$I$1201,$G$2:$G$1201,$G1157))</f>
        <v/>
      </c>
      <c r="K1157" s="19">
        <f>IF($I1157="","",IFERROR($I1157/$J1157,0))</f>
        <v/>
      </c>
      <c r="L1157" s="18">
        <f>IF($K1157="","",$K1157*N(INDEX(Turnos!$C$2:$C$201,MATCH($G1157,Turnos!$J$2:$J$201,0))))</f>
        <v/>
      </c>
      <c r="M1157" s="18">
        <f>IF($K1157="","",$K1157*N(INDEX(Turnos!$D$2:$D$201,MATCH($G1157,Turnos!$J$2:$J$201,0))))</f>
        <v/>
      </c>
      <c r="N1157" s="18">
        <f>IF($K1157="","",$L1157+$M1157)</f>
        <v/>
      </c>
      <c r="O1157" s="13">
        <f>IF(OR($G1157="",$C1157="",$G1157&lt;&gt;'Liquidación del turno'!$C$5),"",COUNTIFS($G$2:$G1157,$G1157,$C$2:$C1157,"&lt;&gt;"))</f>
        <v/>
      </c>
    </row>
    <row r="1158">
      <c r="A1158" s="16" t="n"/>
      <c r="B1158" s="11" t="n"/>
      <c r="C1158" s="11" t="n"/>
      <c r="D1158" s="12" t="n"/>
      <c r="E1158" s="13">
        <f>IF($C1158="","",IFERROR(INDEX(Equipo!$B$2:$B$61,MATCH($C1158,Equipo!$A$2:$A$61,0)),"No está en Equipo"))</f>
        <v/>
      </c>
      <c r="F1158" s="15">
        <f>IF($C1158="","",IFERROR(INDEX(Equipo!$C$2:$C$61,MATCH($C1158,Equipo!$A$2:$A$61,0)),0))</f>
        <v/>
      </c>
      <c r="G1158" s="13">
        <f>IF(OR($A1158="",$B1158=""),"",IFERROR($A1158*10+MATCH($B1158,Puestos!$D$2:$D$7,0),""))</f>
        <v/>
      </c>
      <c r="H1158" s="13">
        <f>IF($G1158="","",IFERROR(INDEX(Turnos!$F$2:$F$201,MATCH($G1158,Turnos!$J$2:$J$201,0)),"Falta el turno"))</f>
        <v/>
      </c>
      <c r="I1158" s="15">
        <f>IF(OR($C1158="",$H1158=""),"",IF($H1158="Por horas",N($D1158),IF($H1158="Por puntos",N($F1158),IF($H1158="Puntos × horas",N($F1158)*N($D1158),IF($H1158="Partes iguales",1,"")))))</f>
        <v/>
      </c>
      <c r="J1158" s="15">
        <f>IF($I1158="","",SUMIFS($I$2:$I$1201,$G$2:$G$1201,$G1158))</f>
        <v/>
      </c>
      <c r="K1158" s="19">
        <f>IF($I1158="","",IFERROR($I1158/$J1158,0))</f>
        <v/>
      </c>
      <c r="L1158" s="18">
        <f>IF($K1158="","",$K1158*N(INDEX(Turnos!$C$2:$C$201,MATCH($G1158,Turnos!$J$2:$J$201,0))))</f>
        <v/>
      </c>
      <c r="M1158" s="18">
        <f>IF($K1158="","",$K1158*N(INDEX(Turnos!$D$2:$D$201,MATCH($G1158,Turnos!$J$2:$J$201,0))))</f>
        <v/>
      </c>
      <c r="N1158" s="18">
        <f>IF($K1158="","",$L1158+$M1158)</f>
        <v/>
      </c>
      <c r="O1158" s="13">
        <f>IF(OR($G1158="",$C1158="",$G1158&lt;&gt;'Liquidación del turno'!$C$5),"",COUNTIFS($G$2:$G1158,$G1158,$C$2:$C1158,"&lt;&gt;"))</f>
        <v/>
      </c>
    </row>
    <row r="1159">
      <c r="A1159" s="16" t="n"/>
      <c r="B1159" s="11" t="n"/>
      <c r="C1159" s="11" t="n"/>
      <c r="D1159" s="12" t="n"/>
      <c r="E1159" s="13">
        <f>IF($C1159="","",IFERROR(INDEX(Equipo!$B$2:$B$61,MATCH($C1159,Equipo!$A$2:$A$61,0)),"No está en Equipo"))</f>
        <v/>
      </c>
      <c r="F1159" s="15">
        <f>IF($C1159="","",IFERROR(INDEX(Equipo!$C$2:$C$61,MATCH($C1159,Equipo!$A$2:$A$61,0)),0))</f>
        <v/>
      </c>
      <c r="G1159" s="13">
        <f>IF(OR($A1159="",$B1159=""),"",IFERROR($A1159*10+MATCH($B1159,Puestos!$D$2:$D$7,0),""))</f>
        <v/>
      </c>
      <c r="H1159" s="13">
        <f>IF($G1159="","",IFERROR(INDEX(Turnos!$F$2:$F$201,MATCH($G1159,Turnos!$J$2:$J$201,0)),"Falta el turno"))</f>
        <v/>
      </c>
      <c r="I1159" s="15">
        <f>IF(OR($C1159="",$H1159=""),"",IF($H1159="Por horas",N($D1159),IF($H1159="Por puntos",N($F1159),IF($H1159="Puntos × horas",N($F1159)*N($D1159),IF($H1159="Partes iguales",1,"")))))</f>
        <v/>
      </c>
      <c r="J1159" s="15">
        <f>IF($I1159="","",SUMIFS($I$2:$I$1201,$G$2:$G$1201,$G1159))</f>
        <v/>
      </c>
      <c r="K1159" s="19">
        <f>IF($I1159="","",IFERROR($I1159/$J1159,0))</f>
        <v/>
      </c>
      <c r="L1159" s="18">
        <f>IF($K1159="","",$K1159*N(INDEX(Turnos!$C$2:$C$201,MATCH($G1159,Turnos!$J$2:$J$201,0))))</f>
        <v/>
      </c>
      <c r="M1159" s="18">
        <f>IF($K1159="","",$K1159*N(INDEX(Turnos!$D$2:$D$201,MATCH($G1159,Turnos!$J$2:$J$201,0))))</f>
        <v/>
      </c>
      <c r="N1159" s="18">
        <f>IF($K1159="","",$L1159+$M1159)</f>
        <v/>
      </c>
      <c r="O1159" s="13">
        <f>IF(OR($G1159="",$C1159="",$G1159&lt;&gt;'Liquidación del turno'!$C$5),"",COUNTIFS($G$2:$G1159,$G1159,$C$2:$C1159,"&lt;&gt;"))</f>
        <v/>
      </c>
    </row>
    <row r="1160">
      <c r="A1160" s="16" t="n"/>
      <c r="B1160" s="11" t="n"/>
      <c r="C1160" s="11" t="n"/>
      <c r="D1160" s="12" t="n"/>
      <c r="E1160" s="13">
        <f>IF($C1160="","",IFERROR(INDEX(Equipo!$B$2:$B$61,MATCH($C1160,Equipo!$A$2:$A$61,0)),"No está en Equipo"))</f>
        <v/>
      </c>
      <c r="F1160" s="15">
        <f>IF($C1160="","",IFERROR(INDEX(Equipo!$C$2:$C$61,MATCH($C1160,Equipo!$A$2:$A$61,0)),0))</f>
        <v/>
      </c>
      <c r="G1160" s="13">
        <f>IF(OR($A1160="",$B1160=""),"",IFERROR($A1160*10+MATCH($B1160,Puestos!$D$2:$D$7,0),""))</f>
        <v/>
      </c>
      <c r="H1160" s="13">
        <f>IF($G1160="","",IFERROR(INDEX(Turnos!$F$2:$F$201,MATCH($G1160,Turnos!$J$2:$J$201,0)),"Falta el turno"))</f>
        <v/>
      </c>
      <c r="I1160" s="15">
        <f>IF(OR($C1160="",$H1160=""),"",IF($H1160="Por horas",N($D1160),IF($H1160="Por puntos",N($F1160),IF($H1160="Puntos × horas",N($F1160)*N($D1160),IF($H1160="Partes iguales",1,"")))))</f>
        <v/>
      </c>
      <c r="J1160" s="15">
        <f>IF($I1160="","",SUMIFS($I$2:$I$1201,$G$2:$G$1201,$G1160))</f>
        <v/>
      </c>
      <c r="K1160" s="19">
        <f>IF($I1160="","",IFERROR($I1160/$J1160,0))</f>
        <v/>
      </c>
      <c r="L1160" s="18">
        <f>IF($K1160="","",$K1160*N(INDEX(Turnos!$C$2:$C$201,MATCH($G1160,Turnos!$J$2:$J$201,0))))</f>
        <v/>
      </c>
      <c r="M1160" s="18">
        <f>IF($K1160="","",$K1160*N(INDEX(Turnos!$D$2:$D$201,MATCH($G1160,Turnos!$J$2:$J$201,0))))</f>
        <v/>
      </c>
      <c r="N1160" s="18">
        <f>IF($K1160="","",$L1160+$M1160)</f>
        <v/>
      </c>
      <c r="O1160" s="13">
        <f>IF(OR($G1160="",$C1160="",$G1160&lt;&gt;'Liquidación del turno'!$C$5),"",COUNTIFS($G$2:$G1160,$G1160,$C$2:$C1160,"&lt;&gt;"))</f>
        <v/>
      </c>
    </row>
    <row r="1161">
      <c r="A1161" s="16" t="n"/>
      <c r="B1161" s="11" t="n"/>
      <c r="C1161" s="11" t="n"/>
      <c r="D1161" s="12" t="n"/>
      <c r="E1161" s="13">
        <f>IF($C1161="","",IFERROR(INDEX(Equipo!$B$2:$B$61,MATCH($C1161,Equipo!$A$2:$A$61,0)),"No está en Equipo"))</f>
        <v/>
      </c>
      <c r="F1161" s="15">
        <f>IF($C1161="","",IFERROR(INDEX(Equipo!$C$2:$C$61,MATCH($C1161,Equipo!$A$2:$A$61,0)),0))</f>
        <v/>
      </c>
      <c r="G1161" s="13">
        <f>IF(OR($A1161="",$B1161=""),"",IFERROR($A1161*10+MATCH($B1161,Puestos!$D$2:$D$7,0),""))</f>
        <v/>
      </c>
      <c r="H1161" s="13">
        <f>IF($G1161="","",IFERROR(INDEX(Turnos!$F$2:$F$201,MATCH($G1161,Turnos!$J$2:$J$201,0)),"Falta el turno"))</f>
        <v/>
      </c>
      <c r="I1161" s="15">
        <f>IF(OR($C1161="",$H1161=""),"",IF($H1161="Por horas",N($D1161),IF($H1161="Por puntos",N($F1161),IF($H1161="Puntos × horas",N($F1161)*N($D1161),IF($H1161="Partes iguales",1,"")))))</f>
        <v/>
      </c>
      <c r="J1161" s="15">
        <f>IF($I1161="","",SUMIFS($I$2:$I$1201,$G$2:$G$1201,$G1161))</f>
        <v/>
      </c>
      <c r="K1161" s="19">
        <f>IF($I1161="","",IFERROR($I1161/$J1161,0))</f>
        <v/>
      </c>
      <c r="L1161" s="18">
        <f>IF($K1161="","",$K1161*N(INDEX(Turnos!$C$2:$C$201,MATCH($G1161,Turnos!$J$2:$J$201,0))))</f>
        <v/>
      </c>
      <c r="M1161" s="18">
        <f>IF($K1161="","",$K1161*N(INDEX(Turnos!$D$2:$D$201,MATCH($G1161,Turnos!$J$2:$J$201,0))))</f>
        <v/>
      </c>
      <c r="N1161" s="18">
        <f>IF($K1161="","",$L1161+$M1161)</f>
        <v/>
      </c>
      <c r="O1161" s="13">
        <f>IF(OR($G1161="",$C1161="",$G1161&lt;&gt;'Liquidación del turno'!$C$5),"",COUNTIFS($G$2:$G1161,$G1161,$C$2:$C1161,"&lt;&gt;"))</f>
        <v/>
      </c>
    </row>
    <row r="1162">
      <c r="A1162" s="16" t="n"/>
      <c r="B1162" s="11" t="n"/>
      <c r="C1162" s="11" t="n"/>
      <c r="D1162" s="12" t="n"/>
      <c r="E1162" s="13">
        <f>IF($C1162="","",IFERROR(INDEX(Equipo!$B$2:$B$61,MATCH($C1162,Equipo!$A$2:$A$61,0)),"No está en Equipo"))</f>
        <v/>
      </c>
      <c r="F1162" s="15">
        <f>IF($C1162="","",IFERROR(INDEX(Equipo!$C$2:$C$61,MATCH($C1162,Equipo!$A$2:$A$61,0)),0))</f>
        <v/>
      </c>
      <c r="G1162" s="13">
        <f>IF(OR($A1162="",$B1162=""),"",IFERROR($A1162*10+MATCH($B1162,Puestos!$D$2:$D$7,0),""))</f>
        <v/>
      </c>
      <c r="H1162" s="13">
        <f>IF($G1162="","",IFERROR(INDEX(Turnos!$F$2:$F$201,MATCH($G1162,Turnos!$J$2:$J$201,0)),"Falta el turno"))</f>
        <v/>
      </c>
      <c r="I1162" s="15">
        <f>IF(OR($C1162="",$H1162=""),"",IF($H1162="Por horas",N($D1162),IF($H1162="Por puntos",N($F1162),IF($H1162="Puntos × horas",N($F1162)*N($D1162),IF($H1162="Partes iguales",1,"")))))</f>
        <v/>
      </c>
      <c r="J1162" s="15">
        <f>IF($I1162="","",SUMIFS($I$2:$I$1201,$G$2:$G$1201,$G1162))</f>
        <v/>
      </c>
      <c r="K1162" s="19">
        <f>IF($I1162="","",IFERROR($I1162/$J1162,0))</f>
        <v/>
      </c>
      <c r="L1162" s="18">
        <f>IF($K1162="","",$K1162*N(INDEX(Turnos!$C$2:$C$201,MATCH($G1162,Turnos!$J$2:$J$201,0))))</f>
        <v/>
      </c>
      <c r="M1162" s="18">
        <f>IF($K1162="","",$K1162*N(INDEX(Turnos!$D$2:$D$201,MATCH($G1162,Turnos!$J$2:$J$201,0))))</f>
        <v/>
      </c>
      <c r="N1162" s="18">
        <f>IF($K1162="","",$L1162+$M1162)</f>
        <v/>
      </c>
      <c r="O1162" s="13">
        <f>IF(OR($G1162="",$C1162="",$G1162&lt;&gt;'Liquidación del turno'!$C$5),"",COUNTIFS($G$2:$G1162,$G1162,$C$2:$C1162,"&lt;&gt;"))</f>
        <v/>
      </c>
    </row>
    <row r="1163">
      <c r="A1163" s="16" t="n"/>
      <c r="B1163" s="11" t="n"/>
      <c r="C1163" s="11" t="n"/>
      <c r="D1163" s="12" t="n"/>
      <c r="E1163" s="13">
        <f>IF($C1163="","",IFERROR(INDEX(Equipo!$B$2:$B$61,MATCH($C1163,Equipo!$A$2:$A$61,0)),"No está en Equipo"))</f>
        <v/>
      </c>
      <c r="F1163" s="15">
        <f>IF($C1163="","",IFERROR(INDEX(Equipo!$C$2:$C$61,MATCH($C1163,Equipo!$A$2:$A$61,0)),0))</f>
        <v/>
      </c>
      <c r="G1163" s="13">
        <f>IF(OR($A1163="",$B1163=""),"",IFERROR($A1163*10+MATCH($B1163,Puestos!$D$2:$D$7,0),""))</f>
        <v/>
      </c>
      <c r="H1163" s="13">
        <f>IF($G1163="","",IFERROR(INDEX(Turnos!$F$2:$F$201,MATCH($G1163,Turnos!$J$2:$J$201,0)),"Falta el turno"))</f>
        <v/>
      </c>
      <c r="I1163" s="15">
        <f>IF(OR($C1163="",$H1163=""),"",IF($H1163="Por horas",N($D1163),IF($H1163="Por puntos",N($F1163),IF($H1163="Puntos × horas",N($F1163)*N($D1163),IF($H1163="Partes iguales",1,"")))))</f>
        <v/>
      </c>
      <c r="J1163" s="15">
        <f>IF($I1163="","",SUMIFS($I$2:$I$1201,$G$2:$G$1201,$G1163))</f>
        <v/>
      </c>
      <c r="K1163" s="19">
        <f>IF($I1163="","",IFERROR($I1163/$J1163,0))</f>
        <v/>
      </c>
      <c r="L1163" s="18">
        <f>IF($K1163="","",$K1163*N(INDEX(Turnos!$C$2:$C$201,MATCH($G1163,Turnos!$J$2:$J$201,0))))</f>
        <v/>
      </c>
      <c r="M1163" s="18">
        <f>IF($K1163="","",$K1163*N(INDEX(Turnos!$D$2:$D$201,MATCH($G1163,Turnos!$J$2:$J$201,0))))</f>
        <v/>
      </c>
      <c r="N1163" s="18">
        <f>IF($K1163="","",$L1163+$M1163)</f>
        <v/>
      </c>
      <c r="O1163" s="13">
        <f>IF(OR($G1163="",$C1163="",$G1163&lt;&gt;'Liquidación del turno'!$C$5),"",COUNTIFS($G$2:$G1163,$G1163,$C$2:$C1163,"&lt;&gt;"))</f>
        <v/>
      </c>
    </row>
    <row r="1164">
      <c r="A1164" s="16" t="n"/>
      <c r="B1164" s="11" t="n"/>
      <c r="C1164" s="11" t="n"/>
      <c r="D1164" s="12" t="n"/>
      <c r="E1164" s="13">
        <f>IF($C1164="","",IFERROR(INDEX(Equipo!$B$2:$B$61,MATCH($C1164,Equipo!$A$2:$A$61,0)),"No está en Equipo"))</f>
        <v/>
      </c>
      <c r="F1164" s="15">
        <f>IF($C1164="","",IFERROR(INDEX(Equipo!$C$2:$C$61,MATCH($C1164,Equipo!$A$2:$A$61,0)),0))</f>
        <v/>
      </c>
      <c r="G1164" s="13">
        <f>IF(OR($A1164="",$B1164=""),"",IFERROR($A1164*10+MATCH($B1164,Puestos!$D$2:$D$7,0),""))</f>
        <v/>
      </c>
      <c r="H1164" s="13">
        <f>IF($G1164="","",IFERROR(INDEX(Turnos!$F$2:$F$201,MATCH($G1164,Turnos!$J$2:$J$201,0)),"Falta el turno"))</f>
        <v/>
      </c>
      <c r="I1164" s="15">
        <f>IF(OR($C1164="",$H1164=""),"",IF($H1164="Por horas",N($D1164),IF($H1164="Por puntos",N($F1164),IF($H1164="Puntos × horas",N($F1164)*N($D1164),IF($H1164="Partes iguales",1,"")))))</f>
        <v/>
      </c>
      <c r="J1164" s="15">
        <f>IF($I1164="","",SUMIFS($I$2:$I$1201,$G$2:$G$1201,$G1164))</f>
        <v/>
      </c>
      <c r="K1164" s="19">
        <f>IF($I1164="","",IFERROR($I1164/$J1164,0))</f>
        <v/>
      </c>
      <c r="L1164" s="18">
        <f>IF($K1164="","",$K1164*N(INDEX(Turnos!$C$2:$C$201,MATCH($G1164,Turnos!$J$2:$J$201,0))))</f>
        <v/>
      </c>
      <c r="M1164" s="18">
        <f>IF($K1164="","",$K1164*N(INDEX(Turnos!$D$2:$D$201,MATCH($G1164,Turnos!$J$2:$J$201,0))))</f>
        <v/>
      </c>
      <c r="N1164" s="18">
        <f>IF($K1164="","",$L1164+$M1164)</f>
        <v/>
      </c>
      <c r="O1164" s="13">
        <f>IF(OR($G1164="",$C1164="",$G1164&lt;&gt;'Liquidación del turno'!$C$5),"",COUNTIFS($G$2:$G1164,$G1164,$C$2:$C1164,"&lt;&gt;"))</f>
        <v/>
      </c>
    </row>
    <row r="1165">
      <c r="A1165" s="16" t="n"/>
      <c r="B1165" s="11" t="n"/>
      <c r="C1165" s="11" t="n"/>
      <c r="D1165" s="12" t="n"/>
      <c r="E1165" s="13">
        <f>IF($C1165="","",IFERROR(INDEX(Equipo!$B$2:$B$61,MATCH($C1165,Equipo!$A$2:$A$61,0)),"No está en Equipo"))</f>
        <v/>
      </c>
      <c r="F1165" s="15">
        <f>IF($C1165="","",IFERROR(INDEX(Equipo!$C$2:$C$61,MATCH($C1165,Equipo!$A$2:$A$61,0)),0))</f>
        <v/>
      </c>
      <c r="G1165" s="13">
        <f>IF(OR($A1165="",$B1165=""),"",IFERROR($A1165*10+MATCH($B1165,Puestos!$D$2:$D$7,0),""))</f>
        <v/>
      </c>
      <c r="H1165" s="13">
        <f>IF($G1165="","",IFERROR(INDEX(Turnos!$F$2:$F$201,MATCH($G1165,Turnos!$J$2:$J$201,0)),"Falta el turno"))</f>
        <v/>
      </c>
      <c r="I1165" s="15">
        <f>IF(OR($C1165="",$H1165=""),"",IF($H1165="Por horas",N($D1165),IF($H1165="Por puntos",N($F1165),IF($H1165="Puntos × horas",N($F1165)*N($D1165),IF($H1165="Partes iguales",1,"")))))</f>
        <v/>
      </c>
      <c r="J1165" s="15">
        <f>IF($I1165="","",SUMIFS($I$2:$I$1201,$G$2:$G$1201,$G1165))</f>
        <v/>
      </c>
      <c r="K1165" s="19">
        <f>IF($I1165="","",IFERROR($I1165/$J1165,0))</f>
        <v/>
      </c>
      <c r="L1165" s="18">
        <f>IF($K1165="","",$K1165*N(INDEX(Turnos!$C$2:$C$201,MATCH($G1165,Turnos!$J$2:$J$201,0))))</f>
        <v/>
      </c>
      <c r="M1165" s="18">
        <f>IF($K1165="","",$K1165*N(INDEX(Turnos!$D$2:$D$201,MATCH($G1165,Turnos!$J$2:$J$201,0))))</f>
        <v/>
      </c>
      <c r="N1165" s="18">
        <f>IF($K1165="","",$L1165+$M1165)</f>
        <v/>
      </c>
      <c r="O1165" s="13">
        <f>IF(OR($G1165="",$C1165="",$G1165&lt;&gt;'Liquidación del turno'!$C$5),"",COUNTIFS($G$2:$G1165,$G1165,$C$2:$C1165,"&lt;&gt;"))</f>
        <v/>
      </c>
    </row>
    <row r="1166">
      <c r="A1166" s="16" t="n"/>
      <c r="B1166" s="11" t="n"/>
      <c r="C1166" s="11" t="n"/>
      <c r="D1166" s="12" t="n"/>
      <c r="E1166" s="13">
        <f>IF($C1166="","",IFERROR(INDEX(Equipo!$B$2:$B$61,MATCH($C1166,Equipo!$A$2:$A$61,0)),"No está en Equipo"))</f>
        <v/>
      </c>
      <c r="F1166" s="15">
        <f>IF($C1166="","",IFERROR(INDEX(Equipo!$C$2:$C$61,MATCH($C1166,Equipo!$A$2:$A$61,0)),0))</f>
        <v/>
      </c>
      <c r="G1166" s="13">
        <f>IF(OR($A1166="",$B1166=""),"",IFERROR($A1166*10+MATCH($B1166,Puestos!$D$2:$D$7,0),""))</f>
        <v/>
      </c>
      <c r="H1166" s="13">
        <f>IF($G1166="","",IFERROR(INDEX(Turnos!$F$2:$F$201,MATCH($G1166,Turnos!$J$2:$J$201,0)),"Falta el turno"))</f>
        <v/>
      </c>
      <c r="I1166" s="15">
        <f>IF(OR($C1166="",$H1166=""),"",IF($H1166="Por horas",N($D1166),IF($H1166="Por puntos",N($F1166),IF($H1166="Puntos × horas",N($F1166)*N($D1166),IF($H1166="Partes iguales",1,"")))))</f>
        <v/>
      </c>
      <c r="J1166" s="15">
        <f>IF($I1166="","",SUMIFS($I$2:$I$1201,$G$2:$G$1201,$G1166))</f>
        <v/>
      </c>
      <c r="K1166" s="19">
        <f>IF($I1166="","",IFERROR($I1166/$J1166,0))</f>
        <v/>
      </c>
      <c r="L1166" s="18">
        <f>IF($K1166="","",$K1166*N(INDEX(Turnos!$C$2:$C$201,MATCH($G1166,Turnos!$J$2:$J$201,0))))</f>
        <v/>
      </c>
      <c r="M1166" s="18">
        <f>IF($K1166="","",$K1166*N(INDEX(Turnos!$D$2:$D$201,MATCH($G1166,Turnos!$J$2:$J$201,0))))</f>
        <v/>
      </c>
      <c r="N1166" s="18">
        <f>IF($K1166="","",$L1166+$M1166)</f>
        <v/>
      </c>
      <c r="O1166" s="13">
        <f>IF(OR($G1166="",$C1166="",$G1166&lt;&gt;'Liquidación del turno'!$C$5),"",COUNTIFS($G$2:$G1166,$G1166,$C$2:$C1166,"&lt;&gt;"))</f>
        <v/>
      </c>
    </row>
    <row r="1167">
      <c r="A1167" s="16" t="n"/>
      <c r="B1167" s="11" t="n"/>
      <c r="C1167" s="11" t="n"/>
      <c r="D1167" s="12" t="n"/>
      <c r="E1167" s="13">
        <f>IF($C1167="","",IFERROR(INDEX(Equipo!$B$2:$B$61,MATCH($C1167,Equipo!$A$2:$A$61,0)),"No está en Equipo"))</f>
        <v/>
      </c>
      <c r="F1167" s="15">
        <f>IF($C1167="","",IFERROR(INDEX(Equipo!$C$2:$C$61,MATCH($C1167,Equipo!$A$2:$A$61,0)),0))</f>
        <v/>
      </c>
      <c r="G1167" s="13">
        <f>IF(OR($A1167="",$B1167=""),"",IFERROR($A1167*10+MATCH($B1167,Puestos!$D$2:$D$7,0),""))</f>
        <v/>
      </c>
      <c r="H1167" s="13">
        <f>IF($G1167="","",IFERROR(INDEX(Turnos!$F$2:$F$201,MATCH($G1167,Turnos!$J$2:$J$201,0)),"Falta el turno"))</f>
        <v/>
      </c>
      <c r="I1167" s="15">
        <f>IF(OR($C1167="",$H1167=""),"",IF($H1167="Por horas",N($D1167),IF($H1167="Por puntos",N($F1167),IF($H1167="Puntos × horas",N($F1167)*N($D1167),IF($H1167="Partes iguales",1,"")))))</f>
        <v/>
      </c>
      <c r="J1167" s="15">
        <f>IF($I1167="","",SUMIFS($I$2:$I$1201,$G$2:$G$1201,$G1167))</f>
        <v/>
      </c>
      <c r="K1167" s="19">
        <f>IF($I1167="","",IFERROR($I1167/$J1167,0))</f>
        <v/>
      </c>
      <c r="L1167" s="18">
        <f>IF($K1167="","",$K1167*N(INDEX(Turnos!$C$2:$C$201,MATCH($G1167,Turnos!$J$2:$J$201,0))))</f>
        <v/>
      </c>
      <c r="M1167" s="18">
        <f>IF($K1167="","",$K1167*N(INDEX(Turnos!$D$2:$D$201,MATCH($G1167,Turnos!$J$2:$J$201,0))))</f>
        <v/>
      </c>
      <c r="N1167" s="18">
        <f>IF($K1167="","",$L1167+$M1167)</f>
        <v/>
      </c>
      <c r="O1167" s="13">
        <f>IF(OR($G1167="",$C1167="",$G1167&lt;&gt;'Liquidación del turno'!$C$5),"",COUNTIFS($G$2:$G1167,$G1167,$C$2:$C1167,"&lt;&gt;"))</f>
        <v/>
      </c>
    </row>
    <row r="1168">
      <c r="A1168" s="16" t="n"/>
      <c r="B1168" s="11" t="n"/>
      <c r="C1168" s="11" t="n"/>
      <c r="D1168" s="12" t="n"/>
      <c r="E1168" s="13">
        <f>IF($C1168="","",IFERROR(INDEX(Equipo!$B$2:$B$61,MATCH($C1168,Equipo!$A$2:$A$61,0)),"No está en Equipo"))</f>
        <v/>
      </c>
      <c r="F1168" s="15">
        <f>IF($C1168="","",IFERROR(INDEX(Equipo!$C$2:$C$61,MATCH($C1168,Equipo!$A$2:$A$61,0)),0))</f>
        <v/>
      </c>
      <c r="G1168" s="13">
        <f>IF(OR($A1168="",$B1168=""),"",IFERROR($A1168*10+MATCH($B1168,Puestos!$D$2:$D$7,0),""))</f>
        <v/>
      </c>
      <c r="H1168" s="13">
        <f>IF($G1168="","",IFERROR(INDEX(Turnos!$F$2:$F$201,MATCH($G1168,Turnos!$J$2:$J$201,0)),"Falta el turno"))</f>
        <v/>
      </c>
      <c r="I1168" s="15">
        <f>IF(OR($C1168="",$H1168=""),"",IF($H1168="Por horas",N($D1168),IF($H1168="Por puntos",N($F1168),IF($H1168="Puntos × horas",N($F1168)*N($D1168),IF($H1168="Partes iguales",1,"")))))</f>
        <v/>
      </c>
      <c r="J1168" s="15">
        <f>IF($I1168="","",SUMIFS($I$2:$I$1201,$G$2:$G$1201,$G1168))</f>
        <v/>
      </c>
      <c r="K1168" s="19">
        <f>IF($I1168="","",IFERROR($I1168/$J1168,0))</f>
        <v/>
      </c>
      <c r="L1168" s="18">
        <f>IF($K1168="","",$K1168*N(INDEX(Turnos!$C$2:$C$201,MATCH($G1168,Turnos!$J$2:$J$201,0))))</f>
        <v/>
      </c>
      <c r="M1168" s="18">
        <f>IF($K1168="","",$K1168*N(INDEX(Turnos!$D$2:$D$201,MATCH($G1168,Turnos!$J$2:$J$201,0))))</f>
        <v/>
      </c>
      <c r="N1168" s="18">
        <f>IF($K1168="","",$L1168+$M1168)</f>
        <v/>
      </c>
      <c r="O1168" s="13">
        <f>IF(OR($G1168="",$C1168="",$G1168&lt;&gt;'Liquidación del turno'!$C$5),"",COUNTIFS($G$2:$G1168,$G1168,$C$2:$C1168,"&lt;&gt;"))</f>
        <v/>
      </c>
    </row>
    <row r="1169">
      <c r="A1169" s="16" t="n"/>
      <c r="B1169" s="11" t="n"/>
      <c r="C1169" s="11" t="n"/>
      <c r="D1169" s="12" t="n"/>
      <c r="E1169" s="13">
        <f>IF($C1169="","",IFERROR(INDEX(Equipo!$B$2:$B$61,MATCH($C1169,Equipo!$A$2:$A$61,0)),"No está en Equipo"))</f>
        <v/>
      </c>
      <c r="F1169" s="15">
        <f>IF($C1169="","",IFERROR(INDEX(Equipo!$C$2:$C$61,MATCH($C1169,Equipo!$A$2:$A$61,0)),0))</f>
        <v/>
      </c>
      <c r="G1169" s="13">
        <f>IF(OR($A1169="",$B1169=""),"",IFERROR($A1169*10+MATCH($B1169,Puestos!$D$2:$D$7,0),""))</f>
        <v/>
      </c>
      <c r="H1169" s="13">
        <f>IF($G1169="","",IFERROR(INDEX(Turnos!$F$2:$F$201,MATCH($G1169,Turnos!$J$2:$J$201,0)),"Falta el turno"))</f>
        <v/>
      </c>
      <c r="I1169" s="15">
        <f>IF(OR($C1169="",$H1169=""),"",IF($H1169="Por horas",N($D1169),IF($H1169="Por puntos",N($F1169),IF($H1169="Puntos × horas",N($F1169)*N($D1169),IF($H1169="Partes iguales",1,"")))))</f>
        <v/>
      </c>
      <c r="J1169" s="15">
        <f>IF($I1169="","",SUMIFS($I$2:$I$1201,$G$2:$G$1201,$G1169))</f>
        <v/>
      </c>
      <c r="K1169" s="19">
        <f>IF($I1169="","",IFERROR($I1169/$J1169,0))</f>
        <v/>
      </c>
      <c r="L1169" s="18">
        <f>IF($K1169="","",$K1169*N(INDEX(Turnos!$C$2:$C$201,MATCH($G1169,Turnos!$J$2:$J$201,0))))</f>
        <v/>
      </c>
      <c r="M1169" s="18">
        <f>IF($K1169="","",$K1169*N(INDEX(Turnos!$D$2:$D$201,MATCH($G1169,Turnos!$J$2:$J$201,0))))</f>
        <v/>
      </c>
      <c r="N1169" s="18">
        <f>IF($K1169="","",$L1169+$M1169)</f>
        <v/>
      </c>
      <c r="O1169" s="13">
        <f>IF(OR($G1169="",$C1169="",$G1169&lt;&gt;'Liquidación del turno'!$C$5),"",COUNTIFS($G$2:$G1169,$G1169,$C$2:$C1169,"&lt;&gt;"))</f>
        <v/>
      </c>
    </row>
    <row r="1170">
      <c r="A1170" s="16" t="n"/>
      <c r="B1170" s="11" t="n"/>
      <c r="C1170" s="11" t="n"/>
      <c r="D1170" s="12" t="n"/>
      <c r="E1170" s="13">
        <f>IF($C1170="","",IFERROR(INDEX(Equipo!$B$2:$B$61,MATCH($C1170,Equipo!$A$2:$A$61,0)),"No está en Equipo"))</f>
        <v/>
      </c>
      <c r="F1170" s="15">
        <f>IF($C1170="","",IFERROR(INDEX(Equipo!$C$2:$C$61,MATCH($C1170,Equipo!$A$2:$A$61,0)),0))</f>
        <v/>
      </c>
      <c r="G1170" s="13">
        <f>IF(OR($A1170="",$B1170=""),"",IFERROR($A1170*10+MATCH($B1170,Puestos!$D$2:$D$7,0),""))</f>
        <v/>
      </c>
      <c r="H1170" s="13">
        <f>IF($G1170="","",IFERROR(INDEX(Turnos!$F$2:$F$201,MATCH($G1170,Turnos!$J$2:$J$201,0)),"Falta el turno"))</f>
        <v/>
      </c>
      <c r="I1170" s="15">
        <f>IF(OR($C1170="",$H1170=""),"",IF($H1170="Por horas",N($D1170),IF($H1170="Por puntos",N($F1170),IF($H1170="Puntos × horas",N($F1170)*N($D1170),IF($H1170="Partes iguales",1,"")))))</f>
        <v/>
      </c>
      <c r="J1170" s="15">
        <f>IF($I1170="","",SUMIFS($I$2:$I$1201,$G$2:$G$1201,$G1170))</f>
        <v/>
      </c>
      <c r="K1170" s="19">
        <f>IF($I1170="","",IFERROR($I1170/$J1170,0))</f>
        <v/>
      </c>
      <c r="L1170" s="18">
        <f>IF($K1170="","",$K1170*N(INDEX(Turnos!$C$2:$C$201,MATCH($G1170,Turnos!$J$2:$J$201,0))))</f>
        <v/>
      </c>
      <c r="M1170" s="18">
        <f>IF($K1170="","",$K1170*N(INDEX(Turnos!$D$2:$D$201,MATCH($G1170,Turnos!$J$2:$J$201,0))))</f>
        <v/>
      </c>
      <c r="N1170" s="18">
        <f>IF($K1170="","",$L1170+$M1170)</f>
        <v/>
      </c>
      <c r="O1170" s="13">
        <f>IF(OR($G1170="",$C1170="",$G1170&lt;&gt;'Liquidación del turno'!$C$5),"",COUNTIFS($G$2:$G1170,$G1170,$C$2:$C1170,"&lt;&gt;"))</f>
        <v/>
      </c>
    </row>
    <row r="1171">
      <c r="A1171" s="16" t="n"/>
      <c r="B1171" s="11" t="n"/>
      <c r="C1171" s="11" t="n"/>
      <c r="D1171" s="12" t="n"/>
      <c r="E1171" s="13">
        <f>IF($C1171="","",IFERROR(INDEX(Equipo!$B$2:$B$61,MATCH($C1171,Equipo!$A$2:$A$61,0)),"No está en Equipo"))</f>
        <v/>
      </c>
      <c r="F1171" s="15">
        <f>IF($C1171="","",IFERROR(INDEX(Equipo!$C$2:$C$61,MATCH($C1171,Equipo!$A$2:$A$61,0)),0))</f>
        <v/>
      </c>
      <c r="G1171" s="13">
        <f>IF(OR($A1171="",$B1171=""),"",IFERROR($A1171*10+MATCH($B1171,Puestos!$D$2:$D$7,0),""))</f>
        <v/>
      </c>
      <c r="H1171" s="13">
        <f>IF($G1171="","",IFERROR(INDEX(Turnos!$F$2:$F$201,MATCH($G1171,Turnos!$J$2:$J$201,0)),"Falta el turno"))</f>
        <v/>
      </c>
      <c r="I1171" s="15">
        <f>IF(OR($C1171="",$H1171=""),"",IF($H1171="Por horas",N($D1171),IF($H1171="Por puntos",N($F1171),IF($H1171="Puntos × horas",N($F1171)*N($D1171),IF($H1171="Partes iguales",1,"")))))</f>
        <v/>
      </c>
      <c r="J1171" s="15">
        <f>IF($I1171="","",SUMIFS($I$2:$I$1201,$G$2:$G$1201,$G1171))</f>
        <v/>
      </c>
      <c r="K1171" s="19">
        <f>IF($I1171="","",IFERROR($I1171/$J1171,0))</f>
        <v/>
      </c>
      <c r="L1171" s="18">
        <f>IF($K1171="","",$K1171*N(INDEX(Turnos!$C$2:$C$201,MATCH($G1171,Turnos!$J$2:$J$201,0))))</f>
        <v/>
      </c>
      <c r="M1171" s="18">
        <f>IF($K1171="","",$K1171*N(INDEX(Turnos!$D$2:$D$201,MATCH($G1171,Turnos!$J$2:$J$201,0))))</f>
        <v/>
      </c>
      <c r="N1171" s="18">
        <f>IF($K1171="","",$L1171+$M1171)</f>
        <v/>
      </c>
      <c r="O1171" s="13">
        <f>IF(OR($G1171="",$C1171="",$G1171&lt;&gt;'Liquidación del turno'!$C$5),"",COUNTIFS($G$2:$G1171,$G1171,$C$2:$C1171,"&lt;&gt;"))</f>
        <v/>
      </c>
    </row>
    <row r="1172">
      <c r="A1172" s="16" t="n"/>
      <c r="B1172" s="11" t="n"/>
      <c r="C1172" s="11" t="n"/>
      <c r="D1172" s="12" t="n"/>
      <c r="E1172" s="13">
        <f>IF($C1172="","",IFERROR(INDEX(Equipo!$B$2:$B$61,MATCH($C1172,Equipo!$A$2:$A$61,0)),"No está en Equipo"))</f>
        <v/>
      </c>
      <c r="F1172" s="15">
        <f>IF($C1172="","",IFERROR(INDEX(Equipo!$C$2:$C$61,MATCH($C1172,Equipo!$A$2:$A$61,0)),0))</f>
        <v/>
      </c>
      <c r="G1172" s="13">
        <f>IF(OR($A1172="",$B1172=""),"",IFERROR($A1172*10+MATCH($B1172,Puestos!$D$2:$D$7,0),""))</f>
        <v/>
      </c>
      <c r="H1172" s="13">
        <f>IF($G1172="","",IFERROR(INDEX(Turnos!$F$2:$F$201,MATCH($G1172,Turnos!$J$2:$J$201,0)),"Falta el turno"))</f>
        <v/>
      </c>
      <c r="I1172" s="15">
        <f>IF(OR($C1172="",$H1172=""),"",IF($H1172="Por horas",N($D1172),IF($H1172="Por puntos",N($F1172),IF($H1172="Puntos × horas",N($F1172)*N($D1172),IF($H1172="Partes iguales",1,"")))))</f>
        <v/>
      </c>
      <c r="J1172" s="15">
        <f>IF($I1172="","",SUMIFS($I$2:$I$1201,$G$2:$G$1201,$G1172))</f>
        <v/>
      </c>
      <c r="K1172" s="19">
        <f>IF($I1172="","",IFERROR($I1172/$J1172,0))</f>
        <v/>
      </c>
      <c r="L1172" s="18">
        <f>IF($K1172="","",$K1172*N(INDEX(Turnos!$C$2:$C$201,MATCH($G1172,Turnos!$J$2:$J$201,0))))</f>
        <v/>
      </c>
      <c r="M1172" s="18">
        <f>IF($K1172="","",$K1172*N(INDEX(Turnos!$D$2:$D$201,MATCH($G1172,Turnos!$J$2:$J$201,0))))</f>
        <v/>
      </c>
      <c r="N1172" s="18">
        <f>IF($K1172="","",$L1172+$M1172)</f>
        <v/>
      </c>
      <c r="O1172" s="13">
        <f>IF(OR($G1172="",$C1172="",$G1172&lt;&gt;'Liquidación del turno'!$C$5),"",COUNTIFS($G$2:$G1172,$G1172,$C$2:$C1172,"&lt;&gt;"))</f>
        <v/>
      </c>
    </row>
    <row r="1173">
      <c r="A1173" s="16" t="n"/>
      <c r="B1173" s="11" t="n"/>
      <c r="C1173" s="11" t="n"/>
      <c r="D1173" s="12" t="n"/>
      <c r="E1173" s="13">
        <f>IF($C1173="","",IFERROR(INDEX(Equipo!$B$2:$B$61,MATCH($C1173,Equipo!$A$2:$A$61,0)),"No está en Equipo"))</f>
        <v/>
      </c>
      <c r="F1173" s="15">
        <f>IF($C1173="","",IFERROR(INDEX(Equipo!$C$2:$C$61,MATCH($C1173,Equipo!$A$2:$A$61,0)),0))</f>
        <v/>
      </c>
      <c r="G1173" s="13">
        <f>IF(OR($A1173="",$B1173=""),"",IFERROR($A1173*10+MATCH($B1173,Puestos!$D$2:$D$7,0),""))</f>
        <v/>
      </c>
      <c r="H1173" s="13">
        <f>IF($G1173="","",IFERROR(INDEX(Turnos!$F$2:$F$201,MATCH($G1173,Turnos!$J$2:$J$201,0)),"Falta el turno"))</f>
        <v/>
      </c>
      <c r="I1173" s="15">
        <f>IF(OR($C1173="",$H1173=""),"",IF($H1173="Por horas",N($D1173),IF($H1173="Por puntos",N($F1173),IF($H1173="Puntos × horas",N($F1173)*N($D1173),IF($H1173="Partes iguales",1,"")))))</f>
        <v/>
      </c>
      <c r="J1173" s="15">
        <f>IF($I1173="","",SUMIFS($I$2:$I$1201,$G$2:$G$1201,$G1173))</f>
        <v/>
      </c>
      <c r="K1173" s="19">
        <f>IF($I1173="","",IFERROR($I1173/$J1173,0))</f>
        <v/>
      </c>
      <c r="L1173" s="18">
        <f>IF($K1173="","",$K1173*N(INDEX(Turnos!$C$2:$C$201,MATCH($G1173,Turnos!$J$2:$J$201,0))))</f>
        <v/>
      </c>
      <c r="M1173" s="18">
        <f>IF($K1173="","",$K1173*N(INDEX(Turnos!$D$2:$D$201,MATCH($G1173,Turnos!$J$2:$J$201,0))))</f>
        <v/>
      </c>
      <c r="N1173" s="18">
        <f>IF($K1173="","",$L1173+$M1173)</f>
        <v/>
      </c>
      <c r="O1173" s="13">
        <f>IF(OR($G1173="",$C1173="",$G1173&lt;&gt;'Liquidación del turno'!$C$5),"",COUNTIFS($G$2:$G1173,$G1173,$C$2:$C1173,"&lt;&gt;"))</f>
        <v/>
      </c>
    </row>
    <row r="1174">
      <c r="A1174" s="16" t="n"/>
      <c r="B1174" s="11" t="n"/>
      <c r="C1174" s="11" t="n"/>
      <c r="D1174" s="12" t="n"/>
      <c r="E1174" s="13">
        <f>IF($C1174="","",IFERROR(INDEX(Equipo!$B$2:$B$61,MATCH($C1174,Equipo!$A$2:$A$61,0)),"No está en Equipo"))</f>
        <v/>
      </c>
      <c r="F1174" s="15">
        <f>IF($C1174="","",IFERROR(INDEX(Equipo!$C$2:$C$61,MATCH($C1174,Equipo!$A$2:$A$61,0)),0))</f>
        <v/>
      </c>
      <c r="G1174" s="13">
        <f>IF(OR($A1174="",$B1174=""),"",IFERROR($A1174*10+MATCH($B1174,Puestos!$D$2:$D$7,0),""))</f>
        <v/>
      </c>
      <c r="H1174" s="13">
        <f>IF($G1174="","",IFERROR(INDEX(Turnos!$F$2:$F$201,MATCH($G1174,Turnos!$J$2:$J$201,0)),"Falta el turno"))</f>
        <v/>
      </c>
      <c r="I1174" s="15">
        <f>IF(OR($C1174="",$H1174=""),"",IF($H1174="Por horas",N($D1174),IF($H1174="Por puntos",N($F1174),IF($H1174="Puntos × horas",N($F1174)*N($D1174),IF($H1174="Partes iguales",1,"")))))</f>
        <v/>
      </c>
      <c r="J1174" s="15">
        <f>IF($I1174="","",SUMIFS($I$2:$I$1201,$G$2:$G$1201,$G1174))</f>
        <v/>
      </c>
      <c r="K1174" s="19">
        <f>IF($I1174="","",IFERROR($I1174/$J1174,0))</f>
        <v/>
      </c>
      <c r="L1174" s="18">
        <f>IF($K1174="","",$K1174*N(INDEX(Turnos!$C$2:$C$201,MATCH($G1174,Turnos!$J$2:$J$201,0))))</f>
        <v/>
      </c>
      <c r="M1174" s="18">
        <f>IF($K1174="","",$K1174*N(INDEX(Turnos!$D$2:$D$201,MATCH($G1174,Turnos!$J$2:$J$201,0))))</f>
        <v/>
      </c>
      <c r="N1174" s="18">
        <f>IF($K1174="","",$L1174+$M1174)</f>
        <v/>
      </c>
      <c r="O1174" s="13">
        <f>IF(OR($G1174="",$C1174="",$G1174&lt;&gt;'Liquidación del turno'!$C$5),"",COUNTIFS($G$2:$G1174,$G1174,$C$2:$C1174,"&lt;&gt;"))</f>
        <v/>
      </c>
    </row>
    <row r="1175">
      <c r="A1175" s="16" t="n"/>
      <c r="B1175" s="11" t="n"/>
      <c r="C1175" s="11" t="n"/>
      <c r="D1175" s="12" t="n"/>
      <c r="E1175" s="13">
        <f>IF($C1175="","",IFERROR(INDEX(Equipo!$B$2:$B$61,MATCH($C1175,Equipo!$A$2:$A$61,0)),"No está en Equipo"))</f>
        <v/>
      </c>
      <c r="F1175" s="15">
        <f>IF($C1175="","",IFERROR(INDEX(Equipo!$C$2:$C$61,MATCH($C1175,Equipo!$A$2:$A$61,0)),0))</f>
        <v/>
      </c>
      <c r="G1175" s="13">
        <f>IF(OR($A1175="",$B1175=""),"",IFERROR($A1175*10+MATCH($B1175,Puestos!$D$2:$D$7,0),""))</f>
        <v/>
      </c>
      <c r="H1175" s="13">
        <f>IF($G1175="","",IFERROR(INDEX(Turnos!$F$2:$F$201,MATCH($G1175,Turnos!$J$2:$J$201,0)),"Falta el turno"))</f>
        <v/>
      </c>
      <c r="I1175" s="15">
        <f>IF(OR($C1175="",$H1175=""),"",IF($H1175="Por horas",N($D1175),IF($H1175="Por puntos",N($F1175),IF($H1175="Puntos × horas",N($F1175)*N($D1175),IF($H1175="Partes iguales",1,"")))))</f>
        <v/>
      </c>
      <c r="J1175" s="15">
        <f>IF($I1175="","",SUMIFS($I$2:$I$1201,$G$2:$G$1201,$G1175))</f>
        <v/>
      </c>
      <c r="K1175" s="19">
        <f>IF($I1175="","",IFERROR($I1175/$J1175,0))</f>
        <v/>
      </c>
      <c r="L1175" s="18">
        <f>IF($K1175="","",$K1175*N(INDEX(Turnos!$C$2:$C$201,MATCH($G1175,Turnos!$J$2:$J$201,0))))</f>
        <v/>
      </c>
      <c r="M1175" s="18">
        <f>IF($K1175="","",$K1175*N(INDEX(Turnos!$D$2:$D$201,MATCH($G1175,Turnos!$J$2:$J$201,0))))</f>
        <v/>
      </c>
      <c r="N1175" s="18">
        <f>IF($K1175="","",$L1175+$M1175)</f>
        <v/>
      </c>
      <c r="O1175" s="13">
        <f>IF(OR($G1175="",$C1175="",$G1175&lt;&gt;'Liquidación del turno'!$C$5),"",COUNTIFS($G$2:$G1175,$G1175,$C$2:$C1175,"&lt;&gt;"))</f>
        <v/>
      </c>
    </row>
    <row r="1176">
      <c r="A1176" s="16" t="n"/>
      <c r="B1176" s="11" t="n"/>
      <c r="C1176" s="11" t="n"/>
      <c r="D1176" s="12" t="n"/>
      <c r="E1176" s="13">
        <f>IF($C1176="","",IFERROR(INDEX(Equipo!$B$2:$B$61,MATCH($C1176,Equipo!$A$2:$A$61,0)),"No está en Equipo"))</f>
        <v/>
      </c>
      <c r="F1176" s="15">
        <f>IF($C1176="","",IFERROR(INDEX(Equipo!$C$2:$C$61,MATCH($C1176,Equipo!$A$2:$A$61,0)),0))</f>
        <v/>
      </c>
      <c r="G1176" s="13">
        <f>IF(OR($A1176="",$B1176=""),"",IFERROR($A1176*10+MATCH($B1176,Puestos!$D$2:$D$7,0),""))</f>
        <v/>
      </c>
      <c r="H1176" s="13">
        <f>IF($G1176="","",IFERROR(INDEX(Turnos!$F$2:$F$201,MATCH($G1176,Turnos!$J$2:$J$201,0)),"Falta el turno"))</f>
        <v/>
      </c>
      <c r="I1176" s="15">
        <f>IF(OR($C1176="",$H1176=""),"",IF($H1176="Por horas",N($D1176),IF($H1176="Por puntos",N($F1176),IF($H1176="Puntos × horas",N($F1176)*N($D1176),IF($H1176="Partes iguales",1,"")))))</f>
        <v/>
      </c>
      <c r="J1176" s="15">
        <f>IF($I1176="","",SUMIFS($I$2:$I$1201,$G$2:$G$1201,$G1176))</f>
        <v/>
      </c>
      <c r="K1176" s="19">
        <f>IF($I1176="","",IFERROR($I1176/$J1176,0))</f>
        <v/>
      </c>
      <c r="L1176" s="18">
        <f>IF($K1176="","",$K1176*N(INDEX(Turnos!$C$2:$C$201,MATCH($G1176,Turnos!$J$2:$J$201,0))))</f>
        <v/>
      </c>
      <c r="M1176" s="18">
        <f>IF($K1176="","",$K1176*N(INDEX(Turnos!$D$2:$D$201,MATCH($G1176,Turnos!$J$2:$J$201,0))))</f>
        <v/>
      </c>
      <c r="N1176" s="18">
        <f>IF($K1176="","",$L1176+$M1176)</f>
        <v/>
      </c>
      <c r="O1176" s="13">
        <f>IF(OR($G1176="",$C1176="",$G1176&lt;&gt;'Liquidación del turno'!$C$5),"",COUNTIFS($G$2:$G1176,$G1176,$C$2:$C1176,"&lt;&gt;"))</f>
        <v/>
      </c>
    </row>
    <row r="1177">
      <c r="A1177" s="16" t="n"/>
      <c r="B1177" s="11" t="n"/>
      <c r="C1177" s="11" t="n"/>
      <c r="D1177" s="12" t="n"/>
      <c r="E1177" s="13">
        <f>IF($C1177="","",IFERROR(INDEX(Equipo!$B$2:$B$61,MATCH($C1177,Equipo!$A$2:$A$61,0)),"No está en Equipo"))</f>
        <v/>
      </c>
      <c r="F1177" s="15">
        <f>IF($C1177="","",IFERROR(INDEX(Equipo!$C$2:$C$61,MATCH($C1177,Equipo!$A$2:$A$61,0)),0))</f>
        <v/>
      </c>
      <c r="G1177" s="13">
        <f>IF(OR($A1177="",$B1177=""),"",IFERROR($A1177*10+MATCH($B1177,Puestos!$D$2:$D$7,0),""))</f>
        <v/>
      </c>
      <c r="H1177" s="13">
        <f>IF($G1177="","",IFERROR(INDEX(Turnos!$F$2:$F$201,MATCH($G1177,Turnos!$J$2:$J$201,0)),"Falta el turno"))</f>
        <v/>
      </c>
      <c r="I1177" s="15">
        <f>IF(OR($C1177="",$H1177=""),"",IF($H1177="Por horas",N($D1177),IF($H1177="Por puntos",N($F1177),IF($H1177="Puntos × horas",N($F1177)*N($D1177),IF($H1177="Partes iguales",1,"")))))</f>
        <v/>
      </c>
      <c r="J1177" s="15">
        <f>IF($I1177="","",SUMIFS($I$2:$I$1201,$G$2:$G$1201,$G1177))</f>
        <v/>
      </c>
      <c r="K1177" s="19">
        <f>IF($I1177="","",IFERROR($I1177/$J1177,0))</f>
        <v/>
      </c>
      <c r="L1177" s="18">
        <f>IF($K1177="","",$K1177*N(INDEX(Turnos!$C$2:$C$201,MATCH($G1177,Turnos!$J$2:$J$201,0))))</f>
        <v/>
      </c>
      <c r="M1177" s="18">
        <f>IF($K1177="","",$K1177*N(INDEX(Turnos!$D$2:$D$201,MATCH($G1177,Turnos!$J$2:$J$201,0))))</f>
        <v/>
      </c>
      <c r="N1177" s="18">
        <f>IF($K1177="","",$L1177+$M1177)</f>
        <v/>
      </c>
      <c r="O1177" s="13">
        <f>IF(OR($G1177="",$C1177="",$G1177&lt;&gt;'Liquidación del turno'!$C$5),"",COUNTIFS($G$2:$G1177,$G1177,$C$2:$C1177,"&lt;&gt;"))</f>
        <v/>
      </c>
    </row>
    <row r="1178">
      <c r="A1178" s="16" t="n"/>
      <c r="B1178" s="11" t="n"/>
      <c r="C1178" s="11" t="n"/>
      <c r="D1178" s="12" t="n"/>
      <c r="E1178" s="13">
        <f>IF($C1178="","",IFERROR(INDEX(Equipo!$B$2:$B$61,MATCH($C1178,Equipo!$A$2:$A$61,0)),"No está en Equipo"))</f>
        <v/>
      </c>
      <c r="F1178" s="15">
        <f>IF($C1178="","",IFERROR(INDEX(Equipo!$C$2:$C$61,MATCH($C1178,Equipo!$A$2:$A$61,0)),0))</f>
        <v/>
      </c>
      <c r="G1178" s="13">
        <f>IF(OR($A1178="",$B1178=""),"",IFERROR($A1178*10+MATCH($B1178,Puestos!$D$2:$D$7,0),""))</f>
        <v/>
      </c>
      <c r="H1178" s="13">
        <f>IF($G1178="","",IFERROR(INDEX(Turnos!$F$2:$F$201,MATCH($G1178,Turnos!$J$2:$J$201,0)),"Falta el turno"))</f>
        <v/>
      </c>
      <c r="I1178" s="15">
        <f>IF(OR($C1178="",$H1178=""),"",IF($H1178="Por horas",N($D1178),IF($H1178="Por puntos",N($F1178),IF($H1178="Puntos × horas",N($F1178)*N($D1178),IF($H1178="Partes iguales",1,"")))))</f>
        <v/>
      </c>
      <c r="J1178" s="15">
        <f>IF($I1178="","",SUMIFS($I$2:$I$1201,$G$2:$G$1201,$G1178))</f>
        <v/>
      </c>
      <c r="K1178" s="19">
        <f>IF($I1178="","",IFERROR($I1178/$J1178,0))</f>
        <v/>
      </c>
      <c r="L1178" s="18">
        <f>IF($K1178="","",$K1178*N(INDEX(Turnos!$C$2:$C$201,MATCH($G1178,Turnos!$J$2:$J$201,0))))</f>
        <v/>
      </c>
      <c r="M1178" s="18">
        <f>IF($K1178="","",$K1178*N(INDEX(Turnos!$D$2:$D$201,MATCH($G1178,Turnos!$J$2:$J$201,0))))</f>
        <v/>
      </c>
      <c r="N1178" s="18">
        <f>IF($K1178="","",$L1178+$M1178)</f>
        <v/>
      </c>
      <c r="O1178" s="13">
        <f>IF(OR($G1178="",$C1178="",$G1178&lt;&gt;'Liquidación del turno'!$C$5),"",COUNTIFS($G$2:$G1178,$G1178,$C$2:$C1178,"&lt;&gt;"))</f>
        <v/>
      </c>
    </row>
    <row r="1179">
      <c r="A1179" s="16" t="n"/>
      <c r="B1179" s="11" t="n"/>
      <c r="C1179" s="11" t="n"/>
      <c r="D1179" s="12" t="n"/>
      <c r="E1179" s="13">
        <f>IF($C1179="","",IFERROR(INDEX(Equipo!$B$2:$B$61,MATCH($C1179,Equipo!$A$2:$A$61,0)),"No está en Equipo"))</f>
        <v/>
      </c>
      <c r="F1179" s="15">
        <f>IF($C1179="","",IFERROR(INDEX(Equipo!$C$2:$C$61,MATCH($C1179,Equipo!$A$2:$A$61,0)),0))</f>
        <v/>
      </c>
      <c r="G1179" s="13">
        <f>IF(OR($A1179="",$B1179=""),"",IFERROR($A1179*10+MATCH($B1179,Puestos!$D$2:$D$7,0),""))</f>
        <v/>
      </c>
      <c r="H1179" s="13">
        <f>IF($G1179="","",IFERROR(INDEX(Turnos!$F$2:$F$201,MATCH($G1179,Turnos!$J$2:$J$201,0)),"Falta el turno"))</f>
        <v/>
      </c>
      <c r="I1179" s="15">
        <f>IF(OR($C1179="",$H1179=""),"",IF($H1179="Por horas",N($D1179),IF($H1179="Por puntos",N($F1179),IF($H1179="Puntos × horas",N($F1179)*N($D1179),IF($H1179="Partes iguales",1,"")))))</f>
        <v/>
      </c>
      <c r="J1179" s="15">
        <f>IF($I1179="","",SUMIFS($I$2:$I$1201,$G$2:$G$1201,$G1179))</f>
        <v/>
      </c>
      <c r="K1179" s="19">
        <f>IF($I1179="","",IFERROR($I1179/$J1179,0))</f>
        <v/>
      </c>
      <c r="L1179" s="18">
        <f>IF($K1179="","",$K1179*N(INDEX(Turnos!$C$2:$C$201,MATCH($G1179,Turnos!$J$2:$J$201,0))))</f>
        <v/>
      </c>
      <c r="M1179" s="18">
        <f>IF($K1179="","",$K1179*N(INDEX(Turnos!$D$2:$D$201,MATCH($G1179,Turnos!$J$2:$J$201,0))))</f>
        <v/>
      </c>
      <c r="N1179" s="18">
        <f>IF($K1179="","",$L1179+$M1179)</f>
        <v/>
      </c>
      <c r="O1179" s="13">
        <f>IF(OR($G1179="",$C1179="",$G1179&lt;&gt;'Liquidación del turno'!$C$5),"",COUNTIFS($G$2:$G1179,$G1179,$C$2:$C1179,"&lt;&gt;"))</f>
        <v/>
      </c>
    </row>
    <row r="1180">
      <c r="A1180" s="16" t="n"/>
      <c r="B1180" s="11" t="n"/>
      <c r="C1180" s="11" t="n"/>
      <c r="D1180" s="12" t="n"/>
      <c r="E1180" s="13">
        <f>IF($C1180="","",IFERROR(INDEX(Equipo!$B$2:$B$61,MATCH($C1180,Equipo!$A$2:$A$61,0)),"No está en Equipo"))</f>
        <v/>
      </c>
      <c r="F1180" s="15">
        <f>IF($C1180="","",IFERROR(INDEX(Equipo!$C$2:$C$61,MATCH($C1180,Equipo!$A$2:$A$61,0)),0))</f>
        <v/>
      </c>
      <c r="G1180" s="13">
        <f>IF(OR($A1180="",$B1180=""),"",IFERROR($A1180*10+MATCH($B1180,Puestos!$D$2:$D$7,0),""))</f>
        <v/>
      </c>
      <c r="H1180" s="13">
        <f>IF($G1180="","",IFERROR(INDEX(Turnos!$F$2:$F$201,MATCH($G1180,Turnos!$J$2:$J$201,0)),"Falta el turno"))</f>
        <v/>
      </c>
      <c r="I1180" s="15">
        <f>IF(OR($C1180="",$H1180=""),"",IF($H1180="Por horas",N($D1180),IF($H1180="Por puntos",N($F1180),IF($H1180="Puntos × horas",N($F1180)*N($D1180),IF($H1180="Partes iguales",1,"")))))</f>
        <v/>
      </c>
      <c r="J1180" s="15">
        <f>IF($I1180="","",SUMIFS($I$2:$I$1201,$G$2:$G$1201,$G1180))</f>
        <v/>
      </c>
      <c r="K1180" s="19">
        <f>IF($I1180="","",IFERROR($I1180/$J1180,0))</f>
        <v/>
      </c>
      <c r="L1180" s="18">
        <f>IF($K1180="","",$K1180*N(INDEX(Turnos!$C$2:$C$201,MATCH($G1180,Turnos!$J$2:$J$201,0))))</f>
        <v/>
      </c>
      <c r="M1180" s="18">
        <f>IF($K1180="","",$K1180*N(INDEX(Turnos!$D$2:$D$201,MATCH($G1180,Turnos!$J$2:$J$201,0))))</f>
        <v/>
      </c>
      <c r="N1180" s="18">
        <f>IF($K1180="","",$L1180+$M1180)</f>
        <v/>
      </c>
      <c r="O1180" s="13">
        <f>IF(OR($G1180="",$C1180="",$G1180&lt;&gt;'Liquidación del turno'!$C$5),"",COUNTIFS($G$2:$G1180,$G1180,$C$2:$C1180,"&lt;&gt;"))</f>
        <v/>
      </c>
    </row>
    <row r="1181">
      <c r="A1181" s="16" t="n"/>
      <c r="B1181" s="11" t="n"/>
      <c r="C1181" s="11" t="n"/>
      <c r="D1181" s="12" t="n"/>
      <c r="E1181" s="13">
        <f>IF($C1181="","",IFERROR(INDEX(Equipo!$B$2:$B$61,MATCH($C1181,Equipo!$A$2:$A$61,0)),"No está en Equipo"))</f>
        <v/>
      </c>
      <c r="F1181" s="15">
        <f>IF($C1181="","",IFERROR(INDEX(Equipo!$C$2:$C$61,MATCH($C1181,Equipo!$A$2:$A$61,0)),0))</f>
        <v/>
      </c>
      <c r="G1181" s="13">
        <f>IF(OR($A1181="",$B1181=""),"",IFERROR($A1181*10+MATCH($B1181,Puestos!$D$2:$D$7,0),""))</f>
        <v/>
      </c>
      <c r="H1181" s="13">
        <f>IF($G1181="","",IFERROR(INDEX(Turnos!$F$2:$F$201,MATCH($G1181,Turnos!$J$2:$J$201,0)),"Falta el turno"))</f>
        <v/>
      </c>
      <c r="I1181" s="15">
        <f>IF(OR($C1181="",$H1181=""),"",IF($H1181="Por horas",N($D1181),IF($H1181="Por puntos",N($F1181),IF($H1181="Puntos × horas",N($F1181)*N($D1181),IF($H1181="Partes iguales",1,"")))))</f>
        <v/>
      </c>
      <c r="J1181" s="15">
        <f>IF($I1181="","",SUMIFS($I$2:$I$1201,$G$2:$G$1201,$G1181))</f>
        <v/>
      </c>
      <c r="K1181" s="19">
        <f>IF($I1181="","",IFERROR($I1181/$J1181,0))</f>
        <v/>
      </c>
      <c r="L1181" s="18">
        <f>IF($K1181="","",$K1181*N(INDEX(Turnos!$C$2:$C$201,MATCH($G1181,Turnos!$J$2:$J$201,0))))</f>
        <v/>
      </c>
      <c r="M1181" s="18">
        <f>IF($K1181="","",$K1181*N(INDEX(Turnos!$D$2:$D$201,MATCH($G1181,Turnos!$J$2:$J$201,0))))</f>
        <v/>
      </c>
      <c r="N1181" s="18">
        <f>IF($K1181="","",$L1181+$M1181)</f>
        <v/>
      </c>
      <c r="O1181" s="13">
        <f>IF(OR($G1181="",$C1181="",$G1181&lt;&gt;'Liquidación del turno'!$C$5),"",COUNTIFS($G$2:$G1181,$G1181,$C$2:$C1181,"&lt;&gt;"))</f>
        <v/>
      </c>
    </row>
    <row r="1182">
      <c r="A1182" s="16" t="n"/>
      <c r="B1182" s="11" t="n"/>
      <c r="C1182" s="11" t="n"/>
      <c r="D1182" s="12" t="n"/>
      <c r="E1182" s="13">
        <f>IF($C1182="","",IFERROR(INDEX(Equipo!$B$2:$B$61,MATCH($C1182,Equipo!$A$2:$A$61,0)),"No está en Equipo"))</f>
        <v/>
      </c>
      <c r="F1182" s="15">
        <f>IF($C1182="","",IFERROR(INDEX(Equipo!$C$2:$C$61,MATCH($C1182,Equipo!$A$2:$A$61,0)),0))</f>
        <v/>
      </c>
      <c r="G1182" s="13">
        <f>IF(OR($A1182="",$B1182=""),"",IFERROR($A1182*10+MATCH($B1182,Puestos!$D$2:$D$7,0),""))</f>
        <v/>
      </c>
      <c r="H1182" s="13">
        <f>IF($G1182="","",IFERROR(INDEX(Turnos!$F$2:$F$201,MATCH($G1182,Turnos!$J$2:$J$201,0)),"Falta el turno"))</f>
        <v/>
      </c>
      <c r="I1182" s="15">
        <f>IF(OR($C1182="",$H1182=""),"",IF($H1182="Por horas",N($D1182),IF($H1182="Por puntos",N($F1182),IF($H1182="Puntos × horas",N($F1182)*N($D1182),IF($H1182="Partes iguales",1,"")))))</f>
        <v/>
      </c>
      <c r="J1182" s="15">
        <f>IF($I1182="","",SUMIFS($I$2:$I$1201,$G$2:$G$1201,$G1182))</f>
        <v/>
      </c>
      <c r="K1182" s="19">
        <f>IF($I1182="","",IFERROR($I1182/$J1182,0))</f>
        <v/>
      </c>
      <c r="L1182" s="18">
        <f>IF($K1182="","",$K1182*N(INDEX(Turnos!$C$2:$C$201,MATCH($G1182,Turnos!$J$2:$J$201,0))))</f>
        <v/>
      </c>
      <c r="M1182" s="18">
        <f>IF($K1182="","",$K1182*N(INDEX(Turnos!$D$2:$D$201,MATCH($G1182,Turnos!$J$2:$J$201,0))))</f>
        <v/>
      </c>
      <c r="N1182" s="18">
        <f>IF($K1182="","",$L1182+$M1182)</f>
        <v/>
      </c>
      <c r="O1182" s="13">
        <f>IF(OR($G1182="",$C1182="",$G1182&lt;&gt;'Liquidación del turno'!$C$5),"",COUNTIFS($G$2:$G1182,$G1182,$C$2:$C1182,"&lt;&gt;"))</f>
        <v/>
      </c>
    </row>
    <row r="1183">
      <c r="A1183" s="16" t="n"/>
      <c r="B1183" s="11" t="n"/>
      <c r="C1183" s="11" t="n"/>
      <c r="D1183" s="12" t="n"/>
      <c r="E1183" s="13">
        <f>IF($C1183="","",IFERROR(INDEX(Equipo!$B$2:$B$61,MATCH($C1183,Equipo!$A$2:$A$61,0)),"No está en Equipo"))</f>
        <v/>
      </c>
      <c r="F1183" s="15">
        <f>IF($C1183="","",IFERROR(INDEX(Equipo!$C$2:$C$61,MATCH($C1183,Equipo!$A$2:$A$61,0)),0))</f>
        <v/>
      </c>
      <c r="G1183" s="13">
        <f>IF(OR($A1183="",$B1183=""),"",IFERROR($A1183*10+MATCH($B1183,Puestos!$D$2:$D$7,0),""))</f>
        <v/>
      </c>
      <c r="H1183" s="13">
        <f>IF($G1183="","",IFERROR(INDEX(Turnos!$F$2:$F$201,MATCH($G1183,Turnos!$J$2:$J$201,0)),"Falta el turno"))</f>
        <v/>
      </c>
      <c r="I1183" s="15">
        <f>IF(OR($C1183="",$H1183=""),"",IF($H1183="Por horas",N($D1183),IF($H1183="Por puntos",N($F1183),IF($H1183="Puntos × horas",N($F1183)*N($D1183),IF($H1183="Partes iguales",1,"")))))</f>
        <v/>
      </c>
      <c r="J1183" s="15">
        <f>IF($I1183="","",SUMIFS($I$2:$I$1201,$G$2:$G$1201,$G1183))</f>
        <v/>
      </c>
      <c r="K1183" s="19">
        <f>IF($I1183="","",IFERROR($I1183/$J1183,0))</f>
        <v/>
      </c>
      <c r="L1183" s="18">
        <f>IF($K1183="","",$K1183*N(INDEX(Turnos!$C$2:$C$201,MATCH($G1183,Turnos!$J$2:$J$201,0))))</f>
        <v/>
      </c>
      <c r="M1183" s="18">
        <f>IF($K1183="","",$K1183*N(INDEX(Turnos!$D$2:$D$201,MATCH($G1183,Turnos!$J$2:$J$201,0))))</f>
        <v/>
      </c>
      <c r="N1183" s="18">
        <f>IF($K1183="","",$L1183+$M1183)</f>
        <v/>
      </c>
      <c r="O1183" s="13">
        <f>IF(OR($G1183="",$C1183="",$G1183&lt;&gt;'Liquidación del turno'!$C$5),"",COUNTIFS($G$2:$G1183,$G1183,$C$2:$C1183,"&lt;&gt;"))</f>
        <v/>
      </c>
    </row>
    <row r="1184">
      <c r="A1184" s="16" t="n"/>
      <c r="B1184" s="11" t="n"/>
      <c r="C1184" s="11" t="n"/>
      <c r="D1184" s="12" t="n"/>
      <c r="E1184" s="13">
        <f>IF($C1184="","",IFERROR(INDEX(Equipo!$B$2:$B$61,MATCH($C1184,Equipo!$A$2:$A$61,0)),"No está en Equipo"))</f>
        <v/>
      </c>
      <c r="F1184" s="15">
        <f>IF($C1184="","",IFERROR(INDEX(Equipo!$C$2:$C$61,MATCH($C1184,Equipo!$A$2:$A$61,0)),0))</f>
        <v/>
      </c>
      <c r="G1184" s="13">
        <f>IF(OR($A1184="",$B1184=""),"",IFERROR($A1184*10+MATCH($B1184,Puestos!$D$2:$D$7,0),""))</f>
        <v/>
      </c>
      <c r="H1184" s="13">
        <f>IF($G1184="","",IFERROR(INDEX(Turnos!$F$2:$F$201,MATCH($G1184,Turnos!$J$2:$J$201,0)),"Falta el turno"))</f>
        <v/>
      </c>
      <c r="I1184" s="15">
        <f>IF(OR($C1184="",$H1184=""),"",IF($H1184="Por horas",N($D1184),IF($H1184="Por puntos",N($F1184),IF($H1184="Puntos × horas",N($F1184)*N($D1184),IF($H1184="Partes iguales",1,"")))))</f>
        <v/>
      </c>
      <c r="J1184" s="15">
        <f>IF($I1184="","",SUMIFS($I$2:$I$1201,$G$2:$G$1201,$G1184))</f>
        <v/>
      </c>
      <c r="K1184" s="19">
        <f>IF($I1184="","",IFERROR($I1184/$J1184,0))</f>
        <v/>
      </c>
      <c r="L1184" s="18">
        <f>IF($K1184="","",$K1184*N(INDEX(Turnos!$C$2:$C$201,MATCH($G1184,Turnos!$J$2:$J$201,0))))</f>
        <v/>
      </c>
      <c r="M1184" s="18">
        <f>IF($K1184="","",$K1184*N(INDEX(Turnos!$D$2:$D$201,MATCH($G1184,Turnos!$J$2:$J$201,0))))</f>
        <v/>
      </c>
      <c r="N1184" s="18">
        <f>IF($K1184="","",$L1184+$M1184)</f>
        <v/>
      </c>
      <c r="O1184" s="13">
        <f>IF(OR($G1184="",$C1184="",$G1184&lt;&gt;'Liquidación del turno'!$C$5),"",COUNTIFS($G$2:$G1184,$G1184,$C$2:$C1184,"&lt;&gt;"))</f>
        <v/>
      </c>
    </row>
    <row r="1185">
      <c r="A1185" s="16" t="n"/>
      <c r="B1185" s="11" t="n"/>
      <c r="C1185" s="11" t="n"/>
      <c r="D1185" s="12" t="n"/>
      <c r="E1185" s="13">
        <f>IF($C1185="","",IFERROR(INDEX(Equipo!$B$2:$B$61,MATCH($C1185,Equipo!$A$2:$A$61,0)),"No está en Equipo"))</f>
        <v/>
      </c>
      <c r="F1185" s="15">
        <f>IF($C1185="","",IFERROR(INDEX(Equipo!$C$2:$C$61,MATCH($C1185,Equipo!$A$2:$A$61,0)),0))</f>
        <v/>
      </c>
      <c r="G1185" s="13">
        <f>IF(OR($A1185="",$B1185=""),"",IFERROR($A1185*10+MATCH($B1185,Puestos!$D$2:$D$7,0),""))</f>
        <v/>
      </c>
      <c r="H1185" s="13">
        <f>IF($G1185="","",IFERROR(INDEX(Turnos!$F$2:$F$201,MATCH($G1185,Turnos!$J$2:$J$201,0)),"Falta el turno"))</f>
        <v/>
      </c>
      <c r="I1185" s="15">
        <f>IF(OR($C1185="",$H1185=""),"",IF($H1185="Por horas",N($D1185),IF($H1185="Por puntos",N($F1185),IF($H1185="Puntos × horas",N($F1185)*N($D1185),IF($H1185="Partes iguales",1,"")))))</f>
        <v/>
      </c>
      <c r="J1185" s="15">
        <f>IF($I1185="","",SUMIFS($I$2:$I$1201,$G$2:$G$1201,$G1185))</f>
        <v/>
      </c>
      <c r="K1185" s="19">
        <f>IF($I1185="","",IFERROR($I1185/$J1185,0))</f>
        <v/>
      </c>
      <c r="L1185" s="18">
        <f>IF($K1185="","",$K1185*N(INDEX(Turnos!$C$2:$C$201,MATCH($G1185,Turnos!$J$2:$J$201,0))))</f>
        <v/>
      </c>
      <c r="M1185" s="18">
        <f>IF($K1185="","",$K1185*N(INDEX(Turnos!$D$2:$D$201,MATCH($G1185,Turnos!$J$2:$J$201,0))))</f>
        <v/>
      </c>
      <c r="N1185" s="18">
        <f>IF($K1185="","",$L1185+$M1185)</f>
        <v/>
      </c>
      <c r="O1185" s="13">
        <f>IF(OR($G1185="",$C1185="",$G1185&lt;&gt;'Liquidación del turno'!$C$5),"",COUNTIFS($G$2:$G1185,$G1185,$C$2:$C1185,"&lt;&gt;"))</f>
        <v/>
      </c>
    </row>
    <row r="1186">
      <c r="A1186" s="16" t="n"/>
      <c r="B1186" s="11" t="n"/>
      <c r="C1186" s="11" t="n"/>
      <c r="D1186" s="12" t="n"/>
      <c r="E1186" s="13">
        <f>IF($C1186="","",IFERROR(INDEX(Equipo!$B$2:$B$61,MATCH($C1186,Equipo!$A$2:$A$61,0)),"No está en Equipo"))</f>
        <v/>
      </c>
      <c r="F1186" s="15">
        <f>IF($C1186="","",IFERROR(INDEX(Equipo!$C$2:$C$61,MATCH($C1186,Equipo!$A$2:$A$61,0)),0))</f>
        <v/>
      </c>
      <c r="G1186" s="13">
        <f>IF(OR($A1186="",$B1186=""),"",IFERROR($A1186*10+MATCH($B1186,Puestos!$D$2:$D$7,0),""))</f>
        <v/>
      </c>
      <c r="H1186" s="13">
        <f>IF($G1186="","",IFERROR(INDEX(Turnos!$F$2:$F$201,MATCH($G1186,Turnos!$J$2:$J$201,0)),"Falta el turno"))</f>
        <v/>
      </c>
      <c r="I1186" s="15">
        <f>IF(OR($C1186="",$H1186=""),"",IF($H1186="Por horas",N($D1186),IF($H1186="Por puntos",N($F1186),IF($H1186="Puntos × horas",N($F1186)*N($D1186),IF($H1186="Partes iguales",1,"")))))</f>
        <v/>
      </c>
      <c r="J1186" s="15">
        <f>IF($I1186="","",SUMIFS($I$2:$I$1201,$G$2:$G$1201,$G1186))</f>
        <v/>
      </c>
      <c r="K1186" s="19">
        <f>IF($I1186="","",IFERROR($I1186/$J1186,0))</f>
        <v/>
      </c>
      <c r="L1186" s="18">
        <f>IF($K1186="","",$K1186*N(INDEX(Turnos!$C$2:$C$201,MATCH($G1186,Turnos!$J$2:$J$201,0))))</f>
        <v/>
      </c>
      <c r="M1186" s="18">
        <f>IF($K1186="","",$K1186*N(INDEX(Turnos!$D$2:$D$201,MATCH($G1186,Turnos!$J$2:$J$201,0))))</f>
        <v/>
      </c>
      <c r="N1186" s="18">
        <f>IF($K1186="","",$L1186+$M1186)</f>
        <v/>
      </c>
      <c r="O1186" s="13">
        <f>IF(OR($G1186="",$C1186="",$G1186&lt;&gt;'Liquidación del turno'!$C$5),"",COUNTIFS($G$2:$G1186,$G1186,$C$2:$C1186,"&lt;&gt;"))</f>
        <v/>
      </c>
    </row>
    <row r="1187">
      <c r="A1187" s="16" t="n"/>
      <c r="B1187" s="11" t="n"/>
      <c r="C1187" s="11" t="n"/>
      <c r="D1187" s="12" t="n"/>
      <c r="E1187" s="13">
        <f>IF($C1187="","",IFERROR(INDEX(Equipo!$B$2:$B$61,MATCH($C1187,Equipo!$A$2:$A$61,0)),"No está en Equipo"))</f>
        <v/>
      </c>
      <c r="F1187" s="15">
        <f>IF($C1187="","",IFERROR(INDEX(Equipo!$C$2:$C$61,MATCH($C1187,Equipo!$A$2:$A$61,0)),0))</f>
        <v/>
      </c>
      <c r="G1187" s="13">
        <f>IF(OR($A1187="",$B1187=""),"",IFERROR($A1187*10+MATCH($B1187,Puestos!$D$2:$D$7,0),""))</f>
        <v/>
      </c>
      <c r="H1187" s="13">
        <f>IF($G1187="","",IFERROR(INDEX(Turnos!$F$2:$F$201,MATCH($G1187,Turnos!$J$2:$J$201,0)),"Falta el turno"))</f>
        <v/>
      </c>
      <c r="I1187" s="15">
        <f>IF(OR($C1187="",$H1187=""),"",IF($H1187="Por horas",N($D1187),IF($H1187="Por puntos",N($F1187),IF($H1187="Puntos × horas",N($F1187)*N($D1187),IF($H1187="Partes iguales",1,"")))))</f>
        <v/>
      </c>
      <c r="J1187" s="15">
        <f>IF($I1187="","",SUMIFS($I$2:$I$1201,$G$2:$G$1201,$G1187))</f>
        <v/>
      </c>
      <c r="K1187" s="19">
        <f>IF($I1187="","",IFERROR($I1187/$J1187,0))</f>
        <v/>
      </c>
      <c r="L1187" s="18">
        <f>IF($K1187="","",$K1187*N(INDEX(Turnos!$C$2:$C$201,MATCH($G1187,Turnos!$J$2:$J$201,0))))</f>
        <v/>
      </c>
      <c r="M1187" s="18">
        <f>IF($K1187="","",$K1187*N(INDEX(Turnos!$D$2:$D$201,MATCH($G1187,Turnos!$J$2:$J$201,0))))</f>
        <v/>
      </c>
      <c r="N1187" s="18">
        <f>IF($K1187="","",$L1187+$M1187)</f>
        <v/>
      </c>
      <c r="O1187" s="13">
        <f>IF(OR($G1187="",$C1187="",$G1187&lt;&gt;'Liquidación del turno'!$C$5),"",COUNTIFS($G$2:$G1187,$G1187,$C$2:$C1187,"&lt;&gt;"))</f>
        <v/>
      </c>
    </row>
    <row r="1188">
      <c r="A1188" s="16" t="n"/>
      <c r="B1188" s="11" t="n"/>
      <c r="C1188" s="11" t="n"/>
      <c r="D1188" s="12" t="n"/>
      <c r="E1188" s="13">
        <f>IF($C1188="","",IFERROR(INDEX(Equipo!$B$2:$B$61,MATCH($C1188,Equipo!$A$2:$A$61,0)),"No está en Equipo"))</f>
        <v/>
      </c>
      <c r="F1188" s="15">
        <f>IF($C1188="","",IFERROR(INDEX(Equipo!$C$2:$C$61,MATCH($C1188,Equipo!$A$2:$A$61,0)),0))</f>
        <v/>
      </c>
      <c r="G1188" s="13">
        <f>IF(OR($A1188="",$B1188=""),"",IFERROR($A1188*10+MATCH($B1188,Puestos!$D$2:$D$7,0),""))</f>
        <v/>
      </c>
      <c r="H1188" s="13">
        <f>IF($G1188="","",IFERROR(INDEX(Turnos!$F$2:$F$201,MATCH($G1188,Turnos!$J$2:$J$201,0)),"Falta el turno"))</f>
        <v/>
      </c>
      <c r="I1188" s="15">
        <f>IF(OR($C1188="",$H1188=""),"",IF($H1188="Por horas",N($D1188),IF($H1188="Por puntos",N($F1188),IF($H1188="Puntos × horas",N($F1188)*N($D1188),IF($H1188="Partes iguales",1,"")))))</f>
        <v/>
      </c>
      <c r="J1188" s="15">
        <f>IF($I1188="","",SUMIFS($I$2:$I$1201,$G$2:$G$1201,$G1188))</f>
        <v/>
      </c>
      <c r="K1188" s="19">
        <f>IF($I1188="","",IFERROR($I1188/$J1188,0))</f>
        <v/>
      </c>
      <c r="L1188" s="18">
        <f>IF($K1188="","",$K1188*N(INDEX(Turnos!$C$2:$C$201,MATCH($G1188,Turnos!$J$2:$J$201,0))))</f>
        <v/>
      </c>
      <c r="M1188" s="18">
        <f>IF($K1188="","",$K1188*N(INDEX(Turnos!$D$2:$D$201,MATCH($G1188,Turnos!$J$2:$J$201,0))))</f>
        <v/>
      </c>
      <c r="N1188" s="18">
        <f>IF($K1188="","",$L1188+$M1188)</f>
        <v/>
      </c>
      <c r="O1188" s="13">
        <f>IF(OR($G1188="",$C1188="",$G1188&lt;&gt;'Liquidación del turno'!$C$5),"",COUNTIFS($G$2:$G1188,$G1188,$C$2:$C1188,"&lt;&gt;"))</f>
        <v/>
      </c>
    </row>
    <row r="1189">
      <c r="A1189" s="16" t="n"/>
      <c r="B1189" s="11" t="n"/>
      <c r="C1189" s="11" t="n"/>
      <c r="D1189" s="12" t="n"/>
      <c r="E1189" s="13">
        <f>IF($C1189="","",IFERROR(INDEX(Equipo!$B$2:$B$61,MATCH($C1189,Equipo!$A$2:$A$61,0)),"No está en Equipo"))</f>
        <v/>
      </c>
      <c r="F1189" s="15">
        <f>IF($C1189="","",IFERROR(INDEX(Equipo!$C$2:$C$61,MATCH($C1189,Equipo!$A$2:$A$61,0)),0))</f>
        <v/>
      </c>
      <c r="G1189" s="13">
        <f>IF(OR($A1189="",$B1189=""),"",IFERROR($A1189*10+MATCH($B1189,Puestos!$D$2:$D$7,0),""))</f>
        <v/>
      </c>
      <c r="H1189" s="13">
        <f>IF($G1189="","",IFERROR(INDEX(Turnos!$F$2:$F$201,MATCH($G1189,Turnos!$J$2:$J$201,0)),"Falta el turno"))</f>
        <v/>
      </c>
      <c r="I1189" s="15">
        <f>IF(OR($C1189="",$H1189=""),"",IF($H1189="Por horas",N($D1189),IF($H1189="Por puntos",N($F1189),IF($H1189="Puntos × horas",N($F1189)*N($D1189),IF($H1189="Partes iguales",1,"")))))</f>
        <v/>
      </c>
      <c r="J1189" s="15">
        <f>IF($I1189="","",SUMIFS($I$2:$I$1201,$G$2:$G$1201,$G1189))</f>
        <v/>
      </c>
      <c r="K1189" s="19">
        <f>IF($I1189="","",IFERROR($I1189/$J1189,0))</f>
        <v/>
      </c>
      <c r="L1189" s="18">
        <f>IF($K1189="","",$K1189*N(INDEX(Turnos!$C$2:$C$201,MATCH($G1189,Turnos!$J$2:$J$201,0))))</f>
        <v/>
      </c>
      <c r="M1189" s="18">
        <f>IF($K1189="","",$K1189*N(INDEX(Turnos!$D$2:$D$201,MATCH($G1189,Turnos!$J$2:$J$201,0))))</f>
        <v/>
      </c>
      <c r="N1189" s="18">
        <f>IF($K1189="","",$L1189+$M1189)</f>
        <v/>
      </c>
      <c r="O1189" s="13">
        <f>IF(OR($G1189="",$C1189="",$G1189&lt;&gt;'Liquidación del turno'!$C$5),"",COUNTIFS($G$2:$G1189,$G1189,$C$2:$C1189,"&lt;&gt;"))</f>
        <v/>
      </c>
    </row>
    <row r="1190">
      <c r="A1190" s="16" t="n"/>
      <c r="B1190" s="11" t="n"/>
      <c r="C1190" s="11" t="n"/>
      <c r="D1190" s="12" t="n"/>
      <c r="E1190" s="13">
        <f>IF($C1190="","",IFERROR(INDEX(Equipo!$B$2:$B$61,MATCH($C1190,Equipo!$A$2:$A$61,0)),"No está en Equipo"))</f>
        <v/>
      </c>
      <c r="F1190" s="15">
        <f>IF($C1190="","",IFERROR(INDEX(Equipo!$C$2:$C$61,MATCH($C1190,Equipo!$A$2:$A$61,0)),0))</f>
        <v/>
      </c>
      <c r="G1190" s="13">
        <f>IF(OR($A1190="",$B1190=""),"",IFERROR($A1190*10+MATCH($B1190,Puestos!$D$2:$D$7,0),""))</f>
        <v/>
      </c>
      <c r="H1190" s="13">
        <f>IF($G1190="","",IFERROR(INDEX(Turnos!$F$2:$F$201,MATCH($G1190,Turnos!$J$2:$J$201,0)),"Falta el turno"))</f>
        <v/>
      </c>
      <c r="I1190" s="15">
        <f>IF(OR($C1190="",$H1190=""),"",IF($H1190="Por horas",N($D1190),IF($H1190="Por puntos",N($F1190),IF($H1190="Puntos × horas",N($F1190)*N($D1190),IF($H1190="Partes iguales",1,"")))))</f>
        <v/>
      </c>
      <c r="J1190" s="15">
        <f>IF($I1190="","",SUMIFS($I$2:$I$1201,$G$2:$G$1201,$G1190))</f>
        <v/>
      </c>
      <c r="K1190" s="19">
        <f>IF($I1190="","",IFERROR($I1190/$J1190,0))</f>
        <v/>
      </c>
      <c r="L1190" s="18">
        <f>IF($K1190="","",$K1190*N(INDEX(Turnos!$C$2:$C$201,MATCH($G1190,Turnos!$J$2:$J$201,0))))</f>
        <v/>
      </c>
      <c r="M1190" s="18">
        <f>IF($K1190="","",$K1190*N(INDEX(Turnos!$D$2:$D$201,MATCH($G1190,Turnos!$J$2:$J$201,0))))</f>
        <v/>
      </c>
      <c r="N1190" s="18">
        <f>IF($K1190="","",$L1190+$M1190)</f>
        <v/>
      </c>
      <c r="O1190" s="13">
        <f>IF(OR($G1190="",$C1190="",$G1190&lt;&gt;'Liquidación del turno'!$C$5),"",COUNTIFS($G$2:$G1190,$G1190,$C$2:$C1190,"&lt;&gt;"))</f>
        <v/>
      </c>
    </row>
    <row r="1191">
      <c r="A1191" s="16" t="n"/>
      <c r="B1191" s="11" t="n"/>
      <c r="C1191" s="11" t="n"/>
      <c r="D1191" s="12" t="n"/>
      <c r="E1191" s="13">
        <f>IF($C1191="","",IFERROR(INDEX(Equipo!$B$2:$B$61,MATCH($C1191,Equipo!$A$2:$A$61,0)),"No está en Equipo"))</f>
        <v/>
      </c>
      <c r="F1191" s="15">
        <f>IF($C1191="","",IFERROR(INDEX(Equipo!$C$2:$C$61,MATCH($C1191,Equipo!$A$2:$A$61,0)),0))</f>
        <v/>
      </c>
      <c r="G1191" s="13">
        <f>IF(OR($A1191="",$B1191=""),"",IFERROR($A1191*10+MATCH($B1191,Puestos!$D$2:$D$7,0),""))</f>
        <v/>
      </c>
      <c r="H1191" s="13">
        <f>IF($G1191="","",IFERROR(INDEX(Turnos!$F$2:$F$201,MATCH($G1191,Turnos!$J$2:$J$201,0)),"Falta el turno"))</f>
        <v/>
      </c>
      <c r="I1191" s="15">
        <f>IF(OR($C1191="",$H1191=""),"",IF($H1191="Por horas",N($D1191),IF($H1191="Por puntos",N($F1191),IF($H1191="Puntos × horas",N($F1191)*N($D1191),IF($H1191="Partes iguales",1,"")))))</f>
        <v/>
      </c>
      <c r="J1191" s="15">
        <f>IF($I1191="","",SUMIFS($I$2:$I$1201,$G$2:$G$1201,$G1191))</f>
        <v/>
      </c>
      <c r="K1191" s="19">
        <f>IF($I1191="","",IFERROR($I1191/$J1191,0))</f>
        <v/>
      </c>
      <c r="L1191" s="18">
        <f>IF($K1191="","",$K1191*N(INDEX(Turnos!$C$2:$C$201,MATCH($G1191,Turnos!$J$2:$J$201,0))))</f>
        <v/>
      </c>
      <c r="M1191" s="18">
        <f>IF($K1191="","",$K1191*N(INDEX(Turnos!$D$2:$D$201,MATCH($G1191,Turnos!$J$2:$J$201,0))))</f>
        <v/>
      </c>
      <c r="N1191" s="18">
        <f>IF($K1191="","",$L1191+$M1191)</f>
        <v/>
      </c>
      <c r="O1191" s="13">
        <f>IF(OR($G1191="",$C1191="",$G1191&lt;&gt;'Liquidación del turno'!$C$5),"",COUNTIFS($G$2:$G1191,$G1191,$C$2:$C1191,"&lt;&gt;"))</f>
        <v/>
      </c>
    </row>
    <row r="1192">
      <c r="A1192" s="16" t="n"/>
      <c r="B1192" s="11" t="n"/>
      <c r="C1192" s="11" t="n"/>
      <c r="D1192" s="12" t="n"/>
      <c r="E1192" s="13">
        <f>IF($C1192="","",IFERROR(INDEX(Equipo!$B$2:$B$61,MATCH($C1192,Equipo!$A$2:$A$61,0)),"No está en Equipo"))</f>
        <v/>
      </c>
      <c r="F1192" s="15">
        <f>IF($C1192="","",IFERROR(INDEX(Equipo!$C$2:$C$61,MATCH($C1192,Equipo!$A$2:$A$61,0)),0))</f>
        <v/>
      </c>
      <c r="G1192" s="13">
        <f>IF(OR($A1192="",$B1192=""),"",IFERROR($A1192*10+MATCH($B1192,Puestos!$D$2:$D$7,0),""))</f>
        <v/>
      </c>
      <c r="H1192" s="13">
        <f>IF($G1192="","",IFERROR(INDEX(Turnos!$F$2:$F$201,MATCH($G1192,Turnos!$J$2:$J$201,0)),"Falta el turno"))</f>
        <v/>
      </c>
      <c r="I1192" s="15">
        <f>IF(OR($C1192="",$H1192=""),"",IF($H1192="Por horas",N($D1192),IF($H1192="Por puntos",N($F1192),IF($H1192="Puntos × horas",N($F1192)*N($D1192),IF($H1192="Partes iguales",1,"")))))</f>
        <v/>
      </c>
      <c r="J1192" s="15">
        <f>IF($I1192="","",SUMIFS($I$2:$I$1201,$G$2:$G$1201,$G1192))</f>
        <v/>
      </c>
      <c r="K1192" s="19">
        <f>IF($I1192="","",IFERROR($I1192/$J1192,0))</f>
        <v/>
      </c>
      <c r="L1192" s="18">
        <f>IF($K1192="","",$K1192*N(INDEX(Turnos!$C$2:$C$201,MATCH($G1192,Turnos!$J$2:$J$201,0))))</f>
        <v/>
      </c>
      <c r="M1192" s="18">
        <f>IF($K1192="","",$K1192*N(INDEX(Turnos!$D$2:$D$201,MATCH($G1192,Turnos!$J$2:$J$201,0))))</f>
        <v/>
      </c>
      <c r="N1192" s="18">
        <f>IF($K1192="","",$L1192+$M1192)</f>
        <v/>
      </c>
      <c r="O1192" s="13">
        <f>IF(OR($G1192="",$C1192="",$G1192&lt;&gt;'Liquidación del turno'!$C$5),"",COUNTIFS($G$2:$G1192,$G1192,$C$2:$C1192,"&lt;&gt;"))</f>
        <v/>
      </c>
    </row>
    <row r="1193">
      <c r="A1193" s="16" t="n"/>
      <c r="B1193" s="11" t="n"/>
      <c r="C1193" s="11" t="n"/>
      <c r="D1193" s="12" t="n"/>
      <c r="E1193" s="13">
        <f>IF($C1193="","",IFERROR(INDEX(Equipo!$B$2:$B$61,MATCH($C1193,Equipo!$A$2:$A$61,0)),"No está en Equipo"))</f>
        <v/>
      </c>
      <c r="F1193" s="15">
        <f>IF($C1193="","",IFERROR(INDEX(Equipo!$C$2:$C$61,MATCH($C1193,Equipo!$A$2:$A$61,0)),0))</f>
        <v/>
      </c>
      <c r="G1193" s="13">
        <f>IF(OR($A1193="",$B1193=""),"",IFERROR($A1193*10+MATCH($B1193,Puestos!$D$2:$D$7,0),""))</f>
        <v/>
      </c>
      <c r="H1193" s="13">
        <f>IF($G1193="","",IFERROR(INDEX(Turnos!$F$2:$F$201,MATCH($G1193,Turnos!$J$2:$J$201,0)),"Falta el turno"))</f>
        <v/>
      </c>
      <c r="I1193" s="15">
        <f>IF(OR($C1193="",$H1193=""),"",IF($H1193="Por horas",N($D1193),IF($H1193="Por puntos",N($F1193),IF($H1193="Puntos × horas",N($F1193)*N($D1193),IF($H1193="Partes iguales",1,"")))))</f>
        <v/>
      </c>
      <c r="J1193" s="15">
        <f>IF($I1193="","",SUMIFS($I$2:$I$1201,$G$2:$G$1201,$G1193))</f>
        <v/>
      </c>
      <c r="K1193" s="19">
        <f>IF($I1193="","",IFERROR($I1193/$J1193,0))</f>
        <v/>
      </c>
      <c r="L1193" s="18">
        <f>IF($K1193="","",$K1193*N(INDEX(Turnos!$C$2:$C$201,MATCH($G1193,Turnos!$J$2:$J$201,0))))</f>
        <v/>
      </c>
      <c r="M1193" s="18">
        <f>IF($K1193="","",$K1193*N(INDEX(Turnos!$D$2:$D$201,MATCH($G1193,Turnos!$J$2:$J$201,0))))</f>
        <v/>
      </c>
      <c r="N1193" s="18">
        <f>IF($K1193="","",$L1193+$M1193)</f>
        <v/>
      </c>
      <c r="O1193" s="13">
        <f>IF(OR($G1193="",$C1193="",$G1193&lt;&gt;'Liquidación del turno'!$C$5),"",COUNTIFS($G$2:$G1193,$G1193,$C$2:$C1193,"&lt;&gt;"))</f>
        <v/>
      </c>
    </row>
    <row r="1194">
      <c r="A1194" s="16" t="n"/>
      <c r="B1194" s="11" t="n"/>
      <c r="C1194" s="11" t="n"/>
      <c r="D1194" s="12" t="n"/>
      <c r="E1194" s="13">
        <f>IF($C1194="","",IFERROR(INDEX(Equipo!$B$2:$B$61,MATCH($C1194,Equipo!$A$2:$A$61,0)),"No está en Equipo"))</f>
        <v/>
      </c>
      <c r="F1194" s="15">
        <f>IF($C1194="","",IFERROR(INDEX(Equipo!$C$2:$C$61,MATCH($C1194,Equipo!$A$2:$A$61,0)),0))</f>
        <v/>
      </c>
      <c r="G1194" s="13">
        <f>IF(OR($A1194="",$B1194=""),"",IFERROR($A1194*10+MATCH($B1194,Puestos!$D$2:$D$7,0),""))</f>
        <v/>
      </c>
      <c r="H1194" s="13">
        <f>IF($G1194="","",IFERROR(INDEX(Turnos!$F$2:$F$201,MATCH($G1194,Turnos!$J$2:$J$201,0)),"Falta el turno"))</f>
        <v/>
      </c>
      <c r="I1194" s="15">
        <f>IF(OR($C1194="",$H1194=""),"",IF($H1194="Por horas",N($D1194),IF($H1194="Por puntos",N($F1194),IF($H1194="Puntos × horas",N($F1194)*N($D1194),IF($H1194="Partes iguales",1,"")))))</f>
        <v/>
      </c>
      <c r="J1194" s="15">
        <f>IF($I1194="","",SUMIFS($I$2:$I$1201,$G$2:$G$1201,$G1194))</f>
        <v/>
      </c>
      <c r="K1194" s="19">
        <f>IF($I1194="","",IFERROR($I1194/$J1194,0))</f>
        <v/>
      </c>
      <c r="L1194" s="18">
        <f>IF($K1194="","",$K1194*N(INDEX(Turnos!$C$2:$C$201,MATCH($G1194,Turnos!$J$2:$J$201,0))))</f>
        <v/>
      </c>
      <c r="M1194" s="18">
        <f>IF($K1194="","",$K1194*N(INDEX(Turnos!$D$2:$D$201,MATCH($G1194,Turnos!$J$2:$J$201,0))))</f>
        <v/>
      </c>
      <c r="N1194" s="18">
        <f>IF($K1194="","",$L1194+$M1194)</f>
        <v/>
      </c>
      <c r="O1194" s="13">
        <f>IF(OR($G1194="",$C1194="",$G1194&lt;&gt;'Liquidación del turno'!$C$5),"",COUNTIFS($G$2:$G1194,$G1194,$C$2:$C1194,"&lt;&gt;"))</f>
        <v/>
      </c>
    </row>
    <row r="1195">
      <c r="A1195" s="16" t="n"/>
      <c r="B1195" s="11" t="n"/>
      <c r="C1195" s="11" t="n"/>
      <c r="D1195" s="12" t="n"/>
      <c r="E1195" s="13">
        <f>IF($C1195="","",IFERROR(INDEX(Equipo!$B$2:$B$61,MATCH($C1195,Equipo!$A$2:$A$61,0)),"No está en Equipo"))</f>
        <v/>
      </c>
      <c r="F1195" s="15">
        <f>IF($C1195="","",IFERROR(INDEX(Equipo!$C$2:$C$61,MATCH($C1195,Equipo!$A$2:$A$61,0)),0))</f>
        <v/>
      </c>
      <c r="G1195" s="13">
        <f>IF(OR($A1195="",$B1195=""),"",IFERROR($A1195*10+MATCH($B1195,Puestos!$D$2:$D$7,0),""))</f>
        <v/>
      </c>
      <c r="H1195" s="13">
        <f>IF($G1195="","",IFERROR(INDEX(Turnos!$F$2:$F$201,MATCH($G1195,Turnos!$J$2:$J$201,0)),"Falta el turno"))</f>
        <v/>
      </c>
      <c r="I1195" s="15">
        <f>IF(OR($C1195="",$H1195=""),"",IF($H1195="Por horas",N($D1195),IF($H1195="Por puntos",N($F1195),IF($H1195="Puntos × horas",N($F1195)*N($D1195),IF($H1195="Partes iguales",1,"")))))</f>
        <v/>
      </c>
      <c r="J1195" s="15">
        <f>IF($I1195="","",SUMIFS($I$2:$I$1201,$G$2:$G$1201,$G1195))</f>
        <v/>
      </c>
      <c r="K1195" s="19">
        <f>IF($I1195="","",IFERROR($I1195/$J1195,0))</f>
        <v/>
      </c>
      <c r="L1195" s="18">
        <f>IF($K1195="","",$K1195*N(INDEX(Turnos!$C$2:$C$201,MATCH($G1195,Turnos!$J$2:$J$201,0))))</f>
        <v/>
      </c>
      <c r="M1195" s="18">
        <f>IF($K1195="","",$K1195*N(INDEX(Turnos!$D$2:$D$201,MATCH($G1195,Turnos!$J$2:$J$201,0))))</f>
        <v/>
      </c>
      <c r="N1195" s="18">
        <f>IF($K1195="","",$L1195+$M1195)</f>
        <v/>
      </c>
      <c r="O1195" s="13">
        <f>IF(OR($G1195="",$C1195="",$G1195&lt;&gt;'Liquidación del turno'!$C$5),"",COUNTIFS($G$2:$G1195,$G1195,$C$2:$C1195,"&lt;&gt;"))</f>
        <v/>
      </c>
    </row>
    <row r="1196">
      <c r="A1196" s="16" t="n"/>
      <c r="B1196" s="11" t="n"/>
      <c r="C1196" s="11" t="n"/>
      <c r="D1196" s="12" t="n"/>
      <c r="E1196" s="13">
        <f>IF($C1196="","",IFERROR(INDEX(Equipo!$B$2:$B$61,MATCH($C1196,Equipo!$A$2:$A$61,0)),"No está en Equipo"))</f>
        <v/>
      </c>
      <c r="F1196" s="15">
        <f>IF($C1196="","",IFERROR(INDEX(Equipo!$C$2:$C$61,MATCH($C1196,Equipo!$A$2:$A$61,0)),0))</f>
        <v/>
      </c>
      <c r="G1196" s="13">
        <f>IF(OR($A1196="",$B1196=""),"",IFERROR($A1196*10+MATCH($B1196,Puestos!$D$2:$D$7,0),""))</f>
        <v/>
      </c>
      <c r="H1196" s="13">
        <f>IF($G1196="","",IFERROR(INDEX(Turnos!$F$2:$F$201,MATCH($G1196,Turnos!$J$2:$J$201,0)),"Falta el turno"))</f>
        <v/>
      </c>
      <c r="I1196" s="15">
        <f>IF(OR($C1196="",$H1196=""),"",IF($H1196="Por horas",N($D1196),IF($H1196="Por puntos",N($F1196),IF($H1196="Puntos × horas",N($F1196)*N($D1196),IF($H1196="Partes iguales",1,"")))))</f>
        <v/>
      </c>
      <c r="J1196" s="15">
        <f>IF($I1196="","",SUMIFS($I$2:$I$1201,$G$2:$G$1201,$G1196))</f>
        <v/>
      </c>
      <c r="K1196" s="19">
        <f>IF($I1196="","",IFERROR($I1196/$J1196,0))</f>
        <v/>
      </c>
      <c r="L1196" s="18">
        <f>IF($K1196="","",$K1196*N(INDEX(Turnos!$C$2:$C$201,MATCH($G1196,Turnos!$J$2:$J$201,0))))</f>
        <v/>
      </c>
      <c r="M1196" s="18">
        <f>IF($K1196="","",$K1196*N(INDEX(Turnos!$D$2:$D$201,MATCH($G1196,Turnos!$J$2:$J$201,0))))</f>
        <v/>
      </c>
      <c r="N1196" s="18">
        <f>IF($K1196="","",$L1196+$M1196)</f>
        <v/>
      </c>
      <c r="O1196" s="13">
        <f>IF(OR($G1196="",$C1196="",$G1196&lt;&gt;'Liquidación del turno'!$C$5),"",COUNTIFS($G$2:$G1196,$G1196,$C$2:$C1196,"&lt;&gt;"))</f>
        <v/>
      </c>
    </row>
    <row r="1197">
      <c r="A1197" s="16" t="n"/>
      <c r="B1197" s="11" t="n"/>
      <c r="C1197" s="11" t="n"/>
      <c r="D1197" s="12" t="n"/>
      <c r="E1197" s="13">
        <f>IF($C1197="","",IFERROR(INDEX(Equipo!$B$2:$B$61,MATCH($C1197,Equipo!$A$2:$A$61,0)),"No está en Equipo"))</f>
        <v/>
      </c>
      <c r="F1197" s="15">
        <f>IF($C1197="","",IFERROR(INDEX(Equipo!$C$2:$C$61,MATCH($C1197,Equipo!$A$2:$A$61,0)),0))</f>
        <v/>
      </c>
      <c r="G1197" s="13">
        <f>IF(OR($A1197="",$B1197=""),"",IFERROR($A1197*10+MATCH($B1197,Puestos!$D$2:$D$7,0),""))</f>
        <v/>
      </c>
      <c r="H1197" s="13">
        <f>IF($G1197="","",IFERROR(INDEX(Turnos!$F$2:$F$201,MATCH($G1197,Turnos!$J$2:$J$201,0)),"Falta el turno"))</f>
        <v/>
      </c>
      <c r="I1197" s="15">
        <f>IF(OR($C1197="",$H1197=""),"",IF($H1197="Por horas",N($D1197),IF($H1197="Por puntos",N($F1197),IF($H1197="Puntos × horas",N($F1197)*N($D1197),IF($H1197="Partes iguales",1,"")))))</f>
        <v/>
      </c>
      <c r="J1197" s="15">
        <f>IF($I1197="","",SUMIFS($I$2:$I$1201,$G$2:$G$1201,$G1197))</f>
        <v/>
      </c>
      <c r="K1197" s="19">
        <f>IF($I1197="","",IFERROR($I1197/$J1197,0))</f>
        <v/>
      </c>
      <c r="L1197" s="18">
        <f>IF($K1197="","",$K1197*N(INDEX(Turnos!$C$2:$C$201,MATCH($G1197,Turnos!$J$2:$J$201,0))))</f>
        <v/>
      </c>
      <c r="M1197" s="18">
        <f>IF($K1197="","",$K1197*N(INDEX(Turnos!$D$2:$D$201,MATCH($G1197,Turnos!$J$2:$J$201,0))))</f>
        <v/>
      </c>
      <c r="N1197" s="18">
        <f>IF($K1197="","",$L1197+$M1197)</f>
        <v/>
      </c>
      <c r="O1197" s="13">
        <f>IF(OR($G1197="",$C1197="",$G1197&lt;&gt;'Liquidación del turno'!$C$5),"",COUNTIFS($G$2:$G1197,$G1197,$C$2:$C1197,"&lt;&gt;"))</f>
        <v/>
      </c>
    </row>
    <row r="1198">
      <c r="A1198" s="16" t="n"/>
      <c r="B1198" s="11" t="n"/>
      <c r="C1198" s="11" t="n"/>
      <c r="D1198" s="12" t="n"/>
      <c r="E1198" s="13">
        <f>IF($C1198="","",IFERROR(INDEX(Equipo!$B$2:$B$61,MATCH($C1198,Equipo!$A$2:$A$61,0)),"No está en Equipo"))</f>
        <v/>
      </c>
      <c r="F1198" s="15">
        <f>IF($C1198="","",IFERROR(INDEX(Equipo!$C$2:$C$61,MATCH($C1198,Equipo!$A$2:$A$61,0)),0))</f>
        <v/>
      </c>
      <c r="G1198" s="13">
        <f>IF(OR($A1198="",$B1198=""),"",IFERROR($A1198*10+MATCH($B1198,Puestos!$D$2:$D$7,0),""))</f>
        <v/>
      </c>
      <c r="H1198" s="13">
        <f>IF($G1198="","",IFERROR(INDEX(Turnos!$F$2:$F$201,MATCH($G1198,Turnos!$J$2:$J$201,0)),"Falta el turno"))</f>
        <v/>
      </c>
      <c r="I1198" s="15">
        <f>IF(OR($C1198="",$H1198=""),"",IF($H1198="Por horas",N($D1198),IF($H1198="Por puntos",N($F1198),IF($H1198="Puntos × horas",N($F1198)*N($D1198),IF($H1198="Partes iguales",1,"")))))</f>
        <v/>
      </c>
      <c r="J1198" s="15">
        <f>IF($I1198="","",SUMIFS($I$2:$I$1201,$G$2:$G$1201,$G1198))</f>
        <v/>
      </c>
      <c r="K1198" s="19">
        <f>IF($I1198="","",IFERROR($I1198/$J1198,0))</f>
        <v/>
      </c>
      <c r="L1198" s="18">
        <f>IF($K1198="","",$K1198*N(INDEX(Turnos!$C$2:$C$201,MATCH($G1198,Turnos!$J$2:$J$201,0))))</f>
        <v/>
      </c>
      <c r="M1198" s="18">
        <f>IF($K1198="","",$K1198*N(INDEX(Turnos!$D$2:$D$201,MATCH($G1198,Turnos!$J$2:$J$201,0))))</f>
        <v/>
      </c>
      <c r="N1198" s="18">
        <f>IF($K1198="","",$L1198+$M1198)</f>
        <v/>
      </c>
      <c r="O1198" s="13">
        <f>IF(OR($G1198="",$C1198="",$G1198&lt;&gt;'Liquidación del turno'!$C$5),"",COUNTIFS($G$2:$G1198,$G1198,$C$2:$C1198,"&lt;&gt;"))</f>
        <v/>
      </c>
    </row>
    <row r="1199">
      <c r="A1199" s="16" t="n"/>
      <c r="B1199" s="11" t="n"/>
      <c r="C1199" s="11" t="n"/>
      <c r="D1199" s="12" t="n"/>
      <c r="E1199" s="13">
        <f>IF($C1199="","",IFERROR(INDEX(Equipo!$B$2:$B$61,MATCH($C1199,Equipo!$A$2:$A$61,0)),"No está en Equipo"))</f>
        <v/>
      </c>
      <c r="F1199" s="15">
        <f>IF($C1199="","",IFERROR(INDEX(Equipo!$C$2:$C$61,MATCH($C1199,Equipo!$A$2:$A$61,0)),0))</f>
        <v/>
      </c>
      <c r="G1199" s="13">
        <f>IF(OR($A1199="",$B1199=""),"",IFERROR($A1199*10+MATCH($B1199,Puestos!$D$2:$D$7,0),""))</f>
        <v/>
      </c>
      <c r="H1199" s="13">
        <f>IF($G1199="","",IFERROR(INDEX(Turnos!$F$2:$F$201,MATCH($G1199,Turnos!$J$2:$J$201,0)),"Falta el turno"))</f>
        <v/>
      </c>
      <c r="I1199" s="15">
        <f>IF(OR($C1199="",$H1199=""),"",IF($H1199="Por horas",N($D1199),IF($H1199="Por puntos",N($F1199),IF($H1199="Puntos × horas",N($F1199)*N($D1199),IF($H1199="Partes iguales",1,"")))))</f>
        <v/>
      </c>
      <c r="J1199" s="15">
        <f>IF($I1199="","",SUMIFS($I$2:$I$1201,$G$2:$G$1201,$G1199))</f>
        <v/>
      </c>
      <c r="K1199" s="19">
        <f>IF($I1199="","",IFERROR($I1199/$J1199,0))</f>
        <v/>
      </c>
      <c r="L1199" s="18">
        <f>IF($K1199="","",$K1199*N(INDEX(Turnos!$C$2:$C$201,MATCH($G1199,Turnos!$J$2:$J$201,0))))</f>
        <v/>
      </c>
      <c r="M1199" s="18">
        <f>IF($K1199="","",$K1199*N(INDEX(Turnos!$D$2:$D$201,MATCH($G1199,Turnos!$J$2:$J$201,0))))</f>
        <v/>
      </c>
      <c r="N1199" s="18">
        <f>IF($K1199="","",$L1199+$M1199)</f>
        <v/>
      </c>
      <c r="O1199" s="13">
        <f>IF(OR($G1199="",$C1199="",$G1199&lt;&gt;'Liquidación del turno'!$C$5),"",COUNTIFS($G$2:$G1199,$G1199,$C$2:$C1199,"&lt;&gt;"))</f>
        <v/>
      </c>
    </row>
    <row r="1200">
      <c r="A1200" s="16" t="n"/>
      <c r="B1200" s="11" t="n"/>
      <c r="C1200" s="11" t="n"/>
      <c r="D1200" s="12" t="n"/>
      <c r="E1200" s="13">
        <f>IF($C1200="","",IFERROR(INDEX(Equipo!$B$2:$B$61,MATCH($C1200,Equipo!$A$2:$A$61,0)),"No está en Equipo"))</f>
        <v/>
      </c>
      <c r="F1200" s="15">
        <f>IF($C1200="","",IFERROR(INDEX(Equipo!$C$2:$C$61,MATCH($C1200,Equipo!$A$2:$A$61,0)),0))</f>
        <v/>
      </c>
      <c r="G1200" s="13">
        <f>IF(OR($A1200="",$B1200=""),"",IFERROR($A1200*10+MATCH($B1200,Puestos!$D$2:$D$7,0),""))</f>
        <v/>
      </c>
      <c r="H1200" s="13">
        <f>IF($G1200="","",IFERROR(INDEX(Turnos!$F$2:$F$201,MATCH($G1200,Turnos!$J$2:$J$201,0)),"Falta el turno"))</f>
        <v/>
      </c>
      <c r="I1200" s="15">
        <f>IF(OR($C1200="",$H1200=""),"",IF($H1200="Por horas",N($D1200),IF($H1200="Por puntos",N($F1200),IF($H1200="Puntos × horas",N($F1200)*N($D1200),IF($H1200="Partes iguales",1,"")))))</f>
        <v/>
      </c>
      <c r="J1200" s="15">
        <f>IF($I1200="","",SUMIFS($I$2:$I$1201,$G$2:$G$1201,$G1200))</f>
        <v/>
      </c>
      <c r="K1200" s="19">
        <f>IF($I1200="","",IFERROR($I1200/$J1200,0))</f>
        <v/>
      </c>
      <c r="L1200" s="18">
        <f>IF($K1200="","",$K1200*N(INDEX(Turnos!$C$2:$C$201,MATCH($G1200,Turnos!$J$2:$J$201,0))))</f>
        <v/>
      </c>
      <c r="M1200" s="18">
        <f>IF($K1200="","",$K1200*N(INDEX(Turnos!$D$2:$D$201,MATCH($G1200,Turnos!$J$2:$J$201,0))))</f>
        <v/>
      </c>
      <c r="N1200" s="18">
        <f>IF($K1200="","",$L1200+$M1200)</f>
        <v/>
      </c>
      <c r="O1200" s="13">
        <f>IF(OR($G1200="",$C1200="",$G1200&lt;&gt;'Liquidación del turno'!$C$5),"",COUNTIFS($G$2:$G1200,$G1200,$C$2:$C1200,"&lt;&gt;"))</f>
        <v/>
      </c>
    </row>
    <row r="1201">
      <c r="A1201" s="16" t="n"/>
      <c r="B1201" s="11" t="n"/>
      <c r="C1201" s="11" t="n"/>
      <c r="D1201" s="12" t="n"/>
      <c r="E1201" s="13">
        <f>IF($C1201="","",IFERROR(INDEX(Equipo!$B$2:$B$61,MATCH($C1201,Equipo!$A$2:$A$61,0)),"No está en Equipo"))</f>
        <v/>
      </c>
      <c r="F1201" s="15">
        <f>IF($C1201="","",IFERROR(INDEX(Equipo!$C$2:$C$61,MATCH($C1201,Equipo!$A$2:$A$61,0)),0))</f>
        <v/>
      </c>
      <c r="G1201" s="13">
        <f>IF(OR($A1201="",$B1201=""),"",IFERROR($A1201*10+MATCH($B1201,Puestos!$D$2:$D$7,0),""))</f>
        <v/>
      </c>
      <c r="H1201" s="13">
        <f>IF($G1201="","",IFERROR(INDEX(Turnos!$F$2:$F$201,MATCH($G1201,Turnos!$J$2:$J$201,0)),"Falta el turno"))</f>
        <v/>
      </c>
      <c r="I1201" s="15">
        <f>IF(OR($C1201="",$H1201=""),"",IF($H1201="Por horas",N($D1201),IF($H1201="Por puntos",N($F1201),IF($H1201="Puntos × horas",N($F1201)*N($D1201),IF($H1201="Partes iguales",1,"")))))</f>
        <v/>
      </c>
      <c r="J1201" s="15">
        <f>IF($I1201="","",SUMIFS($I$2:$I$1201,$G$2:$G$1201,$G1201))</f>
        <v/>
      </c>
      <c r="K1201" s="19">
        <f>IF($I1201="","",IFERROR($I1201/$J1201,0))</f>
        <v/>
      </c>
      <c r="L1201" s="18">
        <f>IF($K1201="","",$K1201*N(INDEX(Turnos!$C$2:$C$201,MATCH($G1201,Turnos!$J$2:$J$201,0))))</f>
        <v/>
      </c>
      <c r="M1201" s="18">
        <f>IF($K1201="","",$K1201*N(INDEX(Turnos!$D$2:$D$201,MATCH($G1201,Turnos!$J$2:$J$201,0))))</f>
        <v/>
      </c>
      <c r="N1201" s="18">
        <f>IF($K1201="","",$L1201+$M1201)</f>
        <v/>
      </c>
      <c r="O1201" s="13">
        <f>IF(OR($G1201="",$C1201="",$G1201&lt;&gt;'Liquidación del turno'!$C$5),"",COUNTIFS($G$2:$G1201,$G1201,$C$2:$C1201,"&lt;&gt;"))</f>
        <v/>
      </c>
    </row>
  </sheetData>
  <conditionalFormatting sqref="E2:H1201">
    <cfRule type="expression" priority="1" dxfId="2">
      <formula>OR($E2="No está en Equipo",$H2="Falta el turno")</formula>
    </cfRule>
  </conditionalFormatting>
  <dataValidations count="2">
    <dataValidation sqref="B2:B1201" showDropDown="0" showInputMessage="0" showErrorMessage="0" allowBlank="1" type="list">
      <formula1>=Puestos!$D$2:$D$7</formula1>
    </dataValidation>
    <dataValidation sqref="C2:C1201" showDropDown="0" showInputMessage="0" showErrorMessage="0" allowBlank="1" type="list">
      <formula1>=Equipo!$A$2:$A$61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FFAF22"/>
    <outlinePr summaryBelow="1" summaryRight="1"/>
    <pageSetUpPr fitToPage="1"/>
  </sheetPr>
  <dimension ref="A1:K51"/>
  <sheetViews>
    <sheetView showGridLines="0" workbookViewId="0">
      <selection pane="bottomLeft" activeCell="A1" sqref="A1"/>
    </sheetView>
  </sheetViews>
  <sheetFormatPr baseColWidth="8" defaultRowHeight="15"/>
  <cols>
    <col width="3" customWidth="1" min="1" max="1"/>
    <col width="6" customWidth="1" min="2" max="2"/>
    <col width="22" customWidth="1" min="3" max="3"/>
    <col width="18" customWidth="1" min="4" max="4"/>
    <col width="10" customWidth="1" min="5" max="5"/>
    <col width="9" customWidth="1" min="6" max="6"/>
    <col width="10" customWidth="1" min="7" max="7"/>
    <col width="15" customWidth="1" min="8" max="8"/>
    <col width="15" customWidth="1" min="9" max="9"/>
    <col width="15" customWidth="1" min="10" max="10"/>
    <col width="22" customWidth="1" min="11" max="11"/>
  </cols>
  <sheetData>
    <row r="1">
      <c r="B1" s="20" t="inlineStr">
        <is>
          <t>Liquidación de propinas del turno</t>
        </is>
      </c>
    </row>
    <row r="3">
      <c r="B3" s="21" t="inlineStr">
        <is>
          <t>Fecha</t>
        </is>
      </c>
      <c r="D3" s="22" t="n">
        <v>46312</v>
      </c>
      <c r="G3" s="21" t="inlineStr">
        <is>
          <t>Propina en efectivo</t>
        </is>
      </c>
      <c r="I3" s="23">
        <f>IF($D$5="","",IFERROR(INDEX(Turnos!$C$2:$C$201,MATCH($D$5,Turnos!$J$2:$J$201,0)),"Turno no cargado"))</f>
        <v/>
      </c>
    </row>
    <row r="4">
      <c r="B4" s="21" t="inlineStr">
        <is>
          <t>Turno</t>
        </is>
      </c>
      <c r="D4" s="24" t="inlineStr">
        <is>
          <t>Noche</t>
        </is>
      </c>
      <c r="G4" s="21" t="inlineStr">
        <is>
          <t>Propina digital</t>
        </is>
      </c>
      <c r="I4" s="23">
        <f>IF($D$5="","",IFERROR(INDEX(Turnos!$D$2:$D$201,MATCH($D$5,Turnos!$J$2:$J$201,0)),"Turno no cargado"))</f>
        <v/>
      </c>
    </row>
    <row r="5">
      <c r="B5" s="21" t="inlineStr">
        <is>
          <t>Clave (no tocar)</t>
        </is>
      </c>
      <c r="C5" s="25">
        <f>D5</f>
        <v/>
      </c>
      <c r="D5" s="26">
        <f>IF(OR($D$3="",$D$4=""),"",IFERROR($D$3*10+MATCH($D$4,Puestos!$D$2:$D$7,0),""))</f>
        <v/>
      </c>
      <c r="G5" s="21" t="inlineStr">
        <is>
          <t>Total del pozo</t>
        </is>
      </c>
      <c r="I5" s="23">
        <f>IF($D$5="","",IFERROR(INDEX(Turnos!$E$2:$E$201,MATCH($D$5,Turnos!$J$2:$J$201,0)),"Turno no cargado"))</f>
        <v/>
      </c>
    </row>
    <row r="6">
      <c r="B6" s="21" t="inlineStr">
        <is>
          <t>Redondear el efectivo a ($)</t>
        </is>
      </c>
      <c r="D6" s="24" t="n">
        <v>100</v>
      </c>
      <c r="G6" s="21" t="inlineStr">
        <is>
          <t>Método</t>
        </is>
      </c>
      <c r="I6" s="27">
        <f>IF($D$5="","",IFERROR(INDEX(Turnos!$F$2:$F$201,MATCH($D$5,Turnos!$J$2:$J$201,0)),"Turno no cargado"))</f>
        <v/>
      </c>
    </row>
    <row r="8" ht="30" customHeight="1">
      <c r="A8" s="10" t="inlineStr"/>
      <c r="B8" s="9" t="inlineStr">
        <is>
          <t>N°</t>
        </is>
      </c>
      <c r="C8" s="9" t="inlineStr">
        <is>
          <t>Persona</t>
        </is>
      </c>
      <c r="D8" s="9" t="inlineStr">
        <is>
          <t>Puesto</t>
        </is>
      </c>
      <c r="E8" s="9" t="inlineStr">
        <is>
          <t>Horas</t>
        </is>
      </c>
      <c r="F8" s="9" t="inlineStr">
        <is>
          <t>Puntos</t>
        </is>
      </c>
      <c r="G8" s="9" t="inlineStr">
        <is>
          <t>% del pozo</t>
        </is>
      </c>
      <c r="H8" s="9" t="inlineStr">
        <is>
          <t>Efectivo</t>
        </is>
      </c>
      <c r="I8" s="9" t="inlineStr">
        <is>
          <t>Efectivo redondeado</t>
        </is>
      </c>
      <c r="J8" s="9" t="inlineStr">
        <is>
          <t>Digital</t>
        </is>
      </c>
      <c r="K8" s="9" t="inlineStr">
        <is>
          <t>Firma / recibí</t>
        </is>
      </c>
    </row>
    <row r="9" ht="22" customHeight="1">
      <c r="B9" s="28">
        <f>IF(COUNTIF(Asistencia!$O$2:$O$1201,1)=0,"",1)</f>
        <v/>
      </c>
      <c r="C9" s="28">
        <f>IF($B9="","",INDEX(Asistencia!$C$2:$C$1201,MATCH(1,Asistencia!$O$2:$O$1201,0)))</f>
        <v/>
      </c>
      <c r="D9" s="28">
        <f>IF($B9="","",INDEX(Asistencia!$E$2:$E$1201,MATCH(1,Asistencia!$O$2:$O$1201,0)))</f>
        <v/>
      </c>
      <c r="E9" s="29">
        <f>IF($B9="","",INDEX(Asistencia!$D$2:$D$1201,MATCH(1,Asistencia!$O$2:$O$1201,0)))</f>
        <v/>
      </c>
      <c r="F9" s="29">
        <f>IF($B9="","",INDEX(Asistencia!$F$2:$F$1201,MATCH(1,Asistencia!$O$2:$O$1201,0)))</f>
        <v/>
      </c>
      <c r="G9" s="30">
        <f>IF($B9="","",INDEX(Asistencia!$K$2:$K$1201,MATCH(1,Asistencia!$O$2:$O$1201,0)))</f>
        <v/>
      </c>
      <c r="H9" s="31">
        <f>IF($B9="","",INDEX(Asistencia!$L$2:$L$1201,MATCH(1,Asistencia!$O$2:$O$1201,0)))</f>
        <v/>
      </c>
      <c r="I9" s="31">
        <f>IF($B9="","",IF(N($D$6)&gt;0,ROUNDDOWN($H9/$D$6,0)*$D$6,$H9))</f>
        <v/>
      </c>
      <c r="J9" s="31">
        <f>IF($B9="","",INDEX(Asistencia!$M$2:$M$1201,MATCH(1,Asistencia!$O$2:$O$1201,0)))</f>
        <v/>
      </c>
      <c r="K9" s="28" t="n"/>
    </row>
    <row r="10" ht="22" customHeight="1">
      <c r="B10" s="28">
        <f>IF(COUNTIF(Asistencia!$O$2:$O$1201,2)=0,"",2)</f>
        <v/>
      </c>
      <c r="C10" s="28">
        <f>IF($B10="","",INDEX(Asistencia!$C$2:$C$1201,MATCH(2,Asistencia!$O$2:$O$1201,0)))</f>
        <v/>
      </c>
      <c r="D10" s="28">
        <f>IF($B10="","",INDEX(Asistencia!$E$2:$E$1201,MATCH(2,Asistencia!$O$2:$O$1201,0)))</f>
        <v/>
      </c>
      <c r="E10" s="29">
        <f>IF($B10="","",INDEX(Asistencia!$D$2:$D$1201,MATCH(2,Asistencia!$O$2:$O$1201,0)))</f>
        <v/>
      </c>
      <c r="F10" s="29">
        <f>IF($B10="","",INDEX(Asistencia!$F$2:$F$1201,MATCH(2,Asistencia!$O$2:$O$1201,0)))</f>
        <v/>
      </c>
      <c r="G10" s="30">
        <f>IF($B10="","",INDEX(Asistencia!$K$2:$K$1201,MATCH(2,Asistencia!$O$2:$O$1201,0)))</f>
        <v/>
      </c>
      <c r="H10" s="31">
        <f>IF($B10="","",INDEX(Asistencia!$L$2:$L$1201,MATCH(2,Asistencia!$O$2:$O$1201,0)))</f>
        <v/>
      </c>
      <c r="I10" s="31">
        <f>IF($B10="","",IF(N($D$6)&gt;0,ROUNDDOWN($H10/$D$6,0)*$D$6,$H10))</f>
        <v/>
      </c>
      <c r="J10" s="31">
        <f>IF($B10="","",INDEX(Asistencia!$M$2:$M$1201,MATCH(2,Asistencia!$O$2:$O$1201,0)))</f>
        <v/>
      </c>
      <c r="K10" s="28" t="n"/>
    </row>
    <row r="11" ht="22" customHeight="1">
      <c r="B11" s="28">
        <f>IF(COUNTIF(Asistencia!$O$2:$O$1201,3)=0,"",3)</f>
        <v/>
      </c>
      <c r="C11" s="28">
        <f>IF($B11="","",INDEX(Asistencia!$C$2:$C$1201,MATCH(3,Asistencia!$O$2:$O$1201,0)))</f>
        <v/>
      </c>
      <c r="D11" s="28">
        <f>IF($B11="","",INDEX(Asistencia!$E$2:$E$1201,MATCH(3,Asistencia!$O$2:$O$1201,0)))</f>
        <v/>
      </c>
      <c r="E11" s="29">
        <f>IF($B11="","",INDEX(Asistencia!$D$2:$D$1201,MATCH(3,Asistencia!$O$2:$O$1201,0)))</f>
        <v/>
      </c>
      <c r="F11" s="29">
        <f>IF($B11="","",INDEX(Asistencia!$F$2:$F$1201,MATCH(3,Asistencia!$O$2:$O$1201,0)))</f>
        <v/>
      </c>
      <c r="G11" s="30">
        <f>IF($B11="","",INDEX(Asistencia!$K$2:$K$1201,MATCH(3,Asistencia!$O$2:$O$1201,0)))</f>
        <v/>
      </c>
      <c r="H11" s="31">
        <f>IF($B11="","",INDEX(Asistencia!$L$2:$L$1201,MATCH(3,Asistencia!$O$2:$O$1201,0)))</f>
        <v/>
      </c>
      <c r="I11" s="31">
        <f>IF($B11="","",IF(N($D$6)&gt;0,ROUNDDOWN($H11/$D$6,0)*$D$6,$H11))</f>
        <v/>
      </c>
      <c r="J11" s="31">
        <f>IF($B11="","",INDEX(Asistencia!$M$2:$M$1201,MATCH(3,Asistencia!$O$2:$O$1201,0)))</f>
        <v/>
      </c>
      <c r="K11" s="28" t="n"/>
    </row>
    <row r="12" ht="22" customHeight="1">
      <c r="B12" s="28">
        <f>IF(COUNTIF(Asistencia!$O$2:$O$1201,4)=0,"",4)</f>
        <v/>
      </c>
      <c r="C12" s="28">
        <f>IF($B12="","",INDEX(Asistencia!$C$2:$C$1201,MATCH(4,Asistencia!$O$2:$O$1201,0)))</f>
        <v/>
      </c>
      <c r="D12" s="28">
        <f>IF($B12="","",INDEX(Asistencia!$E$2:$E$1201,MATCH(4,Asistencia!$O$2:$O$1201,0)))</f>
        <v/>
      </c>
      <c r="E12" s="29">
        <f>IF($B12="","",INDEX(Asistencia!$D$2:$D$1201,MATCH(4,Asistencia!$O$2:$O$1201,0)))</f>
        <v/>
      </c>
      <c r="F12" s="29">
        <f>IF($B12="","",INDEX(Asistencia!$F$2:$F$1201,MATCH(4,Asistencia!$O$2:$O$1201,0)))</f>
        <v/>
      </c>
      <c r="G12" s="30">
        <f>IF($B12="","",INDEX(Asistencia!$K$2:$K$1201,MATCH(4,Asistencia!$O$2:$O$1201,0)))</f>
        <v/>
      </c>
      <c r="H12" s="31">
        <f>IF($B12="","",INDEX(Asistencia!$L$2:$L$1201,MATCH(4,Asistencia!$O$2:$O$1201,0)))</f>
        <v/>
      </c>
      <c r="I12" s="31">
        <f>IF($B12="","",IF(N($D$6)&gt;0,ROUNDDOWN($H12/$D$6,0)*$D$6,$H12))</f>
        <v/>
      </c>
      <c r="J12" s="31">
        <f>IF($B12="","",INDEX(Asistencia!$M$2:$M$1201,MATCH(4,Asistencia!$O$2:$O$1201,0)))</f>
        <v/>
      </c>
      <c r="K12" s="28" t="n"/>
    </row>
    <row r="13" ht="22" customHeight="1">
      <c r="B13" s="28">
        <f>IF(COUNTIF(Asistencia!$O$2:$O$1201,5)=0,"",5)</f>
        <v/>
      </c>
      <c r="C13" s="28">
        <f>IF($B13="","",INDEX(Asistencia!$C$2:$C$1201,MATCH(5,Asistencia!$O$2:$O$1201,0)))</f>
        <v/>
      </c>
      <c r="D13" s="28">
        <f>IF($B13="","",INDEX(Asistencia!$E$2:$E$1201,MATCH(5,Asistencia!$O$2:$O$1201,0)))</f>
        <v/>
      </c>
      <c r="E13" s="29">
        <f>IF($B13="","",INDEX(Asistencia!$D$2:$D$1201,MATCH(5,Asistencia!$O$2:$O$1201,0)))</f>
        <v/>
      </c>
      <c r="F13" s="29">
        <f>IF($B13="","",INDEX(Asistencia!$F$2:$F$1201,MATCH(5,Asistencia!$O$2:$O$1201,0)))</f>
        <v/>
      </c>
      <c r="G13" s="30">
        <f>IF($B13="","",INDEX(Asistencia!$K$2:$K$1201,MATCH(5,Asistencia!$O$2:$O$1201,0)))</f>
        <v/>
      </c>
      <c r="H13" s="31">
        <f>IF($B13="","",INDEX(Asistencia!$L$2:$L$1201,MATCH(5,Asistencia!$O$2:$O$1201,0)))</f>
        <v/>
      </c>
      <c r="I13" s="31">
        <f>IF($B13="","",IF(N($D$6)&gt;0,ROUNDDOWN($H13/$D$6,0)*$D$6,$H13))</f>
        <v/>
      </c>
      <c r="J13" s="31">
        <f>IF($B13="","",INDEX(Asistencia!$M$2:$M$1201,MATCH(5,Asistencia!$O$2:$O$1201,0)))</f>
        <v/>
      </c>
      <c r="K13" s="28" t="n"/>
    </row>
    <row r="14" ht="22" customHeight="1">
      <c r="B14" s="28">
        <f>IF(COUNTIF(Asistencia!$O$2:$O$1201,6)=0,"",6)</f>
        <v/>
      </c>
      <c r="C14" s="28">
        <f>IF($B14="","",INDEX(Asistencia!$C$2:$C$1201,MATCH(6,Asistencia!$O$2:$O$1201,0)))</f>
        <v/>
      </c>
      <c r="D14" s="28">
        <f>IF($B14="","",INDEX(Asistencia!$E$2:$E$1201,MATCH(6,Asistencia!$O$2:$O$1201,0)))</f>
        <v/>
      </c>
      <c r="E14" s="29">
        <f>IF($B14="","",INDEX(Asistencia!$D$2:$D$1201,MATCH(6,Asistencia!$O$2:$O$1201,0)))</f>
        <v/>
      </c>
      <c r="F14" s="29">
        <f>IF($B14="","",INDEX(Asistencia!$F$2:$F$1201,MATCH(6,Asistencia!$O$2:$O$1201,0)))</f>
        <v/>
      </c>
      <c r="G14" s="30">
        <f>IF($B14="","",INDEX(Asistencia!$K$2:$K$1201,MATCH(6,Asistencia!$O$2:$O$1201,0)))</f>
        <v/>
      </c>
      <c r="H14" s="31">
        <f>IF($B14="","",INDEX(Asistencia!$L$2:$L$1201,MATCH(6,Asistencia!$O$2:$O$1201,0)))</f>
        <v/>
      </c>
      <c r="I14" s="31">
        <f>IF($B14="","",IF(N($D$6)&gt;0,ROUNDDOWN($H14/$D$6,0)*$D$6,$H14))</f>
        <v/>
      </c>
      <c r="J14" s="31">
        <f>IF($B14="","",INDEX(Asistencia!$M$2:$M$1201,MATCH(6,Asistencia!$O$2:$O$1201,0)))</f>
        <v/>
      </c>
      <c r="K14" s="28" t="n"/>
    </row>
    <row r="15" ht="22" customHeight="1">
      <c r="B15" s="28">
        <f>IF(COUNTIF(Asistencia!$O$2:$O$1201,7)=0,"",7)</f>
        <v/>
      </c>
      <c r="C15" s="28">
        <f>IF($B15="","",INDEX(Asistencia!$C$2:$C$1201,MATCH(7,Asistencia!$O$2:$O$1201,0)))</f>
        <v/>
      </c>
      <c r="D15" s="28">
        <f>IF($B15="","",INDEX(Asistencia!$E$2:$E$1201,MATCH(7,Asistencia!$O$2:$O$1201,0)))</f>
        <v/>
      </c>
      <c r="E15" s="29">
        <f>IF($B15="","",INDEX(Asistencia!$D$2:$D$1201,MATCH(7,Asistencia!$O$2:$O$1201,0)))</f>
        <v/>
      </c>
      <c r="F15" s="29">
        <f>IF($B15="","",INDEX(Asistencia!$F$2:$F$1201,MATCH(7,Asistencia!$O$2:$O$1201,0)))</f>
        <v/>
      </c>
      <c r="G15" s="30">
        <f>IF($B15="","",INDEX(Asistencia!$K$2:$K$1201,MATCH(7,Asistencia!$O$2:$O$1201,0)))</f>
        <v/>
      </c>
      <c r="H15" s="31">
        <f>IF($B15="","",INDEX(Asistencia!$L$2:$L$1201,MATCH(7,Asistencia!$O$2:$O$1201,0)))</f>
        <v/>
      </c>
      <c r="I15" s="31">
        <f>IF($B15="","",IF(N($D$6)&gt;0,ROUNDDOWN($H15/$D$6,0)*$D$6,$H15))</f>
        <v/>
      </c>
      <c r="J15" s="31">
        <f>IF($B15="","",INDEX(Asistencia!$M$2:$M$1201,MATCH(7,Asistencia!$O$2:$O$1201,0)))</f>
        <v/>
      </c>
      <c r="K15" s="28" t="n"/>
    </row>
    <row r="16" ht="22" customHeight="1">
      <c r="B16" s="28">
        <f>IF(COUNTIF(Asistencia!$O$2:$O$1201,8)=0,"",8)</f>
        <v/>
      </c>
      <c r="C16" s="28">
        <f>IF($B16="","",INDEX(Asistencia!$C$2:$C$1201,MATCH(8,Asistencia!$O$2:$O$1201,0)))</f>
        <v/>
      </c>
      <c r="D16" s="28">
        <f>IF($B16="","",INDEX(Asistencia!$E$2:$E$1201,MATCH(8,Asistencia!$O$2:$O$1201,0)))</f>
        <v/>
      </c>
      <c r="E16" s="29">
        <f>IF($B16="","",INDEX(Asistencia!$D$2:$D$1201,MATCH(8,Asistencia!$O$2:$O$1201,0)))</f>
        <v/>
      </c>
      <c r="F16" s="29">
        <f>IF($B16="","",INDEX(Asistencia!$F$2:$F$1201,MATCH(8,Asistencia!$O$2:$O$1201,0)))</f>
        <v/>
      </c>
      <c r="G16" s="30">
        <f>IF($B16="","",INDEX(Asistencia!$K$2:$K$1201,MATCH(8,Asistencia!$O$2:$O$1201,0)))</f>
        <v/>
      </c>
      <c r="H16" s="31">
        <f>IF($B16="","",INDEX(Asistencia!$L$2:$L$1201,MATCH(8,Asistencia!$O$2:$O$1201,0)))</f>
        <v/>
      </c>
      <c r="I16" s="31">
        <f>IF($B16="","",IF(N($D$6)&gt;0,ROUNDDOWN($H16/$D$6,0)*$D$6,$H16))</f>
        <v/>
      </c>
      <c r="J16" s="31">
        <f>IF($B16="","",INDEX(Asistencia!$M$2:$M$1201,MATCH(8,Asistencia!$O$2:$O$1201,0)))</f>
        <v/>
      </c>
      <c r="K16" s="28" t="n"/>
    </row>
    <row r="17" ht="22" customHeight="1">
      <c r="B17" s="28">
        <f>IF(COUNTIF(Asistencia!$O$2:$O$1201,9)=0,"",9)</f>
        <v/>
      </c>
      <c r="C17" s="28">
        <f>IF($B17="","",INDEX(Asistencia!$C$2:$C$1201,MATCH(9,Asistencia!$O$2:$O$1201,0)))</f>
        <v/>
      </c>
      <c r="D17" s="28">
        <f>IF($B17="","",INDEX(Asistencia!$E$2:$E$1201,MATCH(9,Asistencia!$O$2:$O$1201,0)))</f>
        <v/>
      </c>
      <c r="E17" s="29">
        <f>IF($B17="","",INDEX(Asistencia!$D$2:$D$1201,MATCH(9,Asistencia!$O$2:$O$1201,0)))</f>
        <v/>
      </c>
      <c r="F17" s="29">
        <f>IF($B17="","",INDEX(Asistencia!$F$2:$F$1201,MATCH(9,Asistencia!$O$2:$O$1201,0)))</f>
        <v/>
      </c>
      <c r="G17" s="30">
        <f>IF($B17="","",INDEX(Asistencia!$K$2:$K$1201,MATCH(9,Asistencia!$O$2:$O$1201,0)))</f>
        <v/>
      </c>
      <c r="H17" s="31">
        <f>IF($B17="","",INDEX(Asistencia!$L$2:$L$1201,MATCH(9,Asistencia!$O$2:$O$1201,0)))</f>
        <v/>
      </c>
      <c r="I17" s="31">
        <f>IF($B17="","",IF(N($D$6)&gt;0,ROUNDDOWN($H17/$D$6,0)*$D$6,$H17))</f>
        <v/>
      </c>
      <c r="J17" s="31">
        <f>IF($B17="","",INDEX(Asistencia!$M$2:$M$1201,MATCH(9,Asistencia!$O$2:$O$1201,0)))</f>
        <v/>
      </c>
      <c r="K17" s="28" t="n"/>
    </row>
    <row r="18" ht="22" customHeight="1">
      <c r="B18" s="28">
        <f>IF(COUNTIF(Asistencia!$O$2:$O$1201,10)=0,"",10)</f>
        <v/>
      </c>
      <c r="C18" s="28">
        <f>IF($B18="","",INDEX(Asistencia!$C$2:$C$1201,MATCH(10,Asistencia!$O$2:$O$1201,0)))</f>
        <v/>
      </c>
      <c r="D18" s="28">
        <f>IF($B18="","",INDEX(Asistencia!$E$2:$E$1201,MATCH(10,Asistencia!$O$2:$O$1201,0)))</f>
        <v/>
      </c>
      <c r="E18" s="29">
        <f>IF($B18="","",INDEX(Asistencia!$D$2:$D$1201,MATCH(10,Asistencia!$O$2:$O$1201,0)))</f>
        <v/>
      </c>
      <c r="F18" s="29">
        <f>IF($B18="","",INDEX(Asistencia!$F$2:$F$1201,MATCH(10,Asistencia!$O$2:$O$1201,0)))</f>
        <v/>
      </c>
      <c r="G18" s="30">
        <f>IF($B18="","",INDEX(Asistencia!$K$2:$K$1201,MATCH(10,Asistencia!$O$2:$O$1201,0)))</f>
        <v/>
      </c>
      <c r="H18" s="31">
        <f>IF($B18="","",INDEX(Asistencia!$L$2:$L$1201,MATCH(10,Asistencia!$O$2:$O$1201,0)))</f>
        <v/>
      </c>
      <c r="I18" s="31">
        <f>IF($B18="","",IF(N($D$6)&gt;0,ROUNDDOWN($H18/$D$6,0)*$D$6,$H18))</f>
        <v/>
      </c>
      <c r="J18" s="31">
        <f>IF($B18="","",INDEX(Asistencia!$M$2:$M$1201,MATCH(10,Asistencia!$O$2:$O$1201,0)))</f>
        <v/>
      </c>
      <c r="K18" s="28" t="n"/>
    </row>
    <row r="19" ht="22" customHeight="1">
      <c r="B19" s="28">
        <f>IF(COUNTIF(Asistencia!$O$2:$O$1201,11)=0,"",11)</f>
        <v/>
      </c>
      <c r="C19" s="28">
        <f>IF($B19="","",INDEX(Asistencia!$C$2:$C$1201,MATCH(11,Asistencia!$O$2:$O$1201,0)))</f>
        <v/>
      </c>
      <c r="D19" s="28">
        <f>IF($B19="","",INDEX(Asistencia!$E$2:$E$1201,MATCH(11,Asistencia!$O$2:$O$1201,0)))</f>
        <v/>
      </c>
      <c r="E19" s="29">
        <f>IF($B19="","",INDEX(Asistencia!$D$2:$D$1201,MATCH(11,Asistencia!$O$2:$O$1201,0)))</f>
        <v/>
      </c>
      <c r="F19" s="29">
        <f>IF($B19="","",INDEX(Asistencia!$F$2:$F$1201,MATCH(11,Asistencia!$O$2:$O$1201,0)))</f>
        <v/>
      </c>
      <c r="G19" s="30">
        <f>IF($B19="","",INDEX(Asistencia!$K$2:$K$1201,MATCH(11,Asistencia!$O$2:$O$1201,0)))</f>
        <v/>
      </c>
      <c r="H19" s="31">
        <f>IF($B19="","",INDEX(Asistencia!$L$2:$L$1201,MATCH(11,Asistencia!$O$2:$O$1201,0)))</f>
        <v/>
      </c>
      <c r="I19" s="31">
        <f>IF($B19="","",IF(N($D$6)&gt;0,ROUNDDOWN($H19/$D$6,0)*$D$6,$H19))</f>
        <v/>
      </c>
      <c r="J19" s="31">
        <f>IF($B19="","",INDEX(Asistencia!$M$2:$M$1201,MATCH(11,Asistencia!$O$2:$O$1201,0)))</f>
        <v/>
      </c>
      <c r="K19" s="28" t="n"/>
    </row>
    <row r="20" ht="22" customHeight="1">
      <c r="B20" s="28">
        <f>IF(COUNTIF(Asistencia!$O$2:$O$1201,12)=0,"",12)</f>
        <v/>
      </c>
      <c r="C20" s="28">
        <f>IF($B20="","",INDEX(Asistencia!$C$2:$C$1201,MATCH(12,Asistencia!$O$2:$O$1201,0)))</f>
        <v/>
      </c>
      <c r="D20" s="28">
        <f>IF($B20="","",INDEX(Asistencia!$E$2:$E$1201,MATCH(12,Asistencia!$O$2:$O$1201,0)))</f>
        <v/>
      </c>
      <c r="E20" s="29">
        <f>IF($B20="","",INDEX(Asistencia!$D$2:$D$1201,MATCH(12,Asistencia!$O$2:$O$1201,0)))</f>
        <v/>
      </c>
      <c r="F20" s="29">
        <f>IF($B20="","",INDEX(Asistencia!$F$2:$F$1201,MATCH(12,Asistencia!$O$2:$O$1201,0)))</f>
        <v/>
      </c>
      <c r="G20" s="30">
        <f>IF($B20="","",INDEX(Asistencia!$K$2:$K$1201,MATCH(12,Asistencia!$O$2:$O$1201,0)))</f>
        <v/>
      </c>
      <c r="H20" s="31">
        <f>IF($B20="","",INDEX(Asistencia!$L$2:$L$1201,MATCH(12,Asistencia!$O$2:$O$1201,0)))</f>
        <v/>
      </c>
      <c r="I20" s="31">
        <f>IF($B20="","",IF(N($D$6)&gt;0,ROUNDDOWN($H20/$D$6,0)*$D$6,$H20))</f>
        <v/>
      </c>
      <c r="J20" s="31">
        <f>IF($B20="","",INDEX(Asistencia!$M$2:$M$1201,MATCH(12,Asistencia!$O$2:$O$1201,0)))</f>
        <v/>
      </c>
      <c r="K20" s="28" t="n"/>
    </row>
    <row r="21" ht="22" customHeight="1">
      <c r="B21" s="28">
        <f>IF(COUNTIF(Asistencia!$O$2:$O$1201,13)=0,"",13)</f>
        <v/>
      </c>
      <c r="C21" s="28">
        <f>IF($B21="","",INDEX(Asistencia!$C$2:$C$1201,MATCH(13,Asistencia!$O$2:$O$1201,0)))</f>
        <v/>
      </c>
      <c r="D21" s="28">
        <f>IF($B21="","",INDEX(Asistencia!$E$2:$E$1201,MATCH(13,Asistencia!$O$2:$O$1201,0)))</f>
        <v/>
      </c>
      <c r="E21" s="29">
        <f>IF($B21="","",INDEX(Asistencia!$D$2:$D$1201,MATCH(13,Asistencia!$O$2:$O$1201,0)))</f>
        <v/>
      </c>
      <c r="F21" s="29">
        <f>IF($B21="","",INDEX(Asistencia!$F$2:$F$1201,MATCH(13,Asistencia!$O$2:$O$1201,0)))</f>
        <v/>
      </c>
      <c r="G21" s="30">
        <f>IF($B21="","",INDEX(Asistencia!$K$2:$K$1201,MATCH(13,Asistencia!$O$2:$O$1201,0)))</f>
        <v/>
      </c>
      <c r="H21" s="31">
        <f>IF($B21="","",INDEX(Asistencia!$L$2:$L$1201,MATCH(13,Asistencia!$O$2:$O$1201,0)))</f>
        <v/>
      </c>
      <c r="I21" s="31">
        <f>IF($B21="","",IF(N($D$6)&gt;0,ROUNDDOWN($H21/$D$6,0)*$D$6,$H21))</f>
        <v/>
      </c>
      <c r="J21" s="31">
        <f>IF($B21="","",INDEX(Asistencia!$M$2:$M$1201,MATCH(13,Asistencia!$O$2:$O$1201,0)))</f>
        <v/>
      </c>
      <c r="K21" s="28" t="n"/>
    </row>
    <row r="22" ht="22" customHeight="1">
      <c r="B22" s="28">
        <f>IF(COUNTIF(Asistencia!$O$2:$O$1201,14)=0,"",14)</f>
        <v/>
      </c>
      <c r="C22" s="28">
        <f>IF($B22="","",INDEX(Asistencia!$C$2:$C$1201,MATCH(14,Asistencia!$O$2:$O$1201,0)))</f>
        <v/>
      </c>
      <c r="D22" s="28">
        <f>IF($B22="","",INDEX(Asistencia!$E$2:$E$1201,MATCH(14,Asistencia!$O$2:$O$1201,0)))</f>
        <v/>
      </c>
      <c r="E22" s="29">
        <f>IF($B22="","",INDEX(Asistencia!$D$2:$D$1201,MATCH(14,Asistencia!$O$2:$O$1201,0)))</f>
        <v/>
      </c>
      <c r="F22" s="29">
        <f>IF($B22="","",INDEX(Asistencia!$F$2:$F$1201,MATCH(14,Asistencia!$O$2:$O$1201,0)))</f>
        <v/>
      </c>
      <c r="G22" s="30">
        <f>IF($B22="","",INDEX(Asistencia!$K$2:$K$1201,MATCH(14,Asistencia!$O$2:$O$1201,0)))</f>
        <v/>
      </c>
      <c r="H22" s="31">
        <f>IF($B22="","",INDEX(Asistencia!$L$2:$L$1201,MATCH(14,Asistencia!$O$2:$O$1201,0)))</f>
        <v/>
      </c>
      <c r="I22" s="31">
        <f>IF($B22="","",IF(N($D$6)&gt;0,ROUNDDOWN($H22/$D$6,0)*$D$6,$H22))</f>
        <v/>
      </c>
      <c r="J22" s="31">
        <f>IF($B22="","",INDEX(Asistencia!$M$2:$M$1201,MATCH(14,Asistencia!$O$2:$O$1201,0)))</f>
        <v/>
      </c>
      <c r="K22" s="28" t="n"/>
    </row>
    <row r="23" ht="22" customHeight="1">
      <c r="B23" s="28">
        <f>IF(COUNTIF(Asistencia!$O$2:$O$1201,15)=0,"",15)</f>
        <v/>
      </c>
      <c r="C23" s="28">
        <f>IF($B23="","",INDEX(Asistencia!$C$2:$C$1201,MATCH(15,Asistencia!$O$2:$O$1201,0)))</f>
        <v/>
      </c>
      <c r="D23" s="28">
        <f>IF($B23="","",INDEX(Asistencia!$E$2:$E$1201,MATCH(15,Asistencia!$O$2:$O$1201,0)))</f>
        <v/>
      </c>
      <c r="E23" s="29">
        <f>IF($B23="","",INDEX(Asistencia!$D$2:$D$1201,MATCH(15,Asistencia!$O$2:$O$1201,0)))</f>
        <v/>
      </c>
      <c r="F23" s="29">
        <f>IF($B23="","",INDEX(Asistencia!$F$2:$F$1201,MATCH(15,Asistencia!$O$2:$O$1201,0)))</f>
        <v/>
      </c>
      <c r="G23" s="30">
        <f>IF($B23="","",INDEX(Asistencia!$K$2:$K$1201,MATCH(15,Asistencia!$O$2:$O$1201,0)))</f>
        <v/>
      </c>
      <c r="H23" s="31">
        <f>IF($B23="","",INDEX(Asistencia!$L$2:$L$1201,MATCH(15,Asistencia!$O$2:$O$1201,0)))</f>
        <v/>
      </c>
      <c r="I23" s="31">
        <f>IF($B23="","",IF(N($D$6)&gt;0,ROUNDDOWN($H23/$D$6,0)*$D$6,$H23))</f>
        <v/>
      </c>
      <c r="J23" s="31">
        <f>IF($B23="","",INDEX(Asistencia!$M$2:$M$1201,MATCH(15,Asistencia!$O$2:$O$1201,0)))</f>
        <v/>
      </c>
      <c r="K23" s="28" t="n"/>
    </row>
    <row r="24" ht="22" customHeight="1">
      <c r="B24" s="28">
        <f>IF(COUNTIF(Asistencia!$O$2:$O$1201,16)=0,"",16)</f>
        <v/>
      </c>
      <c r="C24" s="28">
        <f>IF($B24="","",INDEX(Asistencia!$C$2:$C$1201,MATCH(16,Asistencia!$O$2:$O$1201,0)))</f>
        <v/>
      </c>
      <c r="D24" s="28">
        <f>IF($B24="","",INDEX(Asistencia!$E$2:$E$1201,MATCH(16,Asistencia!$O$2:$O$1201,0)))</f>
        <v/>
      </c>
      <c r="E24" s="29">
        <f>IF($B24="","",INDEX(Asistencia!$D$2:$D$1201,MATCH(16,Asistencia!$O$2:$O$1201,0)))</f>
        <v/>
      </c>
      <c r="F24" s="29">
        <f>IF($B24="","",INDEX(Asistencia!$F$2:$F$1201,MATCH(16,Asistencia!$O$2:$O$1201,0)))</f>
        <v/>
      </c>
      <c r="G24" s="30">
        <f>IF($B24="","",INDEX(Asistencia!$K$2:$K$1201,MATCH(16,Asistencia!$O$2:$O$1201,0)))</f>
        <v/>
      </c>
      <c r="H24" s="31">
        <f>IF($B24="","",INDEX(Asistencia!$L$2:$L$1201,MATCH(16,Asistencia!$O$2:$O$1201,0)))</f>
        <v/>
      </c>
      <c r="I24" s="31">
        <f>IF($B24="","",IF(N($D$6)&gt;0,ROUNDDOWN($H24/$D$6,0)*$D$6,$H24))</f>
        <v/>
      </c>
      <c r="J24" s="31">
        <f>IF($B24="","",INDEX(Asistencia!$M$2:$M$1201,MATCH(16,Asistencia!$O$2:$O$1201,0)))</f>
        <v/>
      </c>
      <c r="K24" s="28" t="n"/>
    </row>
    <row r="25" ht="22" customHeight="1">
      <c r="B25" s="28">
        <f>IF(COUNTIF(Asistencia!$O$2:$O$1201,17)=0,"",17)</f>
        <v/>
      </c>
      <c r="C25" s="28">
        <f>IF($B25="","",INDEX(Asistencia!$C$2:$C$1201,MATCH(17,Asistencia!$O$2:$O$1201,0)))</f>
        <v/>
      </c>
      <c r="D25" s="28">
        <f>IF($B25="","",INDEX(Asistencia!$E$2:$E$1201,MATCH(17,Asistencia!$O$2:$O$1201,0)))</f>
        <v/>
      </c>
      <c r="E25" s="29">
        <f>IF($B25="","",INDEX(Asistencia!$D$2:$D$1201,MATCH(17,Asistencia!$O$2:$O$1201,0)))</f>
        <v/>
      </c>
      <c r="F25" s="29">
        <f>IF($B25="","",INDEX(Asistencia!$F$2:$F$1201,MATCH(17,Asistencia!$O$2:$O$1201,0)))</f>
        <v/>
      </c>
      <c r="G25" s="30">
        <f>IF($B25="","",INDEX(Asistencia!$K$2:$K$1201,MATCH(17,Asistencia!$O$2:$O$1201,0)))</f>
        <v/>
      </c>
      <c r="H25" s="31">
        <f>IF($B25="","",INDEX(Asistencia!$L$2:$L$1201,MATCH(17,Asistencia!$O$2:$O$1201,0)))</f>
        <v/>
      </c>
      <c r="I25" s="31">
        <f>IF($B25="","",IF(N($D$6)&gt;0,ROUNDDOWN($H25/$D$6,0)*$D$6,$H25))</f>
        <v/>
      </c>
      <c r="J25" s="31">
        <f>IF($B25="","",INDEX(Asistencia!$M$2:$M$1201,MATCH(17,Asistencia!$O$2:$O$1201,0)))</f>
        <v/>
      </c>
      <c r="K25" s="28" t="n"/>
    </row>
    <row r="26" ht="22" customHeight="1">
      <c r="B26" s="28">
        <f>IF(COUNTIF(Asistencia!$O$2:$O$1201,18)=0,"",18)</f>
        <v/>
      </c>
      <c r="C26" s="28">
        <f>IF($B26="","",INDEX(Asistencia!$C$2:$C$1201,MATCH(18,Asistencia!$O$2:$O$1201,0)))</f>
        <v/>
      </c>
      <c r="D26" s="28">
        <f>IF($B26="","",INDEX(Asistencia!$E$2:$E$1201,MATCH(18,Asistencia!$O$2:$O$1201,0)))</f>
        <v/>
      </c>
      <c r="E26" s="29">
        <f>IF($B26="","",INDEX(Asistencia!$D$2:$D$1201,MATCH(18,Asistencia!$O$2:$O$1201,0)))</f>
        <v/>
      </c>
      <c r="F26" s="29">
        <f>IF($B26="","",INDEX(Asistencia!$F$2:$F$1201,MATCH(18,Asistencia!$O$2:$O$1201,0)))</f>
        <v/>
      </c>
      <c r="G26" s="30">
        <f>IF($B26="","",INDEX(Asistencia!$K$2:$K$1201,MATCH(18,Asistencia!$O$2:$O$1201,0)))</f>
        <v/>
      </c>
      <c r="H26" s="31">
        <f>IF($B26="","",INDEX(Asistencia!$L$2:$L$1201,MATCH(18,Asistencia!$O$2:$O$1201,0)))</f>
        <v/>
      </c>
      <c r="I26" s="31">
        <f>IF($B26="","",IF(N($D$6)&gt;0,ROUNDDOWN($H26/$D$6,0)*$D$6,$H26))</f>
        <v/>
      </c>
      <c r="J26" s="31">
        <f>IF($B26="","",INDEX(Asistencia!$M$2:$M$1201,MATCH(18,Asistencia!$O$2:$O$1201,0)))</f>
        <v/>
      </c>
      <c r="K26" s="28" t="n"/>
    </row>
    <row r="27" ht="22" customHeight="1">
      <c r="B27" s="28">
        <f>IF(COUNTIF(Asistencia!$O$2:$O$1201,19)=0,"",19)</f>
        <v/>
      </c>
      <c r="C27" s="28">
        <f>IF($B27="","",INDEX(Asistencia!$C$2:$C$1201,MATCH(19,Asistencia!$O$2:$O$1201,0)))</f>
        <v/>
      </c>
      <c r="D27" s="28">
        <f>IF($B27="","",INDEX(Asistencia!$E$2:$E$1201,MATCH(19,Asistencia!$O$2:$O$1201,0)))</f>
        <v/>
      </c>
      <c r="E27" s="29">
        <f>IF($B27="","",INDEX(Asistencia!$D$2:$D$1201,MATCH(19,Asistencia!$O$2:$O$1201,0)))</f>
        <v/>
      </c>
      <c r="F27" s="29">
        <f>IF($B27="","",INDEX(Asistencia!$F$2:$F$1201,MATCH(19,Asistencia!$O$2:$O$1201,0)))</f>
        <v/>
      </c>
      <c r="G27" s="30">
        <f>IF($B27="","",INDEX(Asistencia!$K$2:$K$1201,MATCH(19,Asistencia!$O$2:$O$1201,0)))</f>
        <v/>
      </c>
      <c r="H27" s="31">
        <f>IF($B27="","",INDEX(Asistencia!$L$2:$L$1201,MATCH(19,Asistencia!$O$2:$O$1201,0)))</f>
        <v/>
      </c>
      <c r="I27" s="31">
        <f>IF($B27="","",IF(N($D$6)&gt;0,ROUNDDOWN($H27/$D$6,0)*$D$6,$H27))</f>
        <v/>
      </c>
      <c r="J27" s="31">
        <f>IF($B27="","",INDEX(Asistencia!$M$2:$M$1201,MATCH(19,Asistencia!$O$2:$O$1201,0)))</f>
        <v/>
      </c>
      <c r="K27" s="28" t="n"/>
    </row>
    <row r="28" ht="22" customHeight="1">
      <c r="B28" s="28">
        <f>IF(COUNTIF(Asistencia!$O$2:$O$1201,20)=0,"",20)</f>
        <v/>
      </c>
      <c r="C28" s="28">
        <f>IF($B28="","",INDEX(Asistencia!$C$2:$C$1201,MATCH(20,Asistencia!$O$2:$O$1201,0)))</f>
        <v/>
      </c>
      <c r="D28" s="28">
        <f>IF($B28="","",INDEX(Asistencia!$E$2:$E$1201,MATCH(20,Asistencia!$O$2:$O$1201,0)))</f>
        <v/>
      </c>
      <c r="E28" s="29">
        <f>IF($B28="","",INDEX(Asistencia!$D$2:$D$1201,MATCH(20,Asistencia!$O$2:$O$1201,0)))</f>
        <v/>
      </c>
      <c r="F28" s="29">
        <f>IF($B28="","",INDEX(Asistencia!$F$2:$F$1201,MATCH(20,Asistencia!$O$2:$O$1201,0)))</f>
        <v/>
      </c>
      <c r="G28" s="30">
        <f>IF($B28="","",INDEX(Asistencia!$K$2:$K$1201,MATCH(20,Asistencia!$O$2:$O$1201,0)))</f>
        <v/>
      </c>
      <c r="H28" s="31">
        <f>IF($B28="","",INDEX(Asistencia!$L$2:$L$1201,MATCH(20,Asistencia!$O$2:$O$1201,0)))</f>
        <v/>
      </c>
      <c r="I28" s="31">
        <f>IF($B28="","",IF(N($D$6)&gt;0,ROUNDDOWN($H28/$D$6,0)*$D$6,$H28))</f>
        <v/>
      </c>
      <c r="J28" s="31">
        <f>IF($B28="","",INDEX(Asistencia!$M$2:$M$1201,MATCH(20,Asistencia!$O$2:$O$1201,0)))</f>
        <v/>
      </c>
      <c r="K28" s="28" t="n"/>
    </row>
    <row r="29" ht="22" customHeight="1">
      <c r="B29" s="28">
        <f>IF(COUNTIF(Asistencia!$O$2:$O$1201,21)=0,"",21)</f>
        <v/>
      </c>
      <c r="C29" s="28">
        <f>IF($B29="","",INDEX(Asistencia!$C$2:$C$1201,MATCH(21,Asistencia!$O$2:$O$1201,0)))</f>
        <v/>
      </c>
      <c r="D29" s="28">
        <f>IF($B29="","",INDEX(Asistencia!$E$2:$E$1201,MATCH(21,Asistencia!$O$2:$O$1201,0)))</f>
        <v/>
      </c>
      <c r="E29" s="29">
        <f>IF($B29="","",INDEX(Asistencia!$D$2:$D$1201,MATCH(21,Asistencia!$O$2:$O$1201,0)))</f>
        <v/>
      </c>
      <c r="F29" s="29">
        <f>IF($B29="","",INDEX(Asistencia!$F$2:$F$1201,MATCH(21,Asistencia!$O$2:$O$1201,0)))</f>
        <v/>
      </c>
      <c r="G29" s="30">
        <f>IF($B29="","",INDEX(Asistencia!$K$2:$K$1201,MATCH(21,Asistencia!$O$2:$O$1201,0)))</f>
        <v/>
      </c>
      <c r="H29" s="31">
        <f>IF($B29="","",INDEX(Asistencia!$L$2:$L$1201,MATCH(21,Asistencia!$O$2:$O$1201,0)))</f>
        <v/>
      </c>
      <c r="I29" s="31">
        <f>IF($B29="","",IF(N($D$6)&gt;0,ROUNDDOWN($H29/$D$6,0)*$D$6,$H29))</f>
        <v/>
      </c>
      <c r="J29" s="31">
        <f>IF($B29="","",INDEX(Asistencia!$M$2:$M$1201,MATCH(21,Asistencia!$O$2:$O$1201,0)))</f>
        <v/>
      </c>
      <c r="K29" s="28" t="n"/>
    </row>
    <row r="30" ht="22" customHeight="1">
      <c r="B30" s="28">
        <f>IF(COUNTIF(Asistencia!$O$2:$O$1201,22)=0,"",22)</f>
        <v/>
      </c>
      <c r="C30" s="28">
        <f>IF($B30="","",INDEX(Asistencia!$C$2:$C$1201,MATCH(22,Asistencia!$O$2:$O$1201,0)))</f>
        <v/>
      </c>
      <c r="D30" s="28">
        <f>IF($B30="","",INDEX(Asistencia!$E$2:$E$1201,MATCH(22,Asistencia!$O$2:$O$1201,0)))</f>
        <v/>
      </c>
      <c r="E30" s="29">
        <f>IF($B30="","",INDEX(Asistencia!$D$2:$D$1201,MATCH(22,Asistencia!$O$2:$O$1201,0)))</f>
        <v/>
      </c>
      <c r="F30" s="29">
        <f>IF($B30="","",INDEX(Asistencia!$F$2:$F$1201,MATCH(22,Asistencia!$O$2:$O$1201,0)))</f>
        <v/>
      </c>
      <c r="G30" s="30">
        <f>IF($B30="","",INDEX(Asistencia!$K$2:$K$1201,MATCH(22,Asistencia!$O$2:$O$1201,0)))</f>
        <v/>
      </c>
      <c r="H30" s="31">
        <f>IF($B30="","",INDEX(Asistencia!$L$2:$L$1201,MATCH(22,Asistencia!$O$2:$O$1201,0)))</f>
        <v/>
      </c>
      <c r="I30" s="31">
        <f>IF($B30="","",IF(N($D$6)&gt;0,ROUNDDOWN($H30/$D$6,0)*$D$6,$H30))</f>
        <v/>
      </c>
      <c r="J30" s="31">
        <f>IF($B30="","",INDEX(Asistencia!$M$2:$M$1201,MATCH(22,Asistencia!$O$2:$O$1201,0)))</f>
        <v/>
      </c>
      <c r="K30" s="28" t="n"/>
    </row>
    <row r="31" ht="22" customHeight="1">
      <c r="B31" s="28">
        <f>IF(COUNTIF(Asistencia!$O$2:$O$1201,23)=0,"",23)</f>
        <v/>
      </c>
      <c r="C31" s="28">
        <f>IF($B31="","",INDEX(Asistencia!$C$2:$C$1201,MATCH(23,Asistencia!$O$2:$O$1201,0)))</f>
        <v/>
      </c>
      <c r="D31" s="28">
        <f>IF($B31="","",INDEX(Asistencia!$E$2:$E$1201,MATCH(23,Asistencia!$O$2:$O$1201,0)))</f>
        <v/>
      </c>
      <c r="E31" s="29">
        <f>IF($B31="","",INDEX(Asistencia!$D$2:$D$1201,MATCH(23,Asistencia!$O$2:$O$1201,0)))</f>
        <v/>
      </c>
      <c r="F31" s="29">
        <f>IF($B31="","",INDEX(Asistencia!$F$2:$F$1201,MATCH(23,Asistencia!$O$2:$O$1201,0)))</f>
        <v/>
      </c>
      <c r="G31" s="30">
        <f>IF($B31="","",INDEX(Asistencia!$K$2:$K$1201,MATCH(23,Asistencia!$O$2:$O$1201,0)))</f>
        <v/>
      </c>
      <c r="H31" s="31">
        <f>IF($B31="","",INDEX(Asistencia!$L$2:$L$1201,MATCH(23,Asistencia!$O$2:$O$1201,0)))</f>
        <v/>
      </c>
      <c r="I31" s="31">
        <f>IF($B31="","",IF(N($D$6)&gt;0,ROUNDDOWN($H31/$D$6,0)*$D$6,$H31))</f>
        <v/>
      </c>
      <c r="J31" s="31">
        <f>IF($B31="","",INDEX(Asistencia!$M$2:$M$1201,MATCH(23,Asistencia!$O$2:$O$1201,0)))</f>
        <v/>
      </c>
      <c r="K31" s="28" t="n"/>
    </row>
    <row r="32" ht="22" customHeight="1">
      <c r="B32" s="28">
        <f>IF(COUNTIF(Asistencia!$O$2:$O$1201,24)=0,"",24)</f>
        <v/>
      </c>
      <c r="C32" s="28">
        <f>IF($B32="","",INDEX(Asistencia!$C$2:$C$1201,MATCH(24,Asistencia!$O$2:$O$1201,0)))</f>
        <v/>
      </c>
      <c r="D32" s="28">
        <f>IF($B32="","",INDEX(Asistencia!$E$2:$E$1201,MATCH(24,Asistencia!$O$2:$O$1201,0)))</f>
        <v/>
      </c>
      <c r="E32" s="29">
        <f>IF($B32="","",INDEX(Asistencia!$D$2:$D$1201,MATCH(24,Asistencia!$O$2:$O$1201,0)))</f>
        <v/>
      </c>
      <c r="F32" s="29">
        <f>IF($B32="","",INDEX(Asistencia!$F$2:$F$1201,MATCH(24,Asistencia!$O$2:$O$1201,0)))</f>
        <v/>
      </c>
      <c r="G32" s="30">
        <f>IF($B32="","",INDEX(Asistencia!$K$2:$K$1201,MATCH(24,Asistencia!$O$2:$O$1201,0)))</f>
        <v/>
      </c>
      <c r="H32" s="31">
        <f>IF($B32="","",INDEX(Asistencia!$L$2:$L$1201,MATCH(24,Asistencia!$O$2:$O$1201,0)))</f>
        <v/>
      </c>
      <c r="I32" s="31">
        <f>IF($B32="","",IF(N($D$6)&gt;0,ROUNDDOWN($H32/$D$6,0)*$D$6,$H32))</f>
        <v/>
      </c>
      <c r="J32" s="31">
        <f>IF($B32="","",INDEX(Asistencia!$M$2:$M$1201,MATCH(24,Asistencia!$O$2:$O$1201,0)))</f>
        <v/>
      </c>
      <c r="K32" s="28" t="n"/>
    </row>
    <row r="33" ht="22" customHeight="1">
      <c r="B33" s="28">
        <f>IF(COUNTIF(Asistencia!$O$2:$O$1201,25)=0,"",25)</f>
        <v/>
      </c>
      <c r="C33" s="28">
        <f>IF($B33="","",INDEX(Asistencia!$C$2:$C$1201,MATCH(25,Asistencia!$O$2:$O$1201,0)))</f>
        <v/>
      </c>
      <c r="D33" s="28">
        <f>IF($B33="","",INDEX(Asistencia!$E$2:$E$1201,MATCH(25,Asistencia!$O$2:$O$1201,0)))</f>
        <v/>
      </c>
      <c r="E33" s="29">
        <f>IF($B33="","",INDEX(Asistencia!$D$2:$D$1201,MATCH(25,Asistencia!$O$2:$O$1201,0)))</f>
        <v/>
      </c>
      <c r="F33" s="29">
        <f>IF($B33="","",INDEX(Asistencia!$F$2:$F$1201,MATCH(25,Asistencia!$O$2:$O$1201,0)))</f>
        <v/>
      </c>
      <c r="G33" s="30">
        <f>IF($B33="","",INDEX(Asistencia!$K$2:$K$1201,MATCH(25,Asistencia!$O$2:$O$1201,0)))</f>
        <v/>
      </c>
      <c r="H33" s="31">
        <f>IF($B33="","",INDEX(Asistencia!$L$2:$L$1201,MATCH(25,Asistencia!$O$2:$O$1201,0)))</f>
        <v/>
      </c>
      <c r="I33" s="31">
        <f>IF($B33="","",IF(N($D$6)&gt;0,ROUNDDOWN($H33/$D$6,0)*$D$6,$H33))</f>
        <v/>
      </c>
      <c r="J33" s="31">
        <f>IF($B33="","",INDEX(Asistencia!$M$2:$M$1201,MATCH(25,Asistencia!$O$2:$O$1201,0)))</f>
        <v/>
      </c>
      <c r="K33" s="28" t="n"/>
    </row>
    <row r="34" ht="22" customHeight="1">
      <c r="B34" s="28">
        <f>IF(COUNTIF(Asistencia!$O$2:$O$1201,26)=0,"",26)</f>
        <v/>
      </c>
      <c r="C34" s="28">
        <f>IF($B34="","",INDEX(Asistencia!$C$2:$C$1201,MATCH(26,Asistencia!$O$2:$O$1201,0)))</f>
        <v/>
      </c>
      <c r="D34" s="28">
        <f>IF($B34="","",INDEX(Asistencia!$E$2:$E$1201,MATCH(26,Asistencia!$O$2:$O$1201,0)))</f>
        <v/>
      </c>
      <c r="E34" s="29">
        <f>IF($B34="","",INDEX(Asistencia!$D$2:$D$1201,MATCH(26,Asistencia!$O$2:$O$1201,0)))</f>
        <v/>
      </c>
      <c r="F34" s="29">
        <f>IF($B34="","",INDEX(Asistencia!$F$2:$F$1201,MATCH(26,Asistencia!$O$2:$O$1201,0)))</f>
        <v/>
      </c>
      <c r="G34" s="30">
        <f>IF($B34="","",INDEX(Asistencia!$K$2:$K$1201,MATCH(26,Asistencia!$O$2:$O$1201,0)))</f>
        <v/>
      </c>
      <c r="H34" s="31">
        <f>IF($B34="","",INDEX(Asistencia!$L$2:$L$1201,MATCH(26,Asistencia!$O$2:$O$1201,0)))</f>
        <v/>
      </c>
      <c r="I34" s="31">
        <f>IF($B34="","",IF(N($D$6)&gt;0,ROUNDDOWN($H34/$D$6,0)*$D$6,$H34))</f>
        <v/>
      </c>
      <c r="J34" s="31">
        <f>IF($B34="","",INDEX(Asistencia!$M$2:$M$1201,MATCH(26,Asistencia!$O$2:$O$1201,0)))</f>
        <v/>
      </c>
      <c r="K34" s="28" t="n"/>
    </row>
    <row r="35" ht="22" customHeight="1">
      <c r="B35" s="28">
        <f>IF(COUNTIF(Asistencia!$O$2:$O$1201,27)=0,"",27)</f>
        <v/>
      </c>
      <c r="C35" s="28">
        <f>IF($B35="","",INDEX(Asistencia!$C$2:$C$1201,MATCH(27,Asistencia!$O$2:$O$1201,0)))</f>
        <v/>
      </c>
      <c r="D35" s="28">
        <f>IF($B35="","",INDEX(Asistencia!$E$2:$E$1201,MATCH(27,Asistencia!$O$2:$O$1201,0)))</f>
        <v/>
      </c>
      <c r="E35" s="29">
        <f>IF($B35="","",INDEX(Asistencia!$D$2:$D$1201,MATCH(27,Asistencia!$O$2:$O$1201,0)))</f>
        <v/>
      </c>
      <c r="F35" s="29">
        <f>IF($B35="","",INDEX(Asistencia!$F$2:$F$1201,MATCH(27,Asistencia!$O$2:$O$1201,0)))</f>
        <v/>
      </c>
      <c r="G35" s="30">
        <f>IF($B35="","",INDEX(Asistencia!$K$2:$K$1201,MATCH(27,Asistencia!$O$2:$O$1201,0)))</f>
        <v/>
      </c>
      <c r="H35" s="31">
        <f>IF($B35="","",INDEX(Asistencia!$L$2:$L$1201,MATCH(27,Asistencia!$O$2:$O$1201,0)))</f>
        <v/>
      </c>
      <c r="I35" s="31">
        <f>IF($B35="","",IF(N($D$6)&gt;0,ROUNDDOWN($H35/$D$6,0)*$D$6,$H35))</f>
        <v/>
      </c>
      <c r="J35" s="31">
        <f>IF($B35="","",INDEX(Asistencia!$M$2:$M$1201,MATCH(27,Asistencia!$O$2:$O$1201,0)))</f>
        <v/>
      </c>
      <c r="K35" s="28" t="n"/>
    </row>
    <row r="36" ht="22" customHeight="1">
      <c r="B36" s="28">
        <f>IF(COUNTIF(Asistencia!$O$2:$O$1201,28)=0,"",28)</f>
        <v/>
      </c>
      <c r="C36" s="28">
        <f>IF($B36="","",INDEX(Asistencia!$C$2:$C$1201,MATCH(28,Asistencia!$O$2:$O$1201,0)))</f>
        <v/>
      </c>
      <c r="D36" s="28">
        <f>IF($B36="","",INDEX(Asistencia!$E$2:$E$1201,MATCH(28,Asistencia!$O$2:$O$1201,0)))</f>
        <v/>
      </c>
      <c r="E36" s="29">
        <f>IF($B36="","",INDEX(Asistencia!$D$2:$D$1201,MATCH(28,Asistencia!$O$2:$O$1201,0)))</f>
        <v/>
      </c>
      <c r="F36" s="29">
        <f>IF($B36="","",INDEX(Asistencia!$F$2:$F$1201,MATCH(28,Asistencia!$O$2:$O$1201,0)))</f>
        <v/>
      </c>
      <c r="G36" s="30">
        <f>IF($B36="","",INDEX(Asistencia!$K$2:$K$1201,MATCH(28,Asistencia!$O$2:$O$1201,0)))</f>
        <v/>
      </c>
      <c r="H36" s="31">
        <f>IF($B36="","",INDEX(Asistencia!$L$2:$L$1201,MATCH(28,Asistencia!$O$2:$O$1201,0)))</f>
        <v/>
      </c>
      <c r="I36" s="31">
        <f>IF($B36="","",IF(N($D$6)&gt;0,ROUNDDOWN($H36/$D$6,0)*$D$6,$H36))</f>
        <v/>
      </c>
      <c r="J36" s="31">
        <f>IF($B36="","",INDEX(Asistencia!$M$2:$M$1201,MATCH(28,Asistencia!$O$2:$O$1201,0)))</f>
        <v/>
      </c>
      <c r="K36" s="28" t="n"/>
    </row>
    <row r="37" ht="22" customHeight="1">
      <c r="B37" s="28">
        <f>IF(COUNTIF(Asistencia!$O$2:$O$1201,29)=0,"",29)</f>
        <v/>
      </c>
      <c r="C37" s="28">
        <f>IF($B37="","",INDEX(Asistencia!$C$2:$C$1201,MATCH(29,Asistencia!$O$2:$O$1201,0)))</f>
        <v/>
      </c>
      <c r="D37" s="28">
        <f>IF($B37="","",INDEX(Asistencia!$E$2:$E$1201,MATCH(29,Asistencia!$O$2:$O$1201,0)))</f>
        <v/>
      </c>
      <c r="E37" s="29">
        <f>IF($B37="","",INDEX(Asistencia!$D$2:$D$1201,MATCH(29,Asistencia!$O$2:$O$1201,0)))</f>
        <v/>
      </c>
      <c r="F37" s="29">
        <f>IF($B37="","",INDEX(Asistencia!$F$2:$F$1201,MATCH(29,Asistencia!$O$2:$O$1201,0)))</f>
        <v/>
      </c>
      <c r="G37" s="30">
        <f>IF($B37="","",INDEX(Asistencia!$K$2:$K$1201,MATCH(29,Asistencia!$O$2:$O$1201,0)))</f>
        <v/>
      </c>
      <c r="H37" s="31">
        <f>IF($B37="","",INDEX(Asistencia!$L$2:$L$1201,MATCH(29,Asistencia!$O$2:$O$1201,0)))</f>
        <v/>
      </c>
      <c r="I37" s="31">
        <f>IF($B37="","",IF(N($D$6)&gt;0,ROUNDDOWN($H37/$D$6,0)*$D$6,$H37))</f>
        <v/>
      </c>
      <c r="J37" s="31">
        <f>IF($B37="","",INDEX(Asistencia!$M$2:$M$1201,MATCH(29,Asistencia!$O$2:$O$1201,0)))</f>
        <v/>
      </c>
      <c r="K37" s="28" t="n"/>
    </row>
    <row r="38" ht="22" customHeight="1">
      <c r="B38" s="28">
        <f>IF(COUNTIF(Asistencia!$O$2:$O$1201,30)=0,"",30)</f>
        <v/>
      </c>
      <c r="C38" s="28">
        <f>IF($B38="","",INDEX(Asistencia!$C$2:$C$1201,MATCH(30,Asistencia!$O$2:$O$1201,0)))</f>
        <v/>
      </c>
      <c r="D38" s="28">
        <f>IF($B38="","",INDEX(Asistencia!$E$2:$E$1201,MATCH(30,Asistencia!$O$2:$O$1201,0)))</f>
        <v/>
      </c>
      <c r="E38" s="29">
        <f>IF($B38="","",INDEX(Asistencia!$D$2:$D$1201,MATCH(30,Asistencia!$O$2:$O$1201,0)))</f>
        <v/>
      </c>
      <c r="F38" s="29">
        <f>IF($B38="","",INDEX(Asistencia!$F$2:$F$1201,MATCH(30,Asistencia!$O$2:$O$1201,0)))</f>
        <v/>
      </c>
      <c r="G38" s="30">
        <f>IF($B38="","",INDEX(Asistencia!$K$2:$K$1201,MATCH(30,Asistencia!$O$2:$O$1201,0)))</f>
        <v/>
      </c>
      <c r="H38" s="31">
        <f>IF($B38="","",INDEX(Asistencia!$L$2:$L$1201,MATCH(30,Asistencia!$O$2:$O$1201,0)))</f>
        <v/>
      </c>
      <c r="I38" s="31">
        <f>IF($B38="","",IF(N($D$6)&gt;0,ROUNDDOWN($H38/$D$6,0)*$D$6,$H38))</f>
        <v/>
      </c>
      <c r="J38" s="31">
        <f>IF($B38="","",INDEX(Asistencia!$M$2:$M$1201,MATCH(30,Asistencia!$O$2:$O$1201,0)))</f>
        <v/>
      </c>
      <c r="K38" s="28" t="n"/>
    </row>
    <row r="39" ht="22" customHeight="1">
      <c r="B39" s="28">
        <f>IF(COUNTIF(Asistencia!$O$2:$O$1201,31)=0,"",31)</f>
        <v/>
      </c>
      <c r="C39" s="28">
        <f>IF($B39="","",INDEX(Asistencia!$C$2:$C$1201,MATCH(31,Asistencia!$O$2:$O$1201,0)))</f>
        <v/>
      </c>
      <c r="D39" s="28">
        <f>IF($B39="","",INDEX(Asistencia!$E$2:$E$1201,MATCH(31,Asistencia!$O$2:$O$1201,0)))</f>
        <v/>
      </c>
      <c r="E39" s="29">
        <f>IF($B39="","",INDEX(Asistencia!$D$2:$D$1201,MATCH(31,Asistencia!$O$2:$O$1201,0)))</f>
        <v/>
      </c>
      <c r="F39" s="29">
        <f>IF($B39="","",INDEX(Asistencia!$F$2:$F$1201,MATCH(31,Asistencia!$O$2:$O$1201,0)))</f>
        <v/>
      </c>
      <c r="G39" s="30">
        <f>IF($B39="","",INDEX(Asistencia!$K$2:$K$1201,MATCH(31,Asistencia!$O$2:$O$1201,0)))</f>
        <v/>
      </c>
      <c r="H39" s="31">
        <f>IF($B39="","",INDEX(Asistencia!$L$2:$L$1201,MATCH(31,Asistencia!$O$2:$O$1201,0)))</f>
        <v/>
      </c>
      <c r="I39" s="31">
        <f>IF($B39="","",IF(N($D$6)&gt;0,ROUNDDOWN($H39/$D$6,0)*$D$6,$H39))</f>
        <v/>
      </c>
      <c r="J39" s="31">
        <f>IF($B39="","",INDEX(Asistencia!$M$2:$M$1201,MATCH(31,Asistencia!$O$2:$O$1201,0)))</f>
        <v/>
      </c>
      <c r="K39" s="28" t="n"/>
    </row>
    <row r="40" ht="22" customHeight="1">
      <c r="B40" s="28">
        <f>IF(COUNTIF(Asistencia!$O$2:$O$1201,32)=0,"",32)</f>
        <v/>
      </c>
      <c r="C40" s="28">
        <f>IF($B40="","",INDEX(Asistencia!$C$2:$C$1201,MATCH(32,Asistencia!$O$2:$O$1201,0)))</f>
        <v/>
      </c>
      <c r="D40" s="28">
        <f>IF($B40="","",INDEX(Asistencia!$E$2:$E$1201,MATCH(32,Asistencia!$O$2:$O$1201,0)))</f>
        <v/>
      </c>
      <c r="E40" s="29">
        <f>IF($B40="","",INDEX(Asistencia!$D$2:$D$1201,MATCH(32,Asistencia!$O$2:$O$1201,0)))</f>
        <v/>
      </c>
      <c r="F40" s="29">
        <f>IF($B40="","",INDEX(Asistencia!$F$2:$F$1201,MATCH(32,Asistencia!$O$2:$O$1201,0)))</f>
        <v/>
      </c>
      <c r="G40" s="30">
        <f>IF($B40="","",INDEX(Asistencia!$K$2:$K$1201,MATCH(32,Asistencia!$O$2:$O$1201,0)))</f>
        <v/>
      </c>
      <c r="H40" s="31">
        <f>IF($B40="","",INDEX(Asistencia!$L$2:$L$1201,MATCH(32,Asistencia!$O$2:$O$1201,0)))</f>
        <v/>
      </c>
      <c r="I40" s="31">
        <f>IF($B40="","",IF(N($D$6)&gt;0,ROUNDDOWN($H40/$D$6,0)*$D$6,$H40))</f>
        <v/>
      </c>
      <c r="J40" s="31">
        <f>IF($B40="","",INDEX(Asistencia!$M$2:$M$1201,MATCH(32,Asistencia!$O$2:$O$1201,0)))</f>
        <v/>
      </c>
      <c r="K40" s="28" t="n"/>
    </row>
    <row r="41" ht="22" customHeight="1">
      <c r="B41" s="28">
        <f>IF(COUNTIF(Asistencia!$O$2:$O$1201,33)=0,"",33)</f>
        <v/>
      </c>
      <c r="C41" s="28">
        <f>IF($B41="","",INDEX(Asistencia!$C$2:$C$1201,MATCH(33,Asistencia!$O$2:$O$1201,0)))</f>
        <v/>
      </c>
      <c r="D41" s="28">
        <f>IF($B41="","",INDEX(Asistencia!$E$2:$E$1201,MATCH(33,Asistencia!$O$2:$O$1201,0)))</f>
        <v/>
      </c>
      <c r="E41" s="29">
        <f>IF($B41="","",INDEX(Asistencia!$D$2:$D$1201,MATCH(33,Asistencia!$O$2:$O$1201,0)))</f>
        <v/>
      </c>
      <c r="F41" s="29">
        <f>IF($B41="","",INDEX(Asistencia!$F$2:$F$1201,MATCH(33,Asistencia!$O$2:$O$1201,0)))</f>
        <v/>
      </c>
      <c r="G41" s="30">
        <f>IF($B41="","",INDEX(Asistencia!$K$2:$K$1201,MATCH(33,Asistencia!$O$2:$O$1201,0)))</f>
        <v/>
      </c>
      <c r="H41" s="31">
        <f>IF($B41="","",INDEX(Asistencia!$L$2:$L$1201,MATCH(33,Asistencia!$O$2:$O$1201,0)))</f>
        <v/>
      </c>
      <c r="I41" s="31">
        <f>IF($B41="","",IF(N($D$6)&gt;0,ROUNDDOWN($H41/$D$6,0)*$D$6,$H41))</f>
        <v/>
      </c>
      <c r="J41" s="31">
        <f>IF($B41="","",INDEX(Asistencia!$M$2:$M$1201,MATCH(33,Asistencia!$O$2:$O$1201,0)))</f>
        <v/>
      </c>
      <c r="K41" s="28" t="n"/>
    </row>
    <row r="42" ht="22" customHeight="1">
      <c r="B42" s="28">
        <f>IF(COUNTIF(Asistencia!$O$2:$O$1201,34)=0,"",34)</f>
        <v/>
      </c>
      <c r="C42" s="28">
        <f>IF($B42="","",INDEX(Asistencia!$C$2:$C$1201,MATCH(34,Asistencia!$O$2:$O$1201,0)))</f>
        <v/>
      </c>
      <c r="D42" s="28">
        <f>IF($B42="","",INDEX(Asistencia!$E$2:$E$1201,MATCH(34,Asistencia!$O$2:$O$1201,0)))</f>
        <v/>
      </c>
      <c r="E42" s="29">
        <f>IF($B42="","",INDEX(Asistencia!$D$2:$D$1201,MATCH(34,Asistencia!$O$2:$O$1201,0)))</f>
        <v/>
      </c>
      <c r="F42" s="29">
        <f>IF($B42="","",INDEX(Asistencia!$F$2:$F$1201,MATCH(34,Asistencia!$O$2:$O$1201,0)))</f>
        <v/>
      </c>
      <c r="G42" s="30">
        <f>IF($B42="","",INDEX(Asistencia!$K$2:$K$1201,MATCH(34,Asistencia!$O$2:$O$1201,0)))</f>
        <v/>
      </c>
      <c r="H42" s="31">
        <f>IF($B42="","",INDEX(Asistencia!$L$2:$L$1201,MATCH(34,Asistencia!$O$2:$O$1201,0)))</f>
        <v/>
      </c>
      <c r="I42" s="31">
        <f>IF($B42="","",IF(N($D$6)&gt;0,ROUNDDOWN($H42/$D$6,0)*$D$6,$H42))</f>
        <v/>
      </c>
      <c r="J42" s="31">
        <f>IF($B42="","",INDEX(Asistencia!$M$2:$M$1201,MATCH(34,Asistencia!$O$2:$O$1201,0)))</f>
        <v/>
      </c>
      <c r="K42" s="28" t="n"/>
    </row>
    <row r="43" ht="22" customHeight="1">
      <c r="B43" s="28">
        <f>IF(COUNTIF(Asistencia!$O$2:$O$1201,35)=0,"",35)</f>
        <v/>
      </c>
      <c r="C43" s="28">
        <f>IF($B43="","",INDEX(Asistencia!$C$2:$C$1201,MATCH(35,Asistencia!$O$2:$O$1201,0)))</f>
        <v/>
      </c>
      <c r="D43" s="28">
        <f>IF($B43="","",INDEX(Asistencia!$E$2:$E$1201,MATCH(35,Asistencia!$O$2:$O$1201,0)))</f>
        <v/>
      </c>
      <c r="E43" s="29">
        <f>IF($B43="","",INDEX(Asistencia!$D$2:$D$1201,MATCH(35,Asistencia!$O$2:$O$1201,0)))</f>
        <v/>
      </c>
      <c r="F43" s="29">
        <f>IF($B43="","",INDEX(Asistencia!$F$2:$F$1201,MATCH(35,Asistencia!$O$2:$O$1201,0)))</f>
        <v/>
      </c>
      <c r="G43" s="30">
        <f>IF($B43="","",INDEX(Asistencia!$K$2:$K$1201,MATCH(35,Asistencia!$O$2:$O$1201,0)))</f>
        <v/>
      </c>
      <c r="H43" s="31">
        <f>IF($B43="","",INDEX(Asistencia!$L$2:$L$1201,MATCH(35,Asistencia!$O$2:$O$1201,0)))</f>
        <v/>
      </c>
      <c r="I43" s="31">
        <f>IF($B43="","",IF(N($D$6)&gt;0,ROUNDDOWN($H43/$D$6,0)*$D$6,$H43))</f>
        <v/>
      </c>
      <c r="J43" s="31">
        <f>IF($B43="","",INDEX(Asistencia!$M$2:$M$1201,MATCH(35,Asistencia!$O$2:$O$1201,0)))</f>
        <v/>
      </c>
      <c r="K43" s="28" t="n"/>
    </row>
    <row r="44" ht="22" customHeight="1">
      <c r="B44" s="28">
        <f>IF(COUNTIF(Asistencia!$O$2:$O$1201,36)=0,"",36)</f>
        <v/>
      </c>
      <c r="C44" s="28">
        <f>IF($B44="","",INDEX(Asistencia!$C$2:$C$1201,MATCH(36,Asistencia!$O$2:$O$1201,0)))</f>
        <v/>
      </c>
      <c r="D44" s="28">
        <f>IF($B44="","",INDEX(Asistencia!$E$2:$E$1201,MATCH(36,Asistencia!$O$2:$O$1201,0)))</f>
        <v/>
      </c>
      <c r="E44" s="29">
        <f>IF($B44="","",INDEX(Asistencia!$D$2:$D$1201,MATCH(36,Asistencia!$O$2:$O$1201,0)))</f>
        <v/>
      </c>
      <c r="F44" s="29">
        <f>IF($B44="","",INDEX(Asistencia!$F$2:$F$1201,MATCH(36,Asistencia!$O$2:$O$1201,0)))</f>
        <v/>
      </c>
      <c r="G44" s="30">
        <f>IF($B44="","",INDEX(Asistencia!$K$2:$K$1201,MATCH(36,Asistencia!$O$2:$O$1201,0)))</f>
        <v/>
      </c>
      <c r="H44" s="31">
        <f>IF($B44="","",INDEX(Asistencia!$L$2:$L$1201,MATCH(36,Asistencia!$O$2:$O$1201,0)))</f>
        <v/>
      </c>
      <c r="I44" s="31">
        <f>IF($B44="","",IF(N($D$6)&gt;0,ROUNDDOWN($H44/$D$6,0)*$D$6,$H44))</f>
        <v/>
      </c>
      <c r="J44" s="31">
        <f>IF($B44="","",INDEX(Asistencia!$M$2:$M$1201,MATCH(36,Asistencia!$O$2:$O$1201,0)))</f>
        <v/>
      </c>
      <c r="K44" s="28" t="n"/>
    </row>
    <row r="45" ht="22" customHeight="1">
      <c r="B45" s="28">
        <f>IF(COUNTIF(Asistencia!$O$2:$O$1201,37)=0,"",37)</f>
        <v/>
      </c>
      <c r="C45" s="28">
        <f>IF($B45="","",INDEX(Asistencia!$C$2:$C$1201,MATCH(37,Asistencia!$O$2:$O$1201,0)))</f>
        <v/>
      </c>
      <c r="D45" s="28">
        <f>IF($B45="","",INDEX(Asistencia!$E$2:$E$1201,MATCH(37,Asistencia!$O$2:$O$1201,0)))</f>
        <v/>
      </c>
      <c r="E45" s="29">
        <f>IF($B45="","",INDEX(Asistencia!$D$2:$D$1201,MATCH(37,Asistencia!$O$2:$O$1201,0)))</f>
        <v/>
      </c>
      <c r="F45" s="29">
        <f>IF($B45="","",INDEX(Asistencia!$F$2:$F$1201,MATCH(37,Asistencia!$O$2:$O$1201,0)))</f>
        <v/>
      </c>
      <c r="G45" s="30">
        <f>IF($B45="","",INDEX(Asistencia!$K$2:$K$1201,MATCH(37,Asistencia!$O$2:$O$1201,0)))</f>
        <v/>
      </c>
      <c r="H45" s="31">
        <f>IF($B45="","",INDEX(Asistencia!$L$2:$L$1201,MATCH(37,Asistencia!$O$2:$O$1201,0)))</f>
        <v/>
      </c>
      <c r="I45" s="31">
        <f>IF($B45="","",IF(N($D$6)&gt;0,ROUNDDOWN($H45/$D$6,0)*$D$6,$H45))</f>
        <v/>
      </c>
      <c r="J45" s="31">
        <f>IF($B45="","",INDEX(Asistencia!$M$2:$M$1201,MATCH(37,Asistencia!$O$2:$O$1201,0)))</f>
        <v/>
      </c>
      <c r="K45" s="28" t="n"/>
    </row>
    <row r="46" ht="22" customHeight="1">
      <c r="B46" s="28">
        <f>IF(COUNTIF(Asistencia!$O$2:$O$1201,38)=0,"",38)</f>
        <v/>
      </c>
      <c r="C46" s="28">
        <f>IF($B46="","",INDEX(Asistencia!$C$2:$C$1201,MATCH(38,Asistencia!$O$2:$O$1201,0)))</f>
        <v/>
      </c>
      <c r="D46" s="28">
        <f>IF($B46="","",INDEX(Asistencia!$E$2:$E$1201,MATCH(38,Asistencia!$O$2:$O$1201,0)))</f>
        <v/>
      </c>
      <c r="E46" s="29">
        <f>IF($B46="","",INDEX(Asistencia!$D$2:$D$1201,MATCH(38,Asistencia!$O$2:$O$1201,0)))</f>
        <v/>
      </c>
      <c r="F46" s="29">
        <f>IF($B46="","",INDEX(Asistencia!$F$2:$F$1201,MATCH(38,Asistencia!$O$2:$O$1201,0)))</f>
        <v/>
      </c>
      <c r="G46" s="30">
        <f>IF($B46="","",INDEX(Asistencia!$K$2:$K$1201,MATCH(38,Asistencia!$O$2:$O$1201,0)))</f>
        <v/>
      </c>
      <c r="H46" s="31">
        <f>IF($B46="","",INDEX(Asistencia!$L$2:$L$1201,MATCH(38,Asistencia!$O$2:$O$1201,0)))</f>
        <v/>
      </c>
      <c r="I46" s="31">
        <f>IF($B46="","",IF(N($D$6)&gt;0,ROUNDDOWN($H46/$D$6,0)*$D$6,$H46))</f>
        <v/>
      </c>
      <c r="J46" s="31">
        <f>IF($B46="","",INDEX(Asistencia!$M$2:$M$1201,MATCH(38,Asistencia!$O$2:$O$1201,0)))</f>
        <v/>
      </c>
      <c r="K46" s="28" t="n"/>
    </row>
    <row r="47" ht="22" customHeight="1">
      <c r="B47" s="28">
        <f>IF(COUNTIF(Asistencia!$O$2:$O$1201,39)=0,"",39)</f>
        <v/>
      </c>
      <c r="C47" s="28">
        <f>IF($B47="","",INDEX(Asistencia!$C$2:$C$1201,MATCH(39,Asistencia!$O$2:$O$1201,0)))</f>
        <v/>
      </c>
      <c r="D47" s="28">
        <f>IF($B47="","",INDEX(Asistencia!$E$2:$E$1201,MATCH(39,Asistencia!$O$2:$O$1201,0)))</f>
        <v/>
      </c>
      <c r="E47" s="29">
        <f>IF($B47="","",INDEX(Asistencia!$D$2:$D$1201,MATCH(39,Asistencia!$O$2:$O$1201,0)))</f>
        <v/>
      </c>
      <c r="F47" s="29">
        <f>IF($B47="","",INDEX(Asistencia!$F$2:$F$1201,MATCH(39,Asistencia!$O$2:$O$1201,0)))</f>
        <v/>
      </c>
      <c r="G47" s="30">
        <f>IF($B47="","",INDEX(Asistencia!$K$2:$K$1201,MATCH(39,Asistencia!$O$2:$O$1201,0)))</f>
        <v/>
      </c>
      <c r="H47" s="31">
        <f>IF($B47="","",INDEX(Asistencia!$L$2:$L$1201,MATCH(39,Asistencia!$O$2:$O$1201,0)))</f>
        <v/>
      </c>
      <c r="I47" s="31">
        <f>IF($B47="","",IF(N($D$6)&gt;0,ROUNDDOWN($H47/$D$6,0)*$D$6,$H47))</f>
        <v/>
      </c>
      <c r="J47" s="31">
        <f>IF($B47="","",INDEX(Asistencia!$M$2:$M$1201,MATCH(39,Asistencia!$O$2:$O$1201,0)))</f>
        <v/>
      </c>
      <c r="K47" s="28" t="n"/>
    </row>
    <row r="48" ht="22" customHeight="1">
      <c r="B48" s="28">
        <f>IF(COUNTIF(Asistencia!$O$2:$O$1201,40)=0,"",40)</f>
        <v/>
      </c>
      <c r="C48" s="28">
        <f>IF($B48="","",INDEX(Asistencia!$C$2:$C$1201,MATCH(40,Asistencia!$O$2:$O$1201,0)))</f>
        <v/>
      </c>
      <c r="D48" s="28">
        <f>IF($B48="","",INDEX(Asistencia!$E$2:$E$1201,MATCH(40,Asistencia!$O$2:$O$1201,0)))</f>
        <v/>
      </c>
      <c r="E48" s="29">
        <f>IF($B48="","",INDEX(Asistencia!$D$2:$D$1201,MATCH(40,Asistencia!$O$2:$O$1201,0)))</f>
        <v/>
      </c>
      <c r="F48" s="29">
        <f>IF($B48="","",INDEX(Asistencia!$F$2:$F$1201,MATCH(40,Asistencia!$O$2:$O$1201,0)))</f>
        <v/>
      </c>
      <c r="G48" s="30">
        <f>IF($B48="","",INDEX(Asistencia!$K$2:$K$1201,MATCH(40,Asistencia!$O$2:$O$1201,0)))</f>
        <v/>
      </c>
      <c r="H48" s="31">
        <f>IF($B48="","",INDEX(Asistencia!$L$2:$L$1201,MATCH(40,Asistencia!$O$2:$O$1201,0)))</f>
        <v/>
      </c>
      <c r="I48" s="31">
        <f>IF($B48="","",IF(N($D$6)&gt;0,ROUNDDOWN($H48/$D$6,0)*$D$6,$H48))</f>
        <v/>
      </c>
      <c r="J48" s="31">
        <f>IF($B48="","",INDEX(Asistencia!$M$2:$M$1201,MATCH(40,Asistencia!$O$2:$O$1201,0)))</f>
        <v/>
      </c>
      <c r="K48" s="28" t="n"/>
    </row>
    <row r="49">
      <c r="C49" s="21" t="inlineStr">
        <is>
          <t>Totales</t>
        </is>
      </c>
      <c r="G49" s="32">
        <f>SUM(G9:G48)</f>
        <v/>
      </c>
      <c r="H49" s="33">
        <f>SUM(H9:H48)</f>
        <v/>
      </c>
      <c r="I49" s="33">
        <f>SUM(I9:I48)</f>
        <v/>
      </c>
      <c r="J49" s="33">
        <f>SUM(J9:J48)</f>
        <v/>
      </c>
    </row>
    <row r="50">
      <c r="C50" s="34" t="inlineStr">
        <is>
          <t>Efectivo que queda sin repartir por el redondeo</t>
        </is>
      </c>
      <c r="I50" s="35">
        <f>IF(ISNUMBER($I$3),$I$3-I49,"")</f>
        <v/>
      </c>
    </row>
    <row r="51">
      <c r="C51" s="14" t="inlineStr">
        <is>
          <t>Ese resto lo anota el encargado (por ejemplo, para sumarlo al pozo del turno siguiente).</t>
        </is>
      </c>
    </row>
  </sheetData>
  <dataValidations count="1">
    <dataValidation sqref="D4" showDropDown="0" showInputMessage="0" showErrorMessage="0" allowBlank="1" type="list">
      <formula1>=Puestos!$D$2:$D$7</formula1>
    </dataValidation>
  </dataValidation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FFAF22"/>
    <outlinePr summaryBelow="1" summaryRight="1"/>
    <pageSetUpPr/>
  </sheetPr>
  <dimension ref="A1:H6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5" customWidth="1" min="5" max="5"/>
    <col width="15" customWidth="1" min="6" max="6"/>
    <col width="15" customWidth="1" min="7" max="7"/>
    <col width="16" customWidth="1" min="8" max="8"/>
  </cols>
  <sheetData>
    <row r="1">
      <c r="B1" s="20" t="inlineStr">
        <is>
          <t>Propinas acumuladas por persona</t>
        </is>
      </c>
    </row>
    <row r="3">
      <c r="B3" s="21" t="inlineStr">
        <is>
          <t>Desde</t>
        </is>
      </c>
      <c r="C3" s="36" t="n">
        <v>46296</v>
      </c>
      <c r="E3" s="21" t="inlineStr">
        <is>
          <t>Pozo del período</t>
        </is>
      </c>
      <c r="F3" s="37">
        <f>SUMIFS(Turnos!$E$2:$E$201,Turnos!$A$2:$A$201,"&gt;="&amp;$C$3,Turnos!$A$2:$A$201,"&lt;="&amp;$C$4)</f>
        <v/>
      </c>
    </row>
    <row r="4">
      <c r="B4" s="21" t="inlineStr">
        <is>
          <t>Hasta</t>
        </is>
      </c>
      <c r="C4" s="36" t="n">
        <v>46326</v>
      </c>
      <c r="E4" s="21" t="inlineStr">
        <is>
          <t>Repartido</t>
        </is>
      </c>
      <c r="F4" s="37">
        <f>SUM(G7:G66)</f>
        <v/>
      </c>
    </row>
    <row r="6" ht="30" customHeight="1">
      <c r="A6" s="9" t="inlineStr">
        <is>
          <t>Persona</t>
        </is>
      </c>
      <c r="B6" s="9" t="inlineStr">
        <is>
          <t>Puesto</t>
        </is>
      </c>
      <c r="C6" s="9" t="inlineStr">
        <is>
          <t>Turnos</t>
        </is>
      </c>
      <c r="D6" s="9" t="inlineStr">
        <is>
          <t>Horas</t>
        </is>
      </c>
      <c r="E6" s="9" t="inlineStr">
        <is>
          <t>Efectivo</t>
        </is>
      </c>
      <c r="F6" s="9" t="inlineStr">
        <is>
          <t>Digital</t>
        </is>
      </c>
      <c r="G6" s="9" t="inlineStr">
        <is>
          <t>Total</t>
        </is>
      </c>
      <c r="H6" s="9" t="inlineStr">
        <is>
          <t>Promedio por turno</t>
        </is>
      </c>
    </row>
    <row r="7">
      <c r="A7" s="38">
        <f>IF(Equipo!$A$2="","",Equipo!$A$2)</f>
        <v/>
      </c>
      <c r="B7" s="38">
        <f>IF($A7="","",Equipo!$B$2)</f>
        <v/>
      </c>
      <c r="C7" s="38">
        <f>IF($A7="","",COUNTIFS(Asistencia!$C$2:$C$1201,$A7,Asistencia!$A$2:$A$1201,"&gt;="&amp;$C$3,Asistencia!$A$2:$A$1201,"&lt;="&amp;$C$4))</f>
        <v/>
      </c>
      <c r="D7" s="39">
        <f>IF($A7="","",SUMIFS(Asistencia!$D$2:$D$1201,Asistencia!$C$2:$C$1201,$A7,Asistencia!$A$2:$A$1201,"&gt;="&amp;$C$3,Asistencia!$A$2:$A$1201,"&lt;="&amp;$C$4))</f>
        <v/>
      </c>
      <c r="E7" s="40">
        <f>IF($A7="","",SUMIFS(Asistencia!$L$2:$L$1201,Asistencia!$C$2:$C$1201,$A7,Asistencia!$A$2:$A$1201,"&gt;="&amp;$C$3,Asistencia!$A$2:$A$1201,"&lt;="&amp;$C$4))</f>
        <v/>
      </c>
      <c r="F7" s="40">
        <f>IF($A7="","",SUMIFS(Asistencia!$M$2:$M$1201,Asistencia!$C$2:$C$1201,$A7,Asistencia!$A$2:$A$1201,"&gt;="&amp;$C$3,Asistencia!$A$2:$A$1201,"&lt;="&amp;$C$4))</f>
        <v/>
      </c>
      <c r="G7" s="40">
        <f>IF($A7="","",$E7+$F7)</f>
        <v/>
      </c>
      <c r="H7" s="40">
        <f>IF(OR($A7="",N($C7)=0),"",$G7/$C7)</f>
        <v/>
      </c>
    </row>
    <row r="8">
      <c r="A8" s="38">
        <f>IF(Equipo!$A$3="","",Equipo!$A$3)</f>
        <v/>
      </c>
      <c r="B8" s="38">
        <f>IF($A8="","",Equipo!$B$3)</f>
        <v/>
      </c>
      <c r="C8" s="38">
        <f>IF($A8="","",COUNTIFS(Asistencia!$C$2:$C$1201,$A8,Asistencia!$A$2:$A$1201,"&gt;="&amp;$C$3,Asistencia!$A$2:$A$1201,"&lt;="&amp;$C$4))</f>
        <v/>
      </c>
      <c r="D8" s="39">
        <f>IF($A8="","",SUMIFS(Asistencia!$D$2:$D$1201,Asistencia!$C$2:$C$1201,$A8,Asistencia!$A$2:$A$1201,"&gt;="&amp;$C$3,Asistencia!$A$2:$A$1201,"&lt;="&amp;$C$4))</f>
        <v/>
      </c>
      <c r="E8" s="40">
        <f>IF($A8="","",SUMIFS(Asistencia!$L$2:$L$1201,Asistencia!$C$2:$C$1201,$A8,Asistencia!$A$2:$A$1201,"&gt;="&amp;$C$3,Asistencia!$A$2:$A$1201,"&lt;="&amp;$C$4))</f>
        <v/>
      </c>
      <c r="F8" s="40">
        <f>IF($A8="","",SUMIFS(Asistencia!$M$2:$M$1201,Asistencia!$C$2:$C$1201,$A8,Asistencia!$A$2:$A$1201,"&gt;="&amp;$C$3,Asistencia!$A$2:$A$1201,"&lt;="&amp;$C$4))</f>
        <v/>
      </c>
      <c r="G8" s="40">
        <f>IF($A8="","",$E8+$F8)</f>
        <v/>
      </c>
      <c r="H8" s="40">
        <f>IF(OR($A8="",N($C8)=0),"",$G8/$C8)</f>
        <v/>
      </c>
    </row>
    <row r="9">
      <c r="A9" s="38">
        <f>IF(Equipo!$A$4="","",Equipo!$A$4)</f>
        <v/>
      </c>
      <c r="B9" s="38">
        <f>IF($A9="","",Equipo!$B$4)</f>
        <v/>
      </c>
      <c r="C9" s="38">
        <f>IF($A9="","",COUNTIFS(Asistencia!$C$2:$C$1201,$A9,Asistencia!$A$2:$A$1201,"&gt;="&amp;$C$3,Asistencia!$A$2:$A$1201,"&lt;="&amp;$C$4))</f>
        <v/>
      </c>
      <c r="D9" s="39">
        <f>IF($A9="","",SUMIFS(Asistencia!$D$2:$D$1201,Asistencia!$C$2:$C$1201,$A9,Asistencia!$A$2:$A$1201,"&gt;="&amp;$C$3,Asistencia!$A$2:$A$1201,"&lt;="&amp;$C$4))</f>
        <v/>
      </c>
      <c r="E9" s="40">
        <f>IF($A9="","",SUMIFS(Asistencia!$L$2:$L$1201,Asistencia!$C$2:$C$1201,$A9,Asistencia!$A$2:$A$1201,"&gt;="&amp;$C$3,Asistencia!$A$2:$A$1201,"&lt;="&amp;$C$4))</f>
        <v/>
      </c>
      <c r="F9" s="40">
        <f>IF($A9="","",SUMIFS(Asistencia!$M$2:$M$1201,Asistencia!$C$2:$C$1201,$A9,Asistencia!$A$2:$A$1201,"&gt;="&amp;$C$3,Asistencia!$A$2:$A$1201,"&lt;="&amp;$C$4))</f>
        <v/>
      </c>
      <c r="G9" s="40">
        <f>IF($A9="","",$E9+$F9)</f>
        <v/>
      </c>
      <c r="H9" s="40">
        <f>IF(OR($A9="",N($C9)=0),"",$G9/$C9)</f>
        <v/>
      </c>
    </row>
    <row r="10">
      <c r="A10" s="38">
        <f>IF(Equipo!$A$5="","",Equipo!$A$5)</f>
        <v/>
      </c>
      <c r="B10" s="38">
        <f>IF($A10="","",Equipo!$B$5)</f>
        <v/>
      </c>
      <c r="C10" s="38">
        <f>IF($A10="","",COUNTIFS(Asistencia!$C$2:$C$1201,$A10,Asistencia!$A$2:$A$1201,"&gt;="&amp;$C$3,Asistencia!$A$2:$A$1201,"&lt;="&amp;$C$4))</f>
        <v/>
      </c>
      <c r="D10" s="39">
        <f>IF($A10="","",SUMIFS(Asistencia!$D$2:$D$1201,Asistencia!$C$2:$C$1201,$A10,Asistencia!$A$2:$A$1201,"&gt;="&amp;$C$3,Asistencia!$A$2:$A$1201,"&lt;="&amp;$C$4))</f>
        <v/>
      </c>
      <c r="E10" s="40">
        <f>IF($A10="","",SUMIFS(Asistencia!$L$2:$L$1201,Asistencia!$C$2:$C$1201,$A10,Asistencia!$A$2:$A$1201,"&gt;="&amp;$C$3,Asistencia!$A$2:$A$1201,"&lt;="&amp;$C$4))</f>
        <v/>
      </c>
      <c r="F10" s="40">
        <f>IF($A10="","",SUMIFS(Asistencia!$M$2:$M$1201,Asistencia!$C$2:$C$1201,$A10,Asistencia!$A$2:$A$1201,"&gt;="&amp;$C$3,Asistencia!$A$2:$A$1201,"&lt;="&amp;$C$4))</f>
        <v/>
      </c>
      <c r="G10" s="40">
        <f>IF($A10="","",$E10+$F10)</f>
        <v/>
      </c>
      <c r="H10" s="40">
        <f>IF(OR($A10="",N($C10)=0),"",$G10/$C10)</f>
        <v/>
      </c>
    </row>
    <row r="11">
      <c r="A11" s="38">
        <f>IF(Equipo!$A$6="","",Equipo!$A$6)</f>
        <v/>
      </c>
      <c r="B11" s="38">
        <f>IF($A11="","",Equipo!$B$6)</f>
        <v/>
      </c>
      <c r="C11" s="38">
        <f>IF($A11="","",COUNTIFS(Asistencia!$C$2:$C$1201,$A11,Asistencia!$A$2:$A$1201,"&gt;="&amp;$C$3,Asistencia!$A$2:$A$1201,"&lt;="&amp;$C$4))</f>
        <v/>
      </c>
      <c r="D11" s="39">
        <f>IF($A11="","",SUMIFS(Asistencia!$D$2:$D$1201,Asistencia!$C$2:$C$1201,$A11,Asistencia!$A$2:$A$1201,"&gt;="&amp;$C$3,Asistencia!$A$2:$A$1201,"&lt;="&amp;$C$4))</f>
        <v/>
      </c>
      <c r="E11" s="40">
        <f>IF($A11="","",SUMIFS(Asistencia!$L$2:$L$1201,Asistencia!$C$2:$C$1201,$A11,Asistencia!$A$2:$A$1201,"&gt;="&amp;$C$3,Asistencia!$A$2:$A$1201,"&lt;="&amp;$C$4))</f>
        <v/>
      </c>
      <c r="F11" s="40">
        <f>IF($A11="","",SUMIFS(Asistencia!$M$2:$M$1201,Asistencia!$C$2:$C$1201,$A11,Asistencia!$A$2:$A$1201,"&gt;="&amp;$C$3,Asistencia!$A$2:$A$1201,"&lt;="&amp;$C$4))</f>
        <v/>
      </c>
      <c r="G11" s="40">
        <f>IF($A11="","",$E11+$F11)</f>
        <v/>
      </c>
      <c r="H11" s="40">
        <f>IF(OR($A11="",N($C11)=0),"",$G11/$C11)</f>
        <v/>
      </c>
    </row>
    <row r="12">
      <c r="A12" s="38">
        <f>IF(Equipo!$A$7="","",Equipo!$A$7)</f>
        <v/>
      </c>
      <c r="B12" s="38">
        <f>IF($A12="","",Equipo!$B$7)</f>
        <v/>
      </c>
      <c r="C12" s="38">
        <f>IF($A12="","",COUNTIFS(Asistencia!$C$2:$C$1201,$A12,Asistencia!$A$2:$A$1201,"&gt;="&amp;$C$3,Asistencia!$A$2:$A$1201,"&lt;="&amp;$C$4))</f>
        <v/>
      </c>
      <c r="D12" s="39">
        <f>IF($A12="","",SUMIFS(Asistencia!$D$2:$D$1201,Asistencia!$C$2:$C$1201,$A12,Asistencia!$A$2:$A$1201,"&gt;="&amp;$C$3,Asistencia!$A$2:$A$1201,"&lt;="&amp;$C$4))</f>
        <v/>
      </c>
      <c r="E12" s="40">
        <f>IF($A12="","",SUMIFS(Asistencia!$L$2:$L$1201,Asistencia!$C$2:$C$1201,$A12,Asistencia!$A$2:$A$1201,"&gt;="&amp;$C$3,Asistencia!$A$2:$A$1201,"&lt;="&amp;$C$4))</f>
        <v/>
      </c>
      <c r="F12" s="40">
        <f>IF($A12="","",SUMIFS(Asistencia!$M$2:$M$1201,Asistencia!$C$2:$C$1201,$A12,Asistencia!$A$2:$A$1201,"&gt;="&amp;$C$3,Asistencia!$A$2:$A$1201,"&lt;="&amp;$C$4))</f>
        <v/>
      </c>
      <c r="G12" s="40">
        <f>IF($A12="","",$E12+$F12)</f>
        <v/>
      </c>
      <c r="H12" s="40">
        <f>IF(OR($A12="",N($C12)=0),"",$G12/$C12)</f>
        <v/>
      </c>
    </row>
    <row r="13">
      <c r="A13" s="38">
        <f>IF(Equipo!$A$8="","",Equipo!$A$8)</f>
        <v/>
      </c>
      <c r="B13" s="38">
        <f>IF($A13="","",Equipo!$B$8)</f>
        <v/>
      </c>
      <c r="C13" s="38">
        <f>IF($A13="","",COUNTIFS(Asistencia!$C$2:$C$1201,$A13,Asistencia!$A$2:$A$1201,"&gt;="&amp;$C$3,Asistencia!$A$2:$A$1201,"&lt;="&amp;$C$4))</f>
        <v/>
      </c>
      <c r="D13" s="39">
        <f>IF($A13="","",SUMIFS(Asistencia!$D$2:$D$1201,Asistencia!$C$2:$C$1201,$A13,Asistencia!$A$2:$A$1201,"&gt;="&amp;$C$3,Asistencia!$A$2:$A$1201,"&lt;="&amp;$C$4))</f>
        <v/>
      </c>
      <c r="E13" s="40">
        <f>IF($A13="","",SUMIFS(Asistencia!$L$2:$L$1201,Asistencia!$C$2:$C$1201,$A13,Asistencia!$A$2:$A$1201,"&gt;="&amp;$C$3,Asistencia!$A$2:$A$1201,"&lt;="&amp;$C$4))</f>
        <v/>
      </c>
      <c r="F13" s="40">
        <f>IF($A13="","",SUMIFS(Asistencia!$M$2:$M$1201,Asistencia!$C$2:$C$1201,$A13,Asistencia!$A$2:$A$1201,"&gt;="&amp;$C$3,Asistencia!$A$2:$A$1201,"&lt;="&amp;$C$4))</f>
        <v/>
      </c>
      <c r="G13" s="40">
        <f>IF($A13="","",$E13+$F13)</f>
        <v/>
      </c>
      <c r="H13" s="40">
        <f>IF(OR($A13="",N($C13)=0),"",$G13/$C13)</f>
        <v/>
      </c>
    </row>
    <row r="14">
      <c r="A14" s="38">
        <f>IF(Equipo!$A$9="","",Equipo!$A$9)</f>
        <v/>
      </c>
      <c r="B14" s="38">
        <f>IF($A14="","",Equipo!$B$9)</f>
        <v/>
      </c>
      <c r="C14" s="38">
        <f>IF($A14="","",COUNTIFS(Asistencia!$C$2:$C$1201,$A14,Asistencia!$A$2:$A$1201,"&gt;="&amp;$C$3,Asistencia!$A$2:$A$1201,"&lt;="&amp;$C$4))</f>
        <v/>
      </c>
      <c r="D14" s="39">
        <f>IF($A14="","",SUMIFS(Asistencia!$D$2:$D$1201,Asistencia!$C$2:$C$1201,$A14,Asistencia!$A$2:$A$1201,"&gt;="&amp;$C$3,Asistencia!$A$2:$A$1201,"&lt;="&amp;$C$4))</f>
        <v/>
      </c>
      <c r="E14" s="40">
        <f>IF($A14="","",SUMIFS(Asistencia!$L$2:$L$1201,Asistencia!$C$2:$C$1201,$A14,Asistencia!$A$2:$A$1201,"&gt;="&amp;$C$3,Asistencia!$A$2:$A$1201,"&lt;="&amp;$C$4))</f>
        <v/>
      </c>
      <c r="F14" s="40">
        <f>IF($A14="","",SUMIFS(Asistencia!$M$2:$M$1201,Asistencia!$C$2:$C$1201,$A14,Asistencia!$A$2:$A$1201,"&gt;="&amp;$C$3,Asistencia!$A$2:$A$1201,"&lt;="&amp;$C$4))</f>
        <v/>
      </c>
      <c r="G14" s="40">
        <f>IF($A14="","",$E14+$F14)</f>
        <v/>
      </c>
      <c r="H14" s="40">
        <f>IF(OR($A14="",N($C14)=0),"",$G14/$C14)</f>
        <v/>
      </c>
    </row>
    <row r="15">
      <c r="A15" s="38">
        <f>IF(Equipo!$A$10="","",Equipo!$A$10)</f>
        <v/>
      </c>
      <c r="B15" s="38">
        <f>IF($A15="","",Equipo!$B$10)</f>
        <v/>
      </c>
      <c r="C15" s="38">
        <f>IF($A15="","",COUNTIFS(Asistencia!$C$2:$C$1201,$A15,Asistencia!$A$2:$A$1201,"&gt;="&amp;$C$3,Asistencia!$A$2:$A$1201,"&lt;="&amp;$C$4))</f>
        <v/>
      </c>
      <c r="D15" s="39">
        <f>IF($A15="","",SUMIFS(Asistencia!$D$2:$D$1201,Asistencia!$C$2:$C$1201,$A15,Asistencia!$A$2:$A$1201,"&gt;="&amp;$C$3,Asistencia!$A$2:$A$1201,"&lt;="&amp;$C$4))</f>
        <v/>
      </c>
      <c r="E15" s="40">
        <f>IF($A15="","",SUMIFS(Asistencia!$L$2:$L$1201,Asistencia!$C$2:$C$1201,$A15,Asistencia!$A$2:$A$1201,"&gt;="&amp;$C$3,Asistencia!$A$2:$A$1201,"&lt;="&amp;$C$4))</f>
        <v/>
      </c>
      <c r="F15" s="40">
        <f>IF($A15="","",SUMIFS(Asistencia!$M$2:$M$1201,Asistencia!$C$2:$C$1201,$A15,Asistencia!$A$2:$A$1201,"&gt;="&amp;$C$3,Asistencia!$A$2:$A$1201,"&lt;="&amp;$C$4))</f>
        <v/>
      </c>
      <c r="G15" s="40">
        <f>IF($A15="","",$E15+$F15)</f>
        <v/>
      </c>
      <c r="H15" s="40">
        <f>IF(OR($A15="",N($C15)=0),"",$G15/$C15)</f>
        <v/>
      </c>
    </row>
    <row r="16">
      <c r="A16" s="38">
        <f>IF(Equipo!$A$11="","",Equipo!$A$11)</f>
        <v/>
      </c>
      <c r="B16" s="38">
        <f>IF($A16="","",Equipo!$B$11)</f>
        <v/>
      </c>
      <c r="C16" s="38">
        <f>IF($A16="","",COUNTIFS(Asistencia!$C$2:$C$1201,$A16,Asistencia!$A$2:$A$1201,"&gt;="&amp;$C$3,Asistencia!$A$2:$A$1201,"&lt;="&amp;$C$4))</f>
        <v/>
      </c>
      <c r="D16" s="39">
        <f>IF($A16="","",SUMIFS(Asistencia!$D$2:$D$1201,Asistencia!$C$2:$C$1201,$A16,Asistencia!$A$2:$A$1201,"&gt;="&amp;$C$3,Asistencia!$A$2:$A$1201,"&lt;="&amp;$C$4))</f>
        <v/>
      </c>
      <c r="E16" s="40">
        <f>IF($A16="","",SUMIFS(Asistencia!$L$2:$L$1201,Asistencia!$C$2:$C$1201,$A16,Asistencia!$A$2:$A$1201,"&gt;="&amp;$C$3,Asistencia!$A$2:$A$1201,"&lt;="&amp;$C$4))</f>
        <v/>
      </c>
      <c r="F16" s="40">
        <f>IF($A16="","",SUMIFS(Asistencia!$M$2:$M$1201,Asistencia!$C$2:$C$1201,$A16,Asistencia!$A$2:$A$1201,"&gt;="&amp;$C$3,Asistencia!$A$2:$A$1201,"&lt;="&amp;$C$4))</f>
        <v/>
      </c>
      <c r="G16" s="40">
        <f>IF($A16="","",$E16+$F16)</f>
        <v/>
      </c>
      <c r="H16" s="40">
        <f>IF(OR($A16="",N($C16)=0),"",$G16/$C16)</f>
        <v/>
      </c>
    </row>
    <row r="17">
      <c r="A17" s="38">
        <f>IF(Equipo!$A$12="","",Equipo!$A$12)</f>
        <v/>
      </c>
      <c r="B17" s="38">
        <f>IF($A17="","",Equipo!$B$12)</f>
        <v/>
      </c>
      <c r="C17" s="38">
        <f>IF($A17="","",COUNTIFS(Asistencia!$C$2:$C$1201,$A17,Asistencia!$A$2:$A$1201,"&gt;="&amp;$C$3,Asistencia!$A$2:$A$1201,"&lt;="&amp;$C$4))</f>
        <v/>
      </c>
      <c r="D17" s="39">
        <f>IF($A17="","",SUMIFS(Asistencia!$D$2:$D$1201,Asistencia!$C$2:$C$1201,$A17,Asistencia!$A$2:$A$1201,"&gt;="&amp;$C$3,Asistencia!$A$2:$A$1201,"&lt;="&amp;$C$4))</f>
        <v/>
      </c>
      <c r="E17" s="40">
        <f>IF($A17="","",SUMIFS(Asistencia!$L$2:$L$1201,Asistencia!$C$2:$C$1201,$A17,Asistencia!$A$2:$A$1201,"&gt;="&amp;$C$3,Asistencia!$A$2:$A$1201,"&lt;="&amp;$C$4))</f>
        <v/>
      </c>
      <c r="F17" s="40">
        <f>IF($A17="","",SUMIFS(Asistencia!$M$2:$M$1201,Asistencia!$C$2:$C$1201,$A17,Asistencia!$A$2:$A$1201,"&gt;="&amp;$C$3,Asistencia!$A$2:$A$1201,"&lt;="&amp;$C$4))</f>
        <v/>
      </c>
      <c r="G17" s="40">
        <f>IF($A17="","",$E17+$F17)</f>
        <v/>
      </c>
      <c r="H17" s="40">
        <f>IF(OR($A17="",N($C17)=0),"",$G17/$C17)</f>
        <v/>
      </c>
    </row>
    <row r="18">
      <c r="A18" s="38">
        <f>IF(Equipo!$A$13="","",Equipo!$A$13)</f>
        <v/>
      </c>
      <c r="B18" s="38">
        <f>IF($A18="","",Equipo!$B$13)</f>
        <v/>
      </c>
      <c r="C18" s="38">
        <f>IF($A18="","",COUNTIFS(Asistencia!$C$2:$C$1201,$A18,Asistencia!$A$2:$A$1201,"&gt;="&amp;$C$3,Asistencia!$A$2:$A$1201,"&lt;="&amp;$C$4))</f>
        <v/>
      </c>
      <c r="D18" s="39">
        <f>IF($A18="","",SUMIFS(Asistencia!$D$2:$D$1201,Asistencia!$C$2:$C$1201,$A18,Asistencia!$A$2:$A$1201,"&gt;="&amp;$C$3,Asistencia!$A$2:$A$1201,"&lt;="&amp;$C$4))</f>
        <v/>
      </c>
      <c r="E18" s="40">
        <f>IF($A18="","",SUMIFS(Asistencia!$L$2:$L$1201,Asistencia!$C$2:$C$1201,$A18,Asistencia!$A$2:$A$1201,"&gt;="&amp;$C$3,Asistencia!$A$2:$A$1201,"&lt;="&amp;$C$4))</f>
        <v/>
      </c>
      <c r="F18" s="40">
        <f>IF($A18="","",SUMIFS(Asistencia!$M$2:$M$1201,Asistencia!$C$2:$C$1201,$A18,Asistencia!$A$2:$A$1201,"&gt;="&amp;$C$3,Asistencia!$A$2:$A$1201,"&lt;="&amp;$C$4))</f>
        <v/>
      </c>
      <c r="G18" s="40">
        <f>IF($A18="","",$E18+$F18)</f>
        <v/>
      </c>
      <c r="H18" s="40">
        <f>IF(OR($A18="",N($C18)=0),"",$G18/$C18)</f>
        <v/>
      </c>
    </row>
    <row r="19">
      <c r="A19" s="38">
        <f>IF(Equipo!$A$14="","",Equipo!$A$14)</f>
        <v/>
      </c>
      <c r="B19" s="38">
        <f>IF($A19="","",Equipo!$B$14)</f>
        <v/>
      </c>
      <c r="C19" s="38">
        <f>IF($A19="","",COUNTIFS(Asistencia!$C$2:$C$1201,$A19,Asistencia!$A$2:$A$1201,"&gt;="&amp;$C$3,Asistencia!$A$2:$A$1201,"&lt;="&amp;$C$4))</f>
        <v/>
      </c>
      <c r="D19" s="39">
        <f>IF($A19="","",SUMIFS(Asistencia!$D$2:$D$1201,Asistencia!$C$2:$C$1201,$A19,Asistencia!$A$2:$A$1201,"&gt;="&amp;$C$3,Asistencia!$A$2:$A$1201,"&lt;="&amp;$C$4))</f>
        <v/>
      </c>
      <c r="E19" s="40">
        <f>IF($A19="","",SUMIFS(Asistencia!$L$2:$L$1201,Asistencia!$C$2:$C$1201,$A19,Asistencia!$A$2:$A$1201,"&gt;="&amp;$C$3,Asistencia!$A$2:$A$1201,"&lt;="&amp;$C$4))</f>
        <v/>
      </c>
      <c r="F19" s="40">
        <f>IF($A19="","",SUMIFS(Asistencia!$M$2:$M$1201,Asistencia!$C$2:$C$1201,$A19,Asistencia!$A$2:$A$1201,"&gt;="&amp;$C$3,Asistencia!$A$2:$A$1201,"&lt;="&amp;$C$4))</f>
        <v/>
      </c>
      <c r="G19" s="40">
        <f>IF($A19="","",$E19+$F19)</f>
        <v/>
      </c>
      <c r="H19" s="40">
        <f>IF(OR($A19="",N($C19)=0),"",$G19/$C19)</f>
        <v/>
      </c>
    </row>
    <row r="20">
      <c r="A20" s="38">
        <f>IF(Equipo!$A$15="","",Equipo!$A$15)</f>
        <v/>
      </c>
      <c r="B20" s="38">
        <f>IF($A20="","",Equipo!$B$15)</f>
        <v/>
      </c>
      <c r="C20" s="38">
        <f>IF($A20="","",COUNTIFS(Asistencia!$C$2:$C$1201,$A20,Asistencia!$A$2:$A$1201,"&gt;="&amp;$C$3,Asistencia!$A$2:$A$1201,"&lt;="&amp;$C$4))</f>
        <v/>
      </c>
      <c r="D20" s="39">
        <f>IF($A20="","",SUMIFS(Asistencia!$D$2:$D$1201,Asistencia!$C$2:$C$1201,$A20,Asistencia!$A$2:$A$1201,"&gt;="&amp;$C$3,Asistencia!$A$2:$A$1201,"&lt;="&amp;$C$4))</f>
        <v/>
      </c>
      <c r="E20" s="40">
        <f>IF($A20="","",SUMIFS(Asistencia!$L$2:$L$1201,Asistencia!$C$2:$C$1201,$A20,Asistencia!$A$2:$A$1201,"&gt;="&amp;$C$3,Asistencia!$A$2:$A$1201,"&lt;="&amp;$C$4))</f>
        <v/>
      </c>
      <c r="F20" s="40">
        <f>IF($A20="","",SUMIFS(Asistencia!$M$2:$M$1201,Asistencia!$C$2:$C$1201,$A20,Asistencia!$A$2:$A$1201,"&gt;="&amp;$C$3,Asistencia!$A$2:$A$1201,"&lt;="&amp;$C$4))</f>
        <v/>
      </c>
      <c r="G20" s="40">
        <f>IF($A20="","",$E20+$F20)</f>
        <v/>
      </c>
      <c r="H20" s="40">
        <f>IF(OR($A20="",N($C20)=0),"",$G20/$C20)</f>
        <v/>
      </c>
    </row>
    <row r="21">
      <c r="A21" s="38">
        <f>IF(Equipo!$A$16="","",Equipo!$A$16)</f>
        <v/>
      </c>
      <c r="B21" s="38">
        <f>IF($A21="","",Equipo!$B$16)</f>
        <v/>
      </c>
      <c r="C21" s="38">
        <f>IF($A21="","",COUNTIFS(Asistencia!$C$2:$C$1201,$A21,Asistencia!$A$2:$A$1201,"&gt;="&amp;$C$3,Asistencia!$A$2:$A$1201,"&lt;="&amp;$C$4))</f>
        <v/>
      </c>
      <c r="D21" s="39">
        <f>IF($A21="","",SUMIFS(Asistencia!$D$2:$D$1201,Asistencia!$C$2:$C$1201,$A21,Asistencia!$A$2:$A$1201,"&gt;="&amp;$C$3,Asistencia!$A$2:$A$1201,"&lt;="&amp;$C$4))</f>
        <v/>
      </c>
      <c r="E21" s="40">
        <f>IF($A21="","",SUMIFS(Asistencia!$L$2:$L$1201,Asistencia!$C$2:$C$1201,$A21,Asistencia!$A$2:$A$1201,"&gt;="&amp;$C$3,Asistencia!$A$2:$A$1201,"&lt;="&amp;$C$4))</f>
        <v/>
      </c>
      <c r="F21" s="40">
        <f>IF($A21="","",SUMIFS(Asistencia!$M$2:$M$1201,Asistencia!$C$2:$C$1201,$A21,Asistencia!$A$2:$A$1201,"&gt;="&amp;$C$3,Asistencia!$A$2:$A$1201,"&lt;="&amp;$C$4))</f>
        <v/>
      </c>
      <c r="G21" s="40">
        <f>IF($A21="","",$E21+$F21)</f>
        <v/>
      </c>
      <c r="H21" s="40">
        <f>IF(OR($A21="",N($C21)=0),"",$G21/$C21)</f>
        <v/>
      </c>
    </row>
    <row r="22">
      <c r="A22" s="38">
        <f>IF(Equipo!$A$17="","",Equipo!$A$17)</f>
        <v/>
      </c>
      <c r="B22" s="38">
        <f>IF($A22="","",Equipo!$B$17)</f>
        <v/>
      </c>
      <c r="C22" s="38">
        <f>IF($A22="","",COUNTIFS(Asistencia!$C$2:$C$1201,$A22,Asistencia!$A$2:$A$1201,"&gt;="&amp;$C$3,Asistencia!$A$2:$A$1201,"&lt;="&amp;$C$4))</f>
        <v/>
      </c>
      <c r="D22" s="39">
        <f>IF($A22="","",SUMIFS(Asistencia!$D$2:$D$1201,Asistencia!$C$2:$C$1201,$A22,Asistencia!$A$2:$A$1201,"&gt;="&amp;$C$3,Asistencia!$A$2:$A$1201,"&lt;="&amp;$C$4))</f>
        <v/>
      </c>
      <c r="E22" s="40">
        <f>IF($A22="","",SUMIFS(Asistencia!$L$2:$L$1201,Asistencia!$C$2:$C$1201,$A22,Asistencia!$A$2:$A$1201,"&gt;="&amp;$C$3,Asistencia!$A$2:$A$1201,"&lt;="&amp;$C$4))</f>
        <v/>
      </c>
      <c r="F22" s="40">
        <f>IF($A22="","",SUMIFS(Asistencia!$M$2:$M$1201,Asistencia!$C$2:$C$1201,$A22,Asistencia!$A$2:$A$1201,"&gt;="&amp;$C$3,Asistencia!$A$2:$A$1201,"&lt;="&amp;$C$4))</f>
        <v/>
      </c>
      <c r="G22" s="40">
        <f>IF($A22="","",$E22+$F22)</f>
        <v/>
      </c>
      <c r="H22" s="40">
        <f>IF(OR($A22="",N($C22)=0),"",$G22/$C22)</f>
        <v/>
      </c>
    </row>
    <row r="23">
      <c r="A23" s="38">
        <f>IF(Equipo!$A$18="","",Equipo!$A$18)</f>
        <v/>
      </c>
      <c r="B23" s="38">
        <f>IF($A23="","",Equipo!$B$18)</f>
        <v/>
      </c>
      <c r="C23" s="38">
        <f>IF($A23="","",COUNTIFS(Asistencia!$C$2:$C$1201,$A23,Asistencia!$A$2:$A$1201,"&gt;="&amp;$C$3,Asistencia!$A$2:$A$1201,"&lt;="&amp;$C$4))</f>
        <v/>
      </c>
      <c r="D23" s="39">
        <f>IF($A23="","",SUMIFS(Asistencia!$D$2:$D$1201,Asistencia!$C$2:$C$1201,$A23,Asistencia!$A$2:$A$1201,"&gt;="&amp;$C$3,Asistencia!$A$2:$A$1201,"&lt;="&amp;$C$4))</f>
        <v/>
      </c>
      <c r="E23" s="40">
        <f>IF($A23="","",SUMIFS(Asistencia!$L$2:$L$1201,Asistencia!$C$2:$C$1201,$A23,Asistencia!$A$2:$A$1201,"&gt;="&amp;$C$3,Asistencia!$A$2:$A$1201,"&lt;="&amp;$C$4))</f>
        <v/>
      </c>
      <c r="F23" s="40">
        <f>IF($A23="","",SUMIFS(Asistencia!$M$2:$M$1201,Asistencia!$C$2:$C$1201,$A23,Asistencia!$A$2:$A$1201,"&gt;="&amp;$C$3,Asistencia!$A$2:$A$1201,"&lt;="&amp;$C$4))</f>
        <v/>
      </c>
      <c r="G23" s="40">
        <f>IF($A23="","",$E23+$F23)</f>
        <v/>
      </c>
      <c r="H23" s="40">
        <f>IF(OR($A23="",N($C23)=0),"",$G23/$C23)</f>
        <v/>
      </c>
    </row>
    <row r="24">
      <c r="A24" s="38">
        <f>IF(Equipo!$A$19="","",Equipo!$A$19)</f>
        <v/>
      </c>
      <c r="B24" s="38">
        <f>IF($A24="","",Equipo!$B$19)</f>
        <v/>
      </c>
      <c r="C24" s="38">
        <f>IF($A24="","",COUNTIFS(Asistencia!$C$2:$C$1201,$A24,Asistencia!$A$2:$A$1201,"&gt;="&amp;$C$3,Asistencia!$A$2:$A$1201,"&lt;="&amp;$C$4))</f>
        <v/>
      </c>
      <c r="D24" s="39">
        <f>IF($A24="","",SUMIFS(Asistencia!$D$2:$D$1201,Asistencia!$C$2:$C$1201,$A24,Asistencia!$A$2:$A$1201,"&gt;="&amp;$C$3,Asistencia!$A$2:$A$1201,"&lt;="&amp;$C$4))</f>
        <v/>
      </c>
      <c r="E24" s="40">
        <f>IF($A24="","",SUMIFS(Asistencia!$L$2:$L$1201,Asistencia!$C$2:$C$1201,$A24,Asistencia!$A$2:$A$1201,"&gt;="&amp;$C$3,Asistencia!$A$2:$A$1201,"&lt;="&amp;$C$4))</f>
        <v/>
      </c>
      <c r="F24" s="40">
        <f>IF($A24="","",SUMIFS(Asistencia!$M$2:$M$1201,Asistencia!$C$2:$C$1201,$A24,Asistencia!$A$2:$A$1201,"&gt;="&amp;$C$3,Asistencia!$A$2:$A$1201,"&lt;="&amp;$C$4))</f>
        <v/>
      </c>
      <c r="G24" s="40">
        <f>IF($A24="","",$E24+$F24)</f>
        <v/>
      </c>
      <c r="H24" s="40">
        <f>IF(OR($A24="",N($C24)=0),"",$G24/$C24)</f>
        <v/>
      </c>
    </row>
    <row r="25">
      <c r="A25" s="38">
        <f>IF(Equipo!$A$20="","",Equipo!$A$20)</f>
        <v/>
      </c>
      <c r="B25" s="38">
        <f>IF($A25="","",Equipo!$B$20)</f>
        <v/>
      </c>
      <c r="C25" s="38">
        <f>IF($A25="","",COUNTIFS(Asistencia!$C$2:$C$1201,$A25,Asistencia!$A$2:$A$1201,"&gt;="&amp;$C$3,Asistencia!$A$2:$A$1201,"&lt;="&amp;$C$4))</f>
        <v/>
      </c>
      <c r="D25" s="39">
        <f>IF($A25="","",SUMIFS(Asistencia!$D$2:$D$1201,Asistencia!$C$2:$C$1201,$A25,Asistencia!$A$2:$A$1201,"&gt;="&amp;$C$3,Asistencia!$A$2:$A$1201,"&lt;="&amp;$C$4))</f>
        <v/>
      </c>
      <c r="E25" s="40">
        <f>IF($A25="","",SUMIFS(Asistencia!$L$2:$L$1201,Asistencia!$C$2:$C$1201,$A25,Asistencia!$A$2:$A$1201,"&gt;="&amp;$C$3,Asistencia!$A$2:$A$1201,"&lt;="&amp;$C$4))</f>
        <v/>
      </c>
      <c r="F25" s="40">
        <f>IF($A25="","",SUMIFS(Asistencia!$M$2:$M$1201,Asistencia!$C$2:$C$1201,$A25,Asistencia!$A$2:$A$1201,"&gt;="&amp;$C$3,Asistencia!$A$2:$A$1201,"&lt;="&amp;$C$4))</f>
        <v/>
      </c>
      <c r="G25" s="40">
        <f>IF($A25="","",$E25+$F25)</f>
        <v/>
      </c>
      <c r="H25" s="40">
        <f>IF(OR($A25="",N($C25)=0),"",$G25/$C25)</f>
        <v/>
      </c>
    </row>
    <row r="26">
      <c r="A26" s="38">
        <f>IF(Equipo!$A$21="","",Equipo!$A$21)</f>
        <v/>
      </c>
      <c r="B26" s="38">
        <f>IF($A26="","",Equipo!$B$21)</f>
        <v/>
      </c>
      <c r="C26" s="38">
        <f>IF($A26="","",COUNTIFS(Asistencia!$C$2:$C$1201,$A26,Asistencia!$A$2:$A$1201,"&gt;="&amp;$C$3,Asistencia!$A$2:$A$1201,"&lt;="&amp;$C$4))</f>
        <v/>
      </c>
      <c r="D26" s="39">
        <f>IF($A26="","",SUMIFS(Asistencia!$D$2:$D$1201,Asistencia!$C$2:$C$1201,$A26,Asistencia!$A$2:$A$1201,"&gt;="&amp;$C$3,Asistencia!$A$2:$A$1201,"&lt;="&amp;$C$4))</f>
        <v/>
      </c>
      <c r="E26" s="40">
        <f>IF($A26="","",SUMIFS(Asistencia!$L$2:$L$1201,Asistencia!$C$2:$C$1201,$A26,Asistencia!$A$2:$A$1201,"&gt;="&amp;$C$3,Asistencia!$A$2:$A$1201,"&lt;="&amp;$C$4))</f>
        <v/>
      </c>
      <c r="F26" s="40">
        <f>IF($A26="","",SUMIFS(Asistencia!$M$2:$M$1201,Asistencia!$C$2:$C$1201,$A26,Asistencia!$A$2:$A$1201,"&gt;="&amp;$C$3,Asistencia!$A$2:$A$1201,"&lt;="&amp;$C$4))</f>
        <v/>
      </c>
      <c r="G26" s="40">
        <f>IF($A26="","",$E26+$F26)</f>
        <v/>
      </c>
      <c r="H26" s="40">
        <f>IF(OR($A26="",N($C26)=0),"",$G26/$C26)</f>
        <v/>
      </c>
    </row>
    <row r="27">
      <c r="A27" s="38">
        <f>IF(Equipo!$A$22="","",Equipo!$A$22)</f>
        <v/>
      </c>
      <c r="B27" s="38">
        <f>IF($A27="","",Equipo!$B$22)</f>
        <v/>
      </c>
      <c r="C27" s="38">
        <f>IF($A27="","",COUNTIFS(Asistencia!$C$2:$C$1201,$A27,Asistencia!$A$2:$A$1201,"&gt;="&amp;$C$3,Asistencia!$A$2:$A$1201,"&lt;="&amp;$C$4))</f>
        <v/>
      </c>
      <c r="D27" s="39">
        <f>IF($A27="","",SUMIFS(Asistencia!$D$2:$D$1201,Asistencia!$C$2:$C$1201,$A27,Asistencia!$A$2:$A$1201,"&gt;="&amp;$C$3,Asistencia!$A$2:$A$1201,"&lt;="&amp;$C$4))</f>
        <v/>
      </c>
      <c r="E27" s="40">
        <f>IF($A27="","",SUMIFS(Asistencia!$L$2:$L$1201,Asistencia!$C$2:$C$1201,$A27,Asistencia!$A$2:$A$1201,"&gt;="&amp;$C$3,Asistencia!$A$2:$A$1201,"&lt;="&amp;$C$4))</f>
        <v/>
      </c>
      <c r="F27" s="40">
        <f>IF($A27="","",SUMIFS(Asistencia!$M$2:$M$1201,Asistencia!$C$2:$C$1201,$A27,Asistencia!$A$2:$A$1201,"&gt;="&amp;$C$3,Asistencia!$A$2:$A$1201,"&lt;="&amp;$C$4))</f>
        <v/>
      </c>
      <c r="G27" s="40">
        <f>IF($A27="","",$E27+$F27)</f>
        <v/>
      </c>
      <c r="H27" s="40">
        <f>IF(OR($A27="",N($C27)=0),"",$G27/$C27)</f>
        <v/>
      </c>
    </row>
    <row r="28">
      <c r="A28" s="38">
        <f>IF(Equipo!$A$23="","",Equipo!$A$23)</f>
        <v/>
      </c>
      <c r="B28" s="38">
        <f>IF($A28="","",Equipo!$B$23)</f>
        <v/>
      </c>
      <c r="C28" s="38">
        <f>IF($A28="","",COUNTIFS(Asistencia!$C$2:$C$1201,$A28,Asistencia!$A$2:$A$1201,"&gt;="&amp;$C$3,Asistencia!$A$2:$A$1201,"&lt;="&amp;$C$4))</f>
        <v/>
      </c>
      <c r="D28" s="39">
        <f>IF($A28="","",SUMIFS(Asistencia!$D$2:$D$1201,Asistencia!$C$2:$C$1201,$A28,Asistencia!$A$2:$A$1201,"&gt;="&amp;$C$3,Asistencia!$A$2:$A$1201,"&lt;="&amp;$C$4))</f>
        <v/>
      </c>
      <c r="E28" s="40">
        <f>IF($A28="","",SUMIFS(Asistencia!$L$2:$L$1201,Asistencia!$C$2:$C$1201,$A28,Asistencia!$A$2:$A$1201,"&gt;="&amp;$C$3,Asistencia!$A$2:$A$1201,"&lt;="&amp;$C$4))</f>
        <v/>
      </c>
      <c r="F28" s="40">
        <f>IF($A28="","",SUMIFS(Asistencia!$M$2:$M$1201,Asistencia!$C$2:$C$1201,$A28,Asistencia!$A$2:$A$1201,"&gt;="&amp;$C$3,Asistencia!$A$2:$A$1201,"&lt;="&amp;$C$4))</f>
        <v/>
      </c>
      <c r="G28" s="40">
        <f>IF($A28="","",$E28+$F28)</f>
        <v/>
      </c>
      <c r="H28" s="40">
        <f>IF(OR($A28="",N($C28)=0),"",$G28/$C28)</f>
        <v/>
      </c>
    </row>
    <row r="29">
      <c r="A29" s="38">
        <f>IF(Equipo!$A$24="","",Equipo!$A$24)</f>
        <v/>
      </c>
      <c r="B29" s="38">
        <f>IF($A29="","",Equipo!$B$24)</f>
        <v/>
      </c>
      <c r="C29" s="38">
        <f>IF($A29="","",COUNTIFS(Asistencia!$C$2:$C$1201,$A29,Asistencia!$A$2:$A$1201,"&gt;="&amp;$C$3,Asistencia!$A$2:$A$1201,"&lt;="&amp;$C$4))</f>
        <v/>
      </c>
      <c r="D29" s="39">
        <f>IF($A29="","",SUMIFS(Asistencia!$D$2:$D$1201,Asistencia!$C$2:$C$1201,$A29,Asistencia!$A$2:$A$1201,"&gt;="&amp;$C$3,Asistencia!$A$2:$A$1201,"&lt;="&amp;$C$4))</f>
        <v/>
      </c>
      <c r="E29" s="40">
        <f>IF($A29="","",SUMIFS(Asistencia!$L$2:$L$1201,Asistencia!$C$2:$C$1201,$A29,Asistencia!$A$2:$A$1201,"&gt;="&amp;$C$3,Asistencia!$A$2:$A$1201,"&lt;="&amp;$C$4))</f>
        <v/>
      </c>
      <c r="F29" s="40">
        <f>IF($A29="","",SUMIFS(Asistencia!$M$2:$M$1201,Asistencia!$C$2:$C$1201,$A29,Asistencia!$A$2:$A$1201,"&gt;="&amp;$C$3,Asistencia!$A$2:$A$1201,"&lt;="&amp;$C$4))</f>
        <v/>
      </c>
      <c r="G29" s="40">
        <f>IF($A29="","",$E29+$F29)</f>
        <v/>
      </c>
      <c r="H29" s="40">
        <f>IF(OR($A29="",N($C29)=0),"",$G29/$C29)</f>
        <v/>
      </c>
    </row>
    <row r="30">
      <c r="A30" s="38">
        <f>IF(Equipo!$A$25="","",Equipo!$A$25)</f>
        <v/>
      </c>
      <c r="B30" s="38">
        <f>IF($A30="","",Equipo!$B$25)</f>
        <v/>
      </c>
      <c r="C30" s="38">
        <f>IF($A30="","",COUNTIFS(Asistencia!$C$2:$C$1201,$A30,Asistencia!$A$2:$A$1201,"&gt;="&amp;$C$3,Asistencia!$A$2:$A$1201,"&lt;="&amp;$C$4))</f>
        <v/>
      </c>
      <c r="D30" s="39">
        <f>IF($A30="","",SUMIFS(Asistencia!$D$2:$D$1201,Asistencia!$C$2:$C$1201,$A30,Asistencia!$A$2:$A$1201,"&gt;="&amp;$C$3,Asistencia!$A$2:$A$1201,"&lt;="&amp;$C$4))</f>
        <v/>
      </c>
      <c r="E30" s="40">
        <f>IF($A30="","",SUMIFS(Asistencia!$L$2:$L$1201,Asistencia!$C$2:$C$1201,$A30,Asistencia!$A$2:$A$1201,"&gt;="&amp;$C$3,Asistencia!$A$2:$A$1201,"&lt;="&amp;$C$4))</f>
        <v/>
      </c>
      <c r="F30" s="40">
        <f>IF($A30="","",SUMIFS(Asistencia!$M$2:$M$1201,Asistencia!$C$2:$C$1201,$A30,Asistencia!$A$2:$A$1201,"&gt;="&amp;$C$3,Asistencia!$A$2:$A$1201,"&lt;="&amp;$C$4))</f>
        <v/>
      </c>
      <c r="G30" s="40">
        <f>IF($A30="","",$E30+$F30)</f>
        <v/>
      </c>
      <c r="H30" s="40">
        <f>IF(OR($A30="",N($C30)=0),"",$G30/$C30)</f>
        <v/>
      </c>
    </row>
    <row r="31">
      <c r="A31" s="38">
        <f>IF(Equipo!$A$26="","",Equipo!$A$26)</f>
        <v/>
      </c>
      <c r="B31" s="38">
        <f>IF($A31="","",Equipo!$B$26)</f>
        <v/>
      </c>
      <c r="C31" s="38">
        <f>IF($A31="","",COUNTIFS(Asistencia!$C$2:$C$1201,$A31,Asistencia!$A$2:$A$1201,"&gt;="&amp;$C$3,Asistencia!$A$2:$A$1201,"&lt;="&amp;$C$4))</f>
        <v/>
      </c>
      <c r="D31" s="39">
        <f>IF($A31="","",SUMIFS(Asistencia!$D$2:$D$1201,Asistencia!$C$2:$C$1201,$A31,Asistencia!$A$2:$A$1201,"&gt;="&amp;$C$3,Asistencia!$A$2:$A$1201,"&lt;="&amp;$C$4))</f>
        <v/>
      </c>
      <c r="E31" s="40">
        <f>IF($A31="","",SUMIFS(Asistencia!$L$2:$L$1201,Asistencia!$C$2:$C$1201,$A31,Asistencia!$A$2:$A$1201,"&gt;="&amp;$C$3,Asistencia!$A$2:$A$1201,"&lt;="&amp;$C$4))</f>
        <v/>
      </c>
      <c r="F31" s="40">
        <f>IF($A31="","",SUMIFS(Asistencia!$M$2:$M$1201,Asistencia!$C$2:$C$1201,$A31,Asistencia!$A$2:$A$1201,"&gt;="&amp;$C$3,Asistencia!$A$2:$A$1201,"&lt;="&amp;$C$4))</f>
        <v/>
      </c>
      <c r="G31" s="40">
        <f>IF($A31="","",$E31+$F31)</f>
        <v/>
      </c>
      <c r="H31" s="40">
        <f>IF(OR($A31="",N($C31)=0),"",$G31/$C31)</f>
        <v/>
      </c>
    </row>
    <row r="32">
      <c r="A32" s="38">
        <f>IF(Equipo!$A$27="","",Equipo!$A$27)</f>
        <v/>
      </c>
      <c r="B32" s="38">
        <f>IF($A32="","",Equipo!$B$27)</f>
        <v/>
      </c>
      <c r="C32" s="38">
        <f>IF($A32="","",COUNTIFS(Asistencia!$C$2:$C$1201,$A32,Asistencia!$A$2:$A$1201,"&gt;="&amp;$C$3,Asistencia!$A$2:$A$1201,"&lt;="&amp;$C$4))</f>
        <v/>
      </c>
      <c r="D32" s="39">
        <f>IF($A32="","",SUMIFS(Asistencia!$D$2:$D$1201,Asistencia!$C$2:$C$1201,$A32,Asistencia!$A$2:$A$1201,"&gt;="&amp;$C$3,Asistencia!$A$2:$A$1201,"&lt;="&amp;$C$4))</f>
        <v/>
      </c>
      <c r="E32" s="40">
        <f>IF($A32="","",SUMIFS(Asistencia!$L$2:$L$1201,Asistencia!$C$2:$C$1201,$A32,Asistencia!$A$2:$A$1201,"&gt;="&amp;$C$3,Asistencia!$A$2:$A$1201,"&lt;="&amp;$C$4))</f>
        <v/>
      </c>
      <c r="F32" s="40">
        <f>IF($A32="","",SUMIFS(Asistencia!$M$2:$M$1201,Asistencia!$C$2:$C$1201,$A32,Asistencia!$A$2:$A$1201,"&gt;="&amp;$C$3,Asistencia!$A$2:$A$1201,"&lt;="&amp;$C$4))</f>
        <v/>
      </c>
      <c r="G32" s="40">
        <f>IF($A32="","",$E32+$F32)</f>
        <v/>
      </c>
      <c r="H32" s="40">
        <f>IF(OR($A32="",N($C32)=0),"",$G32/$C32)</f>
        <v/>
      </c>
    </row>
    <row r="33">
      <c r="A33" s="38">
        <f>IF(Equipo!$A$28="","",Equipo!$A$28)</f>
        <v/>
      </c>
      <c r="B33" s="38">
        <f>IF($A33="","",Equipo!$B$28)</f>
        <v/>
      </c>
      <c r="C33" s="38">
        <f>IF($A33="","",COUNTIFS(Asistencia!$C$2:$C$1201,$A33,Asistencia!$A$2:$A$1201,"&gt;="&amp;$C$3,Asistencia!$A$2:$A$1201,"&lt;="&amp;$C$4))</f>
        <v/>
      </c>
      <c r="D33" s="39">
        <f>IF($A33="","",SUMIFS(Asistencia!$D$2:$D$1201,Asistencia!$C$2:$C$1201,$A33,Asistencia!$A$2:$A$1201,"&gt;="&amp;$C$3,Asistencia!$A$2:$A$1201,"&lt;="&amp;$C$4))</f>
        <v/>
      </c>
      <c r="E33" s="40">
        <f>IF($A33="","",SUMIFS(Asistencia!$L$2:$L$1201,Asistencia!$C$2:$C$1201,$A33,Asistencia!$A$2:$A$1201,"&gt;="&amp;$C$3,Asistencia!$A$2:$A$1201,"&lt;="&amp;$C$4))</f>
        <v/>
      </c>
      <c r="F33" s="40">
        <f>IF($A33="","",SUMIFS(Asistencia!$M$2:$M$1201,Asistencia!$C$2:$C$1201,$A33,Asistencia!$A$2:$A$1201,"&gt;="&amp;$C$3,Asistencia!$A$2:$A$1201,"&lt;="&amp;$C$4))</f>
        <v/>
      </c>
      <c r="G33" s="40">
        <f>IF($A33="","",$E33+$F33)</f>
        <v/>
      </c>
      <c r="H33" s="40">
        <f>IF(OR($A33="",N($C33)=0),"",$G33/$C33)</f>
        <v/>
      </c>
    </row>
    <row r="34">
      <c r="A34" s="38">
        <f>IF(Equipo!$A$29="","",Equipo!$A$29)</f>
        <v/>
      </c>
      <c r="B34" s="38">
        <f>IF($A34="","",Equipo!$B$29)</f>
        <v/>
      </c>
      <c r="C34" s="38">
        <f>IF($A34="","",COUNTIFS(Asistencia!$C$2:$C$1201,$A34,Asistencia!$A$2:$A$1201,"&gt;="&amp;$C$3,Asistencia!$A$2:$A$1201,"&lt;="&amp;$C$4))</f>
        <v/>
      </c>
      <c r="D34" s="39">
        <f>IF($A34="","",SUMIFS(Asistencia!$D$2:$D$1201,Asistencia!$C$2:$C$1201,$A34,Asistencia!$A$2:$A$1201,"&gt;="&amp;$C$3,Asistencia!$A$2:$A$1201,"&lt;="&amp;$C$4))</f>
        <v/>
      </c>
      <c r="E34" s="40">
        <f>IF($A34="","",SUMIFS(Asistencia!$L$2:$L$1201,Asistencia!$C$2:$C$1201,$A34,Asistencia!$A$2:$A$1201,"&gt;="&amp;$C$3,Asistencia!$A$2:$A$1201,"&lt;="&amp;$C$4))</f>
        <v/>
      </c>
      <c r="F34" s="40">
        <f>IF($A34="","",SUMIFS(Asistencia!$M$2:$M$1201,Asistencia!$C$2:$C$1201,$A34,Asistencia!$A$2:$A$1201,"&gt;="&amp;$C$3,Asistencia!$A$2:$A$1201,"&lt;="&amp;$C$4))</f>
        <v/>
      </c>
      <c r="G34" s="40">
        <f>IF($A34="","",$E34+$F34)</f>
        <v/>
      </c>
      <c r="H34" s="40">
        <f>IF(OR($A34="",N($C34)=0),"",$G34/$C34)</f>
        <v/>
      </c>
    </row>
    <row r="35">
      <c r="A35" s="38">
        <f>IF(Equipo!$A$30="","",Equipo!$A$30)</f>
        <v/>
      </c>
      <c r="B35" s="38">
        <f>IF($A35="","",Equipo!$B$30)</f>
        <v/>
      </c>
      <c r="C35" s="38">
        <f>IF($A35="","",COUNTIFS(Asistencia!$C$2:$C$1201,$A35,Asistencia!$A$2:$A$1201,"&gt;="&amp;$C$3,Asistencia!$A$2:$A$1201,"&lt;="&amp;$C$4))</f>
        <v/>
      </c>
      <c r="D35" s="39">
        <f>IF($A35="","",SUMIFS(Asistencia!$D$2:$D$1201,Asistencia!$C$2:$C$1201,$A35,Asistencia!$A$2:$A$1201,"&gt;="&amp;$C$3,Asistencia!$A$2:$A$1201,"&lt;="&amp;$C$4))</f>
        <v/>
      </c>
      <c r="E35" s="40">
        <f>IF($A35="","",SUMIFS(Asistencia!$L$2:$L$1201,Asistencia!$C$2:$C$1201,$A35,Asistencia!$A$2:$A$1201,"&gt;="&amp;$C$3,Asistencia!$A$2:$A$1201,"&lt;="&amp;$C$4))</f>
        <v/>
      </c>
      <c r="F35" s="40">
        <f>IF($A35="","",SUMIFS(Asistencia!$M$2:$M$1201,Asistencia!$C$2:$C$1201,$A35,Asistencia!$A$2:$A$1201,"&gt;="&amp;$C$3,Asistencia!$A$2:$A$1201,"&lt;="&amp;$C$4))</f>
        <v/>
      </c>
      <c r="G35" s="40">
        <f>IF($A35="","",$E35+$F35)</f>
        <v/>
      </c>
      <c r="H35" s="40">
        <f>IF(OR($A35="",N($C35)=0),"",$G35/$C35)</f>
        <v/>
      </c>
    </row>
    <row r="36">
      <c r="A36" s="38">
        <f>IF(Equipo!$A$31="","",Equipo!$A$31)</f>
        <v/>
      </c>
      <c r="B36" s="38">
        <f>IF($A36="","",Equipo!$B$31)</f>
        <v/>
      </c>
      <c r="C36" s="38">
        <f>IF($A36="","",COUNTIFS(Asistencia!$C$2:$C$1201,$A36,Asistencia!$A$2:$A$1201,"&gt;="&amp;$C$3,Asistencia!$A$2:$A$1201,"&lt;="&amp;$C$4))</f>
        <v/>
      </c>
      <c r="D36" s="39">
        <f>IF($A36="","",SUMIFS(Asistencia!$D$2:$D$1201,Asistencia!$C$2:$C$1201,$A36,Asistencia!$A$2:$A$1201,"&gt;="&amp;$C$3,Asistencia!$A$2:$A$1201,"&lt;="&amp;$C$4))</f>
        <v/>
      </c>
      <c r="E36" s="40">
        <f>IF($A36="","",SUMIFS(Asistencia!$L$2:$L$1201,Asistencia!$C$2:$C$1201,$A36,Asistencia!$A$2:$A$1201,"&gt;="&amp;$C$3,Asistencia!$A$2:$A$1201,"&lt;="&amp;$C$4))</f>
        <v/>
      </c>
      <c r="F36" s="40">
        <f>IF($A36="","",SUMIFS(Asistencia!$M$2:$M$1201,Asistencia!$C$2:$C$1201,$A36,Asistencia!$A$2:$A$1201,"&gt;="&amp;$C$3,Asistencia!$A$2:$A$1201,"&lt;="&amp;$C$4))</f>
        <v/>
      </c>
      <c r="G36" s="40">
        <f>IF($A36="","",$E36+$F36)</f>
        <v/>
      </c>
      <c r="H36" s="40">
        <f>IF(OR($A36="",N($C36)=0),"",$G36/$C36)</f>
        <v/>
      </c>
    </row>
    <row r="37">
      <c r="A37" s="38">
        <f>IF(Equipo!$A$32="","",Equipo!$A$32)</f>
        <v/>
      </c>
      <c r="B37" s="38">
        <f>IF($A37="","",Equipo!$B$32)</f>
        <v/>
      </c>
      <c r="C37" s="38">
        <f>IF($A37="","",COUNTIFS(Asistencia!$C$2:$C$1201,$A37,Asistencia!$A$2:$A$1201,"&gt;="&amp;$C$3,Asistencia!$A$2:$A$1201,"&lt;="&amp;$C$4))</f>
        <v/>
      </c>
      <c r="D37" s="39">
        <f>IF($A37="","",SUMIFS(Asistencia!$D$2:$D$1201,Asistencia!$C$2:$C$1201,$A37,Asistencia!$A$2:$A$1201,"&gt;="&amp;$C$3,Asistencia!$A$2:$A$1201,"&lt;="&amp;$C$4))</f>
        <v/>
      </c>
      <c r="E37" s="40">
        <f>IF($A37="","",SUMIFS(Asistencia!$L$2:$L$1201,Asistencia!$C$2:$C$1201,$A37,Asistencia!$A$2:$A$1201,"&gt;="&amp;$C$3,Asistencia!$A$2:$A$1201,"&lt;="&amp;$C$4))</f>
        <v/>
      </c>
      <c r="F37" s="40">
        <f>IF($A37="","",SUMIFS(Asistencia!$M$2:$M$1201,Asistencia!$C$2:$C$1201,$A37,Asistencia!$A$2:$A$1201,"&gt;="&amp;$C$3,Asistencia!$A$2:$A$1201,"&lt;="&amp;$C$4))</f>
        <v/>
      </c>
      <c r="G37" s="40">
        <f>IF($A37="","",$E37+$F37)</f>
        <v/>
      </c>
      <c r="H37" s="40">
        <f>IF(OR($A37="",N($C37)=0),"",$G37/$C37)</f>
        <v/>
      </c>
    </row>
    <row r="38">
      <c r="A38" s="38">
        <f>IF(Equipo!$A$33="","",Equipo!$A$33)</f>
        <v/>
      </c>
      <c r="B38" s="38">
        <f>IF($A38="","",Equipo!$B$33)</f>
        <v/>
      </c>
      <c r="C38" s="38">
        <f>IF($A38="","",COUNTIFS(Asistencia!$C$2:$C$1201,$A38,Asistencia!$A$2:$A$1201,"&gt;="&amp;$C$3,Asistencia!$A$2:$A$1201,"&lt;="&amp;$C$4))</f>
        <v/>
      </c>
      <c r="D38" s="39">
        <f>IF($A38="","",SUMIFS(Asistencia!$D$2:$D$1201,Asistencia!$C$2:$C$1201,$A38,Asistencia!$A$2:$A$1201,"&gt;="&amp;$C$3,Asistencia!$A$2:$A$1201,"&lt;="&amp;$C$4))</f>
        <v/>
      </c>
      <c r="E38" s="40">
        <f>IF($A38="","",SUMIFS(Asistencia!$L$2:$L$1201,Asistencia!$C$2:$C$1201,$A38,Asistencia!$A$2:$A$1201,"&gt;="&amp;$C$3,Asistencia!$A$2:$A$1201,"&lt;="&amp;$C$4))</f>
        <v/>
      </c>
      <c r="F38" s="40">
        <f>IF($A38="","",SUMIFS(Asistencia!$M$2:$M$1201,Asistencia!$C$2:$C$1201,$A38,Asistencia!$A$2:$A$1201,"&gt;="&amp;$C$3,Asistencia!$A$2:$A$1201,"&lt;="&amp;$C$4))</f>
        <v/>
      </c>
      <c r="G38" s="40">
        <f>IF($A38="","",$E38+$F38)</f>
        <v/>
      </c>
      <c r="H38" s="40">
        <f>IF(OR($A38="",N($C38)=0),"",$G38/$C38)</f>
        <v/>
      </c>
    </row>
    <row r="39">
      <c r="A39" s="38">
        <f>IF(Equipo!$A$34="","",Equipo!$A$34)</f>
        <v/>
      </c>
      <c r="B39" s="38">
        <f>IF($A39="","",Equipo!$B$34)</f>
        <v/>
      </c>
      <c r="C39" s="38">
        <f>IF($A39="","",COUNTIFS(Asistencia!$C$2:$C$1201,$A39,Asistencia!$A$2:$A$1201,"&gt;="&amp;$C$3,Asistencia!$A$2:$A$1201,"&lt;="&amp;$C$4))</f>
        <v/>
      </c>
      <c r="D39" s="39">
        <f>IF($A39="","",SUMIFS(Asistencia!$D$2:$D$1201,Asistencia!$C$2:$C$1201,$A39,Asistencia!$A$2:$A$1201,"&gt;="&amp;$C$3,Asistencia!$A$2:$A$1201,"&lt;="&amp;$C$4))</f>
        <v/>
      </c>
      <c r="E39" s="40">
        <f>IF($A39="","",SUMIFS(Asistencia!$L$2:$L$1201,Asistencia!$C$2:$C$1201,$A39,Asistencia!$A$2:$A$1201,"&gt;="&amp;$C$3,Asistencia!$A$2:$A$1201,"&lt;="&amp;$C$4))</f>
        <v/>
      </c>
      <c r="F39" s="40">
        <f>IF($A39="","",SUMIFS(Asistencia!$M$2:$M$1201,Asistencia!$C$2:$C$1201,$A39,Asistencia!$A$2:$A$1201,"&gt;="&amp;$C$3,Asistencia!$A$2:$A$1201,"&lt;="&amp;$C$4))</f>
        <v/>
      </c>
      <c r="G39" s="40">
        <f>IF($A39="","",$E39+$F39)</f>
        <v/>
      </c>
      <c r="H39" s="40">
        <f>IF(OR($A39="",N($C39)=0),"",$G39/$C39)</f>
        <v/>
      </c>
    </row>
    <row r="40">
      <c r="A40" s="38">
        <f>IF(Equipo!$A$35="","",Equipo!$A$35)</f>
        <v/>
      </c>
      <c r="B40" s="38">
        <f>IF($A40="","",Equipo!$B$35)</f>
        <v/>
      </c>
      <c r="C40" s="38">
        <f>IF($A40="","",COUNTIFS(Asistencia!$C$2:$C$1201,$A40,Asistencia!$A$2:$A$1201,"&gt;="&amp;$C$3,Asistencia!$A$2:$A$1201,"&lt;="&amp;$C$4))</f>
        <v/>
      </c>
      <c r="D40" s="39">
        <f>IF($A40="","",SUMIFS(Asistencia!$D$2:$D$1201,Asistencia!$C$2:$C$1201,$A40,Asistencia!$A$2:$A$1201,"&gt;="&amp;$C$3,Asistencia!$A$2:$A$1201,"&lt;="&amp;$C$4))</f>
        <v/>
      </c>
      <c r="E40" s="40">
        <f>IF($A40="","",SUMIFS(Asistencia!$L$2:$L$1201,Asistencia!$C$2:$C$1201,$A40,Asistencia!$A$2:$A$1201,"&gt;="&amp;$C$3,Asistencia!$A$2:$A$1201,"&lt;="&amp;$C$4))</f>
        <v/>
      </c>
      <c r="F40" s="40">
        <f>IF($A40="","",SUMIFS(Asistencia!$M$2:$M$1201,Asistencia!$C$2:$C$1201,$A40,Asistencia!$A$2:$A$1201,"&gt;="&amp;$C$3,Asistencia!$A$2:$A$1201,"&lt;="&amp;$C$4))</f>
        <v/>
      </c>
      <c r="G40" s="40">
        <f>IF($A40="","",$E40+$F40)</f>
        <v/>
      </c>
      <c r="H40" s="40">
        <f>IF(OR($A40="",N($C40)=0),"",$G40/$C40)</f>
        <v/>
      </c>
    </row>
    <row r="41">
      <c r="A41" s="38">
        <f>IF(Equipo!$A$36="","",Equipo!$A$36)</f>
        <v/>
      </c>
      <c r="B41" s="38">
        <f>IF($A41="","",Equipo!$B$36)</f>
        <v/>
      </c>
      <c r="C41" s="38">
        <f>IF($A41="","",COUNTIFS(Asistencia!$C$2:$C$1201,$A41,Asistencia!$A$2:$A$1201,"&gt;="&amp;$C$3,Asistencia!$A$2:$A$1201,"&lt;="&amp;$C$4))</f>
        <v/>
      </c>
      <c r="D41" s="39">
        <f>IF($A41="","",SUMIFS(Asistencia!$D$2:$D$1201,Asistencia!$C$2:$C$1201,$A41,Asistencia!$A$2:$A$1201,"&gt;="&amp;$C$3,Asistencia!$A$2:$A$1201,"&lt;="&amp;$C$4))</f>
        <v/>
      </c>
      <c r="E41" s="40">
        <f>IF($A41="","",SUMIFS(Asistencia!$L$2:$L$1201,Asistencia!$C$2:$C$1201,$A41,Asistencia!$A$2:$A$1201,"&gt;="&amp;$C$3,Asistencia!$A$2:$A$1201,"&lt;="&amp;$C$4))</f>
        <v/>
      </c>
      <c r="F41" s="40">
        <f>IF($A41="","",SUMIFS(Asistencia!$M$2:$M$1201,Asistencia!$C$2:$C$1201,$A41,Asistencia!$A$2:$A$1201,"&gt;="&amp;$C$3,Asistencia!$A$2:$A$1201,"&lt;="&amp;$C$4))</f>
        <v/>
      </c>
      <c r="G41" s="40">
        <f>IF($A41="","",$E41+$F41)</f>
        <v/>
      </c>
      <c r="H41" s="40">
        <f>IF(OR($A41="",N($C41)=0),"",$G41/$C41)</f>
        <v/>
      </c>
    </row>
    <row r="42">
      <c r="A42" s="38">
        <f>IF(Equipo!$A$37="","",Equipo!$A$37)</f>
        <v/>
      </c>
      <c r="B42" s="38">
        <f>IF($A42="","",Equipo!$B$37)</f>
        <v/>
      </c>
      <c r="C42" s="38">
        <f>IF($A42="","",COUNTIFS(Asistencia!$C$2:$C$1201,$A42,Asistencia!$A$2:$A$1201,"&gt;="&amp;$C$3,Asistencia!$A$2:$A$1201,"&lt;="&amp;$C$4))</f>
        <v/>
      </c>
      <c r="D42" s="39">
        <f>IF($A42="","",SUMIFS(Asistencia!$D$2:$D$1201,Asistencia!$C$2:$C$1201,$A42,Asistencia!$A$2:$A$1201,"&gt;="&amp;$C$3,Asistencia!$A$2:$A$1201,"&lt;="&amp;$C$4))</f>
        <v/>
      </c>
      <c r="E42" s="40">
        <f>IF($A42="","",SUMIFS(Asistencia!$L$2:$L$1201,Asistencia!$C$2:$C$1201,$A42,Asistencia!$A$2:$A$1201,"&gt;="&amp;$C$3,Asistencia!$A$2:$A$1201,"&lt;="&amp;$C$4))</f>
        <v/>
      </c>
      <c r="F42" s="40">
        <f>IF($A42="","",SUMIFS(Asistencia!$M$2:$M$1201,Asistencia!$C$2:$C$1201,$A42,Asistencia!$A$2:$A$1201,"&gt;="&amp;$C$3,Asistencia!$A$2:$A$1201,"&lt;="&amp;$C$4))</f>
        <v/>
      </c>
      <c r="G42" s="40">
        <f>IF($A42="","",$E42+$F42)</f>
        <v/>
      </c>
      <c r="H42" s="40">
        <f>IF(OR($A42="",N($C42)=0),"",$G42/$C42)</f>
        <v/>
      </c>
    </row>
    <row r="43">
      <c r="A43" s="38">
        <f>IF(Equipo!$A$38="","",Equipo!$A$38)</f>
        <v/>
      </c>
      <c r="B43" s="38">
        <f>IF($A43="","",Equipo!$B$38)</f>
        <v/>
      </c>
      <c r="C43" s="38">
        <f>IF($A43="","",COUNTIFS(Asistencia!$C$2:$C$1201,$A43,Asistencia!$A$2:$A$1201,"&gt;="&amp;$C$3,Asistencia!$A$2:$A$1201,"&lt;="&amp;$C$4))</f>
        <v/>
      </c>
      <c r="D43" s="39">
        <f>IF($A43="","",SUMIFS(Asistencia!$D$2:$D$1201,Asistencia!$C$2:$C$1201,$A43,Asistencia!$A$2:$A$1201,"&gt;="&amp;$C$3,Asistencia!$A$2:$A$1201,"&lt;="&amp;$C$4))</f>
        <v/>
      </c>
      <c r="E43" s="40">
        <f>IF($A43="","",SUMIFS(Asistencia!$L$2:$L$1201,Asistencia!$C$2:$C$1201,$A43,Asistencia!$A$2:$A$1201,"&gt;="&amp;$C$3,Asistencia!$A$2:$A$1201,"&lt;="&amp;$C$4))</f>
        <v/>
      </c>
      <c r="F43" s="40">
        <f>IF($A43="","",SUMIFS(Asistencia!$M$2:$M$1201,Asistencia!$C$2:$C$1201,$A43,Asistencia!$A$2:$A$1201,"&gt;="&amp;$C$3,Asistencia!$A$2:$A$1201,"&lt;="&amp;$C$4))</f>
        <v/>
      </c>
      <c r="G43" s="40">
        <f>IF($A43="","",$E43+$F43)</f>
        <v/>
      </c>
      <c r="H43" s="40">
        <f>IF(OR($A43="",N($C43)=0),"",$G43/$C43)</f>
        <v/>
      </c>
    </row>
    <row r="44">
      <c r="A44" s="38">
        <f>IF(Equipo!$A$39="","",Equipo!$A$39)</f>
        <v/>
      </c>
      <c r="B44" s="38">
        <f>IF($A44="","",Equipo!$B$39)</f>
        <v/>
      </c>
      <c r="C44" s="38">
        <f>IF($A44="","",COUNTIFS(Asistencia!$C$2:$C$1201,$A44,Asistencia!$A$2:$A$1201,"&gt;="&amp;$C$3,Asistencia!$A$2:$A$1201,"&lt;="&amp;$C$4))</f>
        <v/>
      </c>
      <c r="D44" s="39">
        <f>IF($A44="","",SUMIFS(Asistencia!$D$2:$D$1201,Asistencia!$C$2:$C$1201,$A44,Asistencia!$A$2:$A$1201,"&gt;="&amp;$C$3,Asistencia!$A$2:$A$1201,"&lt;="&amp;$C$4))</f>
        <v/>
      </c>
      <c r="E44" s="40">
        <f>IF($A44="","",SUMIFS(Asistencia!$L$2:$L$1201,Asistencia!$C$2:$C$1201,$A44,Asistencia!$A$2:$A$1201,"&gt;="&amp;$C$3,Asistencia!$A$2:$A$1201,"&lt;="&amp;$C$4))</f>
        <v/>
      </c>
      <c r="F44" s="40">
        <f>IF($A44="","",SUMIFS(Asistencia!$M$2:$M$1201,Asistencia!$C$2:$C$1201,$A44,Asistencia!$A$2:$A$1201,"&gt;="&amp;$C$3,Asistencia!$A$2:$A$1201,"&lt;="&amp;$C$4))</f>
        <v/>
      </c>
      <c r="G44" s="40">
        <f>IF($A44="","",$E44+$F44)</f>
        <v/>
      </c>
      <c r="H44" s="40">
        <f>IF(OR($A44="",N($C44)=0),"",$G44/$C44)</f>
        <v/>
      </c>
    </row>
    <row r="45">
      <c r="A45" s="38">
        <f>IF(Equipo!$A$40="","",Equipo!$A$40)</f>
        <v/>
      </c>
      <c r="B45" s="38">
        <f>IF($A45="","",Equipo!$B$40)</f>
        <v/>
      </c>
      <c r="C45" s="38">
        <f>IF($A45="","",COUNTIFS(Asistencia!$C$2:$C$1201,$A45,Asistencia!$A$2:$A$1201,"&gt;="&amp;$C$3,Asistencia!$A$2:$A$1201,"&lt;="&amp;$C$4))</f>
        <v/>
      </c>
      <c r="D45" s="39">
        <f>IF($A45="","",SUMIFS(Asistencia!$D$2:$D$1201,Asistencia!$C$2:$C$1201,$A45,Asistencia!$A$2:$A$1201,"&gt;="&amp;$C$3,Asistencia!$A$2:$A$1201,"&lt;="&amp;$C$4))</f>
        <v/>
      </c>
      <c r="E45" s="40">
        <f>IF($A45="","",SUMIFS(Asistencia!$L$2:$L$1201,Asistencia!$C$2:$C$1201,$A45,Asistencia!$A$2:$A$1201,"&gt;="&amp;$C$3,Asistencia!$A$2:$A$1201,"&lt;="&amp;$C$4))</f>
        <v/>
      </c>
      <c r="F45" s="40">
        <f>IF($A45="","",SUMIFS(Asistencia!$M$2:$M$1201,Asistencia!$C$2:$C$1201,$A45,Asistencia!$A$2:$A$1201,"&gt;="&amp;$C$3,Asistencia!$A$2:$A$1201,"&lt;="&amp;$C$4))</f>
        <v/>
      </c>
      <c r="G45" s="40">
        <f>IF($A45="","",$E45+$F45)</f>
        <v/>
      </c>
      <c r="H45" s="40">
        <f>IF(OR($A45="",N($C45)=0),"",$G45/$C45)</f>
        <v/>
      </c>
    </row>
    <row r="46">
      <c r="A46" s="38">
        <f>IF(Equipo!$A$41="","",Equipo!$A$41)</f>
        <v/>
      </c>
      <c r="B46" s="38">
        <f>IF($A46="","",Equipo!$B$41)</f>
        <v/>
      </c>
      <c r="C46" s="38">
        <f>IF($A46="","",COUNTIFS(Asistencia!$C$2:$C$1201,$A46,Asistencia!$A$2:$A$1201,"&gt;="&amp;$C$3,Asistencia!$A$2:$A$1201,"&lt;="&amp;$C$4))</f>
        <v/>
      </c>
      <c r="D46" s="39">
        <f>IF($A46="","",SUMIFS(Asistencia!$D$2:$D$1201,Asistencia!$C$2:$C$1201,$A46,Asistencia!$A$2:$A$1201,"&gt;="&amp;$C$3,Asistencia!$A$2:$A$1201,"&lt;="&amp;$C$4))</f>
        <v/>
      </c>
      <c r="E46" s="40">
        <f>IF($A46="","",SUMIFS(Asistencia!$L$2:$L$1201,Asistencia!$C$2:$C$1201,$A46,Asistencia!$A$2:$A$1201,"&gt;="&amp;$C$3,Asistencia!$A$2:$A$1201,"&lt;="&amp;$C$4))</f>
        <v/>
      </c>
      <c r="F46" s="40">
        <f>IF($A46="","",SUMIFS(Asistencia!$M$2:$M$1201,Asistencia!$C$2:$C$1201,$A46,Asistencia!$A$2:$A$1201,"&gt;="&amp;$C$3,Asistencia!$A$2:$A$1201,"&lt;="&amp;$C$4))</f>
        <v/>
      </c>
      <c r="G46" s="40">
        <f>IF($A46="","",$E46+$F46)</f>
        <v/>
      </c>
      <c r="H46" s="40">
        <f>IF(OR($A46="",N($C46)=0),"",$G46/$C46)</f>
        <v/>
      </c>
    </row>
    <row r="47">
      <c r="A47" s="38">
        <f>IF(Equipo!$A$42="","",Equipo!$A$42)</f>
        <v/>
      </c>
      <c r="B47" s="38">
        <f>IF($A47="","",Equipo!$B$42)</f>
        <v/>
      </c>
      <c r="C47" s="38">
        <f>IF($A47="","",COUNTIFS(Asistencia!$C$2:$C$1201,$A47,Asistencia!$A$2:$A$1201,"&gt;="&amp;$C$3,Asistencia!$A$2:$A$1201,"&lt;="&amp;$C$4))</f>
        <v/>
      </c>
      <c r="D47" s="39">
        <f>IF($A47="","",SUMIFS(Asistencia!$D$2:$D$1201,Asistencia!$C$2:$C$1201,$A47,Asistencia!$A$2:$A$1201,"&gt;="&amp;$C$3,Asistencia!$A$2:$A$1201,"&lt;="&amp;$C$4))</f>
        <v/>
      </c>
      <c r="E47" s="40">
        <f>IF($A47="","",SUMIFS(Asistencia!$L$2:$L$1201,Asistencia!$C$2:$C$1201,$A47,Asistencia!$A$2:$A$1201,"&gt;="&amp;$C$3,Asistencia!$A$2:$A$1201,"&lt;="&amp;$C$4))</f>
        <v/>
      </c>
      <c r="F47" s="40">
        <f>IF($A47="","",SUMIFS(Asistencia!$M$2:$M$1201,Asistencia!$C$2:$C$1201,$A47,Asistencia!$A$2:$A$1201,"&gt;="&amp;$C$3,Asistencia!$A$2:$A$1201,"&lt;="&amp;$C$4))</f>
        <v/>
      </c>
      <c r="G47" s="40">
        <f>IF($A47="","",$E47+$F47)</f>
        <v/>
      </c>
      <c r="H47" s="40">
        <f>IF(OR($A47="",N($C47)=0),"",$G47/$C47)</f>
        <v/>
      </c>
    </row>
    <row r="48">
      <c r="A48" s="38">
        <f>IF(Equipo!$A$43="","",Equipo!$A$43)</f>
        <v/>
      </c>
      <c r="B48" s="38">
        <f>IF($A48="","",Equipo!$B$43)</f>
        <v/>
      </c>
      <c r="C48" s="38">
        <f>IF($A48="","",COUNTIFS(Asistencia!$C$2:$C$1201,$A48,Asistencia!$A$2:$A$1201,"&gt;="&amp;$C$3,Asistencia!$A$2:$A$1201,"&lt;="&amp;$C$4))</f>
        <v/>
      </c>
      <c r="D48" s="39">
        <f>IF($A48="","",SUMIFS(Asistencia!$D$2:$D$1201,Asistencia!$C$2:$C$1201,$A48,Asistencia!$A$2:$A$1201,"&gt;="&amp;$C$3,Asistencia!$A$2:$A$1201,"&lt;="&amp;$C$4))</f>
        <v/>
      </c>
      <c r="E48" s="40">
        <f>IF($A48="","",SUMIFS(Asistencia!$L$2:$L$1201,Asistencia!$C$2:$C$1201,$A48,Asistencia!$A$2:$A$1201,"&gt;="&amp;$C$3,Asistencia!$A$2:$A$1201,"&lt;="&amp;$C$4))</f>
        <v/>
      </c>
      <c r="F48" s="40">
        <f>IF($A48="","",SUMIFS(Asistencia!$M$2:$M$1201,Asistencia!$C$2:$C$1201,$A48,Asistencia!$A$2:$A$1201,"&gt;="&amp;$C$3,Asistencia!$A$2:$A$1201,"&lt;="&amp;$C$4))</f>
        <v/>
      </c>
      <c r="G48" s="40">
        <f>IF($A48="","",$E48+$F48)</f>
        <v/>
      </c>
      <c r="H48" s="40">
        <f>IF(OR($A48="",N($C48)=0),"",$G48/$C48)</f>
        <v/>
      </c>
    </row>
    <row r="49">
      <c r="A49" s="38">
        <f>IF(Equipo!$A$44="","",Equipo!$A$44)</f>
        <v/>
      </c>
      <c r="B49" s="38">
        <f>IF($A49="","",Equipo!$B$44)</f>
        <v/>
      </c>
      <c r="C49" s="38">
        <f>IF($A49="","",COUNTIFS(Asistencia!$C$2:$C$1201,$A49,Asistencia!$A$2:$A$1201,"&gt;="&amp;$C$3,Asistencia!$A$2:$A$1201,"&lt;="&amp;$C$4))</f>
        <v/>
      </c>
      <c r="D49" s="39">
        <f>IF($A49="","",SUMIFS(Asistencia!$D$2:$D$1201,Asistencia!$C$2:$C$1201,$A49,Asistencia!$A$2:$A$1201,"&gt;="&amp;$C$3,Asistencia!$A$2:$A$1201,"&lt;="&amp;$C$4))</f>
        <v/>
      </c>
      <c r="E49" s="40">
        <f>IF($A49="","",SUMIFS(Asistencia!$L$2:$L$1201,Asistencia!$C$2:$C$1201,$A49,Asistencia!$A$2:$A$1201,"&gt;="&amp;$C$3,Asistencia!$A$2:$A$1201,"&lt;="&amp;$C$4))</f>
        <v/>
      </c>
      <c r="F49" s="40">
        <f>IF($A49="","",SUMIFS(Asistencia!$M$2:$M$1201,Asistencia!$C$2:$C$1201,$A49,Asistencia!$A$2:$A$1201,"&gt;="&amp;$C$3,Asistencia!$A$2:$A$1201,"&lt;="&amp;$C$4))</f>
        <v/>
      </c>
      <c r="G49" s="40">
        <f>IF($A49="","",$E49+$F49)</f>
        <v/>
      </c>
      <c r="H49" s="40">
        <f>IF(OR($A49="",N($C49)=0),"",$G49/$C49)</f>
        <v/>
      </c>
    </row>
    <row r="50">
      <c r="A50" s="38">
        <f>IF(Equipo!$A$45="","",Equipo!$A$45)</f>
        <v/>
      </c>
      <c r="B50" s="38">
        <f>IF($A50="","",Equipo!$B$45)</f>
        <v/>
      </c>
      <c r="C50" s="38">
        <f>IF($A50="","",COUNTIFS(Asistencia!$C$2:$C$1201,$A50,Asistencia!$A$2:$A$1201,"&gt;="&amp;$C$3,Asistencia!$A$2:$A$1201,"&lt;="&amp;$C$4))</f>
        <v/>
      </c>
      <c r="D50" s="39">
        <f>IF($A50="","",SUMIFS(Asistencia!$D$2:$D$1201,Asistencia!$C$2:$C$1201,$A50,Asistencia!$A$2:$A$1201,"&gt;="&amp;$C$3,Asistencia!$A$2:$A$1201,"&lt;="&amp;$C$4))</f>
        <v/>
      </c>
      <c r="E50" s="40">
        <f>IF($A50="","",SUMIFS(Asistencia!$L$2:$L$1201,Asistencia!$C$2:$C$1201,$A50,Asistencia!$A$2:$A$1201,"&gt;="&amp;$C$3,Asistencia!$A$2:$A$1201,"&lt;="&amp;$C$4))</f>
        <v/>
      </c>
      <c r="F50" s="40">
        <f>IF($A50="","",SUMIFS(Asistencia!$M$2:$M$1201,Asistencia!$C$2:$C$1201,$A50,Asistencia!$A$2:$A$1201,"&gt;="&amp;$C$3,Asistencia!$A$2:$A$1201,"&lt;="&amp;$C$4))</f>
        <v/>
      </c>
      <c r="G50" s="40">
        <f>IF($A50="","",$E50+$F50)</f>
        <v/>
      </c>
      <c r="H50" s="40">
        <f>IF(OR($A50="",N($C50)=0),"",$G50/$C50)</f>
        <v/>
      </c>
    </row>
    <row r="51">
      <c r="A51" s="38">
        <f>IF(Equipo!$A$46="","",Equipo!$A$46)</f>
        <v/>
      </c>
      <c r="B51" s="38">
        <f>IF($A51="","",Equipo!$B$46)</f>
        <v/>
      </c>
      <c r="C51" s="38">
        <f>IF($A51="","",COUNTIFS(Asistencia!$C$2:$C$1201,$A51,Asistencia!$A$2:$A$1201,"&gt;="&amp;$C$3,Asistencia!$A$2:$A$1201,"&lt;="&amp;$C$4))</f>
        <v/>
      </c>
      <c r="D51" s="39">
        <f>IF($A51="","",SUMIFS(Asistencia!$D$2:$D$1201,Asistencia!$C$2:$C$1201,$A51,Asistencia!$A$2:$A$1201,"&gt;="&amp;$C$3,Asistencia!$A$2:$A$1201,"&lt;="&amp;$C$4))</f>
        <v/>
      </c>
      <c r="E51" s="40">
        <f>IF($A51="","",SUMIFS(Asistencia!$L$2:$L$1201,Asistencia!$C$2:$C$1201,$A51,Asistencia!$A$2:$A$1201,"&gt;="&amp;$C$3,Asistencia!$A$2:$A$1201,"&lt;="&amp;$C$4))</f>
        <v/>
      </c>
      <c r="F51" s="40">
        <f>IF($A51="","",SUMIFS(Asistencia!$M$2:$M$1201,Asistencia!$C$2:$C$1201,$A51,Asistencia!$A$2:$A$1201,"&gt;="&amp;$C$3,Asistencia!$A$2:$A$1201,"&lt;="&amp;$C$4))</f>
        <v/>
      </c>
      <c r="G51" s="40">
        <f>IF($A51="","",$E51+$F51)</f>
        <v/>
      </c>
      <c r="H51" s="40">
        <f>IF(OR($A51="",N($C51)=0),"",$G51/$C51)</f>
        <v/>
      </c>
    </row>
    <row r="52">
      <c r="A52" s="38">
        <f>IF(Equipo!$A$47="","",Equipo!$A$47)</f>
        <v/>
      </c>
      <c r="B52" s="38">
        <f>IF($A52="","",Equipo!$B$47)</f>
        <v/>
      </c>
      <c r="C52" s="38">
        <f>IF($A52="","",COUNTIFS(Asistencia!$C$2:$C$1201,$A52,Asistencia!$A$2:$A$1201,"&gt;="&amp;$C$3,Asistencia!$A$2:$A$1201,"&lt;="&amp;$C$4))</f>
        <v/>
      </c>
      <c r="D52" s="39">
        <f>IF($A52="","",SUMIFS(Asistencia!$D$2:$D$1201,Asistencia!$C$2:$C$1201,$A52,Asistencia!$A$2:$A$1201,"&gt;="&amp;$C$3,Asistencia!$A$2:$A$1201,"&lt;="&amp;$C$4))</f>
        <v/>
      </c>
      <c r="E52" s="40">
        <f>IF($A52="","",SUMIFS(Asistencia!$L$2:$L$1201,Asistencia!$C$2:$C$1201,$A52,Asistencia!$A$2:$A$1201,"&gt;="&amp;$C$3,Asistencia!$A$2:$A$1201,"&lt;="&amp;$C$4))</f>
        <v/>
      </c>
      <c r="F52" s="40">
        <f>IF($A52="","",SUMIFS(Asistencia!$M$2:$M$1201,Asistencia!$C$2:$C$1201,$A52,Asistencia!$A$2:$A$1201,"&gt;="&amp;$C$3,Asistencia!$A$2:$A$1201,"&lt;="&amp;$C$4))</f>
        <v/>
      </c>
      <c r="G52" s="40">
        <f>IF($A52="","",$E52+$F52)</f>
        <v/>
      </c>
      <c r="H52" s="40">
        <f>IF(OR($A52="",N($C52)=0),"",$G52/$C52)</f>
        <v/>
      </c>
    </row>
    <row r="53">
      <c r="A53" s="38">
        <f>IF(Equipo!$A$48="","",Equipo!$A$48)</f>
        <v/>
      </c>
      <c r="B53" s="38">
        <f>IF($A53="","",Equipo!$B$48)</f>
        <v/>
      </c>
      <c r="C53" s="38">
        <f>IF($A53="","",COUNTIFS(Asistencia!$C$2:$C$1201,$A53,Asistencia!$A$2:$A$1201,"&gt;="&amp;$C$3,Asistencia!$A$2:$A$1201,"&lt;="&amp;$C$4))</f>
        <v/>
      </c>
      <c r="D53" s="39">
        <f>IF($A53="","",SUMIFS(Asistencia!$D$2:$D$1201,Asistencia!$C$2:$C$1201,$A53,Asistencia!$A$2:$A$1201,"&gt;="&amp;$C$3,Asistencia!$A$2:$A$1201,"&lt;="&amp;$C$4))</f>
        <v/>
      </c>
      <c r="E53" s="40">
        <f>IF($A53="","",SUMIFS(Asistencia!$L$2:$L$1201,Asistencia!$C$2:$C$1201,$A53,Asistencia!$A$2:$A$1201,"&gt;="&amp;$C$3,Asistencia!$A$2:$A$1201,"&lt;="&amp;$C$4))</f>
        <v/>
      </c>
      <c r="F53" s="40">
        <f>IF($A53="","",SUMIFS(Asistencia!$M$2:$M$1201,Asistencia!$C$2:$C$1201,$A53,Asistencia!$A$2:$A$1201,"&gt;="&amp;$C$3,Asistencia!$A$2:$A$1201,"&lt;="&amp;$C$4))</f>
        <v/>
      </c>
      <c r="G53" s="40">
        <f>IF($A53="","",$E53+$F53)</f>
        <v/>
      </c>
      <c r="H53" s="40">
        <f>IF(OR($A53="",N($C53)=0),"",$G53/$C53)</f>
        <v/>
      </c>
    </row>
    <row r="54">
      <c r="A54" s="38">
        <f>IF(Equipo!$A$49="","",Equipo!$A$49)</f>
        <v/>
      </c>
      <c r="B54" s="38">
        <f>IF($A54="","",Equipo!$B$49)</f>
        <v/>
      </c>
      <c r="C54" s="38">
        <f>IF($A54="","",COUNTIFS(Asistencia!$C$2:$C$1201,$A54,Asistencia!$A$2:$A$1201,"&gt;="&amp;$C$3,Asistencia!$A$2:$A$1201,"&lt;="&amp;$C$4))</f>
        <v/>
      </c>
      <c r="D54" s="39">
        <f>IF($A54="","",SUMIFS(Asistencia!$D$2:$D$1201,Asistencia!$C$2:$C$1201,$A54,Asistencia!$A$2:$A$1201,"&gt;="&amp;$C$3,Asistencia!$A$2:$A$1201,"&lt;="&amp;$C$4))</f>
        <v/>
      </c>
      <c r="E54" s="40">
        <f>IF($A54="","",SUMIFS(Asistencia!$L$2:$L$1201,Asistencia!$C$2:$C$1201,$A54,Asistencia!$A$2:$A$1201,"&gt;="&amp;$C$3,Asistencia!$A$2:$A$1201,"&lt;="&amp;$C$4))</f>
        <v/>
      </c>
      <c r="F54" s="40">
        <f>IF($A54="","",SUMIFS(Asistencia!$M$2:$M$1201,Asistencia!$C$2:$C$1201,$A54,Asistencia!$A$2:$A$1201,"&gt;="&amp;$C$3,Asistencia!$A$2:$A$1201,"&lt;="&amp;$C$4))</f>
        <v/>
      </c>
      <c r="G54" s="40">
        <f>IF($A54="","",$E54+$F54)</f>
        <v/>
      </c>
      <c r="H54" s="40">
        <f>IF(OR($A54="",N($C54)=0),"",$G54/$C54)</f>
        <v/>
      </c>
    </row>
    <row r="55">
      <c r="A55" s="38">
        <f>IF(Equipo!$A$50="","",Equipo!$A$50)</f>
        <v/>
      </c>
      <c r="B55" s="38">
        <f>IF($A55="","",Equipo!$B$50)</f>
        <v/>
      </c>
      <c r="C55" s="38">
        <f>IF($A55="","",COUNTIFS(Asistencia!$C$2:$C$1201,$A55,Asistencia!$A$2:$A$1201,"&gt;="&amp;$C$3,Asistencia!$A$2:$A$1201,"&lt;="&amp;$C$4))</f>
        <v/>
      </c>
      <c r="D55" s="39">
        <f>IF($A55="","",SUMIFS(Asistencia!$D$2:$D$1201,Asistencia!$C$2:$C$1201,$A55,Asistencia!$A$2:$A$1201,"&gt;="&amp;$C$3,Asistencia!$A$2:$A$1201,"&lt;="&amp;$C$4))</f>
        <v/>
      </c>
      <c r="E55" s="40">
        <f>IF($A55="","",SUMIFS(Asistencia!$L$2:$L$1201,Asistencia!$C$2:$C$1201,$A55,Asistencia!$A$2:$A$1201,"&gt;="&amp;$C$3,Asistencia!$A$2:$A$1201,"&lt;="&amp;$C$4))</f>
        <v/>
      </c>
      <c r="F55" s="40">
        <f>IF($A55="","",SUMIFS(Asistencia!$M$2:$M$1201,Asistencia!$C$2:$C$1201,$A55,Asistencia!$A$2:$A$1201,"&gt;="&amp;$C$3,Asistencia!$A$2:$A$1201,"&lt;="&amp;$C$4))</f>
        <v/>
      </c>
      <c r="G55" s="40">
        <f>IF($A55="","",$E55+$F55)</f>
        <v/>
      </c>
      <c r="H55" s="40">
        <f>IF(OR($A55="",N($C55)=0),"",$G55/$C55)</f>
        <v/>
      </c>
    </row>
    <row r="56">
      <c r="A56" s="38">
        <f>IF(Equipo!$A$51="","",Equipo!$A$51)</f>
        <v/>
      </c>
      <c r="B56" s="38">
        <f>IF($A56="","",Equipo!$B$51)</f>
        <v/>
      </c>
      <c r="C56" s="38">
        <f>IF($A56="","",COUNTIFS(Asistencia!$C$2:$C$1201,$A56,Asistencia!$A$2:$A$1201,"&gt;="&amp;$C$3,Asistencia!$A$2:$A$1201,"&lt;="&amp;$C$4))</f>
        <v/>
      </c>
      <c r="D56" s="39">
        <f>IF($A56="","",SUMIFS(Asistencia!$D$2:$D$1201,Asistencia!$C$2:$C$1201,$A56,Asistencia!$A$2:$A$1201,"&gt;="&amp;$C$3,Asistencia!$A$2:$A$1201,"&lt;="&amp;$C$4))</f>
        <v/>
      </c>
      <c r="E56" s="40">
        <f>IF($A56="","",SUMIFS(Asistencia!$L$2:$L$1201,Asistencia!$C$2:$C$1201,$A56,Asistencia!$A$2:$A$1201,"&gt;="&amp;$C$3,Asistencia!$A$2:$A$1201,"&lt;="&amp;$C$4))</f>
        <v/>
      </c>
      <c r="F56" s="40">
        <f>IF($A56="","",SUMIFS(Asistencia!$M$2:$M$1201,Asistencia!$C$2:$C$1201,$A56,Asistencia!$A$2:$A$1201,"&gt;="&amp;$C$3,Asistencia!$A$2:$A$1201,"&lt;="&amp;$C$4))</f>
        <v/>
      </c>
      <c r="G56" s="40">
        <f>IF($A56="","",$E56+$F56)</f>
        <v/>
      </c>
      <c r="H56" s="40">
        <f>IF(OR($A56="",N($C56)=0),"",$G56/$C56)</f>
        <v/>
      </c>
    </row>
    <row r="57">
      <c r="A57" s="38">
        <f>IF(Equipo!$A$52="","",Equipo!$A$52)</f>
        <v/>
      </c>
      <c r="B57" s="38">
        <f>IF($A57="","",Equipo!$B$52)</f>
        <v/>
      </c>
      <c r="C57" s="38">
        <f>IF($A57="","",COUNTIFS(Asistencia!$C$2:$C$1201,$A57,Asistencia!$A$2:$A$1201,"&gt;="&amp;$C$3,Asistencia!$A$2:$A$1201,"&lt;="&amp;$C$4))</f>
        <v/>
      </c>
      <c r="D57" s="39">
        <f>IF($A57="","",SUMIFS(Asistencia!$D$2:$D$1201,Asistencia!$C$2:$C$1201,$A57,Asistencia!$A$2:$A$1201,"&gt;="&amp;$C$3,Asistencia!$A$2:$A$1201,"&lt;="&amp;$C$4))</f>
        <v/>
      </c>
      <c r="E57" s="40">
        <f>IF($A57="","",SUMIFS(Asistencia!$L$2:$L$1201,Asistencia!$C$2:$C$1201,$A57,Asistencia!$A$2:$A$1201,"&gt;="&amp;$C$3,Asistencia!$A$2:$A$1201,"&lt;="&amp;$C$4))</f>
        <v/>
      </c>
      <c r="F57" s="40">
        <f>IF($A57="","",SUMIFS(Asistencia!$M$2:$M$1201,Asistencia!$C$2:$C$1201,$A57,Asistencia!$A$2:$A$1201,"&gt;="&amp;$C$3,Asistencia!$A$2:$A$1201,"&lt;="&amp;$C$4))</f>
        <v/>
      </c>
      <c r="G57" s="40">
        <f>IF($A57="","",$E57+$F57)</f>
        <v/>
      </c>
      <c r="H57" s="40">
        <f>IF(OR($A57="",N($C57)=0),"",$G57/$C57)</f>
        <v/>
      </c>
    </row>
    <row r="58">
      <c r="A58" s="38">
        <f>IF(Equipo!$A$53="","",Equipo!$A$53)</f>
        <v/>
      </c>
      <c r="B58" s="38">
        <f>IF($A58="","",Equipo!$B$53)</f>
        <v/>
      </c>
      <c r="C58" s="38">
        <f>IF($A58="","",COUNTIFS(Asistencia!$C$2:$C$1201,$A58,Asistencia!$A$2:$A$1201,"&gt;="&amp;$C$3,Asistencia!$A$2:$A$1201,"&lt;="&amp;$C$4))</f>
        <v/>
      </c>
      <c r="D58" s="39">
        <f>IF($A58="","",SUMIFS(Asistencia!$D$2:$D$1201,Asistencia!$C$2:$C$1201,$A58,Asistencia!$A$2:$A$1201,"&gt;="&amp;$C$3,Asistencia!$A$2:$A$1201,"&lt;="&amp;$C$4))</f>
        <v/>
      </c>
      <c r="E58" s="40">
        <f>IF($A58="","",SUMIFS(Asistencia!$L$2:$L$1201,Asistencia!$C$2:$C$1201,$A58,Asistencia!$A$2:$A$1201,"&gt;="&amp;$C$3,Asistencia!$A$2:$A$1201,"&lt;="&amp;$C$4))</f>
        <v/>
      </c>
      <c r="F58" s="40">
        <f>IF($A58="","",SUMIFS(Asistencia!$M$2:$M$1201,Asistencia!$C$2:$C$1201,$A58,Asistencia!$A$2:$A$1201,"&gt;="&amp;$C$3,Asistencia!$A$2:$A$1201,"&lt;="&amp;$C$4))</f>
        <v/>
      </c>
      <c r="G58" s="40">
        <f>IF($A58="","",$E58+$F58)</f>
        <v/>
      </c>
      <c r="H58" s="40">
        <f>IF(OR($A58="",N($C58)=0),"",$G58/$C58)</f>
        <v/>
      </c>
    </row>
    <row r="59">
      <c r="A59" s="38">
        <f>IF(Equipo!$A$54="","",Equipo!$A$54)</f>
        <v/>
      </c>
      <c r="B59" s="38">
        <f>IF($A59="","",Equipo!$B$54)</f>
        <v/>
      </c>
      <c r="C59" s="38">
        <f>IF($A59="","",COUNTIFS(Asistencia!$C$2:$C$1201,$A59,Asistencia!$A$2:$A$1201,"&gt;="&amp;$C$3,Asistencia!$A$2:$A$1201,"&lt;="&amp;$C$4))</f>
        <v/>
      </c>
      <c r="D59" s="39">
        <f>IF($A59="","",SUMIFS(Asistencia!$D$2:$D$1201,Asistencia!$C$2:$C$1201,$A59,Asistencia!$A$2:$A$1201,"&gt;="&amp;$C$3,Asistencia!$A$2:$A$1201,"&lt;="&amp;$C$4))</f>
        <v/>
      </c>
      <c r="E59" s="40">
        <f>IF($A59="","",SUMIFS(Asistencia!$L$2:$L$1201,Asistencia!$C$2:$C$1201,$A59,Asistencia!$A$2:$A$1201,"&gt;="&amp;$C$3,Asistencia!$A$2:$A$1201,"&lt;="&amp;$C$4))</f>
        <v/>
      </c>
      <c r="F59" s="40">
        <f>IF($A59="","",SUMIFS(Asistencia!$M$2:$M$1201,Asistencia!$C$2:$C$1201,$A59,Asistencia!$A$2:$A$1201,"&gt;="&amp;$C$3,Asistencia!$A$2:$A$1201,"&lt;="&amp;$C$4))</f>
        <v/>
      </c>
      <c r="G59" s="40">
        <f>IF($A59="","",$E59+$F59)</f>
        <v/>
      </c>
      <c r="H59" s="40">
        <f>IF(OR($A59="",N($C59)=0),"",$G59/$C59)</f>
        <v/>
      </c>
    </row>
    <row r="60">
      <c r="A60" s="38">
        <f>IF(Equipo!$A$55="","",Equipo!$A$55)</f>
        <v/>
      </c>
      <c r="B60" s="38">
        <f>IF($A60="","",Equipo!$B$55)</f>
        <v/>
      </c>
      <c r="C60" s="38">
        <f>IF($A60="","",COUNTIFS(Asistencia!$C$2:$C$1201,$A60,Asistencia!$A$2:$A$1201,"&gt;="&amp;$C$3,Asistencia!$A$2:$A$1201,"&lt;="&amp;$C$4))</f>
        <v/>
      </c>
      <c r="D60" s="39">
        <f>IF($A60="","",SUMIFS(Asistencia!$D$2:$D$1201,Asistencia!$C$2:$C$1201,$A60,Asistencia!$A$2:$A$1201,"&gt;="&amp;$C$3,Asistencia!$A$2:$A$1201,"&lt;="&amp;$C$4))</f>
        <v/>
      </c>
      <c r="E60" s="40">
        <f>IF($A60="","",SUMIFS(Asistencia!$L$2:$L$1201,Asistencia!$C$2:$C$1201,$A60,Asistencia!$A$2:$A$1201,"&gt;="&amp;$C$3,Asistencia!$A$2:$A$1201,"&lt;="&amp;$C$4))</f>
        <v/>
      </c>
      <c r="F60" s="40">
        <f>IF($A60="","",SUMIFS(Asistencia!$M$2:$M$1201,Asistencia!$C$2:$C$1201,$A60,Asistencia!$A$2:$A$1201,"&gt;="&amp;$C$3,Asistencia!$A$2:$A$1201,"&lt;="&amp;$C$4))</f>
        <v/>
      </c>
      <c r="G60" s="40">
        <f>IF($A60="","",$E60+$F60)</f>
        <v/>
      </c>
      <c r="H60" s="40">
        <f>IF(OR($A60="",N($C60)=0),"",$G60/$C60)</f>
        <v/>
      </c>
    </row>
    <row r="61">
      <c r="A61" s="38">
        <f>IF(Equipo!$A$56="","",Equipo!$A$56)</f>
        <v/>
      </c>
      <c r="B61" s="38">
        <f>IF($A61="","",Equipo!$B$56)</f>
        <v/>
      </c>
      <c r="C61" s="38">
        <f>IF($A61="","",COUNTIFS(Asistencia!$C$2:$C$1201,$A61,Asistencia!$A$2:$A$1201,"&gt;="&amp;$C$3,Asistencia!$A$2:$A$1201,"&lt;="&amp;$C$4))</f>
        <v/>
      </c>
      <c r="D61" s="39">
        <f>IF($A61="","",SUMIFS(Asistencia!$D$2:$D$1201,Asistencia!$C$2:$C$1201,$A61,Asistencia!$A$2:$A$1201,"&gt;="&amp;$C$3,Asistencia!$A$2:$A$1201,"&lt;="&amp;$C$4))</f>
        <v/>
      </c>
      <c r="E61" s="40">
        <f>IF($A61="","",SUMIFS(Asistencia!$L$2:$L$1201,Asistencia!$C$2:$C$1201,$A61,Asistencia!$A$2:$A$1201,"&gt;="&amp;$C$3,Asistencia!$A$2:$A$1201,"&lt;="&amp;$C$4))</f>
        <v/>
      </c>
      <c r="F61" s="40">
        <f>IF($A61="","",SUMIFS(Asistencia!$M$2:$M$1201,Asistencia!$C$2:$C$1201,$A61,Asistencia!$A$2:$A$1201,"&gt;="&amp;$C$3,Asistencia!$A$2:$A$1201,"&lt;="&amp;$C$4))</f>
        <v/>
      </c>
      <c r="G61" s="40">
        <f>IF($A61="","",$E61+$F61)</f>
        <v/>
      </c>
      <c r="H61" s="40">
        <f>IF(OR($A61="",N($C61)=0),"",$G61/$C61)</f>
        <v/>
      </c>
    </row>
    <row r="62">
      <c r="A62" s="38">
        <f>IF(Equipo!$A$57="","",Equipo!$A$57)</f>
        <v/>
      </c>
      <c r="B62" s="38">
        <f>IF($A62="","",Equipo!$B$57)</f>
        <v/>
      </c>
      <c r="C62" s="38">
        <f>IF($A62="","",COUNTIFS(Asistencia!$C$2:$C$1201,$A62,Asistencia!$A$2:$A$1201,"&gt;="&amp;$C$3,Asistencia!$A$2:$A$1201,"&lt;="&amp;$C$4))</f>
        <v/>
      </c>
      <c r="D62" s="39">
        <f>IF($A62="","",SUMIFS(Asistencia!$D$2:$D$1201,Asistencia!$C$2:$C$1201,$A62,Asistencia!$A$2:$A$1201,"&gt;="&amp;$C$3,Asistencia!$A$2:$A$1201,"&lt;="&amp;$C$4))</f>
        <v/>
      </c>
      <c r="E62" s="40">
        <f>IF($A62="","",SUMIFS(Asistencia!$L$2:$L$1201,Asistencia!$C$2:$C$1201,$A62,Asistencia!$A$2:$A$1201,"&gt;="&amp;$C$3,Asistencia!$A$2:$A$1201,"&lt;="&amp;$C$4))</f>
        <v/>
      </c>
      <c r="F62" s="40">
        <f>IF($A62="","",SUMIFS(Asistencia!$M$2:$M$1201,Asistencia!$C$2:$C$1201,$A62,Asistencia!$A$2:$A$1201,"&gt;="&amp;$C$3,Asistencia!$A$2:$A$1201,"&lt;="&amp;$C$4))</f>
        <v/>
      </c>
      <c r="G62" s="40">
        <f>IF($A62="","",$E62+$F62)</f>
        <v/>
      </c>
      <c r="H62" s="40">
        <f>IF(OR($A62="",N($C62)=0),"",$G62/$C62)</f>
        <v/>
      </c>
    </row>
    <row r="63">
      <c r="A63" s="38">
        <f>IF(Equipo!$A$58="","",Equipo!$A$58)</f>
        <v/>
      </c>
      <c r="B63" s="38">
        <f>IF($A63="","",Equipo!$B$58)</f>
        <v/>
      </c>
      <c r="C63" s="38">
        <f>IF($A63="","",COUNTIFS(Asistencia!$C$2:$C$1201,$A63,Asistencia!$A$2:$A$1201,"&gt;="&amp;$C$3,Asistencia!$A$2:$A$1201,"&lt;="&amp;$C$4))</f>
        <v/>
      </c>
      <c r="D63" s="39">
        <f>IF($A63="","",SUMIFS(Asistencia!$D$2:$D$1201,Asistencia!$C$2:$C$1201,$A63,Asistencia!$A$2:$A$1201,"&gt;="&amp;$C$3,Asistencia!$A$2:$A$1201,"&lt;="&amp;$C$4))</f>
        <v/>
      </c>
      <c r="E63" s="40">
        <f>IF($A63="","",SUMIFS(Asistencia!$L$2:$L$1201,Asistencia!$C$2:$C$1201,$A63,Asistencia!$A$2:$A$1201,"&gt;="&amp;$C$3,Asistencia!$A$2:$A$1201,"&lt;="&amp;$C$4))</f>
        <v/>
      </c>
      <c r="F63" s="40">
        <f>IF($A63="","",SUMIFS(Asistencia!$M$2:$M$1201,Asistencia!$C$2:$C$1201,$A63,Asistencia!$A$2:$A$1201,"&gt;="&amp;$C$3,Asistencia!$A$2:$A$1201,"&lt;="&amp;$C$4))</f>
        <v/>
      </c>
      <c r="G63" s="40">
        <f>IF($A63="","",$E63+$F63)</f>
        <v/>
      </c>
      <c r="H63" s="40">
        <f>IF(OR($A63="",N($C63)=0),"",$G63/$C63)</f>
        <v/>
      </c>
    </row>
    <row r="64">
      <c r="A64" s="38">
        <f>IF(Equipo!$A$59="","",Equipo!$A$59)</f>
        <v/>
      </c>
      <c r="B64" s="38">
        <f>IF($A64="","",Equipo!$B$59)</f>
        <v/>
      </c>
      <c r="C64" s="38">
        <f>IF($A64="","",COUNTIFS(Asistencia!$C$2:$C$1201,$A64,Asistencia!$A$2:$A$1201,"&gt;="&amp;$C$3,Asistencia!$A$2:$A$1201,"&lt;="&amp;$C$4))</f>
        <v/>
      </c>
      <c r="D64" s="39">
        <f>IF($A64="","",SUMIFS(Asistencia!$D$2:$D$1201,Asistencia!$C$2:$C$1201,$A64,Asistencia!$A$2:$A$1201,"&gt;="&amp;$C$3,Asistencia!$A$2:$A$1201,"&lt;="&amp;$C$4))</f>
        <v/>
      </c>
      <c r="E64" s="40">
        <f>IF($A64="","",SUMIFS(Asistencia!$L$2:$L$1201,Asistencia!$C$2:$C$1201,$A64,Asistencia!$A$2:$A$1201,"&gt;="&amp;$C$3,Asistencia!$A$2:$A$1201,"&lt;="&amp;$C$4))</f>
        <v/>
      </c>
      <c r="F64" s="40">
        <f>IF($A64="","",SUMIFS(Asistencia!$M$2:$M$1201,Asistencia!$C$2:$C$1201,$A64,Asistencia!$A$2:$A$1201,"&gt;="&amp;$C$3,Asistencia!$A$2:$A$1201,"&lt;="&amp;$C$4))</f>
        <v/>
      </c>
      <c r="G64" s="40">
        <f>IF($A64="","",$E64+$F64)</f>
        <v/>
      </c>
      <c r="H64" s="40">
        <f>IF(OR($A64="",N($C64)=0),"",$G64/$C64)</f>
        <v/>
      </c>
    </row>
    <row r="65">
      <c r="A65" s="38">
        <f>IF(Equipo!$A$60="","",Equipo!$A$60)</f>
        <v/>
      </c>
      <c r="B65" s="38">
        <f>IF($A65="","",Equipo!$B$60)</f>
        <v/>
      </c>
      <c r="C65" s="38">
        <f>IF($A65="","",COUNTIFS(Asistencia!$C$2:$C$1201,$A65,Asistencia!$A$2:$A$1201,"&gt;="&amp;$C$3,Asistencia!$A$2:$A$1201,"&lt;="&amp;$C$4))</f>
        <v/>
      </c>
      <c r="D65" s="39">
        <f>IF($A65="","",SUMIFS(Asistencia!$D$2:$D$1201,Asistencia!$C$2:$C$1201,$A65,Asistencia!$A$2:$A$1201,"&gt;="&amp;$C$3,Asistencia!$A$2:$A$1201,"&lt;="&amp;$C$4))</f>
        <v/>
      </c>
      <c r="E65" s="40">
        <f>IF($A65="","",SUMIFS(Asistencia!$L$2:$L$1201,Asistencia!$C$2:$C$1201,$A65,Asistencia!$A$2:$A$1201,"&gt;="&amp;$C$3,Asistencia!$A$2:$A$1201,"&lt;="&amp;$C$4))</f>
        <v/>
      </c>
      <c r="F65" s="40">
        <f>IF($A65="","",SUMIFS(Asistencia!$M$2:$M$1201,Asistencia!$C$2:$C$1201,$A65,Asistencia!$A$2:$A$1201,"&gt;="&amp;$C$3,Asistencia!$A$2:$A$1201,"&lt;="&amp;$C$4))</f>
        <v/>
      </c>
      <c r="G65" s="40">
        <f>IF($A65="","",$E65+$F65)</f>
        <v/>
      </c>
      <c r="H65" s="40">
        <f>IF(OR($A65="",N($C65)=0),"",$G65/$C65)</f>
        <v/>
      </c>
    </row>
    <row r="66">
      <c r="A66" s="38">
        <f>IF(Equipo!$A$61="","",Equipo!$A$61)</f>
        <v/>
      </c>
      <c r="B66" s="38">
        <f>IF($A66="","",Equipo!$B$61)</f>
        <v/>
      </c>
      <c r="C66" s="38">
        <f>IF($A66="","",COUNTIFS(Asistencia!$C$2:$C$1201,$A66,Asistencia!$A$2:$A$1201,"&gt;="&amp;$C$3,Asistencia!$A$2:$A$1201,"&lt;="&amp;$C$4))</f>
        <v/>
      </c>
      <c r="D66" s="39">
        <f>IF($A66="","",SUMIFS(Asistencia!$D$2:$D$1201,Asistencia!$C$2:$C$1201,$A66,Asistencia!$A$2:$A$1201,"&gt;="&amp;$C$3,Asistencia!$A$2:$A$1201,"&lt;="&amp;$C$4))</f>
        <v/>
      </c>
      <c r="E66" s="40">
        <f>IF($A66="","",SUMIFS(Asistencia!$L$2:$L$1201,Asistencia!$C$2:$C$1201,$A66,Asistencia!$A$2:$A$1201,"&gt;="&amp;$C$3,Asistencia!$A$2:$A$1201,"&lt;="&amp;$C$4))</f>
        <v/>
      </c>
      <c r="F66" s="40">
        <f>IF($A66="","",SUMIFS(Asistencia!$M$2:$M$1201,Asistencia!$C$2:$C$1201,$A66,Asistencia!$A$2:$A$1201,"&gt;="&amp;$C$3,Asistencia!$A$2:$A$1201,"&lt;="&amp;$C$4))</f>
        <v/>
      </c>
      <c r="G66" s="40">
        <f>IF($A66="","",$E66+$F66)</f>
        <v/>
      </c>
      <c r="H66" s="40">
        <f>IF(OR($A66="",N($C66)=0),"",$G66/$C66)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2026-10-20T10:45:22Z</dcterms:created>
  <dcterms:modified xmlns:dcterms="http://purl.org/dc/terms/" xmlns:xsi="http://www.w3.org/2001/XMLSchema-instance" xsi:type="dcterms:W3CDTF">2026-10-20T10:45:24Z</dcterms:modified>
</cp:coreProperties>
</file>