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ucursales y productos" sheetId="2" state="visible" r:id="rId2"/>
    <sheet xmlns:r="http://schemas.openxmlformats.org/officeDocument/2006/relationships" name="Transferencias" sheetId="3" state="visible" r:id="rId3"/>
    <sheet xmlns:r="http://schemas.openxmlformats.org/officeDocument/2006/relationships" name="Remito" sheetId="4" state="visible" r:id="rId4"/>
    <sheet xmlns:r="http://schemas.openxmlformats.org/officeDocument/2006/relationships" name="Resumen" sheetId="5" state="visible" r:id="rId5"/>
  </sheets>
  <definedNames>
    <definedName name="_xlnm.Print_Area" localSheetId="3">'Remito'!$B$1:$I$57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;&quot;-&quot;"/>
    <numFmt numFmtId="165" formatCode="dd/mm/yyyy"/>
    <numFmt numFmtId="166" formatCode="#,##0.##;[Red]-#,##0.##;&quot;-&quot;"/>
    <numFmt numFmtId="167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FFFFFF"/>
      <sz val="10"/>
    </font>
    <font>
      <name val="Arial"/>
      <b val="1"/>
      <color rgb="FF222036"/>
      <sz val="14"/>
    </font>
    <font>
      <name val="Arial"/>
      <b val="1"/>
      <color rgb="FF333333"/>
      <sz val="12"/>
    </font>
    <font>
      <name val="Arial"/>
      <b val="1"/>
      <color rgb="FF333333"/>
      <sz val="10"/>
    </font>
  </fonts>
  <fills count="6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  <xf numFmtId="166" fontId="5" fillId="4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8" fillId="0" borderId="0" pivotButton="0" quotePrefix="0" xfId="0"/>
    <xf numFmtId="0" fontId="9" fillId="5" borderId="1" pivotButton="0" quotePrefix="0" xfId="0"/>
    <xf numFmtId="0" fontId="4" fillId="0" borderId="0" pivotButton="0" quotePrefix="0" xfId="0"/>
    <xf numFmtId="165" fontId="0" fillId="4" borderId="1" pivotButton="0" quotePrefix="0" xfId="0"/>
    <xf numFmtId="0" fontId="10" fillId="4" borderId="0" pivotButton="0" quotePrefix="0" xfId="0"/>
    <xf numFmtId="0" fontId="0" fillId="4" borderId="1" pivotButton="0" quotePrefix="0" xfId="0"/>
    <xf numFmtId="166" fontId="5" fillId="0" borderId="1" pivotButton="0" quotePrefix="0" xfId="0"/>
    <xf numFmtId="166" fontId="1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6" fontId="5" fillId="4" borderId="1" pivotButton="0" quotePrefix="0" xfId="0"/>
    <xf numFmtId="0" fontId="10" fillId="3" borderId="0" pivotButton="0" quotePrefix="0" xfId="0"/>
    <xf numFmtId="164" fontId="10" fillId="3" borderId="0" pivotButton="0" quotePrefix="0" xfId="0"/>
    <xf numFmtId="166" fontId="10" fillId="3" borderId="0" pivotButton="0" quotePrefix="0" xfId="0"/>
  </cellXfs>
  <cellStyles count="1">
    <cellStyle name="Normal" xfId="0" builtinId="0" hidden="0"/>
  </cellStyles>
  <dxfs count="6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666666"/>
      </font>
      <fill>
        <patternFill patternType="solid">
          <fgColor rgb="FFF7F7F7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ill>
        <patternFill patternType="solid">
          <fgColor rgb="FFFADBD0"/>
        </patternFill>
      </fill>
    </dxf>
    <dxf>
      <font>
        <b val="1"/>
        <color rgb="FFD85A3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transferencias entre sucursales</t>
        </is>
      </c>
    </row>
    <row r="4" ht="18" customHeight="1">
      <c r="B4" s="3" t="inlineStr">
        <is>
          <t>Para negocios con más de un local o un depósito central que mueve mercadería entre ellos</t>
        </is>
      </c>
    </row>
    <row r="6" ht="30" customHeight="1">
      <c r="B6" s="4" t="inlineStr">
        <is>
          <t>Para el que hoy arma los envíos entre locales por WhatsApp o en un papel y después no sabe qué se pidió, qué salió y qué llegó de verdad.</t>
        </is>
      </c>
    </row>
    <row r="7" ht="46" customHeight="1">
      <c r="B7" s="5" t="inlineStr">
        <is>
          <t>Cada renglón sigue un producto de una transferencia en sus tres momentos: lo que pidió el local, lo que envió el origen y lo que recibió el destino. La planilla marca el estado, calcula las diferencias en unidades y en pesos, y arma el remito para imprimir.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«Sucursales y productos», cargá tus locales y depósitos, y tus productos con su unidad y su costo. Después aparecen en los desplegables.</t>
        </is>
      </c>
    </row>
    <row r="11" ht="34" customHeight="1">
      <c r="B11" s="5" t="inlineStr">
        <is>
          <t>2.  En «Transferencias», cuando un local pide mercadería, sumá un renglón por producto con el número de transferencia, la fecha, el origen, el destino y la cantidad pedida.</t>
        </is>
      </c>
    </row>
    <row r="12" ht="34" customHeight="1">
      <c r="B12" s="5" t="inlineStr">
        <is>
          <t>3.  Cuando sale el envío, completá la cantidad enviada y la fecha. Si mandás menos de lo pedido, el estado queda en «Envío parcial».</t>
        </is>
      </c>
    </row>
    <row r="13" ht="34" customHeight="1">
      <c r="B13" s="5" t="inlineStr">
        <is>
          <t>4.  Cuando llega, el que recibe cuenta y anota la cantidad recibida, la fecha y su nombre. Si no coincide con lo enviado, el estado pasa a «Recibido con diferencia» y ves cuánto vale esa diferencia.</t>
        </is>
      </c>
    </row>
    <row r="14" ht="34" customHeight="1">
      <c r="B14" s="5" t="inlineStr">
        <is>
          <t>5.  En «Remito» elegís el número de transferencia y sale listo para imprimir con lugar para las firmas. En «Resumen» ves lo enviado, lo pendiente y las diferencias por sucursal en el período que elijas.</t>
        </is>
      </c>
    </row>
    <row r="16">
      <c r="B16" s="4" t="inlineStr">
        <is>
          <t>QUÉ EDITÁS VOS Y QUÉ SE CALCULA SOLO</t>
        </is>
      </c>
    </row>
    <row r="17" ht="30" customHeight="1">
      <c r="B17" s="5" t="inlineStr">
        <is>
          <t>•  Editás: las celdas blancas (sucursales, productos y costos, y en cada transferencia: número, fechas, origen, destino, código, cantidades, quién recibió y observaciones).</t>
        </is>
      </c>
    </row>
    <row r="18" ht="20" customHeight="1">
      <c r="B18" s="5" t="inlineStr">
        <is>
          <t>•  No toques: las celdas grises con fórmula (producto, unidad, costo, diferencias, estado, el «Remito» y el «Resumen»).</t>
        </is>
      </c>
    </row>
    <row r="19" ht="30" customHeight="1">
      <c r="B19" s="5" t="inlineStr">
        <is>
          <t>•  Todos los renglones de una misma transferencia llevan el mismo número, el mismo origen y el mismo destino. Los datos de ejemplo están para borrar.</t>
        </is>
      </c>
    </row>
    <row r="21" ht="20" customHeight="1">
      <c r="B21" s="6" t="inlineStr">
        <is>
          <t>Esto te ordena las transferencias hoy.</t>
        </is>
      </c>
    </row>
    <row r="22" ht="34" customHeight="1">
      <c r="B22" s="7" t="inlineStr">
        <is>
          <t>En el Manager de bcnsoft, la transferencia de stock entre sucursales queda registrada en el sistema en el momento, con un comprobante interno para el control de quien recibe.</t>
        </is>
      </c>
    </row>
    <row r="23" ht="20" customHeight="1">
      <c r="B23" s="7" t="inlineStr">
        <is>
          <t>¿Lo querés ver con tus sucursales? Escribinos por WhatsApp: +54 9 11 2865-4468 — te atiende una persona, no un bot.</t>
        </is>
      </c>
    </row>
    <row r="25">
      <c r="B25" s="8" t="inlineStr">
        <is>
          <t>Centro de Recursos bcnsoft · Recurso gratuito para negocios con sucursales · bcnsoft.com.ar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" customWidth="1" min="3" max="3"/>
    <col width="11" customWidth="1" min="4" max="4"/>
    <col width="30" customWidth="1" min="5" max="5"/>
    <col width="10" customWidth="1" min="6" max="6"/>
    <col width="14" customWidth="1" min="7" max="7"/>
  </cols>
  <sheetData>
    <row r="1" ht="36" customHeight="1">
      <c r="A1" s="9" t="inlineStr">
        <is>
          <t>Sucursal o depósito</t>
        </is>
      </c>
      <c r="B1" s="9" t="inlineStr">
        <is>
          <t>Responsable</t>
        </is>
      </c>
      <c r="C1" s="10" t="inlineStr"/>
      <c r="D1" s="9" t="inlineStr">
        <is>
          <t>Código</t>
        </is>
      </c>
      <c r="E1" s="9" t="inlineStr">
        <is>
          <t>Producto</t>
        </is>
      </c>
      <c r="F1" s="9" t="inlineStr">
        <is>
          <t>Unidad</t>
        </is>
      </c>
      <c r="G1" s="9" t="inlineStr">
        <is>
          <t>Costo unitario</t>
        </is>
      </c>
    </row>
    <row r="2">
      <c r="A2" s="11" t="inlineStr">
        <is>
          <t>Depósito central</t>
        </is>
      </c>
      <c r="B2" s="11" t="inlineStr">
        <is>
          <t>Gabriel</t>
        </is>
      </c>
      <c r="D2" s="11" t="inlineStr">
        <is>
          <t>A-001</t>
        </is>
      </c>
      <c r="E2" s="11" t="inlineStr">
        <is>
          <t>Aceite de girasol 1,5 L</t>
        </is>
      </c>
      <c r="F2" s="11" t="inlineStr">
        <is>
          <t>unidad</t>
        </is>
      </c>
      <c r="G2" s="12" t="n">
        <v>2900</v>
      </c>
    </row>
    <row r="3">
      <c r="A3" s="11" t="inlineStr">
        <is>
          <t>Sucursal Centro</t>
        </is>
      </c>
      <c r="B3" s="11" t="inlineStr">
        <is>
          <t>Paula</t>
        </is>
      </c>
      <c r="D3" s="11" t="inlineStr">
        <is>
          <t>A-002</t>
        </is>
      </c>
      <c r="E3" s="11" t="inlineStr">
        <is>
          <t>Arroz largo fino 1 kg</t>
        </is>
      </c>
      <c r="F3" s="11" t="inlineStr">
        <is>
          <t>unidad</t>
        </is>
      </c>
      <c r="G3" s="12" t="n">
        <v>1450</v>
      </c>
    </row>
    <row r="4">
      <c r="A4" s="11" t="inlineStr">
        <is>
          <t>Sucursal Norte</t>
        </is>
      </c>
      <c r="B4" s="11" t="inlineStr">
        <is>
          <t>Hernán</t>
        </is>
      </c>
      <c r="D4" s="11" t="inlineStr">
        <is>
          <t>A-003</t>
        </is>
      </c>
      <c r="E4" s="11" t="inlineStr">
        <is>
          <t>Yerba mate 1 kg</t>
        </is>
      </c>
      <c r="F4" s="11" t="inlineStr">
        <is>
          <t>unidad</t>
        </is>
      </c>
      <c r="G4" s="12" t="n">
        <v>4800</v>
      </c>
    </row>
    <row r="5">
      <c r="A5" s="11" t="inlineStr">
        <is>
          <t>Sucursal Sur</t>
        </is>
      </c>
      <c r="B5" s="11" t="inlineStr">
        <is>
          <t>Vero</t>
        </is>
      </c>
      <c r="D5" s="11" t="inlineStr">
        <is>
          <t>B-001</t>
        </is>
      </c>
      <c r="E5" s="11" t="inlineStr">
        <is>
          <t>Gaseosa cola 2,25 L</t>
        </is>
      </c>
      <c r="F5" s="11" t="inlineStr">
        <is>
          <t>unidad</t>
        </is>
      </c>
      <c r="G5" s="12" t="n">
        <v>2300</v>
      </c>
    </row>
    <row r="6">
      <c r="A6" s="11" t="n"/>
      <c r="B6" s="11" t="n"/>
      <c r="D6" s="11" t="inlineStr">
        <is>
          <t>B-002</t>
        </is>
      </c>
      <c r="E6" s="11" t="inlineStr">
        <is>
          <t>Agua mineral 2 L</t>
        </is>
      </c>
      <c r="F6" s="11" t="inlineStr">
        <is>
          <t>unidad</t>
        </is>
      </c>
      <c r="G6" s="12" t="n">
        <v>950</v>
      </c>
    </row>
    <row r="7">
      <c r="A7" s="11" t="n"/>
      <c r="B7" s="11" t="n"/>
      <c r="D7" s="11" t="inlineStr">
        <is>
          <t>C-001</t>
        </is>
      </c>
      <c r="E7" s="11" t="inlineStr">
        <is>
          <t>Queso cremoso</t>
        </is>
      </c>
      <c r="F7" s="11" t="inlineStr">
        <is>
          <t>kg</t>
        </is>
      </c>
      <c r="G7" s="12" t="n">
        <v>9800</v>
      </c>
    </row>
    <row r="8">
      <c r="A8" s="11" t="n"/>
      <c r="B8" s="11" t="n"/>
      <c r="D8" s="11" t="inlineStr">
        <is>
          <t>L-001</t>
        </is>
      </c>
      <c r="E8" s="11" t="inlineStr">
        <is>
          <t>Lavandina 1 L</t>
        </is>
      </c>
      <c r="F8" s="11" t="inlineStr">
        <is>
          <t>unidad</t>
        </is>
      </c>
      <c r="G8" s="12" t="n">
        <v>1100</v>
      </c>
    </row>
    <row r="9">
      <c r="A9" s="11" t="n"/>
      <c r="B9" s="11" t="n"/>
      <c r="D9" s="11" t="inlineStr">
        <is>
          <t>L-002</t>
        </is>
      </c>
      <c r="E9" s="11" t="inlineStr">
        <is>
          <t>Detergente 750 ml</t>
        </is>
      </c>
      <c r="F9" s="11" t="inlineStr">
        <is>
          <t>unidad</t>
        </is>
      </c>
      <c r="G9" s="12" t="n">
        <v>1650</v>
      </c>
    </row>
    <row r="10">
      <c r="A10" s="11" t="n"/>
      <c r="B10" s="11" t="n"/>
      <c r="D10" s="11" t="n"/>
      <c r="E10" s="11" t="n"/>
      <c r="F10" s="11" t="n"/>
      <c r="G10" s="12" t="n"/>
    </row>
    <row r="11">
      <c r="A11" s="11" t="n"/>
      <c r="B11" s="11" t="n"/>
      <c r="D11" s="11" t="n"/>
      <c r="E11" s="11" t="n"/>
      <c r="F11" s="11" t="n"/>
      <c r="G11" s="12" t="n"/>
    </row>
    <row r="12">
      <c r="A12" s="11" t="n"/>
      <c r="B12" s="11" t="n"/>
      <c r="D12" s="11" t="n"/>
      <c r="E12" s="11" t="n"/>
      <c r="F12" s="11" t="n"/>
      <c r="G12" s="12" t="n"/>
    </row>
    <row r="13">
      <c r="A13" s="11" t="n"/>
      <c r="B13" s="11" t="n"/>
      <c r="D13" s="11" t="n"/>
      <c r="E13" s="11" t="n"/>
      <c r="F13" s="11" t="n"/>
      <c r="G13" s="12" t="n"/>
    </row>
    <row r="14">
      <c r="A14" s="11" t="n"/>
      <c r="B14" s="11" t="n"/>
      <c r="D14" s="11" t="n"/>
      <c r="E14" s="11" t="n"/>
      <c r="F14" s="11" t="n"/>
      <c r="G14" s="12" t="n"/>
    </row>
    <row r="15">
      <c r="A15" s="11" t="n"/>
      <c r="B15" s="11" t="n"/>
      <c r="D15" s="11" t="n"/>
      <c r="E15" s="11" t="n"/>
      <c r="F15" s="11" t="n"/>
      <c r="G15" s="12" t="n"/>
    </row>
    <row r="16">
      <c r="A16" s="11" t="n"/>
      <c r="B16" s="11" t="n"/>
      <c r="D16" s="11" t="n"/>
      <c r="E16" s="11" t="n"/>
      <c r="F16" s="11" t="n"/>
      <c r="G16" s="12" t="n"/>
    </row>
    <row r="17">
      <c r="A17" s="11" t="n"/>
      <c r="B17" s="11" t="n"/>
      <c r="D17" s="11" t="n"/>
      <c r="E17" s="11" t="n"/>
      <c r="F17" s="11" t="n"/>
      <c r="G17" s="12" t="n"/>
    </row>
    <row r="18">
      <c r="A18" s="11" t="n"/>
      <c r="B18" s="11" t="n"/>
      <c r="D18" s="11" t="n"/>
      <c r="E18" s="11" t="n"/>
      <c r="F18" s="11" t="n"/>
      <c r="G18" s="12" t="n"/>
    </row>
    <row r="19">
      <c r="A19" s="11" t="n"/>
      <c r="B19" s="11" t="n"/>
      <c r="D19" s="11" t="n"/>
      <c r="E19" s="11" t="n"/>
      <c r="F19" s="11" t="n"/>
      <c r="G19" s="12" t="n"/>
    </row>
    <row r="20">
      <c r="A20" s="11" t="n"/>
      <c r="B20" s="11" t="n"/>
      <c r="D20" s="11" t="n"/>
      <c r="E20" s="11" t="n"/>
      <c r="F20" s="11" t="n"/>
      <c r="G20" s="12" t="n"/>
    </row>
    <row r="21">
      <c r="A21" s="11" t="n"/>
      <c r="B21" s="11" t="n"/>
      <c r="D21" s="11" t="n"/>
      <c r="E21" s="11" t="n"/>
      <c r="F21" s="11" t="n"/>
      <c r="G21" s="12" t="n"/>
    </row>
    <row r="22">
      <c r="D22" s="11" t="n"/>
      <c r="E22" s="11" t="n"/>
      <c r="F22" s="11" t="n"/>
      <c r="G22" s="12" t="n"/>
    </row>
    <row r="23">
      <c r="D23" s="11" t="n"/>
      <c r="E23" s="11" t="n"/>
      <c r="F23" s="11" t="n"/>
      <c r="G23" s="12" t="n"/>
    </row>
    <row r="24">
      <c r="D24" s="11" t="n"/>
      <c r="E24" s="11" t="n"/>
      <c r="F24" s="11" t="n"/>
      <c r="G24" s="12" t="n"/>
    </row>
    <row r="25">
      <c r="D25" s="11" t="n"/>
      <c r="E25" s="11" t="n"/>
      <c r="F25" s="11" t="n"/>
      <c r="G25" s="12" t="n"/>
    </row>
    <row r="26">
      <c r="D26" s="11" t="n"/>
      <c r="E26" s="11" t="n"/>
      <c r="F26" s="11" t="n"/>
      <c r="G26" s="12" t="n"/>
    </row>
    <row r="27">
      <c r="D27" s="11" t="n"/>
      <c r="E27" s="11" t="n"/>
      <c r="F27" s="11" t="n"/>
      <c r="G27" s="12" t="n"/>
    </row>
    <row r="28">
      <c r="D28" s="11" t="n"/>
      <c r="E28" s="11" t="n"/>
      <c r="F28" s="11" t="n"/>
      <c r="G28" s="12" t="n"/>
    </row>
    <row r="29">
      <c r="D29" s="11" t="n"/>
      <c r="E29" s="11" t="n"/>
      <c r="F29" s="11" t="n"/>
      <c r="G29" s="12" t="n"/>
    </row>
    <row r="30">
      <c r="D30" s="11" t="n"/>
      <c r="E30" s="11" t="n"/>
      <c r="F30" s="11" t="n"/>
      <c r="G30" s="12" t="n"/>
    </row>
    <row r="31">
      <c r="D31" s="11" t="n"/>
      <c r="E31" s="11" t="n"/>
      <c r="F31" s="11" t="n"/>
      <c r="G31" s="12" t="n"/>
    </row>
    <row r="32">
      <c r="D32" s="11" t="n"/>
      <c r="E32" s="11" t="n"/>
      <c r="F32" s="11" t="n"/>
      <c r="G32" s="12" t="n"/>
    </row>
    <row r="33">
      <c r="D33" s="11" t="n"/>
      <c r="E33" s="11" t="n"/>
      <c r="F33" s="11" t="n"/>
      <c r="G33" s="12" t="n"/>
    </row>
    <row r="34">
      <c r="D34" s="11" t="n"/>
      <c r="E34" s="11" t="n"/>
      <c r="F34" s="11" t="n"/>
      <c r="G34" s="12" t="n"/>
    </row>
    <row r="35">
      <c r="D35" s="11" t="n"/>
      <c r="E35" s="11" t="n"/>
      <c r="F35" s="11" t="n"/>
      <c r="G35" s="12" t="n"/>
    </row>
    <row r="36">
      <c r="D36" s="11" t="n"/>
      <c r="E36" s="11" t="n"/>
      <c r="F36" s="11" t="n"/>
      <c r="G36" s="12" t="n"/>
    </row>
    <row r="37">
      <c r="D37" s="11" t="n"/>
      <c r="E37" s="11" t="n"/>
      <c r="F37" s="11" t="n"/>
      <c r="G37" s="12" t="n"/>
    </row>
    <row r="38">
      <c r="D38" s="11" t="n"/>
      <c r="E38" s="11" t="n"/>
      <c r="F38" s="11" t="n"/>
      <c r="G38" s="12" t="n"/>
    </row>
    <row r="39">
      <c r="D39" s="11" t="n"/>
      <c r="E39" s="11" t="n"/>
      <c r="F39" s="11" t="n"/>
      <c r="G39" s="12" t="n"/>
    </row>
    <row r="40">
      <c r="D40" s="11" t="n"/>
      <c r="E40" s="11" t="n"/>
      <c r="F40" s="11" t="n"/>
      <c r="G40" s="12" t="n"/>
    </row>
    <row r="41">
      <c r="D41" s="11" t="n"/>
      <c r="E41" s="11" t="n"/>
      <c r="F41" s="11" t="n"/>
      <c r="G41" s="12" t="n"/>
    </row>
    <row r="42">
      <c r="D42" s="11" t="n"/>
      <c r="E42" s="11" t="n"/>
      <c r="F42" s="11" t="n"/>
      <c r="G42" s="12" t="n"/>
    </row>
    <row r="43">
      <c r="D43" s="11" t="n"/>
      <c r="E43" s="11" t="n"/>
      <c r="F43" s="11" t="n"/>
      <c r="G43" s="12" t="n"/>
    </row>
    <row r="44">
      <c r="D44" s="11" t="n"/>
      <c r="E44" s="11" t="n"/>
      <c r="F44" s="11" t="n"/>
      <c r="G44" s="12" t="n"/>
    </row>
    <row r="45">
      <c r="D45" s="11" t="n"/>
      <c r="E45" s="11" t="n"/>
      <c r="F45" s="11" t="n"/>
      <c r="G45" s="12" t="n"/>
    </row>
    <row r="46">
      <c r="D46" s="11" t="n"/>
      <c r="E46" s="11" t="n"/>
      <c r="F46" s="11" t="n"/>
      <c r="G46" s="12" t="n"/>
    </row>
    <row r="47">
      <c r="D47" s="11" t="n"/>
      <c r="E47" s="11" t="n"/>
      <c r="F47" s="11" t="n"/>
      <c r="G47" s="12" t="n"/>
    </row>
    <row r="48">
      <c r="D48" s="11" t="n"/>
      <c r="E48" s="11" t="n"/>
      <c r="F48" s="11" t="n"/>
      <c r="G48" s="12" t="n"/>
    </row>
    <row r="49">
      <c r="D49" s="11" t="n"/>
      <c r="E49" s="11" t="n"/>
      <c r="F49" s="11" t="n"/>
      <c r="G49" s="12" t="n"/>
    </row>
    <row r="50">
      <c r="D50" s="11" t="n"/>
      <c r="E50" s="11" t="n"/>
      <c r="F50" s="11" t="n"/>
      <c r="G50" s="12" t="n"/>
    </row>
    <row r="51">
      <c r="D51" s="11" t="n"/>
      <c r="E51" s="11" t="n"/>
      <c r="F51" s="11" t="n"/>
      <c r="G51" s="12" t="n"/>
    </row>
    <row r="52">
      <c r="D52" s="11" t="n"/>
      <c r="E52" s="11" t="n"/>
      <c r="F52" s="11" t="n"/>
      <c r="G52" s="12" t="n"/>
    </row>
    <row r="53">
      <c r="D53" s="11" t="n"/>
      <c r="E53" s="11" t="n"/>
      <c r="F53" s="11" t="n"/>
      <c r="G53" s="12" t="n"/>
    </row>
    <row r="54">
      <c r="D54" s="11" t="n"/>
      <c r="E54" s="11" t="n"/>
      <c r="F54" s="11" t="n"/>
      <c r="G54" s="12" t="n"/>
    </row>
    <row r="55">
      <c r="D55" s="11" t="n"/>
      <c r="E55" s="11" t="n"/>
      <c r="F55" s="11" t="n"/>
      <c r="G55" s="12" t="n"/>
    </row>
    <row r="56">
      <c r="D56" s="11" t="n"/>
      <c r="E56" s="11" t="n"/>
      <c r="F56" s="11" t="n"/>
      <c r="G56" s="12" t="n"/>
    </row>
    <row r="57">
      <c r="D57" s="11" t="n"/>
      <c r="E57" s="11" t="n"/>
      <c r="F57" s="11" t="n"/>
      <c r="G57" s="12" t="n"/>
    </row>
    <row r="58">
      <c r="D58" s="11" t="n"/>
      <c r="E58" s="11" t="n"/>
      <c r="F58" s="11" t="n"/>
      <c r="G58" s="12" t="n"/>
    </row>
    <row r="59">
      <c r="D59" s="11" t="n"/>
      <c r="E59" s="11" t="n"/>
      <c r="F59" s="11" t="n"/>
      <c r="G59" s="12" t="n"/>
    </row>
    <row r="60">
      <c r="D60" s="11" t="n"/>
      <c r="E60" s="11" t="n"/>
      <c r="F60" s="11" t="n"/>
      <c r="G60" s="12" t="n"/>
    </row>
    <row r="61">
      <c r="D61" s="11" t="n"/>
      <c r="E61" s="11" t="n"/>
      <c r="F61" s="11" t="n"/>
      <c r="G61" s="12" t="n"/>
    </row>
    <row r="62">
      <c r="D62" s="11" t="n"/>
      <c r="E62" s="11" t="n"/>
      <c r="F62" s="11" t="n"/>
      <c r="G62" s="12" t="n"/>
    </row>
    <row r="63">
      <c r="D63" s="11" t="n"/>
      <c r="E63" s="11" t="n"/>
      <c r="F63" s="11" t="n"/>
      <c r="G63" s="12" t="n"/>
    </row>
    <row r="64">
      <c r="D64" s="11" t="n"/>
      <c r="E64" s="11" t="n"/>
      <c r="F64" s="11" t="n"/>
      <c r="G64" s="12" t="n"/>
    </row>
    <row r="65">
      <c r="D65" s="11" t="n"/>
      <c r="E65" s="11" t="n"/>
      <c r="F65" s="11" t="n"/>
      <c r="G65" s="12" t="n"/>
    </row>
    <row r="66">
      <c r="D66" s="11" t="n"/>
      <c r="E66" s="11" t="n"/>
      <c r="F66" s="11" t="n"/>
      <c r="G66" s="12" t="n"/>
    </row>
    <row r="67">
      <c r="D67" s="11" t="n"/>
      <c r="E67" s="11" t="n"/>
      <c r="F67" s="11" t="n"/>
      <c r="G67" s="12" t="n"/>
    </row>
    <row r="68">
      <c r="D68" s="11" t="n"/>
      <c r="E68" s="11" t="n"/>
      <c r="F68" s="11" t="n"/>
      <c r="G68" s="12" t="n"/>
    </row>
    <row r="69">
      <c r="D69" s="11" t="n"/>
      <c r="E69" s="11" t="n"/>
      <c r="F69" s="11" t="n"/>
      <c r="G69" s="12" t="n"/>
    </row>
    <row r="70">
      <c r="D70" s="11" t="n"/>
      <c r="E70" s="11" t="n"/>
      <c r="F70" s="11" t="n"/>
      <c r="G70" s="12" t="n"/>
    </row>
    <row r="71">
      <c r="D71" s="11" t="n"/>
      <c r="E71" s="11" t="n"/>
      <c r="F71" s="11" t="n"/>
      <c r="G71" s="12" t="n"/>
    </row>
    <row r="72">
      <c r="D72" s="11" t="n"/>
      <c r="E72" s="11" t="n"/>
      <c r="F72" s="11" t="n"/>
      <c r="G72" s="12" t="n"/>
    </row>
    <row r="73">
      <c r="D73" s="11" t="n"/>
      <c r="E73" s="11" t="n"/>
      <c r="F73" s="11" t="n"/>
      <c r="G73" s="12" t="n"/>
    </row>
    <row r="74">
      <c r="D74" s="11" t="n"/>
      <c r="E74" s="11" t="n"/>
      <c r="F74" s="11" t="n"/>
      <c r="G74" s="12" t="n"/>
    </row>
    <row r="75">
      <c r="D75" s="11" t="n"/>
      <c r="E75" s="11" t="n"/>
      <c r="F75" s="11" t="n"/>
      <c r="G75" s="12" t="n"/>
    </row>
    <row r="76">
      <c r="D76" s="11" t="n"/>
      <c r="E76" s="11" t="n"/>
      <c r="F76" s="11" t="n"/>
      <c r="G76" s="12" t="n"/>
    </row>
    <row r="77">
      <c r="D77" s="11" t="n"/>
      <c r="E77" s="11" t="n"/>
      <c r="F77" s="11" t="n"/>
      <c r="G77" s="12" t="n"/>
    </row>
    <row r="78">
      <c r="D78" s="11" t="n"/>
      <c r="E78" s="11" t="n"/>
      <c r="F78" s="11" t="n"/>
      <c r="G78" s="12" t="n"/>
    </row>
    <row r="79">
      <c r="D79" s="11" t="n"/>
      <c r="E79" s="11" t="n"/>
      <c r="F79" s="11" t="n"/>
      <c r="G79" s="12" t="n"/>
    </row>
    <row r="80">
      <c r="D80" s="11" t="n"/>
      <c r="E80" s="11" t="n"/>
      <c r="F80" s="11" t="n"/>
      <c r="G80" s="12" t="n"/>
    </row>
    <row r="81">
      <c r="D81" s="11" t="n"/>
      <c r="E81" s="11" t="n"/>
      <c r="F81" s="11" t="n"/>
      <c r="G81" s="12" t="n"/>
    </row>
    <row r="82">
      <c r="D82" s="11" t="n"/>
      <c r="E82" s="11" t="n"/>
      <c r="F82" s="11" t="n"/>
      <c r="G82" s="12" t="n"/>
    </row>
    <row r="83">
      <c r="D83" s="11" t="n"/>
      <c r="E83" s="11" t="n"/>
      <c r="F83" s="11" t="n"/>
      <c r="G83" s="12" t="n"/>
    </row>
    <row r="84">
      <c r="D84" s="11" t="n"/>
      <c r="E84" s="11" t="n"/>
      <c r="F84" s="11" t="n"/>
      <c r="G84" s="12" t="n"/>
    </row>
    <row r="85">
      <c r="D85" s="11" t="n"/>
      <c r="E85" s="11" t="n"/>
      <c r="F85" s="11" t="n"/>
      <c r="G85" s="12" t="n"/>
    </row>
    <row r="86">
      <c r="D86" s="11" t="n"/>
      <c r="E86" s="11" t="n"/>
      <c r="F86" s="11" t="n"/>
      <c r="G86" s="12" t="n"/>
    </row>
    <row r="87">
      <c r="D87" s="11" t="n"/>
      <c r="E87" s="11" t="n"/>
      <c r="F87" s="11" t="n"/>
      <c r="G87" s="12" t="n"/>
    </row>
    <row r="88">
      <c r="D88" s="11" t="n"/>
      <c r="E88" s="11" t="n"/>
      <c r="F88" s="11" t="n"/>
      <c r="G88" s="12" t="n"/>
    </row>
    <row r="89">
      <c r="D89" s="11" t="n"/>
      <c r="E89" s="11" t="n"/>
      <c r="F89" s="11" t="n"/>
      <c r="G89" s="12" t="n"/>
    </row>
    <row r="90">
      <c r="D90" s="11" t="n"/>
      <c r="E90" s="11" t="n"/>
      <c r="F90" s="11" t="n"/>
      <c r="G90" s="12" t="n"/>
    </row>
    <row r="91">
      <c r="D91" s="11" t="n"/>
      <c r="E91" s="11" t="n"/>
      <c r="F91" s="11" t="n"/>
      <c r="G91" s="12" t="n"/>
    </row>
    <row r="92">
      <c r="D92" s="11" t="n"/>
      <c r="E92" s="11" t="n"/>
      <c r="F92" s="11" t="n"/>
      <c r="G92" s="12" t="n"/>
    </row>
    <row r="93">
      <c r="D93" s="11" t="n"/>
      <c r="E93" s="11" t="n"/>
      <c r="F93" s="11" t="n"/>
      <c r="G93" s="12" t="n"/>
    </row>
    <row r="94">
      <c r="D94" s="11" t="n"/>
      <c r="E94" s="11" t="n"/>
      <c r="F94" s="11" t="n"/>
      <c r="G94" s="12" t="n"/>
    </row>
    <row r="95">
      <c r="D95" s="11" t="n"/>
      <c r="E95" s="11" t="n"/>
      <c r="F95" s="11" t="n"/>
      <c r="G95" s="12" t="n"/>
    </row>
    <row r="96">
      <c r="D96" s="11" t="n"/>
      <c r="E96" s="11" t="n"/>
      <c r="F96" s="11" t="n"/>
      <c r="G96" s="12" t="n"/>
    </row>
    <row r="97">
      <c r="D97" s="11" t="n"/>
      <c r="E97" s="11" t="n"/>
      <c r="F97" s="11" t="n"/>
      <c r="G97" s="12" t="n"/>
    </row>
    <row r="98">
      <c r="D98" s="11" t="n"/>
      <c r="E98" s="11" t="n"/>
      <c r="F98" s="11" t="n"/>
      <c r="G98" s="12" t="n"/>
    </row>
    <row r="99">
      <c r="D99" s="11" t="n"/>
      <c r="E99" s="11" t="n"/>
      <c r="F99" s="11" t="n"/>
      <c r="G99" s="12" t="n"/>
    </row>
    <row r="100">
      <c r="D100" s="11" t="n"/>
      <c r="E100" s="11" t="n"/>
      <c r="F100" s="11" t="n"/>
      <c r="G100" s="12" t="n"/>
    </row>
    <row r="101">
      <c r="D101" s="11" t="n"/>
      <c r="E101" s="11" t="n"/>
      <c r="F101" s="11" t="n"/>
      <c r="G101" s="12" t="n"/>
    </row>
    <row r="102">
      <c r="D102" s="11" t="n"/>
      <c r="E102" s="11" t="n"/>
      <c r="F102" s="11" t="n"/>
      <c r="G102" s="12" t="n"/>
    </row>
    <row r="103">
      <c r="D103" s="11" t="n"/>
      <c r="E103" s="11" t="n"/>
      <c r="F103" s="11" t="n"/>
      <c r="G103" s="12" t="n"/>
    </row>
    <row r="104">
      <c r="D104" s="11" t="n"/>
      <c r="E104" s="11" t="n"/>
      <c r="F104" s="11" t="n"/>
      <c r="G104" s="12" t="n"/>
    </row>
    <row r="105">
      <c r="D105" s="11" t="n"/>
      <c r="E105" s="11" t="n"/>
      <c r="F105" s="11" t="n"/>
      <c r="G105" s="12" t="n"/>
    </row>
    <row r="106">
      <c r="D106" s="11" t="n"/>
      <c r="E106" s="11" t="n"/>
      <c r="F106" s="11" t="n"/>
      <c r="G106" s="12" t="n"/>
    </row>
    <row r="107">
      <c r="D107" s="11" t="n"/>
      <c r="E107" s="11" t="n"/>
      <c r="F107" s="11" t="n"/>
      <c r="G107" s="12" t="n"/>
    </row>
    <row r="108">
      <c r="D108" s="11" t="n"/>
      <c r="E108" s="11" t="n"/>
      <c r="F108" s="11" t="n"/>
      <c r="G108" s="12" t="n"/>
    </row>
    <row r="109">
      <c r="D109" s="11" t="n"/>
      <c r="E109" s="11" t="n"/>
      <c r="F109" s="11" t="n"/>
      <c r="G109" s="12" t="n"/>
    </row>
    <row r="110">
      <c r="D110" s="11" t="n"/>
      <c r="E110" s="11" t="n"/>
      <c r="F110" s="11" t="n"/>
      <c r="G110" s="12" t="n"/>
    </row>
    <row r="111">
      <c r="D111" s="11" t="n"/>
      <c r="E111" s="11" t="n"/>
      <c r="F111" s="11" t="n"/>
      <c r="G111" s="12" t="n"/>
    </row>
    <row r="112">
      <c r="D112" s="11" t="n"/>
      <c r="E112" s="11" t="n"/>
      <c r="F112" s="11" t="n"/>
      <c r="G112" s="12" t="n"/>
    </row>
    <row r="113">
      <c r="D113" s="11" t="n"/>
      <c r="E113" s="11" t="n"/>
      <c r="F113" s="11" t="n"/>
      <c r="G113" s="12" t="n"/>
    </row>
    <row r="114">
      <c r="D114" s="11" t="n"/>
      <c r="E114" s="11" t="n"/>
      <c r="F114" s="11" t="n"/>
      <c r="G114" s="12" t="n"/>
    </row>
    <row r="115">
      <c r="D115" s="11" t="n"/>
      <c r="E115" s="11" t="n"/>
      <c r="F115" s="11" t="n"/>
      <c r="G115" s="12" t="n"/>
    </row>
    <row r="116">
      <c r="D116" s="11" t="n"/>
      <c r="E116" s="11" t="n"/>
      <c r="F116" s="11" t="n"/>
      <c r="G116" s="12" t="n"/>
    </row>
    <row r="117">
      <c r="D117" s="11" t="n"/>
      <c r="E117" s="11" t="n"/>
      <c r="F117" s="11" t="n"/>
      <c r="G117" s="12" t="n"/>
    </row>
    <row r="118">
      <c r="D118" s="11" t="n"/>
      <c r="E118" s="11" t="n"/>
      <c r="F118" s="11" t="n"/>
      <c r="G118" s="12" t="n"/>
    </row>
    <row r="119">
      <c r="D119" s="11" t="n"/>
      <c r="E119" s="11" t="n"/>
      <c r="F119" s="11" t="n"/>
      <c r="G119" s="12" t="n"/>
    </row>
    <row r="120">
      <c r="D120" s="11" t="n"/>
      <c r="E120" s="11" t="n"/>
      <c r="F120" s="11" t="n"/>
      <c r="G120" s="12" t="n"/>
    </row>
    <row r="121">
      <c r="D121" s="11" t="n"/>
      <c r="E121" s="11" t="n"/>
      <c r="F121" s="11" t="n"/>
      <c r="G121" s="12" t="n"/>
    </row>
    <row r="122">
      <c r="D122" s="11" t="n"/>
      <c r="E122" s="11" t="n"/>
      <c r="F122" s="11" t="n"/>
      <c r="G122" s="12" t="n"/>
    </row>
    <row r="123">
      <c r="D123" s="11" t="n"/>
      <c r="E123" s="11" t="n"/>
      <c r="F123" s="11" t="n"/>
      <c r="G123" s="12" t="n"/>
    </row>
    <row r="124">
      <c r="D124" s="11" t="n"/>
      <c r="E124" s="11" t="n"/>
      <c r="F124" s="11" t="n"/>
      <c r="G124" s="12" t="n"/>
    </row>
    <row r="125">
      <c r="D125" s="11" t="n"/>
      <c r="E125" s="11" t="n"/>
      <c r="F125" s="11" t="n"/>
      <c r="G125" s="12" t="n"/>
    </row>
    <row r="126">
      <c r="D126" s="11" t="n"/>
      <c r="E126" s="11" t="n"/>
      <c r="F126" s="11" t="n"/>
      <c r="G126" s="12" t="n"/>
    </row>
    <row r="127">
      <c r="D127" s="11" t="n"/>
      <c r="E127" s="11" t="n"/>
      <c r="F127" s="11" t="n"/>
      <c r="G127" s="12" t="n"/>
    </row>
    <row r="128">
      <c r="D128" s="11" t="n"/>
      <c r="E128" s="11" t="n"/>
      <c r="F128" s="11" t="n"/>
      <c r="G128" s="12" t="n"/>
    </row>
    <row r="129">
      <c r="D129" s="11" t="n"/>
      <c r="E129" s="11" t="n"/>
      <c r="F129" s="11" t="n"/>
      <c r="G129" s="12" t="n"/>
    </row>
    <row r="130">
      <c r="D130" s="11" t="n"/>
      <c r="E130" s="11" t="n"/>
      <c r="F130" s="11" t="n"/>
      <c r="G130" s="12" t="n"/>
    </row>
    <row r="131">
      <c r="D131" s="11" t="n"/>
      <c r="E131" s="11" t="n"/>
      <c r="F131" s="11" t="n"/>
      <c r="G131" s="12" t="n"/>
    </row>
    <row r="132">
      <c r="D132" s="11" t="n"/>
      <c r="E132" s="11" t="n"/>
      <c r="F132" s="11" t="n"/>
      <c r="G132" s="12" t="n"/>
    </row>
    <row r="133">
      <c r="D133" s="11" t="n"/>
      <c r="E133" s="11" t="n"/>
      <c r="F133" s="11" t="n"/>
      <c r="G133" s="12" t="n"/>
    </row>
    <row r="134">
      <c r="D134" s="11" t="n"/>
      <c r="E134" s="11" t="n"/>
      <c r="F134" s="11" t="n"/>
      <c r="G134" s="12" t="n"/>
    </row>
    <row r="135">
      <c r="D135" s="11" t="n"/>
      <c r="E135" s="11" t="n"/>
      <c r="F135" s="11" t="n"/>
      <c r="G135" s="12" t="n"/>
    </row>
    <row r="136">
      <c r="D136" s="11" t="n"/>
      <c r="E136" s="11" t="n"/>
      <c r="F136" s="11" t="n"/>
      <c r="G136" s="12" t="n"/>
    </row>
    <row r="137">
      <c r="D137" s="11" t="n"/>
      <c r="E137" s="11" t="n"/>
      <c r="F137" s="11" t="n"/>
      <c r="G137" s="12" t="n"/>
    </row>
    <row r="138">
      <c r="D138" s="11" t="n"/>
      <c r="E138" s="11" t="n"/>
      <c r="F138" s="11" t="n"/>
      <c r="G138" s="12" t="n"/>
    </row>
    <row r="139">
      <c r="D139" s="11" t="n"/>
      <c r="E139" s="11" t="n"/>
      <c r="F139" s="11" t="n"/>
      <c r="G139" s="12" t="n"/>
    </row>
    <row r="140">
      <c r="D140" s="11" t="n"/>
      <c r="E140" s="11" t="n"/>
      <c r="F140" s="11" t="n"/>
      <c r="G140" s="12" t="n"/>
    </row>
    <row r="141">
      <c r="D141" s="11" t="n"/>
      <c r="E141" s="11" t="n"/>
      <c r="F141" s="11" t="n"/>
      <c r="G141" s="12" t="n"/>
    </row>
    <row r="142">
      <c r="D142" s="11" t="n"/>
      <c r="E142" s="11" t="n"/>
      <c r="F142" s="11" t="n"/>
      <c r="G142" s="12" t="n"/>
    </row>
    <row r="143">
      <c r="D143" s="11" t="n"/>
      <c r="E143" s="11" t="n"/>
      <c r="F143" s="11" t="n"/>
      <c r="G143" s="12" t="n"/>
    </row>
    <row r="144">
      <c r="D144" s="11" t="n"/>
      <c r="E144" s="11" t="n"/>
      <c r="F144" s="11" t="n"/>
      <c r="G144" s="12" t="n"/>
    </row>
    <row r="145">
      <c r="D145" s="11" t="n"/>
      <c r="E145" s="11" t="n"/>
      <c r="F145" s="11" t="n"/>
      <c r="G145" s="12" t="n"/>
    </row>
    <row r="146">
      <c r="D146" s="11" t="n"/>
      <c r="E146" s="11" t="n"/>
      <c r="F146" s="11" t="n"/>
      <c r="G146" s="12" t="n"/>
    </row>
    <row r="147">
      <c r="D147" s="11" t="n"/>
      <c r="E147" s="11" t="n"/>
      <c r="F147" s="11" t="n"/>
      <c r="G147" s="12" t="n"/>
    </row>
    <row r="148">
      <c r="D148" s="11" t="n"/>
      <c r="E148" s="11" t="n"/>
      <c r="F148" s="11" t="n"/>
      <c r="G148" s="12" t="n"/>
    </row>
    <row r="149">
      <c r="D149" s="11" t="n"/>
      <c r="E149" s="11" t="n"/>
      <c r="F149" s="11" t="n"/>
      <c r="G149" s="12" t="n"/>
    </row>
    <row r="150">
      <c r="D150" s="11" t="n"/>
      <c r="E150" s="11" t="n"/>
      <c r="F150" s="11" t="n"/>
      <c r="G150" s="12" t="n"/>
    </row>
    <row r="151">
      <c r="D151" s="11" t="n"/>
      <c r="E151" s="11" t="n"/>
      <c r="F151" s="11" t="n"/>
      <c r="G151" s="12" t="n"/>
    </row>
    <row r="152">
      <c r="D152" s="11" t="n"/>
      <c r="E152" s="11" t="n"/>
      <c r="F152" s="11" t="n"/>
      <c r="G152" s="12" t="n"/>
    </row>
    <row r="153">
      <c r="D153" s="11" t="n"/>
      <c r="E153" s="11" t="n"/>
      <c r="F153" s="11" t="n"/>
      <c r="G153" s="12" t="n"/>
    </row>
    <row r="154">
      <c r="D154" s="11" t="n"/>
      <c r="E154" s="11" t="n"/>
      <c r="F154" s="11" t="n"/>
      <c r="G154" s="12" t="n"/>
    </row>
    <row r="155">
      <c r="D155" s="11" t="n"/>
      <c r="E155" s="11" t="n"/>
      <c r="F155" s="11" t="n"/>
      <c r="G155" s="12" t="n"/>
    </row>
    <row r="156">
      <c r="D156" s="11" t="n"/>
      <c r="E156" s="11" t="n"/>
      <c r="F156" s="11" t="n"/>
      <c r="G156" s="12" t="n"/>
    </row>
    <row r="157">
      <c r="D157" s="11" t="n"/>
      <c r="E157" s="11" t="n"/>
      <c r="F157" s="11" t="n"/>
      <c r="G157" s="12" t="n"/>
    </row>
    <row r="158">
      <c r="D158" s="11" t="n"/>
      <c r="E158" s="11" t="n"/>
      <c r="F158" s="11" t="n"/>
      <c r="G158" s="12" t="n"/>
    </row>
    <row r="159">
      <c r="D159" s="11" t="n"/>
      <c r="E159" s="11" t="n"/>
      <c r="F159" s="11" t="n"/>
      <c r="G159" s="12" t="n"/>
    </row>
    <row r="160">
      <c r="D160" s="11" t="n"/>
      <c r="E160" s="11" t="n"/>
      <c r="F160" s="11" t="n"/>
      <c r="G160" s="12" t="n"/>
    </row>
    <row r="161">
      <c r="D161" s="11" t="n"/>
      <c r="E161" s="11" t="n"/>
      <c r="F161" s="11" t="n"/>
      <c r="G161" s="12" t="n"/>
    </row>
    <row r="162">
      <c r="D162" s="11" t="n"/>
      <c r="E162" s="11" t="n"/>
      <c r="F162" s="11" t="n"/>
      <c r="G162" s="12" t="n"/>
    </row>
    <row r="163">
      <c r="D163" s="11" t="n"/>
      <c r="E163" s="11" t="n"/>
      <c r="F163" s="11" t="n"/>
      <c r="G163" s="12" t="n"/>
    </row>
    <row r="164">
      <c r="D164" s="11" t="n"/>
      <c r="E164" s="11" t="n"/>
      <c r="F164" s="11" t="n"/>
      <c r="G164" s="12" t="n"/>
    </row>
    <row r="165">
      <c r="D165" s="11" t="n"/>
      <c r="E165" s="11" t="n"/>
      <c r="F165" s="11" t="n"/>
      <c r="G165" s="12" t="n"/>
    </row>
    <row r="166">
      <c r="D166" s="11" t="n"/>
      <c r="E166" s="11" t="n"/>
      <c r="F166" s="11" t="n"/>
      <c r="G166" s="12" t="n"/>
    </row>
    <row r="167">
      <c r="D167" s="11" t="n"/>
      <c r="E167" s="11" t="n"/>
      <c r="F167" s="11" t="n"/>
      <c r="G167" s="12" t="n"/>
    </row>
    <row r="168">
      <c r="D168" s="11" t="n"/>
      <c r="E168" s="11" t="n"/>
      <c r="F168" s="11" t="n"/>
      <c r="G168" s="12" t="n"/>
    </row>
    <row r="169">
      <c r="D169" s="11" t="n"/>
      <c r="E169" s="11" t="n"/>
      <c r="F169" s="11" t="n"/>
      <c r="G169" s="12" t="n"/>
    </row>
    <row r="170">
      <c r="D170" s="11" t="n"/>
      <c r="E170" s="11" t="n"/>
      <c r="F170" s="11" t="n"/>
      <c r="G170" s="12" t="n"/>
    </row>
    <row r="171">
      <c r="D171" s="11" t="n"/>
      <c r="E171" s="11" t="n"/>
      <c r="F171" s="11" t="n"/>
      <c r="G171" s="12" t="n"/>
    </row>
    <row r="172">
      <c r="D172" s="11" t="n"/>
      <c r="E172" s="11" t="n"/>
      <c r="F172" s="11" t="n"/>
      <c r="G172" s="12" t="n"/>
    </row>
    <row r="173">
      <c r="D173" s="11" t="n"/>
      <c r="E173" s="11" t="n"/>
      <c r="F173" s="11" t="n"/>
      <c r="G173" s="12" t="n"/>
    </row>
    <row r="174">
      <c r="D174" s="11" t="n"/>
      <c r="E174" s="11" t="n"/>
      <c r="F174" s="11" t="n"/>
      <c r="G174" s="12" t="n"/>
    </row>
    <row r="175">
      <c r="D175" s="11" t="n"/>
      <c r="E175" s="11" t="n"/>
      <c r="F175" s="11" t="n"/>
      <c r="G175" s="12" t="n"/>
    </row>
    <row r="176">
      <c r="D176" s="11" t="n"/>
      <c r="E176" s="11" t="n"/>
      <c r="F176" s="11" t="n"/>
      <c r="G176" s="12" t="n"/>
    </row>
    <row r="177">
      <c r="D177" s="11" t="n"/>
      <c r="E177" s="11" t="n"/>
      <c r="F177" s="11" t="n"/>
      <c r="G177" s="12" t="n"/>
    </row>
    <row r="178">
      <c r="D178" s="11" t="n"/>
      <c r="E178" s="11" t="n"/>
      <c r="F178" s="11" t="n"/>
      <c r="G178" s="12" t="n"/>
    </row>
    <row r="179">
      <c r="D179" s="11" t="n"/>
      <c r="E179" s="11" t="n"/>
      <c r="F179" s="11" t="n"/>
      <c r="G179" s="12" t="n"/>
    </row>
    <row r="180">
      <c r="D180" s="11" t="n"/>
      <c r="E180" s="11" t="n"/>
      <c r="F180" s="11" t="n"/>
      <c r="G180" s="12" t="n"/>
    </row>
    <row r="181">
      <c r="D181" s="11" t="n"/>
      <c r="E181" s="11" t="n"/>
      <c r="F181" s="11" t="n"/>
      <c r="G181" s="12" t="n"/>
    </row>
    <row r="182">
      <c r="D182" s="11" t="n"/>
      <c r="E182" s="11" t="n"/>
      <c r="F182" s="11" t="n"/>
      <c r="G182" s="12" t="n"/>
    </row>
    <row r="183">
      <c r="D183" s="11" t="n"/>
      <c r="E183" s="11" t="n"/>
      <c r="F183" s="11" t="n"/>
      <c r="G183" s="12" t="n"/>
    </row>
    <row r="184">
      <c r="D184" s="11" t="n"/>
      <c r="E184" s="11" t="n"/>
      <c r="F184" s="11" t="n"/>
      <c r="G184" s="12" t="n"/>
    </row>
    <row r="185">
      <c r="D185" s="11" t="n"/>
      <c r="E185" s="11" t="n"/>
      <c r="F185" s="11" t="n"/>
      <c r="G185" s="12" t="n"/>
    </row>
    <row r="186">
      <c r="D186" s="11" t="n"/>
      <c r="E186" s="11" t="n"/>
      <c r="F186" s="11" t="n"/>
      <c r="G186" s="12" t="n"/>
    </row>
    <row r="187">
      <c r="D187" s="11" t="n"/>
      <c r="E187" s="11" t="n"/>
      <c r="F187" s="11" t="n"/>
      <c r="G187" s="12" t="n"/>
    </row>
    <row r="188">
      <c r="D188" s="11" t="n"/>
      <c r="E188" s="11" t="n"/>
      <c r="F188" s="11" t="n"/>
      <c r="G188" s="12" t="n"/>
    </row>
    <row r="189">
      <c r="D189" s="11" t="n"/>
      <c r="E189" s="11" t="n"/>
      <c r="F189" s="11" t="n"/>
      <c r="G189" s="12" t="n"/>
    </row>
    <row r="190">
      <c r="D190" s="11" t="n"/>
      <c r="E190" s="11" t="n"/>
      <c r="F190" s="11" t="n"/>
      <c r="G190" s="12" t="n"/>
    </row>
    <row r="191">
      <c r="D191" s="11" t="n"/>
      <c r="E191" s="11" t="n"/>
      <c r="F191" s="11" t="n"/>
      <c r="G191" s="12" t="n"/>
    </row>
    <row r="192">
      <c r="D192" s="11" t="n"/>
      <c r="E192" s="11" t="n"/>
      <c r="F192" s="11" t="n"/>
      <c r="G192" s="12" t="n"/>
    </row>
    <row r="193">
      <c r="D193" s="11" t="n"/>
      <c r="E193" s="11" t="n"/>
      <c r="F193" s="11" t="n"/>
      <c r="G193" s="12" t="n"/>
    </row>
    <row r="194">
      <c r="D194" s="11" t="n"/>
      <c r="E194" s="11" t="n"/>
      <c r="F194" s="11" t="n"/>
      <c r="G194" s="12" t="n"/>
    </row>
    <row r="195">
      <c r="D195" s="11" t="n"/>
      <c r="E195" s="11" t="n"/>
      <c r="F195" s="11" t="n"/>
      <c r="G195" s="12" t="n"/>
    </row>
    <row r="196">
      <c r="D196" s="11" t="n"/>
      <c r="E196" s="11" t="n"/>
      <c r="F196" s="11" t="n"/>
      <c r="G196" s="12" t="n"/>
    </row>
    <row r="197">
      <c r="D197" s="11" t="n"/>
      <c r="E197" s="11" t="n"/>
      <c r="F197" s="11" t="n"/>
      <c r="G197" s="12" t="n"/>
    </row>
    <row r="198">
      <c r="D198" s="11" t="n"/>
      <c r="E198" s="11" t="n"/>
      <c r="F198" s="11" t="n"/>
      <c r="G198" s="12" t="n"/>
    </row>
    <row r="199">
      <c r="D199" s="11" t="n"/>
      <c r="E199" s="11" t="n"/>
      <c r="F199" s="11" t="n"/>
      <c r="G199" s="12" t="n"/>
    </row>
    <row r="200">
      <c r="D200" s="11" t="n"/>
      <c r="E200" s="11" t="n"/>
      <c r="F200" s="11" t="n"/>
      <c r="G200" s="12" t="n"/>
    </row>
    <row r="201">
      <c r="D201" s="11" t="n"/>
      <c r="E201" s="11" t="n"/>
      <c r="F201" s="11" t="n"/>
      <c r="G201" s="12" t="n"/>
    </row>
    <row r="202">
      <c r="D202" s="11" t="n"/>
      <c r="E202" s="11" t="n"/>
      <c r="F202" s="11" t="n"/>
      <c r="G202" s="12" t="n"/>
    </row>
    <row r="203">
      <c r="D203" s="11" t="n"/>
      <c r="E203" s="11" t="n"/>
      <c r="F203" s="11" t="n"/>
      <c r="G203" s="12" t="n"/>
    </row>
    <row r="204">
      <c r="D204" s="11" t="n"/>
      <c r="E204" s="11" t="n"/>
      <c r="F204" s="11" t="n"/>
      <c r="G204" s="12" t="n"/>
    </row>
    <row r="205">
      <c r="D205" s="11" t="n"/>
      <c r="E205" s="11" t="n"/>
      <c r="F205" s="11" t="n"/>
      <c r="G205" s="12" t="n"/>
    </row>
    <row r="206">
      <c r="D206" s="11" t="n"/>
      <c r="E206" s="11" t="n"/>
      <c r="F206" s="11" t="n"/>
      <c r="G206" s="12" t="n"/>
    </row>
    <row r="207">
      <c r="D207" s="11" t="n"/>
      <c r="E207" s="11" t="n"/>
      <c r="F207" s="11" t="n"/>
      <c r="G207" s="12" t="n"/>
    </row>
    <row r="208">
      <c r="D208" s="11" t="n"/>
      <c r="E208" s="11" t="n"/>
      <c r="F208" s="11" t="n"/>
      <c r="G208" s="12" t="n"/>
    </row>
    <row r="209">
      <c r="D209" s="11" t="n"/>
      <c r="E209" s="11" t="n"/>
      <c r="F209" s="11" t="n"/>
      <c r="G209" s="12" t="n"/>
    </row>
    <row r="210">
      <c r="D210" s="11" t="n"/>
      <c r="E210" s="11" t="n"/>
      <c r="F210" s="11" t="n"/>
      <c r="G210" s="12" t="n"/>
    </row>
    <row r="211">
      <c r="D211" s="11" t="n"/>
      <c r="E211" s="11" t="n"/>
      <c r="F211" s="11" t="n"/>
      <c r="G211" s="12" t="n"/>
    </row>
    <row r="212">
      <c r="D212" s="11" t="n"/>
      <c r="E212" s="11" t="n"/>
      <c r="F212" s="11" t="n"/>
      <c r="G212" s="12" t="n"/>
    </row>
    <row r="213">
      <c r="D213" s="11" t="n"/>
      <c r="E213" s="11" t="n"/>
      <c r="F213" s="11" t="n"/>
      <c r="G213" s="12" t="n"/>
    </row>
    <row r="214">
      <c r="D214" s="11" t="n"/>
      <c r="E214" s="11" t="n"/>
      <c r="F214" s="11" t="n"/>
      <c r="G214" s="12" t="n"/>
    </row>
    <row r="215">
      <c r="D215" s="11" t="n"/>
      <c r="E215" s="11" t="n"/>
      <c r="F215" s="11" t="n"/>
      <c r="G215" s="12" t="n"/>
    </row>
    <row r="216">
      <c r="D216" s="11" t="n"/>
      <c r="E216" s="11" t="n"/>
      <c r="F216" s="11" t="n"/>
      <c r="G216" s="12" t="n"/>
    </row>
    <row r="217">
      <c r="D217" s="11" t="n"/>
      <c r="E217" s="11" t="n"/>
      <c r="F217" s="11" t="n"/>
      <c r="G217" s="12" t="n"/>
    </row>
    <row r="218">
      <c r="D218" s="11" t="n"/>
      <c r="E218" s="11" t="n"/>
      <c r="F218" s="11" t="n"/>
      <c r="G218" s="12" t="n"/>
    </row>
    <row r="219">
      <c r="D219" s="11" t="n"/>
      <c r="E219" s="11" t="n"/>
      <c r="F219" s="11" t="n"/>
      <c r="G219" s="12" t="n"/>
    </row>
    <row r="220">
      <c r="D220" s="11" t="n"/>
      <c r="E220" s="11" t="n"/>
      <c r="F220" s="11" t="n"/>
      <c r="G220" s="12" t="n"/>
    </row>
    <row r="221">
      <c r="D221" s="11" t="n"/>
      <c r="E221" s="11" t="n"/>
      <c r="F221" s="11" t="n"/>
      <c r="G221" s="12" t="n"/>
    </row>
    <row r="222">
      <c r="D222" s="11" t="n"/>
      <c r="E222" s="11" t="n"/>
      <c r="F222" s="11" t="n"/>
      <c r="G222" s="12" t="n"/>
    </row>
    <row r="223">
      <c r="D223" s="11" t="n"/>
      <c r="E223" s="11" t="n"/>
      <c r="F223" s="11" t="n"/>
      <c r="G223" s="12" t="n"/>
    </row>
    <row r="224">
      <c r="D224" s="11" t="n"/>
      <c r="E224" s="11" t="n"/>
      <c r="F224" s="11" t="n"/>
      <c r="G224" s="12" t="n"/>
    </row>
    <row r="225">
      <c r="D225" s="11" t="n"/>
      <c r="E225" s="11" t="n"/>
      <c r="F225" s="11" t="n"/>
      <c r="G225" s="12" t="n"/>
    </row>
    <row r="226">
      <c r="D226" s="11" t="n"/>
      <c r="E226" s="11" t="n"/>
      <c r="F226" s="11" t="n"/>
      <c r="G226" s="12" t="n"/>
    </row>
    <row r="227">
      <c r="D227" s="11" t="n"/>
      <c r="E227" s="11" t="n"/>
      <c r="F227" s="11" t="n"/>
      <c r="G227" s="12" t="n"/>
    </row>
    <row r="228">
      <c r="D228" s="11" t="n"/>
      <c r="E228" s="11" t="n"/>
      <c r="F228" s="11" t="n"/>
      <c r="G228" s="12" t="n"/>
    </row>
    <row r="229">
      <c r="D229" s="11" t="n"/>
      <c r="E229" s="11" t="n"/>
      <c r="F229" s="11" t="n"/>
      <c r="G229" s="12" t="n"/>
    </row>
    <row r="230">
      <c r="D230" s="11" t="n"/>
      <c r="E230" s="11" t="n"/>
      <c r="F230" s="11" t="n"/>
      <c r="G230" s="12" t="n"/>
    </row>
    <row r="231">
      <c r="D231" s="11" t="n"/>
      <c r="E231" s="11" t="n"/>
      <c r="F231" s="11" t="n"/>
      <c r="G231" s="12" t="n"/>
    </row>
    <row r="232">
      <c r="D232" s="11" t="n"/>
      <c r="E232" s="11" t="n"/>
      <c r="F232" s="11" t="n"/>
      <c r="G232" s="12" t="n"/>
    </row>
    <row r="233">
      <c r="D233" s="11" t="n"/>
      <c r="E233" s="11" t="n"/>
      <c r="F233" s="11" t="n"/>
      <c r="G233" s="12" t="n"/>
    </row>
    <row r="234">
      <c r="D234" s="11" t="n"/>
      <c r="E234" s="11" t="n"/>
      <c r="F234" s="11" t="n"/>
      <c r="G234" s="12" t="n"/>
    </row>
    <row r="235">
      <c r="D235" s="11" t="n"/>
      <c r="E235" s="11" t="n"/>
      <c r="F235" s="11" t="n"/>
      <c r="G235" s="12" t="n"/>
    </row>
    <row r="236">
      <c r="D236" s="11" t="n"/>
      <c r="E236" s="11" t="n"/>
      <c r="F236" s="11" t="n"/>
      <c r="G236" s="12" t="n"/>
    </row>
    <row r="237">
      <c r="D237" s="11" t="n"/>
      <c r="E237" s="11" t="n"/>
      <c r="F237" s="11" t="n"/>
      <c r="G237" s="12" t="n"/>
    </row>
    <row r="238">
      <c r="D238" s="11" t="n"/>
      <c r="E238" s="11" t="n"/>
      <c r="F238" s="11" t="n"/>
      <c r="G238" s="12" t="n"/>
    </row>
    <row r="239">
      <c r="D239" s="11" t="n"/>
      <c r="E239" s="11" t="n"/>
      <c r="F239" s="11" t="n"/>
      <c r="G239" s="12" t="n"/>
    </row>
    <row r="240">
      <c r="D240" s="11" t="n"/>
      <c r="E240" s="11" t="n"/>
      <c r="F240" s="11" t="n"/>
      <c r="G240" s="12" t="n"/>
    </row>
    <row r="241">
      <c r="D241" s="11" t="n"/>
      <c r="E241" s="11" t="n"/>
      <c r="F241" s="11" t="n"/>
      <c r="G241" s="12" t="n"/>
    </row>
    <row r="242">
      <c r="D242" s="11" t="n"/>
      <c r="E242" s="11" t="n"/>
      <c r="F242" s="11" t="n"/>
      <c r="G242" s="12" t="n"/>
    </row>
    <row r="243">
      <c r="D243" s="11" t="n"/>
      <c r="E243" s="11" t="n"/>
      <c r="F243" s="11" t="n"/>
      <c r="G243" s="12" t="n"/>
    </row>
    <row r="244">
      <c r="D244" s="11" t="n"/>
      <c r="E244" s="11" t="n"/>
      <c r="F244" s="11" t="n"/>
      <c r="G244" s="12" t="n"/>
    </row>
    <row r="245">
      <c r="D245" s="11" t="n"/>
      <c r="E245" s="11" t="n"/>
      <c r="F245" s="11" t="n"/>
      <c r="G245" s="12" t="n"/>
    </row>
    <row r="246">
      <c r="D246" s="11" t="n"/>
      <c r="E246" s="11" t="n"/>
      <c r="F246" s="11" t="n"/>
      <c r="G246" s="12" t="n"/>
    </row>
    <row r="247">
      <c r="D247" s="11" t="n"/>
      <c r="E247" s="11" t="n"/>
      <c r="F247" s="11" t="n"/>
      <c r="G247" s="12" t="n"/>
    </row>
    <row r="248">
      <c r="D248" s="11" t="n"/>
      <c r="E248" s="11" t="n"/>
      <c r="F248" s="11" t="n"/>
      <c r="G248" s="12" t="n"/>
    </row>
    <row r="249">
      <c r="D249" s="11" t="n"/>
      <c r="E249" s="11" t="n"/>
      <c r="F249" s="11" t="n"/>
      <c r="G249" s="12" t="n"/>
    </row>
    <row r="250">
      <c r="D250" s="11" t="n"/>
      <c r="E250" s="11" t="n"/>
      <c r="F250" s="11" t="n"/>
      <c r="G250" s="12" t="n"/>
    </row>
    <row r="251">
      <c r="D251" s="11" t="n"/>
      <c r="E251" s="11" t="n"/>
      <c r="F251" s="11" t="n"/>
      <c r="G251" s="12" t="n"/>
    </row>
    <row r="252">
      <c r="D252" s="11" t="n"/>
      <c r="E252" s="11" t="n"/>
      <c r="F252" s="11" t="n"/>
      <c r="G252" s="12" t="n"/>
    </row>
    <row r="253">
      <c r="D253" s="11" t="n"/>
      <c r="E253" s="11" t="n"/>
      <c r="F253" s="11" t="n"/>
      <c r="G253" s="12" t="n"/>
    </row>
    <row r="254">
      <c r="D254" s="11" t="n"/>
      <c r="E254" s="11" t="n"/>
      <c r="F254" s="11" t="n"/>
      <c r="G254" s="12" t="n"/>
    </row>
    <row r="255">
      <c r="D255" s="11" t="n"/>
      <c r="E255" s="11" t="n"/>
      <c r="F255" s="11" t="n"/>
      <c r="G255" s="12" t="n"/>
    </row>
    <row r="256">
      <c r="D256" s="11" t="n"/>
      <c r="E256" s="11" t="n"/>
      <c r="F256" s="11" t="n"/>
      <c r="G256" s="12" t="n"/>
    </row>
    <row r="257">
      <c r="D257" s="11" t="n"/>
      <c r="E257" s="11" t="n"/>
      <c r="F257" s="11" t="n"/>
      <c r="G257" s="12" t="n"/>
    </row>
    <row r="258">
      <c r="D258" s="11" t="n"/>
      <c r="E258" s="11" t="n"/>
      <c r="F258" s="11" t="n"/>
      <c r="G258" s="12" t="n"/>
    </row>
    <row r="259">
      <c r="D259" s="11" t="n"/>
      <c r="E259" s="11" t="n"/>
      <c r="F259" s="11" t="n"/>
      <c r="G259" s="12" t="n"/>
    </row>
    <row r="260">
      <c r="D260" s="11" t="n"/>
      <c r="E260" s="11" t="n"/>
      <c r="F260" s="11" t="n"/>
      <c r="G260" s="12" t="n"/>
    </row>
    <row r="261">
      <c r="D261" s="11" t="n"/>
      <c r="E261" s="11" t="n"/>
      <c r="F261" s="11" t="n"/>
      <c r="G261" s="12" t="n"/>
    </row>
    <row r="262">
      <c r="D262" s="11" t="n"/>
      <c r="E262" s="11" t="n"/>
      <c r="F262" s="11" t="n"/>
      <c r="G262" s="12" t="n"/>
    </row>
    <row r="263">
      <c r="D263" s="11" t="n"/>
      <c r="E263" s="11" t="n"/>
      <c r="F263" s="11" t="n"/>
      <c r="G263" s="12" t="n"/>
    </row>
    <row r="264">
      <c r="D264" s="11" t="n"/>
      <c r="E264" s="11" t="n"/>
      <c r="F264" s="11" t="n"/>
      <c r="G264" s="12" t="n"/>
    </row>
    <row r="265">
      <c r="D265" s="11" t="n"/>
      <c r="E265" s="11" t="n"/>
      <c r="F265" s="11" t="n"/>
      <c r="G265" s="12" t="n"/>
    </row>
    <row r="266">
      <c r="D266" s="11" t="n"/>
      <c r="E266" s="11" t="n"/>
      <c r="F266" s="11" t="n"/>
      <c r="G266" s="12" t="n"/>
    </row>
    <row r="267">
      <c r="D267" s="11" t="n"/>
      <c r="E267" s="11" t="n"/>
      <c r="F267" s="11" t="n"/>
      <c r="G267" s="12" t="n"/>
    </row>
    <row r="268">
      <c r="D268" s="11" t="n"/>
      <c r="E268" s="11" t="n"/>
      <c r="F268" s="11" t="n"/>
      <c r="G268" s="12" t="n"/>
    </row>
    <row r="269">
      <c r="D269" s="11" t="n"/>
      <c r="E269" s="11" t="n"/>
      <c r="F269" s="11" t="n"/>
      <c r="G269" s="12" t="n"/>
    </row>
    <row r="270">
      <c r="D270" s="11" t="n"/>
      <c r="E270" s="11" t="n"/>
      <c r="F270" s="11" t="n"/>
      <c r="G270" s="12" t="n"/>
    </row>
    <row r="271">
      <c r="D271" s="11" t="n"/>
      <c r="E271" s="11" t="n"/>
      <c r="F271" s="11" t="n"/>
      <c r="G271" s="12" t="n"/>
    </row>
    <row r="272">
      <c r="D272" s="11" t="n"/>
      <c r="E272" s="11" t="n"/>
      <c r="F272" s="11" t="n"/>
      <c r="G272" s="12" t="n"/>
    </row>
    <row r="273">
      <c r="D273" s="11" t="n"/>
      <c r="E273" s="11" t="n"/>
      <c r="F273" s="11" t="n"/>
      <c r="G273" s="12" t="n"/>
    </row>
    <row r="274">
      <c r="D274" s="11" t="n"/>
      <c r="E274" s="11" t="n"/>
      <c r="F274" s="11" t="n"/>
      <c r="G274" s="12" t="n"/>
    </row>
    <row r="275">
      <c r="D275" s="11" t="n"/>
      <c r="E275" s="11" t="n"/>
      <c r="F275" s="11" t="n"/>
      <c r="G275" s="12" t="n"/>
    </row>
    <row r="276">
      <c r="D276" s="11" t="n"/>
      <c r="E276" s="11" t="n"/>
      <c r="F276" s="11" t="n"/>
      <c r="G276" s="12" t="n"/>
    </row>
    <row r="277">
      <c r="D277" s="11" t="n"/>
      <c r="E277" s="11" t="n"/>
      <c r="F277" s="11" t="n"/>
      <c r="G277" s="12" t="n"/>
    </row>
    <row r="278">
      <c r="D278" s="11" t="n"/>
      <c r="E278" s="11" t="n"/>
      <c r="F278" s="11" t="n"/>
      <c r="G278" s="12" t="n"/>
    </row>
    <row r="279">
      <c r="D279" s="11" t="n"/>
      <c r="E279" s="11" t="n"/>
      <c r="F279" s="11" t="n"/>
      <c r="G279" s="12" t="n"/>
    </row>
    <row r="280">
      <c r="D280" s="11" t="n"/>
      <c r="E280" s="11" t="n"/>
      <c r="F280" s="11" t="n"/>
      <c r="G280" s="12" t="n"/>
    </row>
    <row r="281">
      <c r="D281" s="11" t="n"/>
      <c r="E281" s="11" t="n"/>
      <c r="F281" s="11" t="n"/>
      <c r="G281" s="12" t="n"/>
    </row>
    <row r="282">
      <c r="D282" s="11" t="n"/>
      <c r="E282" s="11" t="n"/>
      <c r="F282" s="11" t="n"/>
      <c r="G282" s="12" t="n"/>
    </row>
    <row r="283">
      <c r="D283" s="11" t="n"/>
      <c r="E283" s="11" t="n"/>
      <c r="F283" s="11" t="n"/>
      <c r="G283" s="12" t="n"/>
    </row>
    <row r="284">
      <c r="D284" s="11" t="n"/>
      <c r="E284" s="11" t="n"/>
      <c r="F284" s="11" t="n"/>
      <c r="G284" s="12" t="n"/>
    </row>
    <row r="285">
      <c r="D285" s="11" t="n"/>
      <c r="E285" s="11" t="n"/>
      <c r="F285" s="11" t="n"/>
      <c r="G285" s="12" t="n"/>
    </row>
    <row r="286">
      <c r="D286" s="11" t="n"/>
      <c r="E286" s="11" t="n"/>
      <c r="F286" s="11" t="n"/>
      <c r="G286" s="12" t="n"/>
    </row>
    <row r="287">
      <c r="D287" s="11" t="n"/>
      <c r="E287" s="11" t="n"/>
      <c r="F287" s="11" t="n"/>
      <c r="G287" s="12" t="n"/>
    </row>
    <row r="288">
      <c r="D288" s="11" t="n"/>
      <c r="E288" s="11" t="n"/>
      <c r="F288" s="11" t="n"/>
      <c r="G288" s="12" t="n"/>
    </row>
    <row r="289">
      <c r="D289" s="11" t="n"/>
      <c r="E289" s="11" t="n"/>
      <c r="F289" s="11" t="n"/>
      <c r="G289" s="12" t="n"/>
    </row>
    <row r="290">
      <c r="D290" s="11" t="n"/>
      <c r="E290" s="11" t="n"/>
      <c r="F290" s="11" t="n"/>
      <c r="G290" s="12" t="n"/>
    </row>
    <row r="291">
      <c r="D291" s="11" t="n"/>
      <c r="E291" s="11" t="n"/>
      <c r="F291" s="11" t="n"/>
      <c r="G291" s="12" t="n"/>
    </row>
    <row r="292">
      <c r="D292" s="11" t="n"/>
      <c r="E292" s="11" t="n"/>
      <c r="F292" s="11" t="n"/>
      <c r="G292" s="12" t="n"/>
    </row>
    <row r="293">
      <c r="D293" s="11" t="n"/>
      <c r="E293" s="11" t="n"/>
      <c r="F293" s="11" t="n"/>
      <c r="G293" s="12" t="n"/>
    </row>
    <row r="294">
      <c r="D294" s="11" t="n"/>
      <c r="E294" s="11" t="n"/>
      <c r="F294" s="11" t="n"/>
      <c r="G294" s="12" t="n"/>
    </row>
    <row r="295">
      <c r="D295" s="11" t="n"/>
      <c r="E295" s="11" t="n"/>
      <c r="F295" s="11" t="n"/>
      <c r="G295" s="12" t="n"/>
    </row>
    <row r="296">
      <c r="D296" s="11" t="n"/>
      <c r="E296" s="11" t="n"/>
      <c r="F296" s="11" t="n"/>
      <c r="G296" s="12" t="n"/>
    </row>
    <row r="297">
      <c r="D297" s="11" t="n"/>
      <c r="E297" s="11" t="n"/>
      <c r="F297" s="11" t="n"/>
      <c r="G297" s="12" t="n"/>
    </row>
    <row r="298">
      <c r="D298" s="11" t="n"/>
      <c r="E298" s="11" t="n"/>
      <c r="F298" s="11" t="n"/>
      <c r="G298" s="12" t="n"/>
    </row>
    <row r="299">
      <c r="D299" s="11" t="n"/>
      <c r="E299" s="11" t="n"/>
      <c r="F299" s="11" t="n"/>
      <c r="G299" s="12" t="n"/>
    </row>
    <row r="300">
      <c r="D300" s="11" t="n"/>
      <c r="E300" s="11" t="n"/>
      <c r="F300" s="11" t="n"/>
      <c r="G300" s="12" t="n"/>
    </row>
    <row r="301">
      <c r="D301" s="11" t="n"/>
      <c r="E301" s="11" t="n"/>
      <c r="F301" s="11" t="n"/>
      <c r="G301" s="12" t="n"/>
    </row>
  </sheetData>
  <dataValidations count="1">
    <dataValidation sqref="F2:F301" showDropDown="0" showInputMessage="0" showErrorMessage="0" allowBlank="1" type="list">
      <formula1>"unidad,kg,litro,caja,bulto,pack"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U120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8" customWidth="1" min="4" max="4"/>
    <col width="10" customWidth="1" min="5" max="5"/>
    <col width="28" customWidth="1" min="6" max="6"/>
    <col width="9" customWidth="1" min="7" max="7"/>
    <col width="11" customWidth="1" min="8" max="8"/>
    <col width="11" customWidth="1" min="9" max="9"/>
    <col width="12" customWidth="1" min="10" max="10"/>
    <col width="11" customWidth="1" min="11" max="11"/>
    <col width="12" customWidth="1" min="12" max="12"/>
    <col width="14" customWidth="1" min="13" max="13"/>
    <col width="10" customWidth="1" min="14" max="14"/>
    <col width="12" customWidth="1" min="15" max="15"/>
    <col width="12" customWidth="1" min="16" max="16"/>
    <col width="14" customWidth="1" min="17" max="17"/>
    <col width="14" customWidth="1" min="18" max="18"/>
    <col width="20" customWidth="1" min="19" max="19"/>
    <col width="30" customWidth="1" min="20" max="20"/>
    <col width="7" customWidth="1" min="21" max="21"/>
  </cols>
  <sheetData>
    <row r="1" ht="48" customHeight="1">
      <c r="A1" s="9" t="inlineStr">
        <is>
          <t>N° de transferencia</t>
        </is>
      </c>
      <c r="B1" s="9" t="inlineStr">
        <is>
          <t>Fecha del pedido</t>
        </is>
      </c>
      <c r="C1" s="9" t="inlineStr">
        <is>
          <t>Origen</t>
        </is>
      </c>
      <c r="D1" s="9" t="inlineStr">
        <is>
          <t>Destino</t>
        </is>
      </c>
      <c r="E1" s="9" t="inlineStr">
        <is>
          <t>Código</t>
        </is>
      </c>
      <c r="F1" s="9" t="inlineStr">
        <is>
          <t>Producto</t>
        </is>
      </c>
      <c r="G1" s="9" t="inlineStr">
        <is>
          <t>Unidad</t>
        </is>
      </c>
      <c r="H1" s="9" t="inlineStr">
        <is>
          <t>Cantidad pedida</t>
        </is>
      </c>
      <c r="I1" s="9" t="inlineStr">
        <is>
          <t>Cantidad enviada</t>
        </is>
      </c>
      <c r="J1" s="9" t="inlineStr">
        <is>
          <t>Fecha de envío</t>
        </is>
      </c>
      <c r="K1" s="9" t="inlineStr">
        <is>
          <t>Cantidad recibida</t>
        </is>
      </c>
      <c r="L1" s="9" t="inlineStr">
        <is>
          <t>Fecha de recepción</t>
        </is>
      </c>
      <c r="M1" s="9" t="inlineStr">
        <is>
          <t>Recibió</t>
        </is>
      </c>
      <c r="N1" s="9" t="inlineStr">
        <is>
          <t>Faltó enviar</t>
        </is>
      </c>
      <c r="O1" s="9" t="inlineStr">
        <is>
          <t>Diferencia en la recepción</t>
        </is>
      </c>
      <c r="P1" s="9" t="inlineStr">
        <is>
          <t>Costo unitario</t>
        </is>
      </c>
      <c r="Q1" s="9" t="inlineStr">
        <is>
          <t>Diferencia valorizada</t>
        </is>
      </c>
      <c r="R1" s="9" t="inlineStr">
        <is>
          <t>Valor enviado</t>
        </is>
      </c>
      <c r="S1" s="9" t="inlineStr">
        <is>
          <t>Estado</t>
        </is>
      </c>
      <c r="T1" s="9" t="inlineStr">
        <is>
          <t>Observaciones</t>
        </is>
      </c>
      <c r="U1" s="9" t="inlineStr">
        <is>
          <t>N° remito</t>
        </is>
      </c>
    </row>
    <row r="2">
      <c r="A2" s="13" t="n">
        <v>101</v>
      </c>
      <c r="B2" s="14" t="n">
        <v>46296</v>
      </c>
      <c r="C2" s="13" t="inlineStr">
        <is>
          <t>Depósito central</t>
        </is>
      </c>
      <c r="D2" s="13" t="inlineStr">
        <is>
          <t>Sucursal Centro</t>
        </is>
      </c>
      <c r="E2" s="13" t="inlineStr">
        <is>
          <t>A-001</t>
        </is>
      </c>
      <c r="F2" s="15">
        <f>IF($E2="","",IFERROR(INDEX('Sucursales y productos'!$E$2:$E$301,MATCH($E2,'Sucursales y productos'!$D$2:$D$301,0)),"Código no cargado"))</f>
        <v/>
      </c>
      <c r="G2" s="15">
        <f>IF($E2="","",IFERROR(INDEX('Sucursales y productos'!$F$2:$F$301,MATCH($E2,'Sucursales y productos'!$D$2:$D$301,0)),""))</f>
        <v/>
      </c>
      <c r="H2" s="16" t="n">
        <v>24</v>
      </c>
      <c r="I2" s="16" t="n">
        <v>24</v>
      </c>
      <c r="J2" s="14" t="n">
        <v>46297</v>
      </c>
      <c r="K2" s="16" t="n">
        <v>24</v>
      </c>
      <c r="L2" s="14" t="n">
        <v>46297</v>
      </c>
      <c r="M2" s="13" t="inlineStr">
        <is>
          <t>Paula</t>
        </is>
      </c>
      <c r="N2" s="17">
        <f>IF(OR($H2="",$I2=""),"",MAX(0,$H2-$I2))</f>
        <v/>
      </c>
      <c r="O2" s="17">
        <f>IF(OR($I2="",$K2=""),"",$K2-$I2)</f>
        <v/>
      </c>
      <c r="P2" s="18">
        <f>IF($E2="","",IFERROR(INDEX('Sucursales y productos'!$G$2:$G$301,MATCH($E2,'Sucursales y productos'!$D$2:$D$301,0)),0))</f>
        <v/>
      </c>
      <c r="Q2" s="18">
        <f>IF($O2="","",$O2*N($P2))</f>
        <v/>
      </c>
      <c r="R2" s="18">
        <f>IF($I2="","",$I2*N($P2))</f>
        <v/>
      </c>
      <c r="S2" s="15">
        <f>IF($E2="","",IF($I2="","Pedido sin enviar",IF($K2="",IF(N($I2)&lt;N($H2),"Envío parcial · en camino","En camino"),IF($K2=$I2,IF(N($I2)&lt;N($H2),"Recibido · envío parcial","Recibido OK"),"Recibido con diferencia"))))</f>
        <v/>
      </c>
      <c r="T2" s="13" t="n"/>
      <c r="U2" s="15">
        <f>IF(OR($A2="",$A2&lt;&gt;Remito!$C$3),"",COUNTIF($A$2:$A2,$A2))</f>
        <v/>
      </c>
    </row>
    <row r="3">
      <c r="A3" s="13" t="n">
        <v>101</v>
      </c>
      <c r="B3" s="14" t="n">
        <v>46296</v>
      </c>
      <c r="C3" s="13" t="inlineStr">
        <is>
          <t>Depósito central</t>
        </is>
      </c>
      <c r="D3" s="13" t="inlineStr">
        <is>
          <t>Sucursal Centro</t>
        </is>
      </c>
      <c r="E3" s="13" t="inlineStr">
        <is>
          <t>A-003</t>
        </is>
      </c>
      <c r="F3" s="15">
        <f>IF($E3="","",IFERROR(INDEX('Sucursales y productos'!$E$2:$E$301,MATCH($E3,'Sucursales y productos'!$D$2:$D$301,0)),"Código no cargado"))</f>
        <v/>
      </c>
      <c r="G3" s="15">
        <f>IF($E3="","",IFERROR(INDEX('Sucursales y productos'!$F$2:$F$301,MATCH($E3,'Sucursales y productos'!$D$2:$D$301,0)),""))</f>
        <v/>
      </c>
      <c r="H3" s="16" t="n">
        <v>20</v>
      </c>
      <c r="I3" s="16" t="n">
        <v>20</v>
      </c>
      <c r="J3" s="14" t="n">
        <v>46297</v>
      </c>
      <c r="K3" s="16" t="n">
        <v>19</v>
      </c>
      <c r="L3" s="14" t="n">
        <v>46297</v>
      </c>
      <c r="M3" s="13" t="inlineStr">
        <is>
          <t>Paula</t>
        </is>
      </c>
      <c r="N3" s="17">
        <f>IF(OR($H3="",$I3=""),"",MAX(0,$H3-$I3))</f>
        <v/>
      </c>
      <c r="O3" s="17">
        <f>IF(OR($I3="",$K3=""),"",$K3-$I3)</f>
        <v/>
      </c>
      <c r="P3" s="18">
        <f>IF($E3="","",IFERROR(INDEX('Sucursales y productos'!$G$2:$G$301,MATCH($E3,'Sucursales y productos'!$D$2:$D$301,0)),0))</f>
        <v/>
      </c>
      <c r="Q3" s="18">
        <f>IF($O3="","",$O3*N($P3))</f>
        <v/>
      </c>
      <c r="R3" s="18">
        <f>IF($I3="","",$I3*N($P3))</f>
        <v/>
      </c>
      <c r="S3" s="15">
        <f>IF($E3="","",IF($I3="","Pedido sin enviar",IF($K3="",IF(N($I3)&lt;N($H3),"Envío parcial · en camino","En camino"),IF($K3=$I3,IF(N($I3)&lt;N($H3),"Recibido · envío parcial","Recibido OK"),"Recibido con diferencia"))))</f>
        <v/>
      </c>
      <c r="T3" s="13" t="n"/>
      <c r="U3" s="15">
        <f>IF(OR($A3="",$A3&lt;&gt;Remito!$C$3),"",COUNTIF($A$2:$A3,$A3))</f>
        <v/>
      </c>
    </row>
    <row r="4">
      <c r="A4" s="13" t="n">
        <v>101</v>
      </c>
      <c r="B4" s="14" t="n">
        <v>46296</v>
      </c>
      <c r="C4" s="13" t="inlineStr">
        <is>
          <t>Depósito central</t>
        </is>
      </c>
      <c r="D4" s="13" t="inlineStr">
        <is>
          <t>Sucursal Centro</t>
        </is>
      </c>
      <c r="E4" s="13" t="inlineStr">
        <is>
          <t>B-001</t>
        </is>
      </c>
      <c r="F4" s="15">
        <f>IF($E4="","",IFERROR(INDEX('Sucursales y productos'!$E$2:$E$301,MATCH($E4,'Sucursales y productos'!$D$2:$D$301,0)),"Código no cargado"))</f>
        <v/>
      </c>
      <c r="G4" s="15">
        <f>IF($E4="","",IFERROR(INDEX('Sucursales y productos'!$F$2:$F$301,MATCH($E4,'Sucursales y productos'!$D$2:$D$301,0)),""))</f>
        <v/>
      </c>
      <c r="H4" s="16" t="n">
        <v>36</v>
      </c>
      <c r="I4" s="16" t="n">
        <v>30</v>
      </c>
      <c r="J4" s="14" t="n">
        <v>46297</v>
      </c>
      <c r="K4" s="16" t="n">
        <v>30</v>
      </c>
      <c r="L4" s="14" t="n">
        <v>46297</v>
      </c>
      <c r="M4" s="13" t="inlineStr">
        <is>
          <t>Paula</t>
        </is>
      </c>
      <c r="N4" s="17">
        <f>IF(OR($H4="",$I4=""),"",MAX(0,$H4-$I4))</f>
        <v/>
      </c>
      <c r="O4" s="17">
        <f>IF(OR($I4="",$K4=""),"",$K4-$I4)</f>
        <v/>
      </c>
      <c r="P4" s="18">
        <f>IF($E4="","",IFERROR(INDEX('Sucursales y productos'!$G$2:$G$301,MATCH($E4,'Sucursales y productos'!$D$2:$D$301,0)),0))</f>
        <v/>
      </c>
      <c r="Q4" s="18">
        <f>IF($O4="","",$O4*N($P4))</f>
        <v/>
      </c>
      <c r="R4" s="18">
        <f>IF($I4="","",$I4*N($P4))</f>
        <v/>
      </c>
      <c r="S4" s="15">
        <f>IF($E4="","",IF($I4="","Pedido sin enviar",IF($K4="",IF(N($I4)&lt;N($H4),"Envío parcial · en camino","En camino"),IF($K4=$I4,IF(N($I4)&lt;N($H4),"Recibido · envío parcial","Recibido OK"),"Recibido con diferencia"))))</f>
        <v/>
      </c>
      <c r="T4" s="13" t="inlineStr">
        <is>
          <t>No había más stock en el depósito.</t>
        </is>
      </c>
      <c r="U4" s="15">
        <f>IF(OR($A4="",$A4&lt;&gt;Remito!$C$3),"",COUNTIF($A$2:$A4,$A4))</f>
        <v/>
      </c>
    </row>
    <row r="5">
      <c r="A5" s="13" t="n">
        <v>101</v>
      </c>
      <c r="B5" s="14" t="n">
        <v>46296</v>
      </c>
      <c r="C5" s="13" t="inlineStr">
        <is>
          <t>Depósito central</t>
        </is>
      </c>
      <c r="D5" s="13" t="inlineStr">
        <is>
          <t>Sucursal Centro</t>
        </is>
      </c>
      <c r="E5" s="13" t="inlineStr">
        <is>
          <t>C-001</t>
        </is>
      </c>
      <c r="F5" s="15">
        <f>IF($E5="","",IFERROR(INDEX('Sucursales y productos'!$E$2:$E$301,MATCH($E5,'Sucursales y productos'!$D$2:$D$301,0)),"Código no cargado"))</f>
        <v/>
      </c>
      <c r="G5" s="15">
        <f>IF($E5="","",IFERROR(INDEX('Sucursales y productos'!$F$2:$F$301,MATCH($E5,'Sucursales y productos'!$D$2:$D$301,0)),""))</f>
        <v/>
      </c>
      <c r="H5" s="16" t="n">
        <v>8</v>
      </c>
      <c r="I5" s="16" t="n">
        <v>8</v>
      </c>
      <c r="J5" s="14" t="n">
        <v>46297</v>
      </c>
      <c r="K5" s="16" t="n">
        <v>7.6</v>
      </c>
      <c r="L5" s="14" t="n">
        <v>46297</v>
      </c>
      <c r="M5" s="13" t="inlineStr">
        <is>
          <t>Paula</t>
        </is>
      </c>
      <c r="N5" s="17">
        <f>IF(OR($H5="",$I5=""),"",MAX(0,$H5-$I5))</f>
        <v/>
      </c>
      <c r="O5" s="17">
        <f>IF(OR($I5="",$K5=""),"",$K5-$I5)</f>
        <v/>
      </c>
      <c r="P5" s="18">
        <f>IF($E5="","",IFERROR(INDEX('Sucursales y productos'!$G$2:$G$301,MATCH($E5,'Sucursales y productos'!$D$2:$D$301,0)),0))</f>
        <v/>
      </c>
      <c r="Q5" s="18">
        <f>IF($O5="","",$O5*N($P5))</f>
        <v/>
      </c>
      <c r="R5" s="18">
        <f>IF($I5="","",$I5*N($P5))</f>
        <v/>
      </c>
      <c r="S5" s="15">
        <f>IF($E5="","",IF($I5="","Pedido sin enviar",IF($K5="",IF(N($I5)&lt;N($H5),"Envío parcial · en camino","En camino"),IF($K5=$I5,IF(N($I5)&lt;N($H5),"Recibido · envío parcial","Recibido OK"),"Recibido con diferencia"))))</f>
        <v/>
      </c>
      <c r="T5" s="13" t="inlineStr">
        <is>
          <t>Se pesó al recibir: 400 g menos.</t>
        </is>
      </c>
      <c r="U5" s="15">
        <f>IF(OR($A5="",$A5&lt;&gt;Remito!$C$3),"",COUNTIF($A$2:$A5,$A5))</f>
        <v/>
      </c>
    </row>
    <row r="6">
      <c r="A6" s="13" t="n">
        <v>102</v>
      </c>
      <c r="B6" s="14" t="n">
        <v>46298</v>
      </c>
      <c r="C6" s="13" t="inlineStr">
        <is>
          <t>Depósito central</t>
        </is>
      </c>
      <c r="D6" s="13" t="inlineStr">
        <is>
          <t>Sucursal Norte</t>
        </is>
      </c>
      <c r="E6" s="13" t="inlineStr">
        <is>
          <t>A-002</t>
        </is>
      </c>
      <c r="F6" s="15">
        <f>IF($E6="","",IFERROR(INDEX('Sucursales y productos'!$E$2:$E$301,MATCH($E6,'Sucursales y productos'!$D$2:$D$301,0)),"Código no cargado"))</f>
        <v/>
      </c>
      <c r="G6" s="15">
        <f>IF($E6="","",IFERROR(INDEX('Sucursales y productos'!$F$2:$F$301,MATCH($E6,'Sucursales y productos'!$D$2:$D$301,0)),""))</f>
        <v/>
      </c>
      <c r="H6" s="16" t="n">
        <v>40</v>
      </c>
      <c r="I6" s="16" t="n">
        <v>40</v>
      </c>
      <c r="J6" s="14" t="n">
        <v>46299</v>
      </c>
      <c r="K6" s="16" t="n">
        <v>40</v>
      </c>
      <c r="L6" s="14" t="n">
        <v>46300</v>
      </c>
      <c r="M6" s="13" t="inlineStr">
        <is>
          <t>Hernán</t>
        </is>
      </c>
      <c r="N6" s="17">
        <f>IF(OR($H6="",$I6=""),"",MAX(0,$H6-$I6))</f>
        <v/>
      </c>
      <c r="O6" s="17">
        <f>IF(OR($I6="",$K6=""),"",$K6-$I6)</f>
        <v/>
      </c>
      <c r="P6" s="18">
        <f>IF($E6="","",IFERROR(INDEX('Sucursales y productos'!$G$2:$G$301,MATCH($E6,'Sucursales y productos'!$D$2:$D$301,0)),0))</f>
        <v/>
      </c>
      <c r="Q6" s="18">
        <f>IF($O6="","",$O6*N($P6))</f>
        <v/>
      </c>
      <c r="R6" s="18">
        <f>IF($I6="","",$I6*N($P6))</f>
        <v/>
      </c>
      <c r="S6" s="15">
        <f>IF($E6="","",IF($I6="","Pedido sin enviar",IF($K6="",IF(N($I6)&lt;N($H6),"Envío parcial · en camino","En camino"),IF($K6=$I6,IF(N($I6)&lt;N($H6),"Recibido · envío parcial","Recibido OK"),"Recibido con diferencia"))))</f>
        <v/>
      </c>
      <c r="T6" s="13" t="n"/>
      <c r="U6" s="15">
        <f>IF(OR($A6="",$A6&lt;&gt;Remito!$C$3),"",COUNTIF($A$2:$A6,$A6))</f>
        <v/>
      </c>
    </row>
    <row r="7">
      <c r="A7" s="13" t="n">
        <v>102</v>
      </c>
      <c r="B7" s="14" t="n">
        <v>46298</v>
      </c>
      <c r="C7" s="13" t="inlineStr">
        <is>
          <t>Depósito central</t>
        </is>
      </c>
      <c r="D7" s="13" t="inlineStr">
        <is>
          <t>Sucursal Norte</t>
        </is>
      </c>
      <c r="E7" s="13" t="inlineStr">
        <is>
          <t>B-002</t>
        </is>
      </c>
      <c r="F7" s="15">
        <f>IF($E7="","",IFERROR(INDEX('Sucursales y productos'!$E$2:$E$301,MATCH($E7,'Sucursales y productos'!$D$2:$D$301,0)),"Código no cargado"))</f>
        <v/>
      </c>
      <c r="G7" s="15">
        <f>IF($E7="","",IFERROR(INDEX('Sucursales y productos'!$F$2:$F$301,MATCH($E7,'Sucursales y productos'!$D$2:$D$301,0)),""))</f>
        <v/>
      </c>
      <c r="H7" s="16" t="n">
        <v>48</v>
      </c>
      <c r="I7" s="16" t="n">
        <v>48</v>
      </c>
      <c r="J7" s="14" t="n">
        <v>46299</v>
      </c>
      <c r="K7" s="16" t="n">
        <v>48</v>
      </c>
      <c r="L7" s="14" t="n">
        <v>46300</v>
      </c>
      <c r="M7" s="13" t="inlineStr">
        <is>
          <t>Hernán</t>
        </is>
      </c>
      <c r="N7" s="17">
        <f>IF(OR($H7="",$I7=""),"",MAX(0,$H7-$I7))</f>
        <v/>
      </c>
      <c r="O7" s="17">
        <f>IF(OR($I7="",$K7=""),"",$K7-$I7)</f>
        <v/>
      </c>
      <c r="P7" s="18">
        <f>IF($E7="","",IFERROR(INDEX('Sucursales y productos'!$G$2:$G$301,MATCH($E7,'Sucursales y productos'!$D$2:$D$301,0)),0))</f>
        <v/>
      </c>
      <c r="Q7" s="18">
        <f>IF($O7="","",$O7*N($P7))</f>
        <v/>
      </c>
      <c r="R7" s="18">
        <f>IF($I7="","",$I7*N($P7))</f>
        <v/>
      </c>
      <c r="S7" s="15">
        <f>IF($E7="","",IF($I7="","Pedido sin enviar",IF($K7="",IF(N($I7)&lt;N($H7),"Envío parcial · en camino","En camino"),IF($K7=$I7,IF(N($I7)&lt;N($H7),"Recibido · envío parcial","Recibido OK"),"Recibido con diferencia"))))</f>
        <v/>
      </c>
      <c r="T7" s="13" t="n"/>
      <c r="U7" s="15">
        <f>IF(OR($A7="",$A7&lt;&gt;Remito!$C$3),"",COUNTIF($A$2:$A7,$A7))</f>
        <v/>
      </c>
    </row>
    <row r="8">
      <c r="A8" s="13" t="n">
        <v>102</v>
      </c>
      <c r="B8" s="14" t="n">
        <v>46298</v>
      </c>
      <c r="C8" s="13" t="inlineStr">
        <is>
          <t>Depósito central</t>
        </is>
      </c>
      <c r="D8" s="13" t="inlineStr">
        <is>
          <t>Sucursal Norte</t>
        </is>
      </c>
      <c r="E8" s="13" t="inlineStr">
        <is>
          <t>L-001</t>
        </is>
      </c>
      <c r="F8" s="15">
        <f>IF($E8="","",IFERROR(INDEX('Sucursales y productos'!$E$2:$E$301,MATCH($E8,'Sucursales y productos'!$D$2:$D$301,0)),"Código no cargado"))</f>
        <v/>
      </c>
      <c r="G8" s="15">
        <f>IF($E8="","",IFERROR(INDEX('Sucursales y productos'!$F$2:$F$301,MATCH($E8,'Sucursales y productos'!$D$2:$D$301,0)),""))</f>
        <v/>
      </c>
      <c r="H8" s="16" t="n">
        <v>24</v>
      </c>
      <c r="I8" s="16" t="n">
        <v>24</v>
      </c>
      <c r="J8" s="14" t="n">
        <v>46299</v>
      </c>
      <c r="K8" s="16" t="n"/>
      <c r="L8" s="14" t="n"/>
      <c r="M8" s="13" t="n"/>
      <c r="N8" s="17">
        <f>IF(OR($H8="",$I8=""),"",MAX(0,$H8-$I8))</f>
        <v/>
      </c>
      <c r="O8" s="17">
        <f>IF(OR($I8="",$K8=""),"",$K8-$I8)</f>
        <v/>
      </c>
      <c r="P8" s="18">
        <f>IF($E8="","",IFERROR(INDEX('Sucursales y productos'!$G$2:$G$301,MATCH($E8,'Sucursales y productos'!$D$2:$D$301,0)),0))</f>
        <v/>
      </c>
      <c r="Q8" s="18">
        <f>IF($O8="","",$O8*N($P8))</f>
        <v/>
      </c>
      <c r="R8" s="18">
        <f>IF($I8="","",$I8*N($P8))</f>
        <v/>
      </c>
      <c r="S8" s="15">
        <f>IF($E8="","",IF($I8="","Pedido sin enviar",IF($K8="",IF(N($I8)&lt;N($H8),"Envío parcial · en camino","En camino"),IF($K8=$I8,IF(N($I8)&lt;N($H8),"Recibido · envío parcial","Recibido OK"),"Recibido con diferencia"))))</f>
        <v/>
      </c>
      <c r="T8" s="13" t="n"/>
      <c r="U8" s="15">
        <f>IF(OR($A8="",$A8&lt;&gt;Remito!$C$3),"",COUNTIF($A$2:$A8,$A8))</f>
        <v/>
      </c>
    </row>
    <row r="9">
      <c r="A9" s="13" t="n">
        <v>103</v>
      </c>
      <c r="B9" s="14" t="n">
        <v>46300</v>
      </c>
      <c r="C9" s="13" t="inlineStr">
        <is>
          <t>Sucursal Sur</t>
        </is>
      </c>
      <c r="D9" s="13" t="inlineStr">
        <is>
          <t>Sucursal Norte</t>
        </is>
      </c>
      <c r="E9" s="13" t="inlineStr">
        <is>
          <t>L-002</t>
        </is>
      </c>
      <c r="F9" s="15">
        <f>IF($E9="","",IFERROR(INDEX('Sucursales y productos'!$E$2:$E$301,MATCH($E9,'Sucursales y productos'!$D$2:$D$301,0)),"Código no cargado"))</f>
        <v/>
      </c>
      <c r="G9" s="15">
        <f>IF($E9="","",IFERROR(INDEX('Sucursales y productos'!$F$2:$F$301,MATCH($E9,'Sucursales y productos'!$D$2:$D$301,0)),""))</f>
        <v/>
      </c>
      <c r="H9" s="16" t="n">
        <v>12</v>
      </c>
      <c r="I9" s="16" t="n">
        <v>12</v>
      </c>
      <c r="J9" s="14" t="n">
        <v>46301</v>
      </c>
      <c r="K9" s="16" t="n"/>
      <c r="L9" s="14" t="n"/>
      <c r="M9" s="13" t="n"/>
      <c r="N9" s="17">
        <f>IF(OR($H9="",$I9=""),"",MAX(0,$H9-$I9))</f>
        <v/>
      </c>
      <c r="O9" s="17">
        <f>IF(OR($I9="",$K9=""),"",$K9-$I9)</f>
        <v/>
      </c>
      <c r="P9" s="18">
        <f>IF($E9="","",IFERROR(INDEX('Sucursales y productos'!$G$2:$G$301,MATCH($E9,'Sucursales y productos'!$D$2:$D$301,0)),0))</f>
        <v/>
      </c>
      <c r="Q9" s="18">
        <f>IF($O9="","",$O9*N($P9))</f>
        <v/>
      </c>
      <c r="R9" s="18">
        <f>IF($I9="","",$I9*N($P9))</f>
        <v/>
      </c>
      <c r="S9" s="15">
        <f>IF($E9="","",IF($I9="","Pedido sin enviar",IF($K9="",IF(N($I9)&lt;N($H9),"Envío parcial · en camino","En camino"),IF($K9=$I9,IF(N($I9)&lt;N($H9),"Recibido · envío parcial","Recibido OK"),"Recibido con diferencia"))))</f>
        <v/>
      </c>
      <c r="T9" s="13" t="n"/>
      <c r="U9" s="15">
        <f>IF(OR($A9="",$A9&lt;&gt;Remito!$C$3),"",COUNTIF($A$2:$A9,$A9))</f>
        <v/>
      </c>
    </row>
    <row r="10">
      <c r="A10" s="13" t="n">
        <v>104</v>
      </c>
      <c r="B10" s="14" t="n">
        <v>46301</v>
      </c>
      <c r="C10" s="13" t="inlineStr">
        <is>
          <t>Depósito central</t>
        </is>
      </c>
      <c r="D10" s="13" t="inlineStr">
        <is>
          <t>Sucursal Sur</t>
        </is>
      </c>
      <c r="E10" s="13" t="inlineStr">
        <is>
          <t>A-001</t>
        </is>
      </c>
      <c r="F10" s="15">
        <f>IF($E10="","",IFERROR(INDEX('Sucursales y productos'!$E$2:$E$301,MATCH($E10,'Sucursales y productos'!$D$2:$D$301,0)),"Código no cargado"))</f>
        <v/>
      </c>
      <c r="G10" s="15">
        <f>IF($E10="","",IFERROR(INDEX('Sucursales y productos'!$F$2:$F$301,MATCH($E10,'Sucursales y productos'!$D$2:$D$301,0)),""))</f>
        <v/>
      </c>
      <c r="H10" s="16" t="n">
        <v>18</v>
      </c>
      <c r="I10" s="16" t="n"/>
      <c r="J10" s="14" t="n"/>
      <c r="K10" s="16" t="n"/>
      <c r="L10" s="14" t="n"/>
      <c r="M10" s="13" t="n"/>
      <c r="N10" s="17">
        <f>IF(OR($H10="",$I10=""),"",MAX(0,$H10-$I10))</f>
        <v/>
      </c>
      <c r="O10" s="17">
        <f>IF(OR($I10="",$K10=""),"",$K10-$I10)</f>
        <v/>
      </c>
      <c r="P10" s="18">
        <f>IF($E10="","",IFERROR(INDEX('Sucursales y productos'!$G$2:$G$301,MATCH($E10,'Sucursales y productos'!$D$2:$D$301,0)),0))</f>
        <v/>
      </c>
      <c r="Q10" s="18">
        <f>IF($O10="","",$O10*N($P10))</f>
        <v/>
      </c>
      <c r="R10" s="18">
        <f>IF($I10="","",$I10*N($P10))</f>
        <v/>
      </c>
      <c r="S10" s="15">
        <f>IF($E10="","",IF($I10="","Pedido sin enviar",IF($K10="",IF(N($I10)&lt;N($H10),"Envío parcial · en camino","En camino"),IF($K10=$I10,IF(N($I10)&lt;N($H10),"Recibido · envío parcial","Recibido OK"),"Recibido con diferencia"))))</f>
        <v/>
      </c>
      <c r="T10" s="13" t="n"/>
      <c r="U10" s="15">
        <f>IF(OR($A10="",$A10&lt;&gt;Remito!$C$3),"",COUNTIF($A$2:$A10,$A10))</f>
        <v/>
      </c>
    </row>
    <row r="11">
      <c r="A11" s="13" t="n">
        <v>104</v>
      </c>
      <c r="B11" s="14" t="n">
        <v>46301</v>
      </c>
      <c r="C11" s="13" t="inlineStr">
        <is>
          <t>Depósito central</t>
        </is>
      </c>
      <c r="D11" s="13" t="inlineStr">
        <is>
          <t>Sucursal Sur</t>
        </is>
      </c>
      <c r="E11" s="13" t="inlineStr">
        <is>
          <t>A-003</t>
        </is>
      </c>
      <c r="F11" s="15">
        <f>IF($E11="","",IFERROR(INDEX('Sucursales y productos'!$E$2:$E$301,MATCH($E11,'Sucursales y productos'!$D$2:$D$301,0)),"Código no cargado"))</f>
        <v/>
      </c>
      <c r="G11" s="15">
        <f>IF($E11="","",IFERROR(INDEX('Sucursales y productos'!$F$2:$F$301,MATCH($E11,'Sucursales y productos'!$D$2:$D$301,0)),""))</f>
        <v/>
      </c>
      <c r="H11" s="16" t="n">
        <v>15</v>
      </c>
      <c r="I11" s="16" t="n"/>
      <c r="J11" s="14" t="n"/>
      <c r="K11" s="16" t="n"/>
      <c r="L11" s="14" t="n"/>
      <c r="M11" s="13" t="n"/>
      <c r="N11" s="17">
        <f>IF(OR($H11="",$I11=""),"",MAX(0,$H11-$I11))</f>
        <v/>
      </c>
      <c r="O11" s="17">
        <f>IF(OR($I11="",$K11=""),"",$K11-$I11)</f>
        <v/>
      </c>
      <c r="P11" s="18">
        <f>IF($E11="","",IFERROR(INDEX('Sucursales y productos'!$G$2:$G$301,MATCH($E11,'Sucursales y productos'!$D$2:$D$301,0)),0))</f>
        <v/>
      </c>
      <c r="Q11" s="18">
        <f>IF($O11="","",$O11*N($P11))</f>
        <v/>
      </c>
      <c r="R11" s="18">
        <f>IF($I11="","",$I11*N($P11))</f>
        <v/>
      </c>
      <c r="S11" s="15">
        <f>IF($E11="","",IF($I11="","Pedido sin enviar",IF($K11="",IF(N($I11)&lt;N($H11),"Envío parcial · en camino","En camino"),IF($K11=$I11,IF(N($I11)&lt;N($H11),"Recibido · envío parcial","Recibido OK"),"Recibido con diferencia"))))</f>
        <v/>
      </c>
      <c r="T11" s="13" t="n"/>
      <c r="U11" s="15">
        <f>IF(OR($A11="",$A11&lt;&gt;Remito!$C$3),"",COUNTIF($A$2:$A11,$A11))</f>
        <v/>
      </c>
    </row>
    <row r="12">
      <c r="A12" s="13" t="n"/>
      <c r="B12" s="14" t="n"/>
      <c r="C12" s="13" t="n"/>
      <c r="D12" s="13" t="n"/>
      <c r="E12" s="13" t="n"/>
      <c r="F12" s="15">
        <f>IF($E12="","",IFERROR(INDEX('Sucursales y productos'!$E$2:$E$301,MATCH($E12,'Sucursales y productos'!$D$2:$D$301,0)),"Código no cargado"))</f>
        <v/>
      </c>
      <c r="G12" s="15">
        <f>IF($E12="","",IFERROR(INDEX('Sucursales y productos'!$F$2:$F$301,MATCH($E12,'Sucursales y productos'!$D$2:$D$301,0)),""))</f>
        <v/>
      </c>
      <c r="H12" s="16" t="n"/>
      <c r="I12" s="16" t="n"/>
      <c r="J12" s="14" t="n"/>
      <c r="K12" s="16" t="n"/>
      <c r="L12" s="14" t="n"/>
      <c r="M12" s="13" t="n"/>
      <c r="N12" s="17">
        <f>IF(OR($H12="",$I12=""),"",MAX(0,$H12-$I12))</f>
        <v/>
      </c>
      <c r="O12" s="17">
        <f>IF(OR($I12="",$K12=""),"",$K12-$I12)</f>
        <v/>
      </c>
      <c r="P12" s="18">
        <f>IF($E12="","",IFERROR(INDEX('Sucursales y productos'!$G$2:$G$301,MATCH($E12,'Sucursales y productos'!$D$2:$D$301,0)),0))</f>
        <v/>
      </c>
      <c r="Q12" s="18">
        <f>IF($O12="","",$O12*N($P12))</f>
        <v/>
      </c>
      <c r="R12" s="18">
        <f>IF($I12="","",$I12*N($P12))</f>
        <v/>
      </c>
      <c r="S12" s="15">
        <f>IF($E12="","",IF($I12="","Pedido sin enviar",IF($K12="",IF(N($I12)&lt;N($H12),"Envío parcial · en camino","En camino"),IF($K12=$I12,IF(N($I12)&lt;N($H12),"Recibido · envío parcial","Recibido OK"),"Recibido con diferencia"))))</f>
        <v/>
      </c>
      <c r="T12" s="13" t="n"/>
      <c r="U12" s="15">
        <f>IF(OR($A12="",$A12&lt;&gt;Remito!$C$3),"",COUNTIF($A$2:$A12,$A12))</f>
        <v/>
      </c>
    </row>
    <row r="13">
      <c r="A13" s="13" t="n"/>
      <c r="B13" s="14" t="n"/>
      <c r="C13" s="13" t="n"/>
      <c r="D13" s="13" t="n"/>
      <c r="E13" s="13" t="n"/>
      <c r="F13" s="15">
        <f>IF($E13="","",IFERROR(INDEX('Sucursales y productos'!$E$2:$E$301,MATCH($E13,'Sucursales y productos'!$D$2:$D$301,0)),"Código no cargado"))</f>
        <v/>
      </c>
      <c r="G13" s="15">
        <f>IF($E13="","",IFERROR(INDEX('Sucursales y productos'!$F$2:$F$301,MATCH($E13,'Sucursales y productos'!$D$2:$D$301,0)),""))</f>
        <v/>
      </c>
      <c r="H13" s="16" t="n"/>
      <c r="I13" s="16" t="n"/>
      <c r="J13" s="14" t="n"/>
      <c r="K13" s="16" t="n"/>
      <c r="L13" s="14" t="n"/>
      <c r="M13" s="13" t="n"/>
      <c r="N13" s="17">
        <f>IF(OR($H13="",$I13=""),"",MAX(0,$H13-$I13))</f>
        <v/>
      </c>
      <c r="O13" s="17">
        <f>IF(OR($I13="",$K13=""),"",$K13-$I13)</f>
        <v/>
      </c>
      <c r="P13" s="18">
        <f>IF($E13="","",IFERROR(INDEX('Sucursales y productos'!$G$2:$G$301,MATCH($E13,'Sucursales y productos'!$D$2:$D$301,0)),0))</f>
        <v/>
      </c>
      <c r="Q13" s="18">
        <f>IF($O13="","",$O13*N($P13))</f>
        <v/>
      </c>
      <c r="R13" s="18">
        <f>IF($I13="","",$I13*N($P13))</f>
        <v/>
      </c>
      <c r="S13" s="15">
        <f>IF($E13="","",IF($I13="","Pedido sin enviar",IF($K13="",IF(N($I13)&lt;N($H13),"Envío parcial · en camino","En camino"),IF($K13=$I13,IF(N($I13)&lt;N($H13),"Recibido · envío parcial","Recibido OK"),"Recibido con diferencia"))))</f>
        <v/>
      </c>
      <c r="T13" s="13" t="n"/>
      <c r="U13" s="15">
        <f>IF(OR($A13="",$A13&lt;&gt;Remito!$C$3),"",COUNTIF($A$2:$A13,$A13))</f>
        <v/>
      </c>
    </row>
    <row r="14">
      <c r="A14" s="13" t="n"/>
      <c r="B14" s="14" t="n"/>
      <c r="C14" s="13" t="n"/>
      <c r="D14" s="13" t="n"/>
      <c r="E14" s="13" t="n"/>
      <c r="F14" s="15">
        <f>IF($E14="","",IFERROR(INDEX('Sucursales y productos'!$E$2:$E$301,MATCH($E14,'Sucursales y productos'!$D$2:$D$301,0)),"Código no cargado"))</f>
        <v/>
      </c>
      <c r="G14" s="15">
        <f>IF($E14="","",IFERROR(INDEX('Sucursales y productos'!$F$2:$F$301,MATCH($E14,'Sucursales y productos'!$D$2:$D$301,0)),""))</f>
        <v/>
      </c>
      <c r="H14" s="16" t="n"/>
      <c r="I14" s="16" t="n"/>
      <c r="J14" s="14" t="n"/>
      <c r="K14" s="16" t="n"/>
      <c r="L14" s="14" t="n"/>
      <c r="M14" s="13" t="n"/>
      <c r="N14" s="17">
        <f>IF(OR($H14="",$I14=""),"",MAX(0,$H14-$I14))</f>
        <v/>
      </c>
      <c r="O14" s="17">
        <f>IF(OR($I14="",$K14=""),"",$K14-$I14)</f>
        <v/>
      </c>
      <c r="P14" s="18">
        <f>IF($E14="","",IFERROR(INDEX('Sucursales y productos'!$G$2:$G$301,MATCH($E14,'Sucursales y productos'!$D$2:$D$301,0)),0))</f>
        <v/>
      </c>
      <c r="Q14" s="18">
        <f>IF($O14="","",$O14*N($P14))</f>
        <v/>
      </c>
      <c r="R14" s="18">
        <f>IF($I14="","",$I14*N($P14))</f>
        <v/>
      </c>
      <c r="S14" s="15">
        <f>IF($E14="","",IF($I14="","Pedido sin enviar",IF($K14="",IF(N($I14)&lt;N($H14),"Envío parcial · en camino","En camino"),IF($K14=$I14,IF(N($I14)&lt;N($H14),"Recibido · envío parcial","Recibido OK"),"Recibido con diferencia"))))</f>
        <v/>
      </c>
      <c r="T14" s="13" t="n"/>
      <c r="U14" s="15">
        <f>IF(OR($A14="",$A14&lt;&gt;Remito!$C$3),"",COUNTIF($A$2:$A14,$A14))</f>
        <v/>
      </c>
    </row>
    <row r="15">
      <c r="A15" s="13" t="n"/>
      <c r="B15" s="14" t="n"/>
      <c r="C15" s="13" t="n"/>
      <c r="D15" s="13" t="n"/>
      <c r="E15" s="13" t="n"/>
      <c r="F15" s="15">
        <f>IF($E15="","",IFERROR(INDEX('Sucursales y productos'!$E$2:$E$301,MATCH($E15,'Sucursales y productos'!$D$2:$D$301,0)),"Código no cargado"))</f>
        <v/>
      </c>
      <c r="G15" s="15">
        <f>IF($E15="","",IFERROR(INDEX('Sucursales y productos'!$F$2:$F$301,MATCH($E15,'Sucursales y productos'!$D$2:$D$301,0)),""))</f>
        <v/>
      </c>
      <c r="H15" s="16" t="n"/>
      <c r="I15" s="16" t="n"/>
      <c r="J15" s="14" t="n"/>
      <c r="K15" s="16" t="n"/>
      <c r="L15" s="14" t="n"/>
      <c r="M15" s="13" t="n"/>
      <c r="N15" s="17">
        <f>IF(OR($H15="",$I15=""),"",MAX(0,$H15-$I15))</f>
        <v/>
      </c>
      <c r="O15" s="17">
        <f>IF(OR($I15="",$K15=""),"",$K15-$I15)</f>
        <v/>
      </c>
      <c r="P15" s="18">
        <f>IF($E15="","",IFERROR(INDEX('Sucursales y productos'!$G$2:$G$301,MATCH($E15,'Sucursales y productos'!$D$2:$D$301,0)),0))</f>
        <v/>
      </c>
      <c r="Q15" s="18">
        <f>IF($O15="","",$O15*N($P15))</f>
        <v/>
      </c>
      <c r="R15" s="18">
        <f>IF($I15="","",$I15*N($P15))</f>
        <v/>
      </c>
      <c r="S15" s="15">
        <f>IF($E15="","",IF($I15="","Pedido sin enviar",IF($K15="",IF(N($I15)&lt;N($H15),"Envío parcial · en camino","En camino"),IF($K15=$I15,IF(N($I15)&lt;N($H15),"Recibido · envío parcial","Recibido OK"),"Recibido con diferencia"))))</f>
        <v/>
      </c>
      <c r="T15" s="13" t="n"/>
      <c r="U15" s="15">
        <f>IF(OR($A15="",$A15&lt;&gt;Remito!$C$3),"",COUNTIF($A$2:$A15,$A15))</f>
        <v/>
      </c>
    </row>
    <row r="16">
      <c r="A16" s="13" t="n"/>
      <c r="B16" s="14" t="n"/>
      <c r="C16" s="13" t="n"/>
      <c r="D16" s="13" t="n"/>
      <c r="E16" s="13" t="n"/>
      <c r="F16" s="15">
        <f>IF($E16="","",IFERROR(INDEX('Sucursales y productos'!$E$2:$E$301,MATCH($E16,'Sucursales y productos'!$D$2:$D$301,0)),"Código no cargado"))</f>
        <v/>
      </c>
      <c r="G16" s="15">
        <f>IF($E16="","",IFERROR(INDEX('Sucursales y productos'!$F$2:$F$301,MATCH($E16,'Sucursales y productos'!$D$2:$D$301,0)),""))</f>
        <v/>
      </c>
      <c r="H16" s="16" t="n"/>
      <c r="I16" s="16" t="n"/>
      <c r="J16" s="14" t="n"/>
      <c r="K16" s="16" t="n"/>
      <c r="L16" s="14" t="n"/>
      <c r="M16" s="13" t="n"/>
      <c r="N16" s="17">
        <f>IF(OR($H16="",$I16=""),"",MAX(0,$H16-$I16))</f>
        <v/>
      </c>
      <c r="O16" s="17">
        <f>IF(OR($I16="",$K16=""),"",$K16-$I16)</f>
        <v/>
      </c>
      <c r="P16" s="18">
        <f>IF($E16="","",IFERROR(INDEX('Sucursales y productos'!$G$2:$G$301,MATCH($E16,'Sucursales y productos'!$D$2:$D$301,0)),0))</f>
        <v/>
      </c>
      <c r="Q16" s="18">
        <f>IF($O16="","",$O16*N($P16))</f>
        <v/>
      </c>
      <c r="R16" s="18">
        <f>IF($I16="","",$I16*N($P16))</f>
        <v/>
      </c>
      <c r="S16" s="15">
        <f>IF($E16="","",IF($I16="","Pedido sin enviar",IF($K16="",IF(N($I16)&lt;N($H16),"Envío parcial · en camino","En camino"),IF($K16=$I16,IF(N($I16)&lt;N($H16),"Recibido · envío parcial","Recibido OK"),"Recibido con diferencia"))))</f>
        <v/>
      </c>
      <c r="T16" s="13" t="n"/>
      <c r="U16" s="15">
        <f>IF(OR($A16="",$A16&lt;&gt;Remito!$C$3),"",COUNTIF($A$2:$A16,$A16))</f>
        <v/>
      </c>
    </row>
    <row r="17">
      <c r="A17" s="13" t="n"/>
      <c r="B17" s="14" t="n"/>
      <c r="C17" s="13" t="n"/>
      <c r="D17" s="13" t="n"/>
      <c r="E17" s="13" t="n"/>
      <c r="F17" s="15">
        <f>IF($E17="","",IFERROR(INDEX('Sucursales y productos'!$E$2:$E$301,MATCH($E17,'Sucursales y productos'!$D$2:$D$301,0)),"Código no cargado"))</f>
        <v/>
      </c>
      <c r="G17" s="15">
        <f>IF($E17="","",IFERROR(INDEX('Sucursales y productos'!$F$2:$F$301,MATCH($E17,'Sucursales y productos'!$D$2:$D$301,0)),""))</f>
        <v/>
      </c>
      <c r="H17" s="16" t="n"/>
      <c r="I17" s="16" t="n"/>
      <c r="J17" s="14" t="n"/>
      <c r="K17" s="16" t="n"/>
      <c r="L17" s="14" t="n"/>
      <c r="M17" s="13" t="n"/>
      <c r="N17" s="17">
        <f>IF(OR($H17="",$I17=""),"",MAX(0,$H17-$I17))</f>
        <v/>
      </c>
      <c r="O17" s="17">
        <f>IF(OR($I17="",$K17=""),"",$K17-$I17)</f>
        <v/>
      </c>
      <c r="P17" s="18">
        <f>IF($E17="","",IFERROR(INDEX('Sucursales y productos'!$G$2:$G$301,MATCH($E17,'Sucursales y productos'!$D$2:$D$301,0)),0))</f>
        <v/>
      </c>
      <c r="Q17" s="18">
        <f>IF($O17="","",$O17*N($P17))</f>
        <v/>
      </c>
      <c r="R17" s="18">
        <f>IF($I17="","",$I17*N($P17))</f>
        <v/>
      </c>
      <c r="S17" s="15">
        <f>IF($E17="","",IF($I17="","Pedido sin enviar",IF($K17="",IF(N($I17)&lt;N($H17),"Envío parcial · en camino","En camino"),IF($K17=$I17,IF(N($I17)&lt;N($H17),"Recibido · envío parcial","Recibido OK"),"Recibido con diferencia"))))</f>
        <v/>
      </c>
      <c r="T17" s="13" t="n"/>
      <c r="U17" s="15">
        <f>IF(OR($A17="",$A17&lt;&gt;Remito!$C$3),"",COUNTIF($A$2:$A17,$A17))</f>
        <v/>
      </c>
    </row>
    <row r="18">
      <c r="A18" s="13" t="n"/>
      <c r="B18" s="14" t="n"/>
      <c r="C18" s="13" t="n"/>
      <c r="D18" s="13" t="n"/>
      <c r="E18" s="13" t="n"/>
      <c r="F18" s="15">
        <f>IF($E18="","",IFERROR(INDEX('Sucursales y productos'!$E$2:$E$301,MATCH($E18,'Sucursales y productos'!$D$2:$D$301,0)),"Código no cargado"))</f>
        <v/>
      </c>
      <c r="G18" s="15">
        <f>IF($E18="","",IFERROR(INDEX('Sucursales y productos'!$F$2:$F$301,MATCH($E18,'Sucursales y productos'!$D$2:$D$301,0)),""))</f>
        <v/>
      </c>
      <c r="H18" s="16" t="n"/>
      <c r="I18" s="16" t="n"/>
      <c r="J18" s="14" t="n"/>
      <c r="K18" s="16" t="n"/>
      <c r="L18" s="14" t="n"/>
      <c r="M18" s="13" t="n"/>
      <c r="N18" s="17">
        <f>IF(OR($H18="",$I18=""),"",MAX(0,$H18-$I18))</f>
        <v/>
      </c>
      <c r="O18" s="17">
        <f>IF(OR($I18="",$K18=""),"",$K18-$I18)</f>
        <v/>
      </c>
      <c r="P18" s="18">
        <f>IF($E18="","",IFERROR(INDEX('Sucursales y productos'!$G$2:$G$301,MATCH($E18,'Sucursales y productos'!$D$2:$D$301,0)),0))</f>
        <v/>
      </c>
      <c r="Q18" s="18">
        <f>IF($O18="","",$O18*N($P18))</f>
        <v/>
      </c>
      <c r="R18" s="18">
        <f>IF($I18="","",$I18*N($P18))</f>
        <v/>
      </c>
      <c r="S18" s="15">
        <f>IF($E18="","",IF($I18="","Pedido sin enviar",IF($K18="",IF(N($I18)&lt;N($H18),"Envío parcial · en camino","En camino"),IF($K18=$I18,IF(N($I18)&lt;N($H18),"Recibido · envío parcial","Recibido OK"),"Recibido con diferencia"))))</f>
        <v/>
      </c>
      <c r="T18" s="13" t="n"/>
      <c r="U18" s="15">
        <f>IF(OR($A18="",$A18&lt;&gt;Remito!$C$3),"",COUNTIF($A$2:$A18,$A18))</f>
        <v/>
      </c>
    </row>
    <row r="19">
      <c r="A19" s="13" t="n"/>
      <c r="B19" s="14" t="n"/>
      <c r="C19" s="13" t="n"/>
      <c r="D19" s="13" t="n"/>
      <c r="E19" s="13" t="n"/>
      <c r="F19" s="15">
        <f>IF($E19="","",IFERROR(INDEX('Sucursales y productos'!$E$2:$E$301,MATCH($E19,'Sucursales y productos'!$D$2:$D$301,0)),"Código no cargado"))</f>
        <v/>
      </c>
      <c r="G19" s="15">
        <f>IF($E19="","",IFERROR(INDEX('Sucursales y productos'!$F$2:$F$301,MATCH($E19,'Sucursales y productos'!$D$2:$D$301,0)),""))</f>
        <v/>
      </c>
      <c r="H19" s="16" t="n"/>
      <c r="I19" s="16" t="n"/>
      <c r="J19" s="14" t="n"/>
      <c r="K19" s="16" t="n"/>
      <c r="L19" s="14" t="n"/>
      <c r="M19" s="13" t="n"/>
      <c r="N19" s="17">
        <f>IF(OR($H19="",$I19=""),"",MAX(0,$H19-$I19))</f>
        <v/>
      </c>
      <c r="O19" s="17">
        <f>IF(OR($I19="",$K19=""),"",$K19-$I19)</f>
        <v/>
      </c>
      <c r="P19" s="18">
        <f>IF($E19="","",IFERROR(INDEX('Sucursales y productos'!$G$2:$G$301,MATCH($E19,'Sucursales y productos'!$D$2:$D$301,0)),0))</f>
        <v/>
      </c>
      <c r="Q19" s="18">
        <f>IF($O19="","",$O19*N($P19))</f>
        <v/>
      </c>
      <c r="R19" s="18">
        <f>IF($I19="","",$I19*N($P19))</f>
        <v/>
      </c>
      <c r="S19" s="15">
        <f>IF($E19="","",IF($I19="","Pedido sin enviar",IF($K19="",IF(N($I19)&lt;N($H19),"Envío parcial · en camino","En camino"),IF($K19=$I19,IF(N($I19)&lt;N($H19),"Recibido · envío parcial","Recibido OK"),"Recibido con diferencia"))))</f>
        <v/>
      </c>
      <c r="T19" s="13" t="n"/>
      <c r="U19" s="15">
        <f>IF(OR($A19="",$A19&lt;&gt;Remito!$C$3),"",COUNTIF($A$2:$A19,$A19))</f>
        <v/>
      </c>
    </row>
    <row r="20">
      <c r="A20" s="13" t="n"/>
      <c r="B20" s="14" t="n"/>
      <c r="C20" s="13" t="n"/>
      <c r="D20" s="13" t="n"/>
      <c r="E20" s="13" t="n"/>
      <c r="F20" s="15">
        <f>IF($E20="","",IFERROR(INDEX('Sucursales y productos'!$E$2:$E$301,MATCH($E20,'Sucursales y productos'!$D$2:$D$301,0)),"Código no cargado"))</f>
        <v/>
      </c>
      <c r="G20" s="15">
        <f>IF($E20="","",IFERROR(INDEX('Sucursales y productos'!$F$2:$F$301,MATCH($E20,'Sucursales y productos'!$D$2:$D$301,0)),""))</f>
        <v/>
      </c>
      <c r="H20" s="16" t="n"/>
      <c r="I20" s="16" t="n"/>
      <c r="J20" s="14" t="n"/>
      <c r="K20" s="16" t="n"/>
      <c r="L20" s="14" t="n"/>
      <c r="M20" s="13" t="n"/>
      <c r="N20" s="17">
        <f>IF(OR($H20="",$I20=""),"",MAX(0,$H20-$I20))</f>
        <v/>
      </c>
      <c r="O20" s="17">
        <f>IF(OR($I20="",$K20=""),"",$K20-$I20)</f>
        <v/>
      </c>
      <c r="P20" s="18">
        <f>IF($E20="","",IFERROR(INDEX('Sucursales y productos'!$G$2:$G$301,MATCH($E20,'Sucursales y productos'!$D$2:$D$301,0)),0))</f>
        <v/>
      </c>
      <c r="Q20" s="18">
        <f>IF($O20="","",$O20*N($P20))</f>
        <v/>
      </c>
      <c r="R20" s="18">
        <f>IF($I20="","",$I20*N($P20))</f>
        <v/>
      </c>
      <c r="S20" s="15">
        <f>IF($E20="","",IF($I20="","Pedido sin enviar",IF($K20="",IF(N($I20)&lt;N($H20),"Envío parcial · en camino","En camino"),IF($K20=$I20,IF(N($I20)&lt;N($H20),"Recibido · envío parcial","Recibido OK"),"Recibido con diferencia"))))</f>
        <v/>
      </c>
      <c r="T20" s="13" t="n"/>
      <c r="U20" s="15">
        <f>IF(OR($A20="",$A20&lt;&gt;Remito!$C$3),"",COUNTIF($A$2:$A20,$A20))</f>
        <v/>
      </c>
    </row>
    <row r="21">
      <c r="A21" s="13" t="n"/>
      <c r="B21" s="14" t="n"/>
      <c r="C21" s="13" t="n"/>
      <c r="D21" s="13" t="n"/>
      <c r="E21" s="13" t="n"/>
      <c r="F21" s="15">
        <f>IF($E21="","",IFERROR(INDEX('Sucursales y productos'!$E$2:$E$301,MATCH($E21,'Sucursales y productos'!$D$2:$D$301,0)),"Código no cargado"))</f>
        <v/>
      </c>
      <c r="G21" s="15">
        <f>IF($E21="","",IFERROR(INDEX('Sucursales y productos'!$F$2:$F$301,MATCH($E21,'Sucursales y productos'!$D$2:$D$301,0)),""))</f>
        <v/>
      </c>
      <c r="H21" s="16" t="n"/>
      <c r="I21" s="16" t="n"/>
      <c r="J21" s="14" t="n"/>
      <c r="K21" s="16" t="n"/>
      <c r="L21" s="14" t="n"/>
      <c r="M21" s="13" t="n"/>
      <c r="N21" s="17">
        <f>IF(OR($H21="",$I21=""),"",MAX(0,$H21-$I21))</f>
        <v/>
      </c>
      <c r="O21" s="17">
        <f>IF(OR($I21="",$K21=""),"",$K21-$I21)</f>
        <v/>
      </c>
      <c r="P21" s="18">
        <f>IF($E21="","",IFERROR(INDEX('Sucursales y productos'!$G$2:$G$301,MATCH($E21,'Sucursales y productos'!$D$2:$D$301,0)),0))</f>
        <v/>
      </c>
      <c r="Q21" s="18">
        <f>IF($O21="","",$O21*N($P21))</f>
        <v/>
      </c>
      <c r="R21" s="18">
        <f>IF($I21="","",$I21*N($P21))</f>
        <v/>
      </c>
      <c r="S21" s="15">
        <f>IF($E21="","",IF($I21="","Pedido sin enviar",IF($K21="",IF(N($I21)&lt;N($H21),"Envío parcial · en camino","En camino"),IF($K21=$I21,IF(N($I21)&lt;N($H21),"Recibido · envío parcial","Recibido OK"),"Recibido con diferencia"))))</f>
        <v/>
      </c>
      <c r="T21" s="13" t="n"/>
      <c r="U21" s="15">
        <f>IF(OR($A21="",$A21&lt;&gt;Remito!$C$3),"",COUNTIF($A$2:$A21,$A21))</f>
        <v/>
      </c>
    </row>
    <row r="22">
      <c r="A22" s="13" t="n"/>
      <c r="B22" s="14" t="n"/>
      <c r="C22" s="13" t="n"/>
      <c r="D22" s="13" t="n"/>
      <c r="E22" s="13" t="n"/>
      <c r="F22" s="15">
        <f>IF($E22="","",IFERROR(INDEX('Sucursales y productos'!$E$2:$E$301,MATCH($E22,'Sucursales y productos'!$D$2:$D$301,0)),"Código no cargado"))</f>
        <v/>
      </c>
      <c r="G22" s="15">
        <f>IF($E22="","",IFERROR(INDEX('Sucursales y productos'!$F$2:$F$301,MATCH($E22,'Sucursales y productos'!$D$2:$D$301,0)),""))</f>
        <v/>
      </c>
      <c r="H22" s="16" t="n"/>
      <c r="I22" s="16" t="n"/>
      <c r="J22" s="14" t="n"/>
      <c r="K22" s="16" t="n"/>
      <c r="L22" s="14" t="n"/>
      <c r="M22" s="13" t="n"/>
      <c r="N22" s="17">
        <f>IF(OR($H22="",$I22=""),"",MAX(0,$H22-$I22))</f>
        <v/>
      </c>
      <c r="O22" s="17">
        <f>IF(OR($I22="",$K22=""),"",$K22-$I22)</f>
        <v/>
      </c>
      <c r="P22" s="18">
        <f>IF($E22="","",IFERROR(INDEX('Sucursales y productos'!$G$2:$G$301,MATCH($E22,'Sucursales y productos'!$D$2:$D$301,0)),0))</f>
        <v/>
      </c>
      <c r="Q22" s="18">
        <f>IF($O22="","",$O22*N($P22))</f>
        <v/>
      </c>
      <c r="R22" s="18">
        <f>IF($I22="","",$I22*N($P22))</f>
        <v/>
      </c>
      <c r="S22" s="15">
        <f>IF($E22="","",IF($I22="","Pedido sin enviar",IF($K22="",IF(N($I22)&lt;N($H22),"Envío parcial · en camino","En camino"),IF($K22=$I22,IF(N($I22)&lt;N($H22),"Recibido · envío parcial","Recibido OK"),"Recibido con diferencia"))))</f>
        <v/>
      </c>
      <c r="T22" s="13" t="n"/>
      <c r="U22" s="15">
        <f>IF(OR($A22="",$A22&lt;&gt;Remito!$C$3),"",COUNTIF($A$2:$A22,$A22))</f>
        <v/>
      </c>
    </row>
    <row r="23">
      <c r="A23" s="13" t="n"/>
      <c r="B23" s="14" t="n"/>
      <c r="C23" s="13" t="n"/>
      <c r="D23" s="13" t="n"/>
      <c r="E23" s="13" t="n"/>
      <c r="F23" s="15">
        <f>IF($E23="","",IFERROR(INDEX('Sucursales y productos'!$E$2:$E$301,MATCH($E23,'Sucursales y productos'!$D$2:$D$301,0)),"Código no cargado"))</f>
        <v/>
      </c>
      <c r="G23" s="15">
        <f>IF($E23="","",IFERROR(INDEX('Sucursales y productos'!$F$2:$F$301,MATCH($E23,'Sucursales y productos'!$D$2:$D$301,0)),""))</f>
        <v/>
      </c>
      <c r="H23" s="16" t="n"/>
      <c r="I23" s="16" t="n"/>
      <c r="J23" s="14" t="n"/>
      <c r="K23" s="16" t="n"/>
      <c r="L23" s="14" t="n"/>
      <c r="M23" s="13" t="n"/>
      <c r="N23" s="17">
        <f>IF(OR($H23="",$I23=""),"",MAX(0,$H23-$I23))</f>
        <v/>
      </c>
      <c r="O23" s="17">
        <f>IF(OR($I23="",$K23=""),"",$K23-$I23)</f>
        <v/>
      </c>
      <c r="P23" s="18">
        <f>IF($E23="","",IFERROR(INDEX('Sucursales y productos'!$G$2:$G$301,MATCH($E23,'Sucursales y productos'!$D$2:$D$301,0)),0))</f>
        <v/>
      </c>
      <c r="Q23" s="18">
        <f>IF($O23="","",$O23*N($P23))</f>
        <v/>
      </c>
      <c r="R23" s="18">
        <f>IF($I23="","",$I23*N($P23))</f>
        <v/>
      </c>
      <c r="S23" s="15">
        <f>IF($E23="","",IF($I23="","Pedido sin enviar",IF($K23="",IF(N($I23)&lt;N($H23),"Envío parcial · en camino","En camino"),IF($K23=$I23,IF(N($I23)&lt;N($H23),"Recibido · envío parcial","Recibido OK"),"Recibido con diferencia"))))</f>
        <v/>
      </c>
      <c r="T23" s="13" t="n"/>
      <c r="U23" s="15">
        <f>IF(OR($A23="",$A23&lt;&gt;Remito!$C$3),"",COUNTIF($A$2:$A23,$A23))</f>
        <v/>
      </c>
    </row>
    <row r="24">
      <c r="A24" s="13" t="n"/>
      <c r="B24" s="14" t="n"/>
      <c r="C24" s="13" t="n"/>
      <c r="D24" s="13" t="n"/>
      <c r="E24" s="13" t="n"/>
      <c r="F24" s="15">
        <f>IF($E24="","",IFERROR(INDEX('Sucursales y productos'!$E$2:$E$301,MATCH($E24,'Sucursales y productos'!$D$2:$D$301,0)),"Código no cargado"))</f>
        <v/>
      </c>
      <c r="G24" s="15">
        <f>IF($E24="","",IFERROR(INDEX('Sucursales y productos'!$F$2:$F$301,MATCH($E24,'Sucursales y productos'!$D$2:$D$301,0)),""))</f>
        <v/>
      </c>
      <c r="H24" s="16" t="n"/>
      <c r="I24" s="16" t="n"/>
      <c r="J24" s="14" t="n"/>
      <c r="K24" s="16" t="n"/>
      <c r="L24" s="14" t="n"/>
      <c r="M24" s="13" t="n"/>
      <c r="N24" s="17">
        <f>IF(OR($H24="",$I24=""),"",MAX(0,$H24-$I24))</f>
        <v/>
      </c>
      <c r="O24" s="17">
        <f>IF(OR($I24="",$K24=""),"",$K24-$I24)</f>
        <v/>
      </c>
      <c r="P24" s="18">
        <f>IF($E24="","",IFERROR(INDEX('Sucursales y productos'!$G$2:$G$301,MATCH($E24,'Sucursales y productos'!$D$2:$D$301,0)),0))</f>
        <v/>
      </c>
      <c r="Q24" s="18">
        <f>IF($O24="","",$O24*N($P24))</f>
        <v/>
      </c>
      <c r="R24" s="18">
        <f>IF($I24="","",$I24*N($P24))</f>
        <v/>
      </c>
      <c r="S24" s="15">
        <f>IF($E24="","",IF($I24="","Pedido sin enviar",IF($K24="",IF(N($I24)&lt;N($H24),"Envío parcial · en camino","En camino"),IF($K24=$I24,IF(N($I24)&lt;N($H24),"Recibido · envío parcial","Recibido OK"),"Recibido con diferencia"))))</f>
        <v/>
      </c>
      <c r="T24" s="13" t="n"/>
      <c r="U24" s="15">
        <f>IF(OR($A24="",$A24&lt;&gt;Remito!$C$3),"",COUNTIF($A$2:$A24,$A24))</f>
        <v/>
      </c>
    </row>
    <row r="25">
      <c r="A25" s="13" t="n"/>
      <c r="B25" s="14" t="n"/>
      <c r="C25" s="13" t="n"/>
      <c r="D25" s="13" t="n"/>
      <c r="E25" s="13" t="n"/>
      <c r="F25" s="15">
        <f>IF($E25="","",IFERROR(INDEX('Sucursales y productos'!$E$2:$E$301,MATCH($E25,'Sucursales y productos'!$D$2:$D$301,0)),"Código no cargado"))</f>
        <v/>
      </c>
      <c r="G25" s="15">
        <f>IF($E25="","",IFERROR(INDEX('Sucursales y productos'!$F$2:$F$301,MATCH($E25,'Sucursales y productos'!$D$2:$D$301,0)),""))</f>
        <v/>
      </c>
      <c r="H25" s="16" t="n"/>
      <c r="I25" s="16" t="n"/>
      <c r="J25" s="14" t="n"/>
      <c r="K25" s="16" t="n"/>
      <c r="L25" s="14" t="n"/>
      <c r="M25" s="13" t="n"/>
      <c r="N25" s="17">
        <f>IF(OR($H25="",$I25=""),"",MAX(0,$H25-$I25))</f>
        <v/>
      </c>
      <c r="O25" s="17">
        <f>IF(OR($I25="",$K25=""),"",$K25-$I25)</f>
        <v/>
      </c>
      <c r="P25" s="18">
        <f>IF($E25="","",IFERROR(INDEX('Sucursales y productos'!$G$2:$G$301,MATCH($E25,'Sucursales y productos'!$D$2:$D$301,0)),0))</f>
        <v/>
      </c>
      <c r="Q25" s="18">
        <f>IF($O25="","",$O25*N($P25))</f>
        <v/>
      </c>
      <c r="R25" s="18">
        <f>IF($I25="","",$I25*N($P25))</f>
        <v/>
      </c>
      <c r="S25" s="15">
        <f>IF($E25="","",IF($I25="","Pedido sin enviar",IF($K25="",IF(N($I25)&lt;N($H25),"Envío parcial · en camino","En camino"),IF($K25=$I25,IF(N($I25)&lt;N($H25),"Recibido · envío parcial","Recibido OK"),"Recibido con diferencia"))))</f>
        <v/>
      </c>
      <c r="T25" s="13" t="n"/>
      <c r="U25" s="15">
        <f>IF(OR($A25="",$A25&lt;&gt;Remito!$C$3),"",COUNTIF($A$2:$A25,$A25))</f>
        <v/>
      </c>
    </row>
    <row r="26">
      <c r="A26" s="13" t="n"/>
      <c r="B26" s="14" t="n"/>
      <c r="C26" s="13" t="n"/>
      <c r="D26" s="13" t="n"/>
      <c r="E26" s="13" t="n"/>
      <c r="F26" s="15">
        <f>IF($E26="","",IFERROR(INDEX('Sucursales y productos'!$E$2:$E$301,MATCH($E26,'Sucursales y productos'!$D$2:$D$301,0)),"Código no cargado"))</f>
        <v/>
      </c>
      <c r="G26" s="15">
        <f>IF($E26="","",IFERROR(INDEX('Sucursales y productos'!$F$2:$F$301,MATCH($E26,'Sucursales y productos'!$D$2:$D$301,0)),""))</f>
        <v/>
      </c>
      <c r="H26" s="16" t="n"/>
      <c r="I26" s="16" t="n"/>
      <c r="J26" s="14" t="n"/>
      <c r="K26" s="16" t="n"/>
      <c r="L26" s="14" t="n"/>
      <c r="M26" s="13" t="n"/>
      <c r="N26" s="17">
        <f>IF(OR($H26="",$I26=""),"",MAX(0,$H26-$I26))</f>
        <v/>
      </c>
      <c r="O26" s="17">
        <f>IF(OR($I26="",$K26=""),"",$K26-$I26)</f>
        <v/>
      </c>
      <c r="P26" s="18">
        <f>IF($E26="","",IFERROR(INDEX('Sucursales y productos'!$G$2:$G$301,MATCH($E26,'Sucursales y productos'!$D$2:$D$301,0)),0))</f>
        <v/>
      </c>
      <c r="Q26" s="18">
        <f>IF($O26="","",$O26*N($P26))</f>
        <v/>
      </c>
      <c r="R26" s="18">
        <f>IF($I26="","",$I26*N($P26))</f>
        <v/>
      </c>
      <c r="S26" s="15">
        <f>IF($E26="","",IF($I26="","Pedido sin enviar",IF($K26="",IF(N($I26)&lt;N($H26),"Envío parcial · en camino","En camino"),IF($K26=$I26,IF(N($I26)&lt;N($H26),"Recibido · envío parcial","Recibido OK"),"Recibido con diferencia"))))</f>
        <v/>
      </c>
      <c r="T26" s="13" t="n"/>
      <c r="U26" s="15">
        <f>IF(OR($A26="",$A26&lt;&gt;Remito!$C$3),"",COUNTIF($A$2:$A26,$A26))</f>
        <v/>
      </c>
    </row>
    <row r="27">
      <c r="A27" s="13" t="n"/>
      <c r="B27" s="14" t="n"/>
      <c r="C27" s="13" t="n"/>
      <c r="D27" s="13" t="n"/>
      <c r="E27" s="13" t="n"/>
      <c r="F27" s="15">
        <f>IF($E27="","",IFERROR(INDEX('Sucursales y productos'!$E$2:$E$301,MATCH($E27,'Sucursales y productos'!$D$2:$D$301,0)),"Código no cargado"))</f>
        <v/>
      </c>
      <c r="G27" s="15">
        <f>IF($E27="","",IFERROR(INDEX('Sucursales y productos'!$F$2:$F$301,MATCH($E27,'Sucursales y productos'!$D$2:$D$301,0)),""))</f>
        <v/>
      </c>
      <c r="H27" s="16" t="n"/>
      <c r="I27" s="16" t="n"/>
      <c r="J27" s="14" t="n"/>
      <c r="K27" s="16" t="n"/>
      <c r="L27" s="14" t="n"/>
      <c r="M27" s="13" t="n"/>
      <c r="N27" s="17">
        <f>IF(OR($H27="",$I27=""),"",MAX(0,$H27-$I27))</f>
        <v/>
      </c>
      <c r="O27" s="17">
        <f>IF(OR($I27="",$K27=""),"",$K27-$I27)</f>
        <v/>
      </c>
      <c r="P27" s="18">
        <f>IF($E27="","",IFERROR(INDEX('Sucursales y productos'!$G$2:$G$301,MATCH($E27,'Sucursales y productos'!$D$2:$D$301,0)),0))</f>
        <v/>
      </c>
      <c r="Q27" s="18">
        <f>IF($O27="","",$O27*N($P27))</f>
        <v/>
      </c>
      <c r="R27" s="18">
        <f>IF($I27="","",$I27*N($P27))</f>
        <v/>
      </c>
      <c r="S27" s="15">
        <f>IF($E27="","",IF($I27="","Pedido sin enviar",IF($K27="",IF(N($I27)&lt;N($H27),"Envío parcial · en camino","En camino"),IF($K27=$I27,IF(N($I27)&lt;N($H27),"Recibido · envío parcial","Recibido OK"),"Recibido con diferencia"))))</f>
        <v/>
      </c>
      <c r="T27" s="13" t="n"/>
      <c r="U27" s="15">
        <f>IF(OR($A27="",$A27&lt;&gt;Remito!$C$3),"",COUNTIF($A$2:$A27,$A27))</f>
        <v/>
      </c>
    </row>
    <row r="28">
      <c r="A28" s="13" t="n"/>
      <c r="B28" s="14" t="n"/>
      <c r="C28" s="13" t="n"/>
      <c r="D28" s="13" t="n"/>
      <c r="E28" s="13" t="n"/>
      <c r="F28" s="15">
        <f>IF($E28="","",IFERROR(INDEX('Sucursales y productos'!$E$2:$E$301,MATCH($E28,'Sucursales y productos'!$D$2:$D$301,0)),"Código no cargado"))</f>
        <v/>
      </c>
      <c r="G28" s="15">
        <f>IF($E28="","",IFERROR(INDEX('Sucursales y productos'!$F$2:$F$301,MATCH($E28,'Sucursales y productos'!$D$2:$D$301,0)),""))</f>
        <v/>
      </c>
      <c r="H28" s="16" t="n"/>
      <c r="I28" s="16" t="n"/>
      <c r="J28" s="14" t="n"/>
      <c r="K28" s="16" t="n"/>
      <c r="L28" s="14" t="n"/>
      <c r="M28" s="13" t="n"/>
      <c r="N28" s="17">
        <f>IF(OR($H28="",$I28=""),"",MAX(0,$H28-$I28))</f>
        <v/>
      </c>
      <c r="O28" s="17">
        <f>IF(OR($I28="",$K28=""),"",$K28-$I28)</f>
        <v/>
      </c>
      <c r="P28" s="18">
        <f>IF($E28="","",IFERROR(INDEX('Sucursales y productos'!$G$2:$G$301,MATCH($E28,'Sucursales y productos'!$D$2:$D$301,0)),0))</f>
        <v/>
      </c>
      <c r="Q28" s="18">
        <f>IF($O28="","",$O28*N($P28))</f>
        <v/>
      </c>
      <c r="R28" s="18">
        <f>IF($I28="","",$I28*N($P28))</f>
        <v/>
      </c>
      <c r="S28" s="15">
        <f>IF($E28="","",IF($I28="","Pedido sin enviar",IF($K28="",IF(N($I28)&lt;N($H28),"Envío parcial · en camino","En camino"),IF($K28=$I28,IF(N($I28)&lt;N($H28),"Recibido · envío parcial","Recibido OK"),"Recibido con diferencia"))))</f>
        <v/>
      </c>
      <c r="T28" s="13" t="n"/>
      <c r="U28" s="15">
        <f>IF(OR($A28="",$A28&lt;&gt;Remito!$C$3),"",COUNTIF($A$2:$A28,$A28))</f>
        <v/>
      </c>
    </row>
    <row r="29">
      <c r="A29" s="13" t="n"/>
      <c r="B29" s="14" t="n"/>
      <c r="C29" s="13" t="n"/>
      <c r="D29" s="13" t="n"/>
      <c r="E29" s="13" t="n"/>
      <c r="F29" s="15">
        <f>IF($E29="","",IFERROR(INDEX('Sucursales y productos'!$E$2:$E$301,MATCH($E29,'Sucursales y productos'!$D$2:$D$301,0)),"Código no cargado"))</f>
        <v/>
      </c>
      <c r="G29" s="15">
        <f>IF($E29="","",IFERROR(INDEX('Sucursales y productos'!$F$2:$F$301,MATCH($E29,'Sucursales y productos'!$D$2:$D$301,0)),""))</f>
        <v/>
      </c>
      <c r="H29" s="16" t="n"/>
      <c r="I29" s="16" t="n"/>
      <c r="J29" s="14" t="n"/>
      <c r="K29" s="16" t="n"/>
      <c r="L29" s="14" t="n"/>
      <c r="M29" s="13" t="n"/>
      <c r="N29" s="17">
        <f>IF(OR($H29="",$I29=""),"",MAX(0,$H29-$I29))</f>
        <v/>
      </c>
      <c r="O29" s="17">
        <f>IF(OR($I29="",$K29=""),"",$K29-$I29)</f>
        <v/>
      </c>
      <c r="P29" s="18">
        <f>IF($E29="","",IFERROR(INDEX('Sucursales y productos'!$G$2:$G$301,MATCH($E29,'Sucursales y productos'!$D$2:$D$301,0)),0))</f>
        <v/>
      </c>
      <c r="Q29" s="18">
        <f>IF($O29="","",$O29*N($P29))</f>
        <v/>
      </c>
      <c r="R29" s="18">
        <f>IF($I29="","",$I29*N($P29))</f>
        <v/>
      </c>
      <c r="S29" s="15">
        <f>IF($E29="","",IF($I29="","Pedido sin enviar",IF($K29="",IF(N($I29)&lt;N($H29),"Envío parcial · en camino","En camino"),IF($K29=$I29,IF(N($I29)&lt;N($H29),"Recibido · envío parcial","Recibido OK"),"Recibido con diferencia"))))</f>
        <v/>
      </c>
      <c r="T29" s="13" t="n"/>
      <c r="U29" s="15">
        <f>IF(OR($A29="",$A29&lt;&gt;Remito!$C$3),"",COUNTIF($A$2:$A29,$A29))</f>
        <v/>
      </c>
    </row>
    <row r="30">
      <c r="A30" s="13" t="n"/>
      <c r="B30" s="14" t="n"/>
      <c r="C30" s="13" t="n"/>
      <c r="D30" s="13" t="n"/>
      <c r="E30" s="13" t="n"/>
      <c r="F30" s="15">
        <f>IF($E30="","",IFERROR(INDEX('Sucursales y productos'!$E$2:$E$301,MATCH($E30,'Sucursales y productos'!$D$2:$D$301,0)),"Código no cargado"))</f>
        <v/>
      </c>
      <c r="G30" s="15">
        <f>IF($E30="","",IFERROR(INDEX('Sucursales y productos'!$F$2:$F$301,MATCH($E30,'Sucursales y productos'!$D$2:$D$301,0)),""))</f>
        <v/>
      </c>
      <c r="H30" s="16" t="n"/>
      <c r="I30" s="16" t="n"/>
      <c r="J30" s="14" t="n"/>
      <c r="K30" s="16" t="n"/>
      <c r="L30" s="14" t="n"/>
      <c r="M30" s="13" t="n"/>
      <c r="N30" s="17">
        <f>IF(OR($H30="",$I30=""),"",MAX(0,$H30-$I30))</f>
        <v/>
      </c>
      <c r="O30" s="17">
        <f>IF(OR($I30="",$K30=""),"",$K30-$I30)</f>
        <v/>
      </c>
      <c r="P30" s="18">
        <f>IF($E30="","",IFERROR(INDEX('Sucursales y productos'!$G$2:$G$301,MATCH($E30,'Sucursales y productos'!$D$2:$D$301,0)),0))</f>
        <v/>
      </c>
      <c r="Q30" s="18">
        <f>IF($O30="","",$O30*N($P30))</f>
        <v/>
      </c>
      <c r="R30" s="18">
        <f>IF($I30="","",$I30*N($P30))</f>
        <v/>
      </c>
      <c r="S30" s="15">
        <f>IF($E30="","",IF($I30="","Pedido sin enviar",IF($K30="",IF(N($I30)&lt;N($H30),"Envío parcial · en camino","En camino"),IF($K30=$I30,IF(N($I30)&lt;N($H30),"Recibido · envío parcial","Recibido OK"),"Recibido con diferencia"))))</f>
        <v/>
      </c>
      <c r="T30" s="13" t="n"/>
      <c r="U30" s="15">
        <f>IF(OR($A30="",$A30&lt;&gt;Remito!$C$3),"",COUNTIF($A$2:$A30,$A30))</f>
        <v/>
      </c>
    </row>
    <row r="31">
      <c r="A31" s="13" t="n"/>
      <c r="B31" s="14" t="n"/>
      <c r="C31" s="13" t="n"/>
      <c r="D31" s="13" t="n"/>
      <c r="E31" s="13" t="n"/>
      <c r="F31" s="15">
        <f>IF($E31="","",IFERROR(INDEX('Sucursales y productos'!$E$2:$E$301,MATCH($E31,'Sucursales y productos'!$D$2:$D$301,0)),"Código no cargado"))</f>
        <v/>
      </c>
      <c r="G31" s="15">
        <f>IF($E31="","",IFERROR(INDEX('Sucursales y productos'!$F$2:$F$301,MATCH($E31,'Sucursales y productos'!$D$2:$D$301,0)),""))</f>
        <v/>
      </c>
      <c r="H31" s="16" t="n"/>
      <c r="I31" s="16" t="n"/>
      <c r="J31" s="14" t="n"/>
      <c r="K31" s="16" t="n"/>
      <c r="L31" s="14" t="n"/>
      <c r="M31" s="13" t="n"/>
      <c r="N31" s="17">
        <f>IF(OR($H31="",$I31=""),"",MAX(0,$H31-$I31))</f>
        <v/>
      </c>
      <c r="O31" s="17">
        <f>IF(OR($I31="",$K31=""),"",$K31-$I31)</f>
        <v/>
      </c>
      <c r="P31" s="18">
        <f>IF($E31="","",IFERROR(INDEX('Sucursales y productos'!$G$2:$G$301,MATCH($E31,'Sucursales y productos'!$D$2:$D$301,0)),0))</f>
        <v/>
      </c>
      <c r="Q31" s="18">
        <f>IF($O31="","",$O31*N($P31))</f>
        <v/>
      </c>
      <c r="R31" s="18">
        <f>IF($I31="","",$I31*N($P31))</f>
        <v/>
      </c>
      <c r="S31" s="15">
        <f>IF($E31="","",IF($I31="","Pedido sin enviar",IF($K31="",IF(N($I31)&lt;N($H31),"Envío parcial · en camino","En camino"),IF($K31=$I31,IF(N($I31)&lt;N($H31),"Recibido · envío parcial","Recibido OK"),"Recibido con diferencia"))))</f>
        <v/>
      </c>
      <c r="T31" s="13" t="n"/>
      <c r="U31" s="15">
        <f>IF(OR($A31="",$A31&lt;&gt;Remito!$C$3),"",COUNTIF($A$2:$A31,$A31))</f>
        <v/>
      </c>
    </row>
    <row r="32">
      <c r="A32" s="13" t="n"/>
      <c r="B32" s="14" t="n"/>
      <c r="C32" s="13" t="n"/>
      <c r="D32" s="13" t="n"/>
      <c r="E32" s="13" t="n"/>
      <c r="F32" s="15">
        <f>IF($E32="","",IFERROR(INDEX('Sucursales y productos'!$E$2:$E$301,MATCH($E32,'Sucursales y productos'!$D$2:$D$301,0)),"Código no cargado"))</f>
        <v/>
      </c>
      <c r="G32" s="15">
        <f>IF($E32="","",IFERROR(INDEX('Sucursales y productos'!$F$2:$F$301,MATCH($E32,'Sucursales y productos'!$D$2:$D$301,0)),""))</f>
        <v/>
      </c>
      <c r="H32" s="16" t="n"/>
      <c r="I32" s="16" t="n"/>
      <c r="J32" s="14" t="n"/>
      <c r="K32" s="16" t="n"/>
      <c r="L32" s="14" t="n"/>
      <c r="M32" s="13" t="n"/>
      <c r="N32" s="17">
        <f>IF(OR($H32="",$I32=""),"",MAX(0,$H32-$I32))</f>
        <v/>
      </c>
      <c r="O32" s="17">
        <f>IF(OR($I32="",$K32=""),"",$K32-$I32)</f>
        <v/>
      </c>
      <c r="P32" s="18">
        <f>IF($E32="","",IFERROR(INDEX('Sucursales y productos'!$G$2:$G$301,MATCH($E32,'Sucursales y productos'!$D$2:$D$301,0)),0))</f>
        <v/>
      </c>
      <c r="Q32" s="18">
        <f>IF($O32="","",$O32*N($P32))</f>
        <v/>
      </c>
      <c r="R32" s="18">
        <f>IF($I32="","",$I32*N($P32))</f>
        <v/>
      </c>
      <c r="S32" s="15">
        <f>IF($E32="","",IF($I32="","Pedido sin enviar",IF($K32="",IF(N($I32)&lt;N($H32),"Envío parcial · en camino","En camino"),IF($K32=$I32,IF(N($I32)&lt;N($H32),"Recibido · envío parcial","Recibido OK"),"Recibido con diferencia"))))</f>
        <v/>
      </c>
      <c r="T32" s="13" t="n"/>
      <c r="U32" s="15">
        <f>IF(OR($A32="",$A32&lt;&gt;Remito!$C$3),"",COUNTIF($A$2:$A32,$A32))</f>
        <v/>
      </c>
    </row>
    <row r="33">
      <c r="A33" s="13" t="n"/>
      <c r="B33" s="14" t="n"/>
      <c r="C33" s="13" t="n"/>
      <c r="D33" s="13" t="n"/>
      <c r="E33" s="13" t="n"/>
      <c r="F33" s="15">
        <f>IF($E33="","",IFERROR(INDEX('Sucursales y productos'!$E$2:$E$301,MATCH($E33,'Sucursales y productos'!$D$2:$D$301,0)),"Código no cargado"))</f>
        <v/>
      </c>
      <c r="G33" s="15">
        <f>IF($E33="","",IFERROR(INDEX('Sucursales y productos'!$F$2:$F$301,MATCH($E33,'Sucursales y productos'!$D$2:$D$301,0)),""))</f>
        <v/>
      </c>
      <c r="H33" s="16" t="n"/>
      <c r="I33" s="16" t="n"/>
      <c r="J33" s="14" t="n"/>
      <c r="K33" s="16" t="n"/>
      <c r="L33" s="14" t="n"/>
      <c r="M33" s="13" t="n"/>
      <c r="N33" s="17">
        <f>IF(OR($H33="",$I33=""),"",MAX(0,$H33-$I33))</f>
        <v/>
      </c>
      <c r="O33" s="17">
        <f>IF(OR($I33="",$K33=""),"",$K33-$I33)</f>
        <v/>
      </c>
      <c r="P33" s="18">
        <f>IF($E33="","",IFERROR(INDEX('Sucursales y productos'!$G$2:$G$301,MATCH($E33,'Sucursales y productos'!$D$2:$D$301,0)),0))</f>
        <v/>
      </c>
      <c r="Q33" s="18">
        <f>IF($O33="","",$O33*N($P33))</f>
        <v/>
      </c>
      <c r="R33" s="18">
        <f>IF($I33="","",$I33*N($P33))</f>
        <v/>
      </c>
      <c r="S33" s="15">
        <f>IF($E33="","",IF($I33="","Pedido sin enviar",IF($K33="",IF(N($I33)&lt;N($H33),"Envío parcial · en camino","En camino"),IF($K33=$I33,IF(N($I33)&lt;N($H33),"Recibido · envío parcial","Recibido OK"),"Recibido con diferencia"))))</f>
        <v/>
      </c>
      <c r="T33" s="13" t="n"/>
      <c r="U33" s="15">
        <f>IF(OR($A33="",$A33&lt;&gt;Remito!$C$3),"",COUNTIF($A$2:$A33,$A33))</f>
        <v/>
      </c>
    </row>
    <row r="34">
      <c r="A34" s="13" t="n"/>
      <c r="B34" s="14" t="n"/>
      <c r="C34" s="13" t="n"/>
      <c r="D34" s="13" t="n"/>
      <c r="E34" s="13" t="n"/>
      <c r="F34" s="15">
        <f>IF($E34="","",IFERROR(INDEX('Sucursales y productos'!$E$2:$E$301,MATCH($E34,'Sucursales y productos'!$D$2:$D$301,0)),"Código no cargado"))</f>
        <v/>
      </c>
      <c r="G34" s="15">
        <f>IF($E34="","",IFERROR(INDEX('Sucursales y productos'!$F$2:$F$301,MATCH($E34,'Sucursales y productos'!$D$2:$D$301,0)),""))</f>
        <v/>
      </c>
      <c r="H34" s="16" t="n"/>
      <c r="I34" s="16" t="n"/>
      <c r="J34" s="14" t="n"/>
      <c r="K34" s="16" t="n"/>
      <c r="L34" s="14" t="n"/>
      <c r="M34" s="13" t="n"/>
      <c r="N34" s="17">
        <f>IF(OR($H34="",$I34=""),"",MAX(0,$H34-$I34))</f>
        <v/>
      </c>
      <c r="O34" s="17">
        <f>IF(OR($I34="",$K34=""),"",$K34-$I34)</f>
        <v/>
      </c>
      <c r="P34" s="18">
        <f>IF($E34="","",IFERROR(INDEX('Sucursales y productos'!$G$2:$G$301,MATCH($E34,'Sucursales y productos'!$D$2:$D$301,0)),0))</f>
        <v/>
      </c>
      <c r="Q34" s="18">
        <f>IF($O34="","",$O34*N($P34))</f>
        <v/>
      </c>
      <c r="R34" s="18">
        <f>IF($I34="","",$I34*N($P34))</f>
        <v/>
      </c>
      <c r="S34" s="15">
        <f>IF($E34="","",IF($I34="","Pedido sin enviar",IF($K34="",IF(N($I34)&lt;N($H34),"Envío parcial · en camino","En camino"),IF($K34=$I34,IF(N($I34)&lt;N($H34),"Recibido · envío parcial","Recibido OK"),"Recibido con diferencia"))))</f>
        <v/>
      </c>
      <c r="T34" s="13" t="n"/>
      <c r="U34" s="15">
        <f>IF(OR($A34="",$A34&lt;&gt;Remito!$C$3),"",COUNTIF($A$2:$A34,$A34))</f>
        <v/>
      </c>
    </row>
    <row r="35">
      <c r="A35" s="13" t="n"/>
      <c r="B35" s="14" t="n"/>
      <c r="C35" s="13" t="n"/>
      <c r="D35" s="13" t="n"/>
      <c r="E35" s="13" t="n"/>
      <c r="F35" s="15">
        <f>IF($E35="","",IFERROR(INDEX('Sucursales y productos'!$E$2:$E$301,MATCH($E35,'Sucursales y productos'!$D$2:$D$301,0)),"Código no cargado"))</f>
        <v/>
      </c>
      <c r="G35" s="15">
        <f>IF($E35="","",IFERROR(INDEX('Sucursales y productos'!$F$2:$F$301,MATCH($E35,'Sucursales y productos'!$D$2:$D$301,0)),""))</f>
        <v/>
      </c>
      <c r="H35" s="16" t="n"/>
      <c r="I35" s="16" t="n"/>
      <c r="J35" s="14" t="n"/>
      <c r="K35" s="16" t="n"/>
      <c r="L35" s="14" t="n"/>
      <c r="M35" s="13" t="n"/>
      <c r="N35" s="17">
        <f>IF(OR($H35="",$I35=""),"",MAX(0,$H35-$I35))</f>
        <v/>
      </c>
      <c r="O35" s="17">
        <f>IF(OR($I35="",$K35=""),"",$K35-$I35)</f>
        <v/>
      </c>
      <c r="P35" s="18">
        <f>IF($E35="","",IFERROR(INDEX('Sucursales y productos'!$G$2:$G$301,MATCH($E35,'Sucursales y productos'!$D$2:$D$301,0)),0))</f>
        <v/>
      </c>
      <c r="Q35" s="18">
        <f>IF($O35="","",$O35*N($P35))</f>
        <v/>
      </c>
      <c r="R35" s="18">
        <f>IF($I35="","",$I35*N($P35))</f>
        <v/>
      </c>
      <c r="S35" s="15">
        <f>IF($E35="","",IF($I35="","Pedido sin enviar",IF($K35="",IF(N($I35)&lt;N($H35),"Envío parcial · en camino","En camino"),IF($K35=$I35,IF(N($I35)&lt;N($H35),"Recibido · envío parcial","Recibido OK"),"Recibido con diferencia"))))</f>
        <v/>
      </c>
      <c r="T35" s="13" t="n"/>
      <c r="U35" s="15">
        <f>IF(OR($A35="",$A35&lt;&gt;Remito!$C$3),"",COUNTIF($A$2:$A35,$A35))</f>
        <v/>
      </c>
    </row>
    <row r="36">
      <c r="A36" s="13" t="n"/>
      <c r="B36" s="14" t="n"/>
      <c r="C36" s="13" t="n"/>
      <c r="D36" s="13" t="n"/>
      <c r="E36" s="13" t="n"/>
      <c r="F36" s="15">
        <f>IF($E36="","",IFERROR(INDEX('Sucursales y productos'!$E$2:$E$301,MATCH($E36,'Sucursales y productos'!$D$2:$D$301,0)),"Código no cargado"))</f>
        <v/>
      </c>
      <c r="G36" s="15">
        <f>IF($E36="","",IFERROR(INDEX('Sucursales y productos'!$F$2:$F$301,MATCH($E36,'Sucursales y productos'!$D$2:$D$301,0)),""))</f>
        <v/>
      </c>
      <c r="H36" s="16" t="n"/>
      <c r="I36" s="16" t="n"/>
      <c r="J36" s="14" t="n"/>
      <c r="K36" s="16" t="n"/>
      <c r="L36" s="14" t="n"/>
      <c r="M36" s="13" t="n"/>
      <c r="N36" s="17">
        <f>IF(OR($H36="",$I36=""),"",MAX(0,$H36-$I36))</f>
        <v/>
      </c>
      <c r="O36" s="17">
        <f>IF(OR($I36="",$K36=""),"",$K36-$I36)</f>
        <v/>
      </c>
      <c r="P36" s="18">
        <f>IF($E36="","",IFERROR(INDEX('Sucursales y productos'!$G$2:$G$301,MATCH($E36,'Sucursales y productos'!$D$2:$D$301,0)),0))</f>
        <v/>
      </c>
      <c r="Q36" s="18">
        <f>IF($O36="","",$O36*N($P36))</f>
        <v/>
      </c>
      <c r="R36" s="18">
        <f>IF($I36="","",$I36*N($P36))</f>
        <v/>
      </c>
      <c r="S36" s="15">
        <f>IF($E36="","",IF($I36="","Pedido sin enviar",IF($K36="",IF(N($I36)&lt;N($H36),"Envío parcial · en camino","En camino"),IF($K36=$I36,IF(N($I36)&lt;N($H36),"Recibido · envío parcial","Recibido OK"),"Recibido con diferencia"))))</f>
        <v/>
      </c>
      <c r="T36" s="13" t="n"/>
      <c r="U36" s="15">
        <f>IF(OR($A36="",$A36&lt;&gt;Remito!$C$3),"",COUNTIF($A$2:$A36,$A36))</f>
        <v/>
      </c>
    </row>
    <row r="37">
      <c r="A37" s="13" t="n"/>
      <c r="B37" s="14" t="n"/>
      <c r="C37" s="13" t="n"/>
      <c r="D37" s="13" t="n"/>
      <c r="E37" s="13" t="n"/>
      <c r="F37" s="15">
        <f>IF($E37="","",IFERROR(INDEX('Sucursales y productos'!$E$2:$E$301,MATCH($E37,'Sucursales y productos'!$D$2:$D$301,0)),"Código no cargado"))</f>
        <v/>
      </c>
      <c r="G37" s="15">
        <f>IF($E37="","",IFERROR(INDEX('Sucursales y productos'!$F$2:$F$301,MATCH($E37,'Sucursales y productos'!$D$2:$D$301,0)),""))</f>
        <v/>
      </c>
      <c r="H37" s="16" t="n"/>
      <c r="I37" s="16" t="n"/>
      <c r="J37" s="14" t="n"/>
      <c r="K37" s="16" t="n"/>
      <c r="L37" s="14" t="n"/>
      <c r="M37" s="13" t="n"/>
      <c r="N37" s="17">
        <f>IF(OR($H37="",$I37=""),"",MAX(0,$H37-$I37))</f>
        <v/>
      </c>
      <c r="O37" s="17">
        <f>IF(OR($I37="",$K37=""),"",$K37-$I37)</f>
        <v/>
      </c>
      <c r="P37" s="18">
        <f>IF($E37="","",IFERROR(INDEX('Sucursales y productos'!$G$2:$G$301,MATCH($E37,'Sucursales y productos'!$D$2:$D$301,0)),0))</f>
        <v/>
      </c>
      <c r="Q37" s="18">
        <f>IF($O37="","",$O37*N($P37))</f>
        <v/>
      </c>
      <c r="R37" s="18">
        <f>IF($I37="","",$I37*N($P37))</f>
        <v/>
      </c>
      <c r="S37" s="15">
        <f>IF($E37="","",IF($I37="","Pedido sin enviar",IF($K37="",IF(N($I37)&lt;N($H37),"Envío parcial · en camino","En camino"),IF($K37=$I37,IF(N($I37)&lt;N($H37),"Recibido · envío parcial","Recibido OK"),"Recibido con diferencia"))))</f>
        <v/>
      </c>
      <c r="T37" s="13" t="n"/>
      <c r="U37" s="15">
        <f>IF(OR($A37="",$A37&lt;&gt;Remito!$C$3),"",COUNTIF($A$2:$A37,$A37))</f>
        <v/>
      </c>
    </row>
    <row r="38">
      <c r="A38" s="13" t="n"/>
      <c r="B38" s="14" t="n"/>
      <c r="C38" s="13" t="n"/>
      <c r="D38" s="13" t="n"/>
      <c r="E38" s="13" t="n"/>
      <c r="F38" s="15">
        <f>IF($E38="","",IFERROR(INDEX('Sucursales y productos'!$E$2:$E$301,MATCH($E38,'Sucursales y productos'!$D$2:$D$301,0)),"Código no cargado"))</f>
        <v/>
      </c>
      <c r="G38" s="15">
        <f>IF($E38="","",IFERROR(INDEX('Sucursales y productos'!$F$2:$F$301,MATCH($E38,'Sucursales y productos'!$D$2:$D$301,0)),""))</f>
        <v/>
      </c>
      <c r="H38" s="16" t="n"/>
      <c r="I38" s="16" t="n"/>
      <c r="J38" s="14" t="n"/>
      <c r="K38" s="16" t="n"/>
      <c r="L38" s="14" t="n"/>
      <c r="M38" s="13" t="n"/>
      <c r="N38" s="17">
        <f>IF(OR($H38="",$I38=""),"",MAX(0,$H38-$I38))</f>
        <v/>
      </c>
      <c r="O38" s="17">
        <f>IF(OR($I38="",$K38=""),"",$K38-$I38)</f>
        <v/>
      </c>
      <c r="P38" s="18">
        <f>IF($E38="","",IFERROR(INDEX('Sucursales y productos'!$G$2:$G$301,MATCH($E38,'Sucursales y productos'!$D$2:$D$301,0)),0))</f>
        <v/>
      </c>
      <c r="Q38" s="18">
        <f>IF($O38="","",$O38*N($P38))</f>
        <v/>
      </c>
      <c r="R38" s="18">
        <f>IF($I38="","",$I38*N($P38))</f>
        <v/>
      </c>
      <c r="S38" s="15">
        <f>IF($E38="","",IF($I38="","Pedido sin enviar",IF($K38="",IF(N($I38)&lt;N($H38),"Envío parcial · en camino","En camino"),IF($K38=$I38,IF(N($I38)&lt;N($H38),"Recibido · envío parcial","Recibido OK"),"Recibido con diferencia"))))</f>
        <v/>
      </c>
      <c r="T38" s="13" t="n"/>
      <c r="U38" s="15">
        <f>IF(OR($A38="",$A38&lt;&gt;Remito!$C$3),"",COUNTIF($A$2:$A38,$A38))</f>
        <v/>
      </c>
    </row>
    <row r="39">
      <c r="A39" s="13" t="n"/>
      <c r="B39" s="14" t="n"/>
      <c r="C39" s="13" t="n"/>
      <c r="D39" s="13" t="n"/>
      <c r="E39" s="13" t="n"/>
      <c r="F39" s="15">
        <f>IF($E39="","",IFERROR(INDEX('Sucursales y productos'!$E$2:$E$301,MATCH($E39,'Sucursales y productos'!$D$2:$D$301,0)),"Código no cargado"))</f>
        <v/>
      </c>
      <c r="G39" s="15">
        <f>IF($E39="","",IFERROR(INDEX('Sucursales y productos'!$F$2:$F$301,MATCH($E39,'Sucursales y productos'!$D$2:$D$301,0)),""))</f>
        <v/>
      </c>
      <c r="H39" s="16" t="n"/>
      <c r="I39" s="16" t="n"/>
      <c r="J39" s="14" t="n"/>
      <c r="K39" s="16" t="n"/>
      <c r="L39" s="14" t="n"/>
      <c r="M39" s="13" t="n"/>
      <c r="N39" s="17">
        <f>IF(OR($H39="",$I39=""),"",MAX(0,$H39-$I39))</f>
        <v/>
      </c>
      <c r="O39" s="17">
        <f>IF(OR($I39="",$K39=""),"",$K39-$I39)</f>
        <v/>
      </c>
      <c r="P39" s="18">
        <f>IF($E39="","",IFERROR(INDEX('Sucursales y productos'!$G$2:$G$301,MATCH($E39,'Sucursales y productos'!$D$2:$D$301,0)),0))</f>
        <v/>
      </c>
      <c r="Q39" s="18">
        <f>IF($O39="","",$O39*N($P39))</f>
        <v/>
      </c>
      <c r="R39" s="18">
        <f>IF($I39="","",$I39*N($P39))</f>
        <v/>
      </c>
      <c r="S39" s="15">
        <f>IF($E39="","",IF($I39="","Pedido sin enviar",IF($K39="",IF(N($I39)&lt;N($H39),"Envío parcial · en camino","En camino"),IF($K39=$I39,IF(N($I39)&lt;N($H39),"Recibido · envío parcial","Recibido OK"),"Recibido con diferencia"))))</f>
        <v/>
      </c>
      <c r="T39" s="13" t="n"/>
      <c r="U39" s="15">
        <f>IF(OR($A39="",$A39&lt;&gt;Remito!$C$3),"",COUNTIF($A$2:$A39,$A39))</f>
        <v/>
      </c>
    </row>
    <row r="40">
      <c r="A40" s="13" t="n"/>
      <c r="B40" s="14" t="n"/>
      <c r="C40" s="13" t="n"/>
      <c r="D40" s="13" t="n"/>
      <c r="E40" s="13" t="n"/>
      <c r="F40" s="15">
        <f>IF($E40="","",IFERROR(INDEX('Sucursales y productos'!$E$2:$E$301,MATCH($E40,'Sucursales y productos'!$D$2:$D$301,0)),"Código no cargado"))</f>
        <v/>
      </c>
      <c r="G40" s="15">
        <f>IF($E40="","",IFERROR(INDEX('Sucursales y productos'!$F$2:$F$301,MATCH($E40,'Sucursales y productos'!$D$2:$D$301,0)),""))</f>
        <v/>
      </c>
      <c r="H40" s="16" t="n"/>
      <c r="I40" s="16" t="n"/>
      <c r="J40" s="14" t="n"/>
      <c r="K40" s="16" t="n"/>
      <c r="L40" s="14" t="n"/>
      <c r="M40" s="13" t="n"/>
      <c r="N40" s="17">
        <f>IF(OR($H40="",$I40=""),"",MAX(0,$H40-$I40))</f>
        <v/>
      </c>
      <c r="O40" s="17">
        <f>IF(OR($I40="",$K40=""),"",$K40-$I40)</f>
        <v/>
      </c>
      <c r="P40" s="18">
        <f>IF($E40="","",IFERROR(INDEX('Sucursales y productos'!$G$2:$G$301,MATCH($E40,'Sucursales y productos'!$D$2:$D$301,0)),0))</f>
        <v/>
      </c>
      <c r="Q40" s="18">
        <f>IF($O40="","",$O40*N($P40))</f>
        <v/>
      </c>
      <c r="R40" s="18">
        <f>IF($I40="","",$I40*N($P40))</f>
        <v/>
      </c>
      <c r="S40" s="15">
        <f>IF($E40="","",IF($I40="","Pedido sin enviar",IF($K40="",IF(N($I40)&lt;N($H40),"Envío parcial · en camino","En camino"),IF($K40=$I40,IF(N($I40)&lt;N($H40),"Recibido · envío parcial","Recibido OK"),"Recibido con diferencia"))))</f>
        <v/>
      </c>
      <c r="T40" s="13" t="n"/>
      <c r="U40" s="15">
        <f>IF(OR($A40="",$A40&lt;&gt;Remito!$C$3),"",COUNTIF($A$2:$A40,$A40))</f>
        <v/>
      </c>
    </row>
    <row r="41">
      <c r="A41" s="13" t="n"/>
      <c r="B41" s="14" t="n"/>
      <c r="C41" s="13" t="n"/>
      <c r="D41" s="13" t="n"/>
      <c r="E41" s="13" t="n"/>
      <c r="F41" s="15">
        <f>IF($E41="","",IFERROR(INDEX('Sucursales y productos'!$E$2:$E$301,MATCH($E41,'Sucursales y productos'!$D$2:$D$301,0)),"Código no cargado"))</f>
        <v/>
      </c>
      <c r="G41" s="15">
        <f>IF($E41="","",IFERROR(INDEX('Sucursales y productos'!$F$2:$F$301,MATCH($E41,'Sucursales y productos'!$D$2:$D$301,0)),""))</f>
        <v/>
      </c>
      <c r="H41" s="16" t="n"/>
      <c r="I41" s="16" t="n"/>
      <c r="J41" s="14" t="n"/>
      <c r="K41" s="16" t="n"/>
      <c r="L41" s="14" t="n"/>
      <c r="M41" s="13" t="n"/>
      <c r="N41" s="17">
        <f>IF(OR($H41="",$I41=""),"",MAX(0,$H41-$I41))</f>
        <v/>
      </c>
      <c r="O41" s="17">
        <f>IF(OR($I41="",$K41=""),"",$K41-$I41)</f>
        <v/>
      </c>
      <c r="P41" s="18">
        <f>IF($E41="","",IFERROR(INDEX('Sucursales y productos'!$G$2:$G$301,MATCH($E41,'Sucursales y productos'!$D$2:$D$301,0)),0))</f>
        <v/>
      </c>
      <c r="Q41" s="18">
        <f>IF($O41="","",$O41*N($P41))</f>
        <v/>
      </c>
      <c r="R41" s="18">
        <f>IF($I41="","",$I41*N($P41))</f>
        <v/>
      </c>
      <c r="S41" s="15">
        <f>IF($E41="","",IF($I41="","Pedido sin enviar",IF($K41="",IF(N($I41)&lt;N($H41),"Envío parcial · en camino","En camino"),IF($K41=$I41,IF(N($I41)&lt;N($H41),"Recibido · envío parcial","Recibido OK"),"Recibido con diferencia"))))</f>
        <v/>
      </c>
      <c r="T41" s="13" t="n"/>
      <c r="U41" s="15">
        <f>IF(OR($A41="",$A41&lt;&gt;Remito!$C$3),"",COUNTIF($A$2:$A41,$A41))</f>
        <v/>
      </c>
    </row>
    <row r="42">
      <c r="A42" s="13" t="n"/>
      <c r="B42" s="14" t="n"/>
      <c r="C42" s="13" t="n"/>
      <c r="D42" s="13" t="n"/>
      <c r="E42" s="13" t="n"/>
      <c r="F42" s="15">
        <f>IF($E42="","",IFERROR(INDEX('Sucursales y productos'!$E$2:$E$301,MATCH($E42,'Sucursales y productos'!$D$2:$D$301,0)),"Código no cargado"))</f>
        <v/>
      </c>
      <c r="G42" s="15">
        <f>IF($E42="","",IFERROR(INDEX('Sucursales y productos'!$F$2:$F$301,MATCH($E42,'Sucursales y productos'!$D$2:$D$301,0)),""))</f>
        <v/>
      </c>
      <c r="H42" s="16" t="n"/>
      <c r="I42" s="16" t="n"/>
      <c r="J42" s="14" t="n"/>
      <c r="K42" s="16" t="n"/>
      <c r="L42" s="14" t="n"/>
      <c r="M42" s="13" t="n"/>
      <c r="N42" s="17">
        <f>IF(OR($H42="",$I42=""),"",MAX(0,$H42-$I42))</f>
        <v/>
      </c>
      <c r="O42" s="17">
        <f>IF(OR($I42="",$K42=""),"",$K42-$I42)</f>
        <v/>
      </c>
      <c r="P42" s="18">
        <f>IF($E42="","",IFERROR(INDEX('Sucursales y productos'!$G$2:$G$301,MATCH($E42,'Sucursales y productos'!$D$2:$D$301,0)),0))</f>
        <v/>
      </c>
      <c r="Q42" s="18">
        <f>IF($O42="","",$O42*N($P42))</f>
        <v/>
      </c>
      <c r="R42" s="18">
        <f>IF($I42="","",$I42*N($P42))</f>
        <v/>
      </c>
      <c r="S42" s="15">
        <f>IF($E42="","",IF($I42="","Pedido sin enviar",IF($K42="",IF(N($I42)&lt;N($H42),"Envío parcial · en camino","En camino"),IF($K42=$I42,IF(N($I42)&lt;N($H42),"Recibido · envío parcial","Recibido OK"),"Recibido con diferencia"))))</f>
        <v/>
      </c>
      <c r="T42" s="13" t="n"/>
      <c r="U42" s="15">
        <f>IF(OR($A42="",$A42&lt;&gt;Remito!$C$3),"",COUNTIF($A$2:$A42,$A42))</f>
        <v/>
      </c>
    </row>
    <row r="43">
      <c r="A43" s="13" t="n"/>
      <c r="B43" s="14" t="n"/>
      <c r="C43" s="13" t="n"/>
      <c r="D43" s="13" t="n"/>
      <c r="E43" s="13" t="n"/>
      <c r="F43" s="15">
        <f>IF($E43="","",IFERROR(INDEX('Sucursales y productos'!$E$2:$E$301,MATCH($E43,'Sucursales y productos'!$D$2:$D$301,0)),"Código no cargado"))</f>
        <v/>
      </c>
      <c r="G43" s="15">
        <f>IF($E43="","",IFERROR(INDEX('Sucursales y productos'!$F$2:$F$301,MATCH($E43,'Sucursales y productos'!$D$2:$D$301,0)),""))</f>
        <v/>
      </c>
      <c r="H43" s="16" t="n"/>
      <c r="I43" s="16" t="n"/>
      <c r="J43" s="14" t="n"/>
      <c r="K43" s="16" t="n"/>
      <c r="L43" s="14" t="n"/>
      <c r="M43" s="13" t="n"/>
      <c r="N43" s="17">
        <f>IF(OR($H43="",$I43=""),"",MAX(0,$H43-$I43))</f>
        <v/>
      </c>
      <c r="O43" s="17">
        <f>IF(OR($I43="",$K43=""),"",$K43-$I43)</f>
        <v/>
      </c>
      <c r="P43" s="18">
        <f>IF($E43="","",IFERROR(INDEX('Sucursales y productos'!$G$2:$G$301,MATCH($E43,'Sucursales y productos'!$D$2:$D$301,0)),0))</f>
        <v/>
      </c>
      <c r="Q43" s="18">
        <f>IF($O43="","",$O43*N($P43))</f>
        <v/>
      </c>
      <c r="R43" s="18">
        <f>IF($I43="","",$I43*N($P43))</f>
        <v/>
      </c>
      <c r="S43" s="15">
        <f>IF($E43="","",IF($I43="","Pedido sin enviar",IF($K43="",IF(N($I43)&lt;N($H43),"Envío parcial · en camino","En camino"),IF($K43=$I43,IF(N($I43)&lt;N($H43),"Recibido · envío parcial","Recibido OK"),"Recibido con diferencia"))))</f>
        <v/>
      </c>
      <c r="T43" s="13" t="n"/>
      <c r="U43" s="15">
        <f>IF(OR($A43="",$A43&lt;&gt;Remito!$C$3),"",COUNTIF($A$2:$A43,$A43))</f>
        <v/>
      </c>
    </row>
    <row r="44">
      <c r="A44" s="13" t="n"/>
      <c r="B44" s="14" t="n"/>
      <c r="C44" s="13" t="n"/>
      <c r="D44" s="13" t="n"/>
      <c r="E44" s="13" t="n"/>
      <c r="F44" s="15">
        <f>IF($E44="","",IFERROR(INDEX('Sucursales y productos'!$E$2:$E$301,MATCH($E44,'Sucursales y productos'!$D$2:$D$301,0)),"Código no cargado"))</f>
        <v/>
      </c>
      <c r="G44" s="15">
        <f>IF($E44="","",IFERROR(INDEX('Sucursales y productos'!$F$2:$F$301,MATCH($E44,'Sucursales y productos'!$D$2:$D$301,0)),""))</f>
        <v/>
      </c>
      <c r="H44" s="16" t="n"/>
      <c r="I44" s="16" t="n"/>
      <c r="J44" s="14" t="n"/>
      <c r="K44" s="16" t="n"/>
      <c r="L44" s="14" t="n"/>
      <c r="M44" s="13" t="n"/>
      <c r="N44" s="17">
        <f>IF(OR($H44="",$I44=""),"",MAX(0,$H44-$I44))</f>
        <v/>
      </c>
      <c r="O44" s="17">
        <f>IF(OR($I44="",$K44=""),"",$K44-$I44)</f>
        <v/>
      </c>
      <c r="P44" s="18">
        <f>IF($E44="","",IFERROR(INDEX('Sucursales y productos'!$G$2:$G$301,MATCH($E44,'Sucursales y productos'!$D$2:$D$301,0)),0))</f>
        <v/>
      </c>
      <c r="Q44" s="18">
        <f>IF($O44="","",$O44*N($P44))</f>
        <v/>
      </c>
      <c r="R44" s="18">
        <f>IF($I44="","",$I44*N($P44))</f>
        <v/>
      </c>
      <c r="S44" s="15">
        <f>IF($E44="","",IF($I44="","Pedido sin enviar",IF($K44="",IF(N($I44)&lt;N($H44),"Envío parcial · en camino","En camino"),IF($K44=$I44,IF(N($I44)&lt;N($H44),"Recibido · envío parcial","Recibido OK"),"Recibido con diferencia"))))</f>
        <v/>
      </c>
      <c r="T44" s="13" t="n"/>
      <c r="U44" s="15">
        <f>IF(OR($A44="",$A44&lt;&gt;Remito!$C$3),"",COUNTIF($A$2:$A44,$A44))</f>
        <v/>
      </c>
    </row>
    <row r="45">
      <c r="A45" s="13" t="n"/>
      <c r="B45" s="14" t="n"/>
      <c r="C45" s="13" t="n"/>
      <c r="D45" s="13" t="n"/>
      <c r="E45" s="13" t="n"/>
      <c r="F45" s="15">
        <f>IF($E45="","",IFERROR(INDEX('Sucursales y productos'!$E$2:$E$301,MATCH($E45,'Sucursales y productos'!$D$2:$D$301,0)),"Código no cargado"))</f>
        <v/>
      </c>
      <c r="G45" s="15">
        <f>IF($E45="","",IFERROR(INDEX('Sucursales y productos'!$F$2:$F$301,MATCH($E45,'Sucursales y productos'!$D$2:$D$301,0)),""))</f>
        <v/>
      </c>
      <c r="H45" s="16" t="n"/>
      <c r="I45" s="16" t="n"/>
      <c r="J45" s="14" t="n"/>
      <c r="K45" s="16" t="n"/>
      <c r="L45" s="14" t="n"/>
      <c r="M45" s="13" t="n"/>
      <c r="N45" s="17">
        <f>IF(OR($H45="",$I45=""),"",MAX(0,$H45-$I45))</f>
        <v/>
      </c>
      <c r="O45" s="17">
        <f>IF(OR($I45="",$K45=""),"",$K45-$I45)</f>
        <v/>
      </c>
      <c r="P45" s="18">
        <f>IF($E45="","",IFERROR(INDEX('Sucursales y productos'!$G$2:$G$301,MATCH($E45,'Sucursales y productos'!$D$2:$D$301,0)),0))</f>
        <v/>
      </c>
      <c r="Q45" s="18">
        <f>IF($O45="","",$O45*N($P45))</f>
        <v/>
      </c>
      <c r="R45" s="18">
        <f>IF($I45="","",$I45*N($P45))</f>
        <v/>
      </c>
      <c r="S45" s="15">
        <f>IF($E45="","",IF($I45="","Pedido sin enviar",IF($K45="",IF(N($I45)&lt;N($H45),"Envío parcial · en camino","En camino"),IF($K45=$I45,IF(N($I45)&lt;N($H45),"Recibido · envío parcial","Recibido OK"),"Recibido con diferencia"))))</f>
        <v/>
      </c>
      <c r="T45" s="13" t="n"/>
      <c r="U45" s="15">
        <f>IF(OR($A45="",$A45&lt;&gt;Remito!$C$3),"",COUNTIF($A$2:$A45,$A45))</f>
        <v/>
      </c>
    </row>
    <row r="46">
      <c r="A46" s="13" t="n"/>
      <c r="B46" s="14" t="n"/>
      <c r="C46" s="13" t="n"/>
      <c r="D46" s="13" t="n"/>
      <c r="E46" s="13" t="n"/>
      <c r="F46" s="15">
        <f>IF($E46="","",IFERROR(INDEX('Sucursales y productos'!$E$2:$E$301,MATCH($E46,'Sucursales y productos'!$D$2:$D$301,0)),"Código no cargado"))</f>
        <v/>
      </c>
      <c r="G46" s="15">
        <f>IF($E46="","",IFERROR(INDEX('Sucursales y productos'!$F$2:$F$301,MATCH($E46,'Sucursales y productos'!$D$2:$D$301,0)),""))</f>
        <v/>
      </c>
      <c r="H46" s="16" t="n"/>
      <c r="I46" s="16" t="n"/>
      <c r="J46" s="14" t="n"/>
      <c r="K46" s="16" t="n"/>
      <c r="L46" s="14" t="n"/>
      <c r="M46" s="13" t="n"/>
      <c r="N46" s="17">
        <f>IF(OR($H46="",$I46=""),"",MAX(0,$H46-$I46))</f>
        <v/>
      </c>
      <c r="O46" s="17">
        <f>IF(OR($I46="",$K46=""),"",$K46-$I46)</f>
        <v/>
      </c>
      <c r="P46" s="18">
        <f>IF($E46="","",IFERROR(INDEX('Sucursales y productos'!$G$2:$G$301,MATCH($E46,'Sucursales y productos'!$D$2:$D$301,0)),0))</f>
        <v/>
      </c>
      <c r="Q46" s="18">
        <f>IF($O46="","",$O46*N($P46))</f>
        <v/>
      </c>
      <c r="R46" s="18">
        <f>IF($I46="","",$I46*N($P46))</f>
        <v/>
      </c>
      <c r="S46" s="15">
        <f>IF($E46="","",IF($I46="","Pedido sin enviar",IF($K46="",IF(N($I46)&lt;N($H46),"Envío parcial · en camino","En camino"),IF($K46=$I46,IF(N($I46)&lt;N($H46),"Recibido · envío parcial","Recibido OK"),"Recibido con diferencia"))))</f>
        <v/>
      </c>
      <c r="T46" s="13" t="n"/>
      <c r="U46" s="15">
        <f>IF(OR($A46="",$A46&lt;&gt;Remito!$C$3),"",COUNTIF($A$2:$A46,$A46))</f>
        <v/>
      </c>
    </row>
    <row r="47">
      <c r="A47" s="13" t="n"/>
      <c r="B47" s="14" t="n"/>
      <c r="C47" s="13" t="n"/>
      <c r="D47" s="13" t="n"/>
      <c r="E47" s="13" t="n"/>
      <c r="F47" s="15">
        <f>IF($E47="","",IFERROR(INDEX('Sucursales y productos'!$E$2:$E$301,MATCH($E47,'Sucursales y productos'!$D$2:$D$301,0)),"Código no cargado"))</f>
        <v/>
      </c>
      <c r="G47" s="15">
        <f>IF($E47="","",IFERROR(INDEX('Sucursales y productos'!$F$2:$F$301,MATCH($E47,'Sucursales y productos'!$D$2:$D$301,0)),""))</f>
        <v/>
      </c>
      <c r="H47" s="16" t="n"/>
      <c r="I47" s="16" t="n"/>
      <c r="J47" s="14" t="n"/>
      <c r="K47" s="16" t="n"/>
      <c r="L47" s="14" t="n"/>
      <c r="M47" s="13" t="n"/>
      <c r="N47" s="17">
        <f>IF(OR($H47="",$I47=""),"",MAX(0,$H47-$I47))</f>
        <v/>
      </c>
      <c r="O47" s="17">
        <f>IF(OR($I47="",$K47=""),"",$K47-$I47)</f>
        <v/>
      </c>
      <c r="P47" s="18">
        <f>IF($E47="","",IFERROR(INDEX('Sucursales y productos'!$G$2:$G$301,MATCH($E47,'Sucursales y productos'!$D$2:$D$301,0)),0))</f>
        <v/>
      </c>
      <c r="Q47" s="18">
        <f>IF($O47="","",$O47*N($P47))</f>
        <v/>
      </c>
      <c r="R47" s="18">
        <f>IF($I47="","",$I47*N($P47))</f>
        <v/>
      </c>
      <c r="S47" s="15">
        <f>IF($E47="","",IF($I47="","Pedido sin enviar",IF($K47="",IF(N($I47)&lt;N($H47),"Envío parcial · en camino","En camino"),IF($K47=$I47,IF(N($I47)&lt;N($H47),"Recibido · envío parcial","Recibido OK"),"Recibido con diferencia"))))</f>
        <v/>
      </c>
      <c r="T47" s="13" t="n"/>
      <c r="U47" s="15">
        <f>IF(OR($A47="",$A47&lt;&gt;Remito!$C$3),"",COUNTIF($A$2:$A47,$A47))</f>
        <v/>
      </c>
    </row>
    <row r="48">
      <c r="A48" s="13" t="n"/>
      <c r="B48" s="14" t="n"/>
      <c r="C48" s="13" t="n"/>
      <c r="D48" s="13" t="n"/>
      <c r="E48" s="13" t="n"/>
      <c r="F48" s="15">
        <f>IF($E48="","",IFERROR(INDEX('Sucursales y productos'!$E$2:$E$301,MATCH($E48,'Sucursales y productos'!$D$2:$D$301,0)),"Código no cargado"))</f>
        <v/>
      </c>
      <c r="G48" s="15">
        <f>IF($E48="","",IFERROR(INDEX('Sucursales y productos'!$F$2:$F$301,MATCH($E48,'Sucursales y productos'!$D$2:$D$301,0)),""))</f>
        <v/>
      </c>
      <c r="H48" s="16" t="n"/>
      <c r="I48" s="16" t="n"/>
      <c r="J48" s="14" t="n"/>
      <c r="K48" s="16" t="n"/>
      <c r="L48" s="14" t="n"/>
      <c r="M48" s="13" t="n"/>
      <c r="N48" s="17">
        <f>IF(OR($H48="",$I48=""),"",MAX(0,$H48-$I48))</f>
        <v/>
      </c>
      <c r="O48" s="17">
        <f>IF(OR($I48="",$K48=""),"",$K48-$I48)</f>
        <v/>
      </c>
      <c r="P48" s="18">
        <f>IF($E48="","",IFERROR(INDEX('Sucursales y productos'!$G$2:$G$301,MATCH($E48,'Sucursales y productos'!$D$2:$D$301,0)),0))</f>
        <v/>
      </c>
      <c r="Q48" s="18">
        <f>IF($O48="","",$O48*N($P48))</f>
        <v/>
      </c>
      <c r="R48" s="18">
        <f>IF($I48="","",$I48*N($P48))</f>
        <v/>
      </c>
      <c r="S48" s="15">
        <f>IF($E48="","",IF($I48="","Pedido sin enviar",IF($K48="",IF(N($I48)&lt;N($H48),"Envío parcial · en camino","En camino"),IF($K48=$I48,IF(N($I48)&lt;N($H48),"Recibido · envío parcial","Recibido OK"),"Recibido con diferencia"))))</f>
        <v/>
      </c>
      <c r="T48" s="13" t="n"/>
      <c r="U48" s="15">
        <f>IF(OR($A48="",$A48&lt;&gt;Remito!$C$3),"",COUNTIF($A$2:$A48,$A48))</f>
        <v/>
      </c>
    </row>
    <row r="49">
      <c r="A49" s="13" t="n"/>
      <c r="B49" s="14" t="n"/>
      <c r="C49" s="13" t="n"/>
      <c r="D49" s="13" t="n"/>
      <c r="E49" s="13" t="n"/>
      <c r="F49" s="15">
        <f>IF($E49="","",IFERROR(INDEX('Sucursales y productos'!$E$2:$E$301,MATCH($E49,'Sucursales y productos'!$D$2:$D$301,0)),"Código no cargado"))</f>
        <v/>
      </c>
      <c r="G49" s="15">
        <f>IF($E49="","",IFERROR(INDEX('Sucursales y productos'!$F$2:$F$301,MATCH($E49,'Sucursales y productos'!$D$2:$D$301,0)),""))</f>
        <v/>
      </c>
      <c r="H49" s="16" t="n"/>
      <c r="I49" s="16" t="n"/>
      <c r="J49" s="14" t="n"/>
      <c r="K49" s="16" t="n"/>
      <c r="L49" s="14" t="n"/>
      <c r="M49" s="13" t="n"/>
      <c r="N49" s="17">
        <f>IF(OR($H49="",$I49=""),"",MAX(0,$H49-$I49))</f>
        <v/>
      </c>
      <c r="O49" s="17">
        <f>IF(OR($I49="",$K49=""),"",$K49-$I49)</f>
        <v/>
      </c>
      <c r="P49" s="18">
        <f>IF($E49="","",IFERROR(INDEX('Sucursales y productos'!$G$2:$G$301,MATCH($E49,'Sucursales y productos'!$D$2:$D$301,0)),0))</f>
        <v/>
      </c>
      <c r="Q49" s="18">
        <f>IF($O49="","",$O49*N($P49))</f>
        <v/>
      </c>
      <c r="R49" s="18">
        <f>IF($I49="","",$I49*N($P49))</f>
        <v/>
      </c>
      <c r="S49" s="15">
        <f>IF($E49="","",IF($I49="","Pedido sin enviar",IF($K49="",IF(N($I49)&lt;N($H49),"Envío parcial · en camino","En camino"),IF($K49=$I49,IF(N($I49)&lt;N($H49),"Recibido · envío parcial","Recibido OK"),"Recibido con diferencia"))))</f>
        <v/>
      </c>
      <c r="T49" s="13" t="n"/>
      <c r="U49" s="15">
        <f>IF(OR($A49="",$A49&lt;&gt;Remito!$C$3),"",COUNTIF($A$2:$A49,$A49))</f>
        <v/>
      </c>
    </row>
    <row r="50">
      <c r="A50" s="13" t="n"/>
      <c r="B50" s="14" t="n"/>
      <c r="C50" s="13" t="n"/>
      <c r="D50" s="13" t="n"/>
      <c r="E50" s="13" t="n"/>
      <c r="F50" s="15">
        <f>IF($E50="","",IFERROR(INDEX('Sucursales y productos'!$E$2:$E$301,MATCH($E50,'Sucursales y productos'!$D$2:$D$301,0)),"Código no cargado"))</f>
        <v/>
      </c>
      <c r="G50" s="15">
        <f>IF($E50="","",IFERROR(INDEX('Sucursales y productos'!$F$2:$F$301,MATCH($E50,'Sucursales y productos'!$D$2:$D$301,0)),""))</f>
        <v/>
      </c>
      <c r="H50" s="16" t="n"/>
      <c r="I50" s="16" t="n"/>
      <c r="J50" s="14" t="n"/>
      <c r="K50" s="16" t="n"/>
      <c r="L50" s="14" t="n"/>
      <c r="M50" s="13" t="n"/>
      <c r="N50" s="17">
        <f>IF(OR($H50="",$I50=""),"",MAX(0,$H50-$I50))</f>
        <v/>
      </c>
      <c r="O50" s="17">
        <f>IF(OR($I50="",$K50=""),"",$K50-$I50)</f>
        <v/>
      </c>
      <c r="P50" s="18">
        <f>IF($E50="","",IFERROR(INDEX('Sucursales y productos'!$G$2:$G$301,MATCH($E50,'Sucursales y productos'!$D$2:$D$301,0)),0))</f>
        <v/>
      </c>
      <c r="Q50" s="18">
        <f>IF($O50="","",$O50*N($P50))</f>
        <v/>
      </c>
      <c r="R50" s="18">
        <f>IF($I50="","",$I50*N($P50))</f>
        <v/>
      </c>
      <c r="S50" s="15">
        <f>IF($E50="","",IF($I50="","Pedido sin enviar",IF($K50="",IF(N($I50)&lt;N($H50),"Envío parcial · en camino","En camino"),IF($K50=$I50,IF(N($I50)&lt;N($H50),"Recibido · envío parcial","Recibido OK"),"Recibido con diferencia"))))</f>
        <v/>
      </c>
      <c r="T50" s="13" t="n"/>
      <c r="U50" s="15">
        <f>IF(OR($A50="",$A50&lt;&gt;Remito!$C$3),"",COUNTIF($A$2:$A50,$A50))</f>
        <v/>
      </c>
    </row>
    <row r="51">
      <c r="A51" s="13" t="n"/>
      <c r="B51" s="14" t="n"/>
      <c r="C51" s="13" t="n"/>
      <c r="D51" s="13" t="n"/>
      <c r="E51" s="13" t="n"/>
      <c r="F51" s="15">
        <f>IF($E51="","",IFERROR(INDEX('Sucursales y productos'!$E$2:$E$301,MATCH($E51,'Sucursales y productos'!$D$2:$D$301,0)),"Código no cargado"))</f>
        <v/>
      </c>
      <c r="G51" s="15">
        <f>IF($E51="","",IFERROR(INDEX('Sucursales y productos'!$F$2:$F$301,MATCH($E51,'Sucursales y productos'!$D$2:$D$301,0)),""))</f>
        <v/>
      </c>
      <c r="H51" s="16" t="n"/>
      <c r="I51" s="16" t="n"/>
      <c r="J51" s="14" t="n"/>
      <c r="K51" s="16" t="n"/>
      <c r="L51" s="14" t="n"/>
      <c r="M51" s="13" t="n"/>
      <c r="N51" s="17">
        <f>IF(OR($H51="",$I51=""),"",MAX(0,$H51-$I51))</f>
        <v/>
      </c>
      <c r="O51" s="17">
        <f>IF(OR($I51="",$K51=""),"",$K51-$I51)</f>
        <v/>
      </c>
      <c r="P51" s="18">
        <f>IF($E51="","",IFERROR(INDEX('Sucursales y productos'!$G$2:$G$301,MATCH($E51,'Sucursales y productos'!$D$2:$D$301,0)),0))</f>
        <v/>
      </c>
      <c r="Q51" s="18">
        <f>IF($O51="","",$O51*N($P51))</f>
        <v/>
      </c>
      <c r="R51" s="18">
        <f>IF($I51="","",$I51*N($P51))</f>
        <v/>
      </c>
      <c r="S51" s="15">
        <f>IF($E51="","",IF($I51="","Pedido sin enviar",IF($K51="",IF(N($I51)&lt;N($H51),"Envío parcial · en camino","En camino"),IF($K51=$I51,IF(N($I51)&lt;N($H51),"Recibido · envío parcial","Recibido OK"),"Recibido con diferencia"))))</f>
        <v/>
      </c>
      <c r="T51" s="13" t="n"/>
      <c r="U51" s="15">
        <f>IF(OR($A51="",$A51&lt;&gt;Remito!$C$3),"",COUNTIF($A$2:$A51,$A51))</f>
        <v/>
      </c>
    </row>
    <row r="52">
      <c r="A52" s="13" t="n"/>
      <c r="B52" s="14" t="n"/>
      <c r="C52" s="13" t="n"/>
      <c r="D52" s="13" t="n"/>
      <c r="E52" s="13" t="n"/>
      <c r="F52" s="15">
        <f>IF($E52="","",IFERROR(INDEX('Sucursales y productos'!$E$2:$E$301,MATCH($E52,'Sucursales y productos'!$D$2:$D$301,0)),"Código no cargado"))</f>
        <v/>
      </c>
      <c r="G52" s="15">
        <f>IF($E52="","",IFERROR(INDEX('Sucursales y productos'!$F$2:$F$301,MATCH($E52,'Sucursales y productos'!$D$2:$D$301,0)),""))</f>
        <v/>
      </c>
      <c r="H52" s="16" t="n"/>
      <c r="I52" s="16" t="n"/>
      <c r="J52" s="14" t="n"/>
      <c r="K52" s="16" t="n"/>
      <c r="L52" s="14" t="n"/>
      <c r="M52" s="13" t="n"/>
      <c r="N52" s="17">
        <f>IF(OR($H52="",$I52=""),"",MAX(0,$H52-$I52))</f>
        <v/>
      </c>
      <c r="O52" s="17">
        <f>IF(OR($I52="",$K52=""),"",$K52-$I52)</f>
        <v/>
      </c>
      <c r="P52" s="18">
        <f>IF($E52="","",IFERROR(INDEX('Sucursales y productos'!$G$2:$G$301,MATCH($E52,'Sucursales y productos'!$D$2:$D$301,0)),0))</f>
        <v/>
      </c>
      <c r="Q52" s="18">
        <f>IF($O52="","",$O52*N($P52))</f>
        <v/>
      </c>
      <c r="R52" s="18">
        <f>IF($I52="","",$I52*N($P52))</f>
        <v/>
      </c>
      <c r="S52" s="15">
        <f>IF($E52="","",IF($I52="","Pedido sin enviar",IF($K52="",IF(N($I52)&lt;N($H52),"Envío parcial · en camino","En camino"),IF($K52=$I52,IF(N($I52)&lt;N($H52),"Recibido · envío parcial","Recibido OK"),"Recibido con diferencia"))))</f>
        <v/>
      </c>
      <c r="T52" s="13" t="n"/>
      <c r="U52" s="15">
        <f>IF(OR($A52="",$A52&lt;&gt;Remito!$C$3),"",COUNTIF($A$2:$A52,$A52))</f>
        <v/>
      </c>
    </row>
    <row r="53">
      <c r="A53" s="13" t="n"/>
      <c r="B53" s="14" t="n"/>
      <c r="C53" s="13" t="n"/>
      <c r="D53" s="13" t="n"/>
      <c r="E53" s="13" t="n"/>
      <c r="F53" s="15">
        <f>IF($E53="","",IFERROR(INDEX('Sucursales y productos'!$E$2:$E$301,MATCH($E53,'Sucursales y productos'!$D$2:$D$301,0)),"Código no cargado"))</f>
        <v/>
      </c>
      <c r="G53" s="15">
        <f>IF($E53="","",IFERROR(INDEX('Sucursales y productos'!$F$2:$F$301,MATCH($E53,'Sucursales y productos'!$D$2:$D$301,0)),""))</f>
        <v/>
      </c>
      <c r="H53" s="16" t="n"/>
      <c r="I53" s="16" t="n"/>
      <c r="J53" s="14" t="n"/>
      <c r="K53" s="16" t="n"/>
      <c r="L53" s="14" t="n"/>
      <c r="M53" s="13" t="n"/>
      <c r="N53" s="17">
        <f>IF(OR($H53="",$I53=""),"",MAX(0,$H53-$I53))</f>
        <v/>
      </c>
      <c r="O53" s="17">
        <f>IF(OR($I53="",$K53=""),"",$K53-$I53)</f>
        <v/>
      </c>
      <c r="P53" s="18">
        <f>IF($E53="","",IFERROR(INDEX('Sucursales y productos'!$G$2:$G$301,MATCH($E53,'Sucursales y productos'!$D$2:$D$301,0)),0))</f>
        <v/>
      </c>
      <c r="Q53" s="18">
        <f>IF($O53="","",$O53*N($P53))</f>
        <v/>
      </c>
      <c r="R53" s="18">
        <f>IF($I53="","",$I53*N($P53))</f>
        <v/>
      </c>
      <c r="S53" s="15">
        <f>IF($E53="","",IF($I53="","Pedido sin enviar",IF($K53="",IF(N($I53)&lt;N($H53),"Envío parcial · en camino","En camino"),IF($K53=$I53,IF(N($I53)&lt;N($H53),"Recibido · envío parcial","Recibido OK"),"Recibido con diferencia"))))</f>
        <v/>
      </c>
      <c r="T53" s="13" t="n"/>
      <c r="U53" s="15">
        <f>IF(OR($A53="",$A53&lt;&gt;Remito!$C$3),"",COUNTIF($A$2:$A53,$A53))</f>
        <v/>
      </c>
    </row>
    <row r="54">
      <c r="A54" s="13" t="n"/>
      <c r="B54" s="14" t="n"/>
      <c r="C54" s="13" t="n"/>
      <c r="D54" s="13" t="n"/>
      <c r="E54" s="13" t="n"/>
      <c r="F54" s="15">
        <f>IF($E54="","",IFERROR(INDEX('Sucursales y productos'!$E$2:$E$301,MATCH($E54,'Sucursales y productos'!$D$2:$D$301,0)),"Código no cargado"))</f>
        <v/>
      </c>
      <c r="G54" s="15">
        <f>IF($E54="","",IFERROR(INDEX('Sucursales y productos'!$F$2:$F$301,MATCH($E54,'Sucursales y productos'!$D$2:$D$301,0)),""))</f>
        <v/>
      </c>
      <c r="H54" s="16" t="n"/>
      <c r="I54" s="16" t="n"/>
      <c r="J54" s="14" t="n"/>
      <c r="K54" s="16" t="n"/>
      <c r="L54" s="14" t="n"/>
      <c r="M54" s="13" t="n"/>
      <c r="N54" s="17">
        <f>IF(OR($H54="",$I54=""),"",MAX(0,$H54-$I54))</f>
        <v/>
      </c>
      <c r="O54" s="17">
        <f>IF(OR($I54="",$K54=""),"",$K54-$I54)</f>
        <v/>
      </c>
      <c r="P54" s="18">
        <f>IF($E54="","",IFERROR(INDEX('Sucursales y productos'!$G$2:$G$301,MATCH($E54,'Sucursales y productos'!$D$2:$D$301,0)),0))</f>
        <v/>
      </c>
      <c r="Q54" s="18">
        <f>IF($O54="","",$O54*N($P54))</f>
        <v/>
      </c>
      <c r="R54" s="18">
        <f>IF($I54="","",$I54*N($P54))</f>
        <v/>
      </c>
      <c r="S54" s="15">
        <f>IF($E54="","",IF($I54="","Pedido sin enviar",IF($K54="",IF(N($I54)&lt;N($H54),"Envío parcial · en camino","En camino"),IF($K54=$I54,IF(N($I54)&lt;N($H54),"Recibido · envío parcial","Recibido OK"),"Recibido con diferencia"))))</f>
        <v/>
      </c>
      <c r="T54" s="13" t="n"/>
      <c r="U54" s="15">
        <f>IF(OR($A54="",$A54&lt;&gt;Remito!$C$3),"",COUNTIF($A$2:$A54,$A54))</f>
        <v/>
      </c>
    </row>
    <row r="55">
      <c r="A55" s="13" t="n"/>
      <c r="B55" s="14" t="n"/>
      <c r="C55" s="13" t="n"/>
      <c r="D55" s="13" t="n"/>
      <c r="E55" s="13" t="n"/>
      <c r="F55" s="15">
        <f>IF($E55="","",IFERROR(INDEX('Sucursales y productos'!$E$2:$E$301,MATCH($E55,'Sucursales y productos'!$D$2:$D$301,0)),"Código no cargado"))</f>
        <v/>
      </c>
      <c r="G55" s="15">
        <f>IF($E55="","",IFERROR(INDEX('Sucursales y productos'!$F$2:$F$301,MATCH($E55,'Sucursales y productos'!$D$2:$D$301,0)),""))</f>
        <v/>
      </c>
      <c r="H55" s="16" t="n"/>
      <c r="I55" s="16" t="n"/>
      <c r="J55" s="14" t="n"/>
      <c r="K55" s="16" t="n"/>
      <c r="L55" s="14" t="n"/>
      <c r="M55" s="13" t="n"/>
      <c r="N55" s="17">
        <f>IF(OR($H55="",$I55=""),"",MAX(0,$H55-$I55))</f>
        <v/>
      </c>
      <c r="O55" s="17">
        <f>IF(OR($I55="",$K55=""),"",$K55-$I55)</f>
        <v/>
      </c>
      <c r="P55" s="18">
        <f>IF($E55="","",IFERROR(INDEX('Sucursales y productos'!$G$2:$G$301,MATCH($E55,'Sucursales y productos'!$D$2:$D$301,0)),0))</f>
        <v/>
      </c>
      <c r="Q55" s="18">
        <f>IF($O55="","",$O55*N($P55))</f>
        <v/>
      </c>
      <c r="R55" s="18">
        <f>IF($I55="","",$I55*N($P55))</f>
        <v/>
      </c>
      <c r="S55" s="15">
        <f>IF($E55="","",IF($I55="","Pedido sin enviar",IF($K55="",IF(N($I55)&lt;N($H55),"Envío parcial · en camino","En camino"),IF($K55=$I55,IF(N($I55)&lt;N($H55),"Recibido · envío parcial","Recibido OK"),"Recibido con diferencia"))))</f>
        <v/>
      </c>
      <c r="T55" s="13" t="n"/>
      <c r="U55" s="15">
        <f>IF(OR($A55="",$A55&lt;&gt;Remito!$C$3),"",COUNTIF($A$2:$A55,$A55))</f>
        <v/>
      </c>
    </row>
    <row r="56">
      <c r="A56" s="13" t="n"/>
      <c r="B56" s="14" t="n"/>
      <c r="C56" s="13" t="n"/>
      <c r="D56" s="13" t="n"/>
      <c r="E56" s="13" t="n"/>
      <c r="F56" s="15">
        <f>IF($E56="","",IFERROR(INDEX('Sucursales y productos'!$E$2:$E$301,MATCH($E56,'Sucursales y productos'!$D$2:$D$301,0)),"Código no cargado"))</f>
        <v/>
      </c>
      <c r="G56" s="15">
        <f>IF($E56="","",IFERROR(INDEX('Sucursales y productos'!$F$2:$F$301,MATCH($E56,'Sucursales y productos'!$D$2:$D$301,0)),""))</f>
        <v/>
      </c>
      <c r="H56" s="16" t="n"/>
      <c r="I56" s="16" t="n"/>
      <c r="J56" s="14" t="n"/>
      <c r="K56" s="16" t="n"/>
      <c r="L56" s="14" t="n"/>
      <c r="M56" s="13" t="n"/>
      <c r="N56" s="17">
        <f>IF(OR($H56="",$I56=""),"",MAX(0,$H56-$I56))</f>
        <v/>
      </c>
      <c r="O56" s="17">
        <f>IF(OR($I56="",$K56=""),"",$K56-$I56)</f>
        <v/>
      </c>
      <c r="P56" s="18">
        <f>IF($E56="","",IFERROR(INDEX('Sucursales y productos'!$G$2:$G$301,MATCH($E56,'Sucursales y productos'!$D$2:$D$301,0)),0))</f>
        <v/>
      </c>
      <c r="Q56" s="18">
        <f>IF($O56="","",$O56*N($P56))</f>
        <v/>
      </c>
      <c r="R56" s="18">
        <f>IF($I56="","",$I56*N($P56))</f>
        <v/>
      </c>
      <c r="S56" s="15">
        <f>IF($E56="","",IF($I56="","Pedido sin enviar",IF($K56="",IF(N($I56)&lt;N($H56),"Envío parcial · en camino","En camino"),IF($K56=$I56,IF(N($I56)&lt;N($H56),"Recibido · envío parcial","Recibido OK"),"Recibido con diferencia"))))</f>
        <v/>
      </c>
      <c r="T56" s="13" t="n"/>
      <c r="U56" s="15">
        <f>IF(OR($A56="",$A56&lt;&gt;Remito!$C$3),"",COUNTIF($A$2:$A56,$A56))</f>
        <v/>
      </c>
    </row>
    <row r="57">
      <c r="A57" s="13" t="n"/>
      <c r="B57" s="14" t="n"/>
      <c r="C57" s="13" t="n"/>
      <c r="D57" s="13" t="n"/>
      <c r="E57" s="13" t="n"/>
      <c r="F57" s="15">
        <f>IF($E57="","",IFERROR(INDEX('Sucursales y productos'!$E$2:$E$301,MATCH($E57,'Sucursales y productos'!$D$2:$D$301,0)),"Código no cargado"))</f>
        <v/>
      </c>
      <c r="G57" s="15">
        <f>IF($E57="","",IFERROR(INDEX('Sucursales y productos'!$F$2:$F$301,MATCH($E57,'Sucursales y productos'!$D$2:$D$301,0)),""))</f>
        <v/>
      </c>
      <c r="H57" s="16" t="n"/>
      <c r="I57" s="16" t="n"/>
      <c r="J57" s="14" t="n"/>
      <c r="K57" s="16" t="n"/>
      <c r="L57" s="14" t="n"/>
      <c r="M57" s="13" t="n"/>
      <c r="N57" s="17">
        <f>IF(OR($H57="",$I57=""),"",MAX(0,$H57-$I57))</f>
        <v/>
      </c>
      <c r="O57" s="17">
        <f>IF(OR($I57="",$K57=""),"",$K57-$I57)</f>
        <v/>
      </c>
      <c r="P57" s="18">
        <f>IF($E57="","",IFERROR(INDEX('Sucursales y productos'!$G$2:$G$301,MATCH($E57,'Sucursales y productos'!$D$2:$D$301,0)),0))</f>
        <v/>
      </c>
      <c r="Q57" s="18">
        <f>IF($O57="","",$O57*N($P57))</f>
        <v/>
      </c>
      <c r="R57" s="18">
        <f>IF($I57="","",$I57*N($P57))</f>
        <v/>
      </c>
      <c r="S57" s="15">
        <f>IF($E57="","",IF($I57="","Pedido sin enviar",IF($K57="",IF(N($I57)&lt;N($H57),"Envío parcial · en camino","En camino"),IF($K57=$I57,IF(N($I57)&lt;N($H57),"Recibido · envío parcial","Recibido OK"),"Recibido con diferencia"))))</f>
        <v/>
      </c>
      <c r="T57" s="13" t="n"/>
      <c r="U57" s="15">
        <f>IF(OR($A57="",$A57&lt;&gt;Remito!$C$3),"",COUNTIF($A$2:$A57,$A57))</f>
        <v/>
      </c>
    </row>
    <row r="58">
      <c r="A58" s="13" t="n"/>
      <c r="B58" s="14" t="n"/>
      <c r="C58" s="13" t="n"/>
      <c r="D58" s="13" t="n"/>
      <c r="E58" s="13" t="n"/>
      <c r="F58" s="15">
        <f>IF($E58="","",IFERROR(INDEX('Sucursales y productos'!$E$2:$E$301,MATCH($E58,'Sucursales y productos'!$D$2:$D$301,0)),"Código no cargado"))</f>
        <v/>
      </c>
      <c r="G58" s="15">
        <f>IF($E58="","",IFERROR(INDEX('Sucursales y productos'!$F$2:$F$301,MATCH($E58,'Sucursales y productos'!$D$2:$D$301,0)),""))</f>
        <v/>
      </c>
      <c r="H58" s="16" t="n"/>
      <c r="I58" s="16" t="n"/>
      <c r="J58" s="14" t="n"/>
      <c r="K58" s="16" t="n"/>
      <c r="L58" s="14" t="n"/>
      <c r="M58" s="13" t="n"/>
      <c r="N58" s="17">
        <f>IF(OR($H58="",$I58=""),"",MAX(0,$H58-$I58))</f>
        <v/>
      </c>
      <c r="O58" s="17">
        <f>IF(OR($I58="",$K58=""),"",$K58-$I58)</f>
        <v/>
      </c>
      <c r="P58" s="18">
        <f>IF($E58="","",IFERROR(INDEX('Sucursales y productos'!$G$2:$G$301,MATCH($E58,'Sucursales y productos'!$D$2:$D$301,0)),0))</f>
        <v/>
      </c>
      <c r="Q58" s="18">
        <f>IF($O58="","",$O58*N($P58))</f>
        <v/>
      </c>
      <c r="R58" s="18">
        <f>IF($I58="","",$I58*N($P58))</f>
        <v/>
      </c>
      <c r="S58" s="15">
        <f>IF($E58="","",IF($I58="","Pedido sin enviar",IF($K58="",IF(N($I58)&lt;N($H58),"Envío parcial · en camino","En camino"),IF($K58=$I58,IF(N($I58)&lt;N($H58),"Recibido · envío parcial","Recibido OK"),"Recibido con diferencia"))))</f>
        <v/>
      </c>
      <c r="T58" s="13" t="n"/>
      <c r="U58" s="15">
        <f>IF(OR($A58="",$A58&lt;&gt;Remito!$C$3),"",COUNTIF($A$2:$A58,$A58))</f>
        <v/>
      </c>
    </row>
    <row r="59">
      <c r="A59" s="13" t="n"/>
      <c r="B59" s="14" t="n"/>
      <c r="C59" s="13" t="n"/>
      <c r="D59" s="13" t="n"/>
      <c r="E59" s="13" t="n"/>
      <c r="F59" s="15">
        <f>IF($E59="","",IFERROR(INDEX('Sucursales y productos'!$E$2:$E$301,MATCH($E59,'Sucursales y productos'!$D$2:$D$301,0)),"Código no cargado"))</f>
        <v/>
      </c>
      <c r="G59" s="15">
        <f>IF($E59="","",IFERROR(INDEX('Sucursales y productos'!$F$2:$F$301,MATCH($E59,'Sucursales y productos'!$D$2:$D$301,0)),""))</f>
        <v/>
      </c>
      <c r="H59" s="16" t="n"/>
      <c r="I59" s="16" t="n"/>
      <c r="J59" s="14" t="n"/>
      <c r="K59" s="16" t="n"/>
      <c r="L59" s="14" t="n"/>
      <c r="M59" s="13" t="n"/>
      <c r="N59" s="17">
        <f>IF(OR($H59="",$I59=""),"",MAX(0,$H59-$I59))</f>
        <v/>
      </c>
      <c r="O59" s="17">
        <f>IF(OR($I59="",$K59=""),"",$K59-$I59)</f>
        <v/>
      </c>
      <c r="P59" s="18">
        <f>IF($E59="","",IFERROR(INDEX('Sucursales y productos'!$G$2:$G$301,MATCH($E59,'Sucursales y productos'!$D$2:$D$301,0)),0))</f>
        <v/>
      </c>
      <c r="Q59" s="18">
        <f>IF($O59="","",$O59*N($P59))</f>
        <v/>
      </c>
      <c r="R59" s="18">
        <f>IF($I59="","",$I59*N($P59))</f>
        <v/>
      </c>
      <c r="S59" s="15">
        <f>IF($E59="","",IF($I59="","Pedido sin enviar",IF($K59="",IF(N($I59)&lt;N($H59),"Envío parcial · en camino","En camino"),IF($K59=$I59,IF(N($I59)&lt;N($H59),"Recibido · envío parcial","Recibido OK"),"Recibido con diferencia"))))</f>
        <v/>
      </c>
      <c r="T59" s="13" t="n"/>
      <c r="U59" s="15">
        <f>IF(OR($A59="",$A59&lt;&gt;Remito!$C$3),"",COUNTIF($A$2:$A59,$A59))</f>
        <v/>
      </c>
    </row>
    <row r="60">
      <c r="A60" s="13" t="n"/>
      <c r="B60" s="14" t="n"/>
      <c r="C60" s="13" t="n"/>
      <c r="D60" s="13" t="n"/>
      <c r="E60" s="13" t="n"/>
      <c r="F60" s="15">
        <f>IF($E60="","",IFERROR(INDEX('Sucursales y productos'!$E$2:$E$301,MATCH($E60,'Sucursales y productos'!$D$2:$D$301,0)),"Código no cargado"))</f>
        <v/>
      </c>
      <c r="G60" s="15">
        <f>IF($E60="","",IFERROR(INDEX('Sucursales y productos'!$F$2:$F$301,MATCH($E60,'Sucursales y productos'!$D$2:$D$301,0)),""))</f>
        <v/>
      </c>
      <c r="H60" s="16" t="n"/>
      <c r="I60" s="16" t="n"/>
      <c r="J60" s="14" t="n"/>
      <c r="K60" s="16" t="n"/>
      <c r="L60" s="14" t="n"/>
      <c r="M60" s="13" t="n"/>
      <c r="N60" s="17">
        <f>IF(OR($H60="",$I60=""),"",MAX(0,$H60-$I60))</f>
        <v/>
      </c>
      <c r="O60" s="17">
        <f>IF(OR($I60="",$K60=""),"",$K60-$I60)</f>
        <v/>
      </c>
      <c r="P60" s="18">
        <f>IF($E60="","",IFERROR(INDEX('Sucursales y productos'!$G$2:$G$301,MATCH($E60,'Sucursales y productos'!$D$2:$D$301,0)),0))</f>
        <v/>
      </c>
      <c r="Q60" s="18">
        <f>IF($O60="","",$O60*N($P60))</f>
        <v/>
      </c>
      <c r="R60" s="18">
        <f>IF($I60="","",$I60*N($P60))</f>
        <v/>
      </c>
      <c r="S60" s="15">
        <f>IF($E60="","",IF($I60="","Pedido sin enviar",IF($K60="",IF(N($I60)&lt;N($H60),"Envío parcial · en camino","En camino"),IF($K60=$I60,IF(N($I60)&lt;N($H60),"Recibido · envío parcial","Recibido OK"),"Recibido con diferencia"))))</f>
        <v/>
      </c>
      <c r="T60" s="13" t="n"/>
      <c r="U60" s="15">
        <f>IF(OR($A60="",$A60&lt;&gt;Remito!$C$3),"",COUNTIF($A$2:$A60,$A60))</f>
        <v/>
      </c>
    </row>
    <row r="61">
      <c r="A61" s="13" t="n"/>
      <c r="B61" s="14" t="n"/>
      <c r="C61" s="13" t="n"/>
      <c r="D61" s="13" t="n"/>
      <c r="E61" s="13" t="n"/>
      <c r="F61" s="15">
        <f>IF($E61="","",IFERROR(INDEX('Sucursales y productos'!$E$2:$E$301,MATCH($E61,'Sucursales y productos'!$D$2:$D$301,0)),"Código no cargado"))</f>
        <v/>
      </c>
      <c r="G61" s="15">
        <f>IF($E61="","",IFERROR(INDEX('Sucursales y productos'!$F$2:$F$301,MATCH($E61,'Sucursales y productos'!$D$2:$D$301,0)),""))</f>
        <v/>
      </c>
      <c r="H61" s="16" t="n"/>
      <c r="I61" s="16" t="n"/>
      <c r="J61" s="14" t="n"/>
      <c r="K61" s="16" t="n"/>
      <c r="L61" s="14" t="n"/>
      <c r="M61" s="13" t="n"/>
      <c r="N61" s="17">
        <f>IF(OR($H61="",$I61=""),"",MAX(0,$H61-$I61))</f>
        <v/>
      </c>
      <c r="O61" s="17">
        <f>IF(OR($I61="",$K61=""),"",$K61-$I61)</f>
        <v/>
      </c>
      <c r="P61" s="18">
        <f>IF($E61="","",IFERROR(INDEX('Sucursales y productos'!$G$2:$G$301,MATCH($E61,'Sucursales y productos'!$D$2:$D$301,0)),0))</f>
        <v/>
      </c>
      <c r="Q61" s="18">
        <f>IF($O61="","",$O61*N($P61))</f>
        <v/>
      </c>
      <c r="R61" s="18">
        <f>IF($I61="","",$I61*N($P61))</f>
        <v/>
      </c>
      <c r="S61" s="15">
        <f>IF($E61="","",IF($I61="","Pedido sin enviar",IF($K61="",IF(N($I61)&lt;N($H61),"Envío parcial · en camino","En camino"),IF($K61=$I61,IF(N($I61)&lt;N($H61),"Recibido · envío parcial","Recibido OK"),"Recibido con diferencia"))))</f>
        <v/>
      </c>
      <c r="T61" s="13" t="n"/>
      <c r="U61" s="15">
        <f>IF(OR($A61="",$A61&lt;&gt;Remito!$C$3),"",COUNTIF($A$2:$A61,$A61))</f>
        <v/>
      </c>
    </row>
    <row r="62">
      <c r="A62" s="13" t="n"/>
      <c r="B62" s="14" t="n"/>
      <c r="C62" s="13" t="n"/>
      <c r="D62" s="13" t="n"/>
      <c r="E62" s="13" t="n"/>
      <c r="F62" s="15">
        <f>IF($E62="","",IFERROR(INDEX('Sucursales y productos'!$E$2:$E$301,MATCH($E62,'Sucursales y productos'!$D$2:$D$301,0)),"Código no cargado"))</f>
        <v/>
      </c>
      <c r="G62" s="15">
        <f>IF($E62="","",IFERROR(INDEX('Sucursales y productos'!$F$2:$F$301,MATCH($E62,'Sucursales y productos'!$D$2:$D$301,0)),""))</f>
        <v/>
      </c>
      <c r="H62" s="16" t="n"/>
      <c r="I62" s="16" t="n"/>
      <c r="J62" s="14" t="n"/>
      <c r="K62" s="16" t="n"/>
      <c r="L62" s="14" t="n"/>
      <c r="M62" s="13" t="n"/>
      <c r="N62" s="17">
        <f>IF(OR($H62="",$I62=""),"",MAX(0,$H62-$I62))</f>
        <v/>
      </c>
      <c r="O62" s="17">
        <f>IF(OR($I62="",$K62=""),"",$K62-$I62)</f>
        <v/>
      </c>
      <c r="P62" s="18">
        <f>IF($E62="","",IFERROR(INDEX('Sucursales y productos'!$G$2:$G$301,MATCH($E62,'Sucursales y productos'!$D$2:$D$301,0)),0))</f>
        <v/>
      </c>
      <c r="Q62" s="18">
        <f>IF($O62="","",$O62*N($P62))</f>
        <v/>
      </c>
      <c r="R62" s="18">
        <f>IF($I62="","",$I62*N($P62))</f>
        <v/>
      </c>
      <c r="S62" s="15">
        <f>IF($E62="","",IF($I62="","Pedido sin enviar",IF($K62="",IF(N($I62)&lt;N($H62),"Envío parcial · en camino","En camino"),IF($K62=$I62,IF(N($I62)&lt;N($H62),"Recibido · envío parcial","Recibido OK"),"Recibido con diferencia"))))</f>
        <v/>
      </c>
      <c r="T62" s="13" t="n"/>
      <c r="U62" s="15">
        <f>IF(OR($A62="",$A62&lt;&gt;Remito!$C$3),"",COUNTIF($A$2:$A62,$A62))</f>
        <v/>
      </c>
    </row>
    <row r="63">
      <c r="A63" s="13" t="n"/>
      <c r="B63" s="14" t="n"/>
      <c r="C63" s="13" t="n"/>
      <c r="D63" s="13" t="n"/>
      <c r="E63" s="13" t="n"/>
      <c r="F63" s="15">
        <f>IF($E63="","",IFERROR(INDEX('Sucursales y productos'!$E$2:$E$301,MATCH($E63,'Sucursales y productos'!$D$2:$D$301,0)),"Código no cargado"))</f>
        <v/>
      </c>
      <c r="G63" s="15">
        <f>IF($E63="","",IFERROR(INDEX('Sucursales y productos'!$F$2:$F$301,MATCH($E63,'Sucursales y productos'!$D$2:$D$301,0)),""))</f>
        <v/>
      </c>
      <c r="H63" s="16" t="n"/>
      <c r="I63" s="16" t="n"/>
      <c r="J63" s="14" t="n"/>
      <c r="K63" s="16" t="n"/>
      <c r="L63" s="14" t="n"/>
      <c r="M63" s="13" t="n"/>
      <c r="N63" s="17">
        <f>IF(OR($H63="",$I63=""),"",MAX(0,$H63-$I63))</f>
        <v/>
      </c>
      <c r="O63" s="17">
        <f>IF(OR($I63="",$K63=""),"",$K63-$I63)</f>
        <v/>
      </c>
      <c r="P63" s="18">
        <f>IF($E63="","",IFERROR(INDEX('Sucursales y productos'!$G$2:$G$301,MATCH($E63,'Sucursales y productos'!$D$2:$D$301,0)),0))</f>
        <v/>
      </c>
      <c r="Q63" s="18">
        <f>IF($O63="","",$O63*N($P63))</f>
        <v/>
      </c>
      <c r="R63" s="18">
        <f>IF($I63="","",$I63*N($P63))</f>
        <v/>
      </c>
      <c r="S63" s="15">
        <f>IF($E63="","",IF($I63="","Pedido sin enviar",IF($K63="",IF(N($I63)&lt;N($H63),"Envío parcial · en camino","En camino"),IF($K63=$I63,IF(N($I63)&lt;N($H63),"Recibido · envío parcial","Recibido OK"),"Recibido con diferencia"))))</f>
        <v/>
      </c>
      <c r="T63" s="13" t="n"/>
      <c r="U63" s="15">
        <f>IF(OR($A63="",$A63&lt;&gt;Remito!$C$3),"",COUNTIF($A$2:$A63,$A63))</f>
        <v/>
      </c>
    </row>
    <row r="64">
      <c r="A64" s="13" t="n"/>
      <c r="B64" s="14" t="n"/>
      <c r="C64" s="13" t="n"/>
      <c r="D64" s="13" t="n"/>
      <c r="E64" s="13" t="n"/>
      <c r="F64" s="15">
        <f>IF($E64="","",IFERROR(INDEX('Sucursales y productos'!$E$2:$E$301,MATCH($E64,'Sucursales y productos'!$D$2:$D$301,0)),"Código no cargado"))</f>
        <v/>
      </c>
      <c r="G64" s="15">
        <f>IF($E64="","",IFERROR(INDEX('Sucursales y productos'!$F$2:$F$301,MATCH($E64,'Sucursales y productos'!$D$2:$D$301,0)),""))</f>
        <v/>
      </c>
      <c r="H64" s="16" t="n"/>
      <c r="I64" s="16" t="n"/>
      <c r="J64" s="14" t="n"/>
      <c r="K64" s="16" t="n"/>
      <c r="L64" s="14" t="n"/>
      <c r="M64" s="13" t="n"/>
      <c r="N64" s="17">
        <f>IF(OR($H64="",$I64=""),"",MAX(0,$H64-$I64))</f>
        <v/>
      </c>
      <c r="O64" s="17">
        <f>IF(OR($I64="",$K64=""),"",$K64-$I64)</f>
        <v/>
      </c>
      <c r="P64" s="18">
        <f>IF($E64="","",IFERROR(INDEX('Sucursales y productos'!$G$2:$G$301,MATCH($E64,'Sucursales y productos'!$D$2:$D$301,0)),0))</f>
        <v/>
      </c>
      <c r="Q64" s="18">
        <f>IF($O64="","",$O64*N($P64))</f>
        <v/>
      </c>
      <c r="R64" s="18">
        <f>IF($I64="","",$I64*N($P64))</f>
        <v/>
      </c>
      <c r="S64" s="15">
        <f>IF($E64="","",IF($I64="","Pedido sin enviar",IF($K64="",IF(N($I64)&lt;N($H64),"Envío parcial · en camino","En camino"),IF($K64=$I64,IF(N($I64)&lt;N($H64),"Recibido · envío parcial","Recibido OK"),"Recibido con diferencia"))))</f>
        <v/>
      </c>
      <c r="T64" s="13" t="n"/>
      <c r="U64" s="15">
        <f>IF(OR($A64="",$A64&lt;&gt;Remito!$C$3),"",COUNTIF($A$2:$A64,$A64))</f>
        <v/>
      </c>
    </row>
    <row r="65">
      <c r="A65" s="13" t="n"/>
      <c r="B65" s="14" t="n"/>
      <c r="C65" s="13" t="n"/>
      <c r="D65" s="13" t="n"/>
      <c r="E65" s="13" t="n"/>
      <c r="F65" s="15">
        <f>IF($E65="","",IFERROR(INDEX('Sucursales y productos'!$E$2:$E$301,MATCH($E65,'Sucursales y productos'!$D$2:$D$301,0)),"Código no cargado"))</f>
        <v/>
      </c>
      <c r="G65" s="15">
        <f>IF($E65="","",IFERROR(INDEX('Sucursales y productos'!$F$2:$F$301,MATCH($E65,'Sucursales y productos'!$D$2:$D$301,0)),""))</f>
        <v/>
      </c>
      <c r="H65" s="16" t="n"/>
      <c r="I65" s="16" t="n"/>
      <c r="J65" s="14" t="n"/>
      <c r="K65" s="16" t="n"/>
      <c r="L65" s="14" t="n"/>
      <c r="M65" s="13" t="n"/>
      <c r="N65" s="17">
        <f>IF(OR($H65="",$I65=""),"",MAX(0,$H65-$I65))</f>
        <v/>
      </c>
      <c r="O65" s="17">
        <f>IF(OR($I65="",$K65=""),"",$K65-$I65)</f>
        <v/>
      </c>
      <c r="P65" s="18">
        <f>IF($E65="","",IFERROR(INDEX('Sucursales y productos'!$G$2:$G$301,MATCH($E65,'Sucursales y productos'!$D$2:$D$301,0)),0))</f>
        <v/>
      </c>
      <c r="Q65" s="18">
        <f>IF($O65="","",$O65*N($P65))</f>
        <v/>
      </c>
      <c r="R65" s="18">
        <f>IF($I65="","",$I65*N($P65))</f>
        <v/>
      </c>
      <c r="S65" s="15">
        <f>IF($E65="","",IF($I65="","Pedido sin enviar",IF($K65="",IF(N($I65)&lt;N($H65),"Envío parcial · en camino","En camino"),IF($K65=$I65,IF(N($I65)&lt;N($H65),"Recibido · envío parcial","Recibido OK"),"Recibido con diferencia"))))</f>
        <v/>
      </c>
      <c r="T65" s="13" t="n"/>
      <c r="U65" s="15">
        <f>IF(OR($A65="",$A65&lt;&gt;Remito!$C$3),"",COUNTIF($A$2:$A65,$A65))</f>
        <v/>
      </c>
    </row>
    <row r="66">
      <c r="A66" s="13" t="n"/>
      <c r="B66" s="14" t="n"/>
      <c r="C66" s="13" t="n"/>
      <c r="D66" s="13" t="n"/>
      <c r="E66" s="13" t="n"/>
      <c r="F66" s="15">
        <f>IF($E66="","",IFERROR(INDEX('Sucursales y productos'!$E$2:$E$301,MATCH($E66,'Sucursales y productos'!$D$2:$D$301,0)),"Código no cargado"))</f>
        <v/>
      </c>
      <c r="G66" s="15">
        <f>IF($E66="","",IFERROR(INDEX('Sucursales y productos'!$F$2:$F$301,MATCH($E66,'Sucursales y productos'!$D$2:$D$301,0)),""))</f>
        <v/>
      </c>
      <c r="H66" s="16" t="n"/>
      <c r="I66" s="16" t="n"/>
      <c r="J66" s="14" t="n"/>
      <c r="K66" s="16" t="n"/>
      <c r="L66" s="14" t="n"/>
      <c r="M66" s="13" t="n"/>
      <c r="N66" s="17">
        <f>IF(OR($H66="",$I66=""),"",MAX(0,$H66-$I66))</f>
        <v/>
      </c>
      <c r="O66" s="17">
        <f>IF(OR($I66="",$K66=""),"",$K66-$I66)</f>
        <v/>
      </c>
      <c r="P66" s="18">
        <f>IF($E66="","",IFERROR(INDEX('Sucursales y productos'!$G$2:$G$301,MATCH($E66,'Sucursales y productos'!$D$2:$D$301,0)),0))</f>
        <v/>
      </c>
      <c r="Q66" s="18">
        <f>IF($O66="","",$O66*N($P66))</f>
        <v/>
      </c>
      <c r="R66" s="18">
        <f>IF($I66="","",$I66*N($P66))</f>
        <v/>
      </c>
      <c r="S66" s="15">
        <f>IF($E66="","",IF($I66="","Pedido sin enviar",IF($K66="",IF(N($I66)&lt;N($H66),"Envío parcial · en camino","En camino"),IF($K66=$I66,IF(N($I66)&lt;N($H66),"Recibido · envío parcial","Recibido OK"),"Recibido con diferencia"))))</f>
        <v/>
      </c>
      <c r="T66" s="13" t="n"/>
      <c r="U66" s="15">
        <f>IF(OR($A66="",$A66&lt;&gt;Remito!$C$3),"",COUNTIF($A$2:$A66,$A66))</f>
        <v/>
      </c>
    </row>
    <row r="67">
      <c r="A67" s="13" t="n"/>
      <c r="B67" s="14" t="n"/>
      <c r="C67" s="13" t="n"/>
      <c r="D67" s="13" t="n"/>
      <c r="E67" s="13" t="n"/>
      <c r="F67" s="15">
        <f>IF($E67="","",IFERROR(INDEX('Sucursales y productos'!$E$2:$E$301,MATCH($E67,'Sucursales y productos'!$D$2:$D$301,0)),"Código no cargado"))</f>
        <v/>
      </c>
      <c r="G67" s="15">
        <f>IF($E67="","",IFERROR(INDEX('Sucursales y productos'!$F$2:$F$301,MATCH($E67,'Sucursales y productos'!$D$2:$D$301,0)),""))</f>
        <v/>
      </c>
      <c r="H67" s="16" t="n"/>
      <c r="I67" s="16" t="n"/>
      <c r="J67" s="14" t="n"/>
      <c r="K67" s="16" t="n"/>
      <c r="L67" s="14" t="n"/>
      <c r="M67" s="13" t="n"/>
      <c r="N67" s="17">
        <f>IF(OR($H67="",$I67=""),"",MAX(0,$H67-$I67))</f>
        <v/>
      </c>
      <c r="O67" s="17">
        <f>IF(OR($I67="",$K67=""),"",$K67-$I67)</f>
        <v/>
      </c>
      <c r="P67" s="18">
        <f>IF($E67="","",IFERROR(INDEX('Sucursales y productos'!$G$2:$G$301,MATCH($E67,'Sucursales y productos'!$D$2:$D$301,0)),0))</f>
        <v/>
      </c>
      <c r="Q67" s="18">
        <f>IF($O67="","",$O67*N($P67))</f>
        <v/>
      </c>
      <c r="R67" s="18">
        <f>IF($I67="","",$I67*N($P67))</f>
        <v/>
      </c>
      <c r="S67" s="15">
        <f>IF($E67="","",IF($I67="","Pedido sin enviar",IF($K67="",IF(N($I67)&lt;N($H67),"Envío parcial · en camino","En camino"),IF($K67=$I67,IF(N($I67)&lt;N($H67),"Recibido · envío parcial","Recibido OK"),"Recibido con diferencia"))))</f>
        <v/>
      </c>
      <c r="T67" s="13" t="n"/>
      <c r="U67" s="15">
        <f>IF(OR($A67="",$A67&lt;&gt;Remito!$C$3),"",COUNTIF($A$2:$A67,$A67))</f>
        <v/>
      </c>
    </row>
    <row r="68">
      <c r="A68" s="13" t="n"/>
      <c r="B68" s="14" t="n"/>
      <c r="C68" s="13" t="n"/>
      <c r="D68" s="13" t="n"/>
      <c r="E68" s="13" t="n"/>
      <c r="F68" s="15">
        <f>IF($E68="","",IFERROR(INDEX('Sucursales y productos'!$E$2:$E$301,MATCH($E68,'Sucursales y productos'!$D$2:$D$301,0)),"Código no cargado"))</f>
        <v/>
      </c>
      <c r="G68" s="15">
        <f>IF($E68="","",IFERROR(INDEX('Sucursales y productos'!$F$2:$F$301,MATCH($E68,'Sucursales y productos'!$D$2:$D$301,0)),""))</f>
        <v/>
      </c>
      <c r="H68" s="16" t="n"/>
      <c r="I68" s="16" t="n"/>
      <c r="J68" s="14" t="n"/>
      <c r="K68" s="16" t="n"/>
      <c r="L68" s="14" t="n"/>
      <c r="M68" s="13" t="n"/>
      <c r="N68" s="17">
        <f>IF(OR($H68="",$I68=""),"",MAX(0,$H68-$I68))</f>
        <v/>
      </c>
      <c r="O68" s="17">
        <f>IF(OR($I68="",$K68=""),"",$K68-$I68)</f>
        <v/>
      </c>
      <c r="P68" s="18">
        <f>IF($E68="","",IFERROR(INDEX('Sucursales y productos'!$G$2:$G$301,MATCH($E68,'Sucursales y productos'!$D$2:$D$301,0)),0))</f>
        <v/>
      </c>
      <c r="Q68" s="18">
        <f>IF($O68="","",$O68*N($P68))</f>
        <v/>
      </c>
      <c r="R68" s="18">
        <f>IF($I68="","",$I68*N($P68))</f>
        <v/>
      </c>
      <c r="S68" s="15">
        <f>IF($E68="","",IF($I68="","Pedido sin enviar",IF($K68="",IF(N($I68)&lt;N($H68),"Envío parcial · en camino","En camino"),IF($K68=$I68,IF(N($I68)&lt;N($H68),"Recibido · envío parcial","Recibido OK"),"Recibido con diferencia"))))</f>
        <v/>
      </c>
      <c r="T68" s="13" t="n"/>
      <c r="U68" s="15">
        <f>IF(OR($A68="",$A68&lt;&gt;Remito!$C$3),"",COUNTIF($A$2:$A68,$A68))</f>
        <v/>
      </c>
    </row>
    <row r="69">
      <c r="A69" s="13" t="n"/>
      <c r="B69" s="14" t="n"/>
      <c r="C69" s="13" t="n"/>
      <c r="D69" s="13" t="n"/>
      <c r="E69" s="13" t="n"/>
      <c r="F69" s="15">
        <f>IF($E69="","",IFERROR(INDEX('Sucursales y productos'!$E$2:$E$301,MATCH($E69,'Sucursales y productos'!$D$2:$D$301,0)),"Código no cargado"))</f>
        <v/>
      </c>
      <c r="G69" s="15">
        <f>IF($E69="","",IFERROR(INDEX('Sucursales y productos'!$F$2:$F$301,MATCH($E69,'Sucursales y productos'!$D$2:$D$301,0)),""))</f>
        <v/>
      </c>
      <c r="H69" s="16" t="n"/>
      <c r="I69" s="16" t="n"/>
      <c r="J69" s="14" t="n"/>
      <c r="K69" s="16" t="n"/>
      <c r="L69" s="14" t="n"/>
      <c r="M69" s="13" t="n"/>
      <c r="N69" s="17">
        <f>IF(OR($H69="",$I69=""),"",MAX(0,$H69-$I69))</f>
        <v/>
      </c>
      <c r="O69" s="17">
        <f>IF(OR($I69="",$K69=""),"",$K69-$I69)</f>
        <v/>
      </c>
      <c r="P69" s="18">
        <f>IF($E69="","",IFERROR(INDEX('Sucursales y productos'!$G$2:$G$301,MATCH($E69,'Sucursales y productos'!$D$2:$D$301,0)),0))</f>
        <v/>
      </c>
      <c r="Q69" s="18">
        <f>IF($O69="","",$O69*N($P69))</f>
        <v/>
      </c>
      <c r="R69" s="18">
        <f>IF($I69="","",$I69*N($P69))</f>
        <v/>
      </c>
      <c r="S69" s="15">
        <f>IF($E69="","",IF($I69="","Pedido sin enviar",IF($K69="",IF(N($I69)&lt;N($H69),"Envío parcial · en camino","En camino"),IF($K69=$I69,IF(N($I69)&lt;N($H69),"Recibido · envío parcial","Recibido OK"),"Recibido con diferencia"))))</f>
        <v/>
      </c>
      <c r="T69" s="13" t="n"/>
      <c r="U69" s="15">
        <f>IF(OR($A69="",$A69&lt;&gt;Remito!$C$3),"",COUNTIF($A$2:$A69,$A69))</f>
        <v/>
      </c>
    </row>
    <row r="70">
      <c r="A70" s="13" t="n"/>
      <c r="B70" s="14" t="n"/>
      <c r="C70" s="13" t="n"/>
      <c r="D70" s="13" t="n"/>
      <c r="E70" s="13" t="n"/>
      <c r="F70" s="15">
        <f>IF($E70="","",IFERROR(INDEX('Sucursales y productos'!$E$2:$E$301,MATCH($E70,'Sucursales y productos'!$D$2:$D$301,0)),"Código no cargado"))</f>
        <v/>
      </c>
      <c r="G70" s="15">
        <f>IF($E70="","",IFERROR(INDEX('Sucursales y productos'!$F$2:$F$301,MATCH($E70,'Sucursales y productos'!$D$2:$D$301,0)),""))</f>
        <v/>
      </c>
      <c r="H70" s="16" t="n"/>
      <c r="I70" s="16" t="n"/>
      <c r="J70" s="14" t="n"/>
      <c r="K70" s="16" t="n"/>
      <c r="L70" s="14" t="n"/>
      <c r="M70" s="13" t="n"/>
      <c r="N70" s="17">
        <f>IF(OR($H70="",$I70=""),"",MAX(0,$H70-$I70))</f>
        <v/>
      </c>
      <c r="O70" s="17">
        <f>IF(OR($I70="",$K70=""),"",$K70-$I70)</f>
        <v/>
      </c>
      <c r="P70" s="18">
        <f>IF($E70="","",IFERROR(INDEX('Sucursales y productos'!$G$2:$G$301,MATCH($E70,'Sucursales y productos'!$D$2:$D$301,0)),0))</f>
        <v/>
      </c>
      <c r="Q70" s="18">
        <f>IF($O70="","",$O70*N($P70))</f>
        <v/>
      </c>
      <c r="R70" s="18">
        <f>IF($I70="","",$I70*N($P70))</f>
        <v/>
      </c>
      <c r="S70" s="15">
        <f>IF($E70="","",IF($I70="","Pedido sin enviar",IF($K70="",IF(N($I70)&lt;N($H70),"Envío parcial · en camino","En camino"),IF($K70=$I70,IF(N($I70)&lt;N($H70),"Recibido · envío parcial","Recibido OK"),"Recibido con diferencia"))))</f>
        <v/>
      </c>
      <c r="T70" s="13" t="n"/>
      <c r="U70" s="15">
        <f>IF(OR($A70="",$A70&lt;&gt;Remito!$C$3),"",COUNTIF($A$2:$A70,$A70))</f>
        <v/>
      </c>
    </row>
    <row r="71">
      <c r="A71" s="13" t="n"/>
      <c r="B71" s="14" t="n"/>
      <c r="C71" s="13" t="n"/>
      <c r="D71" s="13" t="n"/>
      <c r="E71" s="13" t="n"/>
      <c r="F71" s="15">
        <f>IF($E71="","",IFERROR(INDEX('Sucursales y productos'!$E$2:$E$301,MATCH($E71,'Sucursales y productos'!$D$2:$D$301,0)),"Código no cargado"))</f>
        <v/>
      </c>
      <c r="G71" s="15">
        <f>IF($E71="","",IFERROR(INDEX('Sucursales y productos'!$F$2:$F$301,MATCH($E71,'Sucursales y productos'!$D$2:$D$301,0)),""))</f>
        <v/>
      </c>
      <c r="H71" s="16" t="n"/>
      <c r="I71" s="16" t="n"/>
      <c r="J71" s="14" t="n"/>
      <c r="K71" s="16" t="n"/>
      <c r="L71" s="14" t="n"/>
      <c r="M71" s="13" t="n"/>
      <c r="N71" s="17">
        <f>IF(OR($H71="",$I71=""),"",MAX(0,$H71-$I71))</f>
        <v/>
      </c>
      <c r="O71" s="17">
        <f>IF(OR($I71="",$K71=""),"",$K71-$I71)</f>
        <v/>
      </c>
      <c r="P71" s="18">
        <f>IF($E71="","",IFERROR(INDEX('Sucursales y productos'!$G$2:$G$301,MATCH($E71,'Sucursales y productos'!$D$2:$D$301,0)),0))</f>
        <v/>
      </c>
      <c r="Q71" s="18">
        <f>IF($O71="","",$O71*N($P71))</f>
        <v/>
      </c>
      <c r="R71" s="18">
        <f>IF($I71="","",$I71*N($P71))</f>
        <v/>
      </c>
      <c r="S71" s="15">
        <f>IF($E71="","",IF($I71="","Pedido sin enviar",IF($K71="",IF(N($I71)&lt;N($H71),"Envío parcial · en camino","En camino"),IF($K71=$I71,IF(N($I71)&lt;N($H71),"Recibido · envío parcial","Recibido OK"),"Recibido con diferencia"))))</f>
        <v/>
      </c>
      <c r="T71" s="13" t="n"/>
      <c r="U71" s="15">
        <f>IF(OR($A71="",$A71&lt;&gt;Remito!$C$3),"",COUNTIF($A$2:$A71,$A71))</f>
        <v/>
      </c>
    </row>
    <row r="72">
      <c r="A72" s="13" t="n"/>
      <c r="B72" s="14" t="n"/>
      <c r="C72" s="13" t="n"/>
      <c r="D72" s="13" t="n"/>
      <c r="E72" s="13" t="n"/>
      <c r="F72" s="15">
        <f>IF($E72="","",IFERROR(INDEX('Sucursales y productos'!$E$2:$E$301,MATCH($E72,'Sucursales y productos'!$D$2:$D$301,0)),"Código no cargado"))</f>
        <v/>
      </c>
      <c r="G72" s="15">
        <f>IF($E72="","",IFERROR(INDEX('Sucursales y productos'!$F$2:$F$301,MATCH($E72,'Sucursales y productos'!$D$2:$D$301,0)),""))</f>
        <v/>
      </c>
      <c r="H72" s="16" t="n"/>
      <c r="I72" s="16" t="n"/>
      <c r="J72" s="14" t="n"/>
      <c r="K72" s="16" t="n"/>
      <c r="L72" s="14" t="n"/>
      <c r="M72" s="13" t="n"/>
      <c r="N72" s="17">
        <f>IF(OR($H72="",$I72=""),"",MAX(0,$H72-$I72))</f>
        <v/>
      </c>
      <c r="O72" s="17">
        <f>IF(OR($I72="",$K72=""),"",$K72-$I72)</f>
        <v/>
      </c>
      <c r="P72" s="18">
        <f>IF($E72="","",IFERROR(INDEX('Sucursales y productos'!$G$2:$G$301,MATCH($E72,'Sucursales y productos'!$D$2:$D$301,0)),0))</f>
        <v/>
      </c>
      <c r="Q72" s="18">
        <f>IF($O72="","",$O72*N($P72))</f>
        <v/>
      </c>
      <c r="R72" s="18">
        <f>IF($I72="","",$I72*N($P72))</f>
        <v/>
      </c>
      <c r="S72" s="15">
        <f>IF($E72="","",IF($I72="","Pedido sin enviar",IF($K72="",IF(N($I72)&lt;N($H72),"Envío parcial · en camino","En camino"),IF($K72=$I72,IF(N($I72)&lt;N($H72),"Recibido · envío parcial","Recibido OK"),"Recibido con diferencia"))))</f>
        <v/>
      </c>
      <c r="T72" s="13" t="n"/>
      <c r="U72" s="15">
        <f>IF(OR($A72="",$A72&lt;&gt;Remito!$C$3),"",COUNTIF($A$2:$A72,$A72))</f>
        <v/>
      </c>
    </row>
    <row r="73">
      <c r="A73" s="13" t="n"/>
      <c r="B73" s="14" t="n"/>
      <c r="C73" s="13" t="n"/>
      <c r="D73" s="13" t="n"/>
      <c r="E73" s="13" t="n"/>
      <c r="F73" s="15">
        <f>IF($E73="","",IFERROR(INDEX('Sucursales y productos'!$E$2:$E$301,MATCH($E73,'Sucursales y productos'!$D$2:$D$301,0)),"Código no cargado"))</f>
        <v/>
      </c>
      <c r="G73" s="15">
        <f>IF($E73="","",IFERROR(INDEX('Sucursales y productos'!$F$2:$F$301,MATCH($E73,'Sucursales y productos'!$D$2:$D$301,0)),""))</f>
        <v/>
      </c>
      <c r="H73" s="16" t="n"/>
      <c r="I73" s="16" t="n"/>
      <c r="J73" s="14" t="n"/>
      <c r="K73" s="16" t="n"/>
      <c r="L73" s="14" t="n"/>
      <c r="M73" s="13" t="n"/>
      <c r="N73" s="17">
        <f>IF(OR($H73="",$I73=""),"",MAX(0,$H73-$I73))</f>
        <v/>
      </c>
      <c r="O73" s="17">
        <f>IF(OR($I73="",$K73=""),"",$K73-$I73)</f>
        <v/>
      </c>
      <c r="P73" s="18">
        <f>IF($E73="","",IFERROR(INDEX('Sucursales y productos'!$G$2:$G$301,MATCH($E73,'Sucursales y productos'!$D$2:$D$301,0)),0))</f>
        <v/>
      </c>
      <c r="Q73" s="18">
        <f>IF($O73="","",$O73*N($P73))</f>
        <v/>
      </c>
      <c r="R73" s="18">
        <f>IF($I73="","",$I73*N($P73))</f>
        <v/>
      </c>
      <c r="S73" s="15">
        <f>IF($E73="","",IF($I73="","Pedido sin enviar",IF($K73="",IF(N($I73)&lt;N($H73),"Envío parcial · en camino","En camino"),IF($K73=$I73,IF(N($I73)&lt;N($H73),"Recibido · envío parcial","Recibido OK"),"Recibido con diferencia"))))</f>
        <v/>
      </c>
      <c r="T73" s="13" t="n"/>
      <c r="U73" s="15">
        <f>IF(OR($A73="",$A73&lt;&gt;Remito!$C$3),"",COUNTIF($A$2:$A73,$A73))</f>
        <v/>
      </c>
    </row>
    <row r="74">
      <c r="A74" s="13" t="n"/>
      <c r="B74" s="14" t="n"/>
      <c r="C74" s="13" t="n"/>
      <c r="D74" s="13" t="n"/>
      <c r="E74" s="13" t="n"/>
      <c r="F74" s="15">
        <f>IF($E74="","",IFERROR(INDEX('Sucursales y productos'!$E$2:$E$301,MATCH($E74,'Sucursales y productos'!$D$2:$D$301,0)),"Código no cargado"))</f>
        <v/>
      </c>
      <c r="G74" s="15">
        <f>IF($E74="","",IFERROR(INDEX('Sucursales y productos'!$F$2:$F$301,MATCH($E74,'Sucursales y productos'!$D$2:$D$301,0)),""))</f>
        <v/>
      </c>
      <c r="H74" s="16" t="n"/>
      <c r="I74" s="16" t="n"/>
      <c r="J74" s="14" t="n"/>
      <c r="K74" s="16" t="n"/>
      <c r="L74" s="14" t="n"/>
      <c r="M74" s="13" t="n"/>
      <c r="N74" s="17">
        <f>IF(OR($H74="",$I74=""),"",MAX(0,$H74-$I74))</f>
        <v/>
      </c>
      <c r="O74" s="17">
        <f>IF(OR($I74="",$K74=""),"",$K74-$I74)</f>
        <v/>
      </c>
      <c r="P74" s="18">
        <f>IF($E74="","",IFERROR(INDEX('Sucursales y productos'!$G$2:$G$301,MATCH($E74,'Sucursales y productos'!$D$2:$D$301,0)),0))</f>
        <v/>
      </c>
      <c r="Q74" s="18">
        <f>IF($O74="","",$O74*N($P74))</f>
        <v/>
      </c>
      <c r="R74" s="18">
        <f>IF($I74="","",$I74*N($P74))</f>
        <v/>
      </c>
      <c r="S74" s="15">
        <f>IF($E74="","",IF($I74="","Pedido sin enviar",IF($K74="",IF(N($I74)&lt;N($H74),"Envío parcial · en camino","En camino"),IF($K74=$I74,IF(N($I74)&lt;N($H74),"Recibido · envío parcial","Recibido OK"),"Recibido con diferencia"))))</f>
        <v/>
      </c>
      <c r="T74" s="13" t="n"/>
      <c r="U74" s="15">
        <f>IF(OR($A74="",$A74&lt;&gt;Remito!$C$3),"",COUNTIF($A$2:$A74,$A74))</f>
        <v/>
      </c>
    </row>
    <row r="75">
      <c r="A75" s="13" t="n"/>
      <c r="B75" s="14" t="n"/>
      <c r="C75" s="13" t="n"/>
      <c r="D75" s="13" t="n"/>
      <c r="E75" s="13" t="n"/>
      <c r="F75" s="15">
        <f>IF($E75="","",IFERROR(INDEX('Sucursales y productos'!$E$2:$E$301,MATCH($E75,'Sucursales y productos'!$D$2:$D$301,0)),"Código no cargado"))</f>
        <v/>
      </c>
      <c r="G75" s="15">
        <f>IF($E75="","",IFERROR(INDEX('Sucursales y productos'!$F$2:$F$301,MATCH($E75,'Sucursales y productos'!$D$2:$D$301,0)),""))</f>
        <v/>
      </c>
      <c r="H75" s="16" t="n"/>
      <c r="I75" s="16" t="n"/>
      <c r="J75" s="14" t="n"/>
      <c r="K75" s="16" t="n"/>
      <c r="L75" s="14" t="n"/>
      <c r="M75" s="13" t="n"/>
      <c r="N75" s="17">
        <f>IF(OR($H75="",$I75=""),"",MAX(0,$H75-$I75))</f>
        <v/>
      </c>
      <c r="O75" s="17">
        <f>IF(OR($I75="",$K75=""),"",$K75-$I75)</f>
        <v/>
      </c>
      <c r="P75" s="18">
        <f>IF($E75="","",IFERROR(INDEX('Sucursales y productos'!$G$2:$G$301,MATCH($E75,'Sucursales y productos'!$D$2:$D$301,0)),0))</f>
        <v/>
      </c>
      <c r="Q75" s="18">
        <f>IF($O75="","",$O75*N($P75))</f>
        <v/>
      </c>
      <c r="R75" s="18">
        <f>IF($I75="","",$I75*N($P75))</f>
        <v/>
      </c>
      <c r="S75" s="15">
        <f>IF($E75="","",IF($I75="","Pedido sin enviar",IF($K75="",IF(N($I75)&lt;N($H75),"Envío parcial · en camino","En camino"),IF($K75=$I75,IF(N($I75)&lt;N($H75),"Recibido · envío parcial","Recibido OK"),"Recibido con diferencia"))))</f>
        <v/>
      </c>
      <c r="T75" s="13" t="n"/>
      <c r="U75" s="15">
        <f>IF(OR($A75="",$A75&lt;&gt;Remito!$C$3),"",COUNTIF($A$2:$A75,$A75))</f>
        <v/>
      </c>
    </row>
    <row r="76">
      <c r="A76" s="13" t="n"/>
      <c r="B76" s="14" t="n"/>
      <c r="C76" s="13" t="n"/>
      <c r="D76" s="13" t="n"/>
      <c r="E76" s="13" t="n"/>
      <c r="F76" s="15">
        <f>IF($E76="","",IFERROR(INDEX('Sucursales y productos'!$E$2:$E$301,MATCH($E76,'Sucursales y productos'!$D$2:$D$301,0)),"Código no cargado"))</f>
        <v/>
      </c>
      <c r="G76" s="15">
        <f>IF($E76="","",IFERROR(INDEX('Sucursales y productos'!$F$2:$F$301,MATCH($E76,'Sucursales y productos'!$D$2:$D$301,0)),""))</f>
        <v/>
      </c>
      <c r="H76" s="16" t="n"/>
      <c r="I76" s="16" t="n"/>
      <c r="J76" s="14" t="n"/>
      <c r="K76" s="16" t="n"/>
      <c r="L76" s="14" t="n"/>
      <c r="M76" s="13" t="n"/>
      <c r="N76" s="17">
        <f>IF(OR($H76="",$I76=""),"",MAX(0,$H76-$I76))</f>
        <v/>
      </c>
      <c r="O76" s="17">
        <f>IF(OR($I76="",$K76=""),"",$K76-$I76)</f>
        <v/>
      </c>
      <c r="P76" s="18">
        <f>IF($E76="","",IFERROR(INDEX('Sucursales y productos'!$G$2:$G$301,MATCH($E76,'Sucursales y productos'!$D$2:$D$301,0)),0))</f>
        <v/>
      </c>
      <c r="Q76" s="18">
        <f>IF($O76="","",$O76*N($P76))</f>
        <v/>
      </c>
      <c r="R76" s="18">
        <f>IF($I76="","",$I76*N($P76))</f>
        <v/>
      </c>
      <c r="S76" s="15">
        <f>IF($E76="","",IF($I76="","Pedido sin enviar",IF($K76="",IF(N($I76)&lt;N($H76),"Envío parcial · en camino","En camino"),IF($K76=$I76,IF(N($I76)&lt;N($H76),"Recibido · envío parcial","Recibido OK"),"Recibido con diferencia"))))</f>
        <v/>
      </c>
      <c r="T76" s="13" t="n"/>
      <c r="U76" s="15">
        <f>IF(OR($A76="",$A76&lt;&gt;Remito!$C$3),"",COUNTIF($A$2:$A76,$A76))</f>
        <v/>
      </c>
    </row>
    <row r="77">
      <c r="A77" s="13" t="n"/>
      <c r="B77" s="14" t="n"/>
      <c r="C77" s="13" t="n"/>
      <c r="D77" s="13" t="n"/>
      <c r="E77" s="13" t="n"/>
      <c r="F77" s="15">
        <f>IF($E77="","",IFERROR(INDEX('Sucursales y productos'!$E$2:$E$301,MATCH($E77,'Sucursales y productos'!$D$2:$D$301,0)),"Código no cargado"))</f>
        <v/>
      </c>
      <c r="G77" s="15">
        <f>IF($E77="","",IFERROR(INDEX('Sucursales y productos'!$F$2:$F$301,MATCH($E77,'Sucursales y productos'!$D$2:$D$301,0)),""))</f>
        <v/>
      </c>
      <c r="H77" s="16" t="n"/>
      <c r="I77" s="16" t="n"/>
      <c r="J77" s="14" t="n"/>
      <c r="K77" s="16" t="n"/>
      <c r="L77" s="14" t="n"/>
      <c r="M77" s="13" t="n"/>
      <c r="N77" s="17">
        <f>IF(OR($H77="",$I77=""),"",MAX(0,$H77-$I77))</f>
        <v/>
      </c>
      <c r="O77" s="17">
        <f>IF(OR($I77="",$K77=""),"",$K77-$I77)</f>
        <v/>
      </c>
      <c r="P77" s="18">
        <f>IF($E77="","",IFERROR(INDEX('Sucursales y productos'!$G$2:$G$301,MATCH($E77,'Sucursales y productos'!$D$2:$D$301,0)),0))</f>
        <v/>
      </c>
      <c r="Q77" s="18">
        <f>IF($O77="","",$O77*N($P77))</f>
        <v/>
      </c>
      <c r="R77" s="18">
        <f>IF($I77="","",$I77*N($P77))</f>
        <v/>
      </c>
      <c r="S77" s="15">
        <f>IF($E77="","",IF($I77="","Pedido sin enviar",IF($K77="",IF(N($I77)&lt;N($H77),"Envío parcial · en camino","En camino"),IF($K77=$I77,IF(N($I77)&lt;N($H77),"Recibido · envío parcial","Recibido OK"),"Recibido con diferencia"))))</f>
        <v/>
      </c>
      <c r="T77" s="13" t="n"/>
      <c r="U77" s="15">
        <f>IF(OR($A77="",$A77&lt;&gt;Remito!$C$3),"",COUNTIF($A$2:$A77,$A77))</f>
        <v/>
      </c>
    </row>
    <row r="78">
      <c r="A78" s="13" t="n"/>
      <c r="B78" s="14" t="n"/>
      <c r="C78" s="13" t="n"/>
      <c r="D78" s="13" t="n"/>
      <c r="E78" s="13" t="n"/>
      <c r="F78" s="15">
        <f>IF($E78="","",IFERROR(INDEX('Sucursales y productos'!$E$2:$E$301,MATCH($E78,'Sucursales y productos'!$D$2:$D$301,0)),"Código no cargado"))</f>
        <v/>
      </c>
      <c r="G78" s="15">
        <f>IF($E78="","",IFERROR(INDEX('Sucursales y productos'!$F$2:$F$301,MATCH($E78,'Sucursales y productos'!$D$2:$D$301,0)),""))</f>
        <v/>
      </c>
      <c r="H78" s="16" t="n"/>
      <c r="I78" s="16" t="n"/>
      <c r="J78" s="14" t="n"/>
      <c r="K78" s="16" t="n"/>
      <c r="L78" s="14" t="n"/>
      <c r="M78" s="13" t="n"/>
      <c r="N78" s="17">
        <f>IF(OR($H78="",$I78=""),"",MAX(0,$H78-$I78))</f>
        <v/>
      </c>
      <c r="O78" s="17">
        <f>IF(OR($I78="",$K78=""),"",$K78-$I78)</f>
        <v/>
      </c>
      <c r="P78" s="18">
        <f>IF($E78="","",IFERROR(INDEX('Sucursales y productos'!$G$2:$G$301,MATCH($E78,'Sucursales y productos'!$D$2:$D$301,0)),0))</f>
        <v/>
      </c>
      <c r="Q78" s="18">
        <f>IF($O78="","",$O78*N($P78))</f>
        <v/>
      </c>
      <c r="R78" s="18">
        <f>IF($I78="","",$I78*N($P78))</f>
        <v/>
      </c>
      <c r="S78" s="15">
        <f>IF($E78="","",IF($I78="","Pedido sin enviar",IF($K78="",IF(N($I78)&lt;N($H78),"Envío parcial · en camino","En camino"),IF($K78=$I78,IF(N($I78)&lt;N($H78),"Recibido · envío parcial","Recibido OK"),"Recibido con diferencia"))))</f>
        <v/>
      </c>
      <c r="T78" s="13" t="n"/>
      <c r="U78" s="15">
        <f>IF(OR($A78="",$A78&lt;&gt;Remito!$C$3),"",COUNTIF($A$2:$A78,$A78))</f>
        <v/>
      </c>
    </row>
    <row r="79">
      <c r="A79" s="13" t="n"/>
      <c r="B79" s="14" t="n"/>
      <c r="C79" s="13" t="n"/>
      <c r="D79" s="13" t="n"/>
      <c r="E79" s="13" t="n"/>
      <c r="F79" s="15">
        <f>IF($E79="","",IFERROR(INDEX('Sucursales y productos'!$E$2:$E$301,MATCH($E79,'Sucursales y productos'!$D$2:$D$301,0)),"Código no cargado"))</f>
        <v/>
      </c>
      <c r="G79" s="15">
        <f>IF($E79="","",IFERROR(INDEX('Sucursales y productos'!$F$2:$F$301,MATCH($E79,'Sucursales y productos'!$D$2:$D$301,0)),""))</f>
        <v/>
      </c>
      <c r="H79" s="16" t="n"/>
      <c r="I79" s="16" t="n"/>
      <c r="J79" s="14" t="n"/>
      <c r="K79" s="16" t="n"/>
      <c r="L79" s="14" t="n"/>
      <c r="M79" s="13" t="n"/>
      <c r="N79" s="17">
        <f>IF(OR($H79="",$I79=""),"",MAX(0,$H79-$I79))</f>
        <v/>
      </c>
      <c r="O79" s="17">
        <f>IF(OR($I79="",$K79=""),"",$K79-$I79)</f>
        <v/>
      </c>
      <c r="P79" s="18">
        <f>IF($E79="","",IFERROR(INDEX('Sucursales y productos'!$G$2:$G$301,MATCH($E79,'Sucursales y productos'!$D$2:$D$301,0)),0))</f>
        <v/>
      </c>
      <c r="Q79" s="18">
        <f>IF($O79="","",$O79*N($P79))</f>
        <v/>
      </c>
      <c r="R79" s="18">
        <f>IF($I79="","",$I79*N($P79))</f>
        <v/>
      </c>
      <c r="S79" s="15">
        <f>IF($E79="","",IF($I79="","Pedido sin enviar",IF($K79="",IF(N($I79)&lt;N($H79),"Envío parcial · en camino","En camino"),IF($K79=$I79,IF(N($I79)&lt;N($H79),"Recibido · envío parcial","Recibido OK"),"Recibido con diferencia"))))</f>
        <v/>
      </c>
      <c r="T79" s="13" t="n"/>
      <c r="U79" s="15">
        <f>IF(OR($A79="",$A79&lt;&gt;Remito!$C$3),"",COUNTIF($A$2:$A79,$A79))</f>
        <v/>
      </c>
    </row>
    <row r="80">
      <c r="A80" s="13" t="n"/>
      <c r="B80" s="14" t="n"/>
      <c r="C80" s="13" t="n"/>
      <c r="D80" s="13" t="n"/>
      <c r="E80" s="13" t="n"/>
      <c r="F80" s="15">
        <f>IF($E80="","",IFERROR(INDEX('Sucursales y productos'!$E$2:$E$301,MATCH($E80,'Sucursales y productos'!$D$2:$D$301,0)),"Código no cargado"))</f>
        <v/>
      </c>
      <c r="G80" s="15">
        <f>IF($E80="","",IFERROR(INDEX('Sucursales y productos'!$F$2:$F$301,MATCH($E80,'Sucursales y productos'!$D$2:$D$301,0)),""))</f>
        <v/>
      </c>
      <c r="H80" s="16" t="n"/>
      <c r="I80" s="16" t="n"/>
      <c r="J80" s="14" t="n"/>
      <c r="K80" s="16" t="n"/>
      <c r="L80" s="14" t="n"/>
      <c r="M80" s="13" t="n"/>
      <c r="N80" s="17">
        <f>IF(OR($H80="",$I80=""),"",MAX(0,$H80-$I80))</f>
        <v/>
      </c>
      <c r="O80" s="17">
        <f>IF(OR($I80="",$K80=""),"",$K80-$I80)</f>
        <v/>
      </c>
      <c r="P80" s="18">
        <f>IF($E80="","",IFERROR(INDEX('Sucursales y productos'!$G$2:$G$301,MATCH($E80,'Sucursales y productos'!$D$2:$D$301,0)),0))</f>
        <v/>
      </c>
      <c r="Q80" s="18">
        <f>IF($O80="","",$O80*N($P80))</f>
        <v/>
      </c>
      <c r="R80" s="18">
        <f>IF($I80="","",$I80*N($P80))</f>
        <v/>
      </c>
      <c r="S80" s="15">
        <f>IF($E80="","",IF($I80="","Pedido sin enviar",IF($K80="",IF(N($I80)&lt;N($H80),"Envío parcial · en camino","En camino"),IF($K80=$I80,IF(N($I80)&lt;N($H80),"Recibido · envío parcial","Recibido OK"),"Recibido con diferencia"))))</f>
        <v/>
      </c>
      <c r="T80" s="13" t="n"/>
      <c r="U80" s="15">
        <f>IF(OR($A80="",$A80&lt;&gt;Remito!$C$3),"",COUNTIF($A$2:$A80,$A80))</f>
        <v/>
      </c>
    </row>
    <row r="81">
      <c r="A81" s="13" t="n"/>
      <c r="B81" s="14" t="n"/>
      <c r="C81" s="13" t="n"/>
      <c r="D81" s="13" t="n"/>
      <c r="E81" s="13" t="n"/>
      <c r="F81" s="15">
        <f>IF($E81="","",IFERROR(INDEX('Sucursales y productos'!$E$2:$E$301,MATCH($E81,'Sucursales y productos'!$D$2:$D$301,0)),"Código no cargado"))</f>
        <v/>
      </c>
      <c r="G81" s="15">
        <f>IF($E81="","",IFERROR(INDEX('Sucursales y productos'!$F$2:$F$301,MATCH($E81,'Sucursales y productos'!$D$2:$D$301,0)),""))</f>
        <v/>
      </c>
      <c r="H81" s="16" t="n"/>
      <c r="I81" s="16" t="n"/>
      <c r="J81" s="14" t="n"/>
      <c r="K81" s="16" t="n"/>
      <c r="L81" s="14" t="n"/>
      <c r="M81" s="13" t="n"/>
      <c r="N81" s="17">
        <f>IF(OR($H81="",$I81=""),"",MAX(0,$H81-$I81))</f>
        <v/>
      </c>
      <c r="O81" s="17">
        <f>IF(OR($I81="",$K81=""),"",$K81-$I81)</f>
        <v/>
      </c>
      <c r="P81" s="18">
        <f>IF($E81="","",IFERROR(INDEX('Sucursales y productos'!$G$2:$G$301,MATCH($E81,'Sucursales y productos'!$D$2:$D$301,0)),0))</f>
        <v/>
      </c>
      <c r="Q81" s="18">
        <f>IF($O81="","",$O81*N($P81))</f>
        <v/>
      </c>
      <c r="R81" s="18">
        <f>IF($I81="","",$I81*N($P81))</f>
        <v/>
      </c>
      <c r="S81" s="15">
        <f>IF($E81="","",IF($I81="","Pedido sin enviar",IF($K81="",IF(N($I81)&lt;N($H81),"Envío parcial · en camino","En camino"),IF($K81=$I81,IF(N($I81)&lt;N($H81),"Recibido · envío parcial","Recibido OK"),"Recibido con diferencia"))))</f>
        <v/>
      </c>
      <c r="T81" s="13" t="n"/>
      <c r="U81" s="15">
        <f>IF(OR($A81="",$A81&lt;&gt;Remito!$C$3),"",COUNTIF($A$2:$A81,$A81))</f>
        <v/>
      </c>
    </row>
    <row r="82">
      <c r="A82" s="13" t="n"/>
      <c r="B82" s="14" t="n"/>
      <c r="C82" s="13" t="n"/>
      <c r="D82" s="13" t="n"/>
      <c r="E82" s="13" t="n"/>
      <c r="F82" s="15">
        <f>IF($E82="","",IFERROR(INDEX('Sucursales y productos'!$E$2:$E$301,MATCH($E82,'Sucursales y productos'!$D$2:$D$301,0)),"Código no cargado"))</f>
        <v/>
      </c>
      <c r="G82" s="15">
        <f>IF($E82="","",IFERROR(INDEX('Sucursales y productos'!$F$2:$F$301,MATCH($E82,'Sucursales y productos'!$D$2:$D$301,0)),""))</f>
        <v/>
      </c>
      <c r="H82" s="16" t="n"/>
      <c r="I82" s="16" t="n"/>
      <c r="J82" s="14" t="n"/>
      <c r="K82" s="16" t="n"/>
      <c r="L82" s="14" t="n"/>
      <c r="M82" s="13" t="n"/>
      <c r="N82" s="17">
        <f>IF(OR($H82="",$I82=""),"",MAX(0,$H82-$I82))</f>
        <v/>
      </c>
      <c r="O82" s="17">
        <f>IF(OR($I82="",$K82=""),"",$K82-$I82)</f>
        <v/>
      </c>
      <c r="P82" s="18">
        <f>IF($E82="","",IFERROR(INDEX('Sucursales y productos'!$G$2:$G$301,MATCH($E82,'Sucursales y productos'!$D$2:$D$301,0)),0))</f>
        <v/>
      </c>
      <c r="Q82" s="18">
        <f>IF($O82="","",$O82*N($P82))</f>
        <v/>
      </c>
      <c r="R82" s="18">
        <f>IF($I82="","",$I82*N($P82))</f>
        <v/>
      </c>
      <c r="S82" s="15">
        <f>IF($E82="","",IF($I82="","Pedido sin enviar",IF($K82="",IF(N($I82)&lt;N($H82),"Envío parcial · en camino","En camino"),IF($K82=$I82,IF(N($I82)&lt;N($H82),"Recibido · envío parcial","Recibido OK"),"Recibido con diferencia"))))</f>
        <v/>
      </c>
      <c r="T82" s="13" t="n"/>
      <c r="U82" s="15">
        <f>IF(OR($A82="",$A82&lt;&gt;Remito!$C$3),"",COUNTIF($A$2:$A82,$A82))</f>
        <v/>
      </c>
    </row>
    <row r="83">
      <c r="A83" s="13" t="n"/>
      <c r="B83" s="14" t="n"/>
      <c r="C83" s="13" t="n"/>
      <c r="D83" s="13" t="n"/>
      <c r="E83" s="13" t="n"/>
      <c r="F83" s="15">
        <f>IF($E83="","",IFERROR(INDEX('Sucursales y productos'!$E$2:$E$301,MATCH($E83,'Sucursales y productos'!$D$2:$D$301,0)),"Código no cargado"))</f>
        <v/>
      </c>
      <c r="G83" s="15">
        <f>IF($E83="","",IFERROR(INDEX('Sucursales y productos'!$F$2:$F$301,MATCH($E83,'Sucursales y productos'!$D$2:$D$301,0)),""))</f>
        <v/>
      </c>
      <c r="H83" s="16" t="n"/>
      <c r="I83" s="16" t="n"/>
      <c r="J83" s="14" t="n"/>
      <c r="K83" s="16" t="n"/>
      <c r="L83" s="14" t="n"/>
      <c r="M83" s="13" t="n"/>
      <c r="N83" s="17">
        <f>IF(OR($H83="",$I83=""),"",MAX(0,$H83-$I83))</f>
        <v/>
      </c>
      <c r="O83" s="17">
        <f>IF(OR($I83="",$K83=""),"",$K83-$I83)</f>
        <v/>
      </c>
      <c r="P83" s="18">
        <f>IF($E83="","",IFERROR(INDEX('Sucursales y productos'!$G$2:$G$301,MATCH($E83,'Sucursales y productos'!$D$2:$D$301,0)),0))</f>
        <v/>
      </c>
      <c r="Q83" s="18">
        <f>IF($O83="","",$O83*N($P83))</f>
        <v/>
      </c>
      <c r="R83" s="18">
        <f>IF($I83="","",$I83*N($P83))</f>
        <v/>
      </c>
      <c r="S83" s="15">
        <f>IF($E83="","",IF($I83="","Pedido sin enviar",IF($K83="",IF(N($I83)&lt;N($H83),"Envío parcial · en camino","En camino"),IF($K83=$I83,IF(N($I83)&lt;N($H83),"Recibido · envío parcial","Recibido OK"),"Recibido con diferencia"))))</f>
        <v/>
      </c>
      <c r="T83" s="13" t="n"/>
      <c r="U83" s="15">
        <f>IF(OR($A83="",$A83&lt;&gt;Remito!$C$3),"",COUNTIF($A$2:$A83,$A83))</f>
        <v/>
      </c>
    </row>
    <row r="84">
      <c r="A84" s="13" t="n"/>
      <c r="B84" s="14" t="n"/>
      <c r="C84" s="13" t="n"/>
      <c r="D84" s="13" t="n"/>
      <c r="E84" s="13" t="n"/>
      <c r="F84" s="15">
        <f>IF($E84="","",IFERROR(INDEX('Sucursales y productos'!$E$2:$E$301,MATCH($E84,'Sucursales y productos'!$D$2:$D$301,0)),"Código no cargado"))</f>
        <v/>
      </c>
      <c r="G84" s="15">
        <f>IF($E84="","",IFERROR(INDEX('Sucursales y productos'!$F$2:$F$301,MATCH($E84,'Sucursales y productos'!$D$2:$D$301,0)),""))</f>
        <v/>
      </c>
      <c r="H84" s="16" t="n"/>
      <c r="I84" s="16" t="n"/>
      <c r="J84" s="14" t="n"/>
      <c r="K84" s="16" t="n"/>
      <c r="L84" s="14" t="n"/>
      <c r="M84" s="13" t="n"/>
      <c r="N84" s="17">
        <f>IF(OR($H84="",$I84=""),"",MAX(0,$H84-$I84))</f>
        <v/>
      </c>
      <c r="O84" s="17">
        <f>IF(OR($I84="",$K84=""),"",$K84-$I84)</f>
        <v/>
      </c>
      <c r="P84" s="18">
        <f>IF($E84="","",IFERROR(INDEX('Sucursales y productos'!$G$2:$G$301,MATCH($E84,'Sucursales y productos'!$D$2:$D$301,0)),0))</f>
        <v/>
      </c>
      <c r="Q84" s="18">
        <f>IF($O84="","",$O84*N($P84))</f>
        <v/>
      </c>
      <c r="R84" s="18">
        <f>IF($I84="","",$I84*N($P84))</f>
        <v/>
      </c>
      <c r="S84" s="15">
        <f>IF($E84="","",IF($I84="","Pedido sin enviar",IF($K84="",IF(N($I84)&lt;N($H84),"Envío parcial · en camino","En camino"),IF($K84=$I84,IF(N($I84)&lt;N($H84),"Recibido · envío parcial","Recibido OK"),"Recibido con diferencia"))))</f>
        <v/>
      </c>
      <c r="T84" s="13" t="n"/>
      <c r="U84" s="15">
        <f>IF(OR($A84="",$A84&lt;&gt;Remito!$C$3),"",COUNTIF($A$2:$A84,$A84))</f>
        <v/>
      </c>
    </row>
    <row r="85">
      <c r="A85" s="13" t="n"/>
      <c r="B85" s="14" t="n"/>
      <c r="C85" s="13" t="n"/>
      <c r="D85" s="13" t="n"/>
      <c r="E85" s="13" t="n"/>
      <c r="F85" s="15">
        <f>IF($E85="","",IFERROR(INDEX('Sucursales y productos'!$E$2:$E$301,MATCH($E85,'Sucursales y productos'!$D$2:$D$301,0)),"Código no cargado"))</f>
        <v/>
      </c>
      <c r="G85" s="15">
        <f>IF($E85="","",IFERROR(INDEX('Sucursales y productos'!$F$2:$F$301,MATCH($E85,'Sucursales y productos'!$D$2:$D$301,0)),""))</f>
        <v/>
      </c>
      <c r="H85" s="16" t="n"/>
      <c r="I85" s="16" t="n"/>
      <c r="J85" s="14" t="n"/>
      <c r="K85" s="16" t="n"/>
      <c r="L85" s="14" t="n"/>
      <c r="M85" s="13" t="n"/>
      <c r="N85" s="17">
        <f>IF(OR($H85="",$I85=""),"",MAX(0,$H85-$I85))</f>
        <v/>
      </c>
      <c r="O85" s="17">
        <f>IF(OR($I85="",$K85=""),"",$K85-$I85)</f>
        <v/>
      </c>
      <c r="P85" s="18">
        <f>IF($E85="","",IFERROR(INDEX('Sucursales y productos'!$G$2:$G$301,MATCH($E85,'Sucursales y productos'!$D$2:$D$301,0)),0))</f>
        <v/>
      </c>
      <c r="Q85" s="18">
        <f>IF($O85="","",$O85*N($P85))</f>
        <v/>
      </c>
      <c r="R85" s="18">
        <f>IF($I85="","",$I85*N($P85))</f>
        <v/>
      </c>
      <c r="S85" s="15">
        <f>IF($E85="","",IF($I85="","Pedido sin enviar",IF($K85="",IF(N($I85)&lt;N($H85),"Envío parcial · en camino","En camino"),IF($K85=$I85,IF(N($I85)&lt;N($H85),"Recibido · envío parcial","Recibido OK"),"Recibido con diferencia"))))</f>
        <v/>
      </c>
      <c r="T85" s="13" t="n"/>
      <c r="U85" s="15">
        <f>IF(OR($A85="",$A85&lt;&gt;Remito!$C$3),"",COUNTIF($A$2:$A85,$A85))</f>
        <v/>
      </c>
    </row>
    <row r="86">
      <c r="A86" s="13" t="n"/>
      <c r="B86" s="14" t="n"/>
      <c r="C86" s="13" t="n"/>
      <c r="D86" s="13" t="n"/>
      <c r="E86" s="13" t="n"/>
      <c r="F86" s="15">
        <f>IF($E86="","",IFERROR(INDEX('Sucursales y productos'!$E$2:$E$301,MATCH($E86,'Sucursales y productos'!$D$2:$D$301,0)),"Código no cargado"))</f>
        <v/>
      </c>
      <c r="G86" s="15">
        <f>IF($E86="","",IFERROR(INDEX('Sucursales y productos'!$F$2:$F$301,MATCH($E86,'Sucursales y productos'!$D$2:$D$301,0)),""))</f>
        <v/>
      </c>
      <c r="H86" s="16" t="n"/>
      <c r="I86" s="16" t="n"/>
      <c r="J86" s="14" t="n"/>
      <c r="K86" s="16" t="n"/>
      <c r="L86" s="14" t="n"/>
      <c r="M86" s="13" t="n"/>
      <c r="N86" s="17">
        <f>IF(OR($H86="",$I86=""),"",MAX(0,$H86-$I86))</f>
        <v/>
      </c>
      <c r="O86" s="17">
        <f>IF(OR($I86="",$K86=""),"",$K86-$I86)</f>
        <v/>
      </c>
      <c r="P86" s="18">
        <f>IF($E86="","",IFERROR(INDEX('Sucursales y productos'!$G$2:$G$301,MATCH($E86,'Sucursales y productos'!$D$2:$D$301,0)),0))</f>
        <v/>
      </c>
      <c r="Q86" s="18">
        <f>IF($O86="","",$O86*N($P86))</f>
        <v/>
      </c>
      <c r="R86" s="18">
        <f>IF($I86="","",$I86*N($P86))</f>
        <v/>
      </c>
      <c r="S86" s="15">
        <f>IF($E86="","",IF($I86="","Pedido sin enviar",IF($K86="",IF(N($I86)&lt;N($H86),"Envío parcial · en camino","En camino"),IF($K86=$I86,IF(N($I86)&lt;N($H86),"Recibido · envío parcial","Recibido OK"),"Recibido con diferencia"))))</f>
        <v/>
      </c>
      <c r="T86" s="13" t="n"/>
      <c r="U86" s="15">
        <f>IF(OR($A86="",$A86&lt;&gt;Remito!$C$3),"",COUNTIF($A$2:$A86,$A86))</f>
        <v/>
      </c>
    </row>
    <row r="87">
      <c r="A87" s="13" t="n"/>
      <c r="B87" s="14" t="n"/>
      <c r="C87" s="13" t="n"/>
      <c r="D87" s="13" t="n"/>
      <c r="E87" s="13" t="n"/>
      <c r="F87" s="15">
        <f>IF($E87="","",IFERROR(INDEX('Sucursales y productos'!$E$2:$E$301,MATCH($E87,'Sucursales y productos'!$D$2:$D$301,0)),"Código no cargado"))</f>
        <v/>
      </c>
      <c r="G87" s="15">
        <f>IF($E87="","",IFERROR(INDEX('Sucursales y productos'!$F$2:$F$301,MATCH($E87,'Sucursales y productos'!$D$2:$D$301,0)),""))</f>
        <v/>
      </c>
      <c r="H87" s="16" t="n"/>
      <c r="I87" s="16" t="n"/>
      <c r="J87" s="14" t="n"/>
      <c r="K87" s="16" t="n"/>
      <c r="L87" s="14" t="n"/>
      <c r="M87" s="13" t="n"/>
      <c r="N87" s="17">
        <f>IF(OR($H87="",$I87=""),"",MAX(0,$H87-$I87))</f>
        <v/>
      </c>
      <c r="O87" s="17">
        <f>IF(OR($I87="",$K87=""),"",$K87-$I87)</f>
        <v/>
      </c>
      <c r="P87" s="18">
        <f>IF($E87="","",IFERROR(INDEX('Sucursales y productos'!$G$2:$G$301,MATCH($E87,'Sucursales y productos'!$D$2:$D$301,0)),0))</f>
        <v/>
      </c>
      <c r="Q87" s="18">
        <f>IF($O87="","",$O87*N($P87))</f>
        <v/>
      </c>
      <c r="R87" s="18">
        <f>IF($I87="","",$I87*N($P87))</f>
        <v/>
      </c>
      <c r="S87" s="15">
        <f>IF($E87="","",IF($I87="","Pedido sin enviar",IF($K87="",IF(N($I87)&lt;N($H87),"Envío parcial · en camino","En camino"),IF($K87=$I87,IF(N($I87)&lt;N($H87),"Recibido · envío parcial","Recibido OK"),"Recibido con diferencia"))))</f>
        <v/>
      </c>
      <c r="T87" s="13" t="n"/>
      <c r="U87" s="15">
        <f>IF(OR($A87="",$A87&lt;&gt;Remito!$C$3),"",COUNTIF($A$2:$A87,$A87))</f>
        <v/>
      </c>
    </row>
    <row r="88">
      <c r="A88" s="13" t="n"/>
      <c r="B88" s="14" t="n"/>
      <c r="C88" s="13" t="n"/>
      <c r="D88" s="13" t="n"/>
      <c r="E88" s="13" t="n"/>
      <c r="F88" s="15">
        <f>IF($E88="","",IFERROR(INDEX('Sucursales y productos'!$E$2:$E$301,MATCH($E88,'Sucursales y productos'!$D$2:$D$301,0)),"Código no cargado"))</f>
        <v/>
      </c>
      <c r="G88" s="15">
        <f>IF($E88="","",IFERROR(INDEX('Sucursales y productos'!$F$2:$F$301,MATCH($E88,'Sucursales y productos'!$D$2:$D$301,0)),""))</f>
        <v/>
      </c>
      <c r="H88" s="16" t="n"/>
      <c r="I88" s="16" t="n"/>
      <c r="J88" s="14" t="n"/>
      <c r="K88" s="16" t="n"/>
      <c r="L88" s="14" t="n"/>
      <c r="M88" s="13" t="n"/>
      <c r="N88" s="17">
        <f>IF(OR($H88="",$I88=""),"",MAX(0,$H88-$I88))</f>
        <v/>
      </c>
      <c r="O88" s="17">
        <f>IF(OR($I88="",$K88=""),"",$K88-$I88)</f>
        <v/>
      </c>
      <c r="P88" s="18">
        <f>IF($E88="","",IFERROR(INDEX('Sucursales y productos'!$G$2:$G$301,MATCH($E88,'Sucursales y productos'!$D$2:$D$301,0)),0))</f>
        <v/>
      </c>
      <c r="Q88" s="18">
        <f>IF($O88="","",$O88*N($P88))</f>
        <v/>
      </c>
      <c r="R88" s="18">
        <f>IF($I88="","",$I88*N($P88))</f>
        <v/>
      </c>
      <c r="S88" s="15">
        <f>IF($E88="","",IF($I88="","Pedido sin enviar",IF($K88="",IF(N($I88)&lt;N($H88),"Envío parcial · en camino","En camino"),IF($K88=$I88,IF(N($I88)&lt;N($H88),"Recibido · envío parcial","Recibido OK"),"Recibido con diferencia"))))</f>
        <v/>
      </c>
      <c r="T88" s="13" t="n"/>
      <c r="U88" s="15">
        <f>IF(OR($A88="",$A88&lt;&gt;Remito!$C$3),"",COUNTIF($A$2:$A88,$A88))</f>
        <v/>
      </c>
    </row>
    <row r="89">
      <c r="A89" s="13" t="n"/>
      <c r="B89" s="14" t="n"/>
      <c r="C89" s="13" t="n"/>
      <c r="D89" s="13" t="n"/>
      <c r="E89" s="13" t="n"/>
      <c r="F89" s="15">
        <f>IF($E89="","",IFERROR(INDEX('Sucursales y productos'!$E$2:$E$301,MATCH($E89,'Sucursales y productos'!$D$2:$D$301,0)),"Código no cargado"))</f>
        <v/>
      </c>
      <c r="G89" s="15">
        <f>IF($E89="","",IFERROR(INDEX('Sucursales y productos'!$F$2:$F$301,MATCH($E89,'Sucursales y productos'!$D$2:$D$301,0)),""))</f>
        <v/>
      </c>
      <c r="H89" s="16" t="n"/>
      <c r="I89" s="16" t="n"/>
      <c r="J89" s="14" t="n"/>
      <c r="K89" s="16" t="n"/>
      <c r="L89" s="14" t="n"/>
      <c r="M89" s="13" t="n"/>
      <c r="N89" s="17">
        <f>IF(OR($H89="",$I89=""),"",MAX(0,$H89-$I89))</f>
        <v/>
      </c>
      <c r="O89" s="17">
        <f>IF(OR($I89="",$K89=""),"",$K89-$I89)</f>
        <v/>
      </c>
      <c r="P89" s="18">
        <f>IF($E89="","",IFERROR(INDEX('Sucursales y productos'!$G$2:$G$301,MATCH($E89,'Sucursales y productos'!$D$2:$D$301,0)),0))</f>
        <v/>
      </c>
      <c r="Q89" s="18">
        <f>IF($O89="","",$O89*N($P89))</f>
        <v/>
      </c>
      <c r="R89" s="18">
        <f>IF($I89="","",$I89*N($P89))</f>
        <v/>
      </c>
      <c r="S89" s="15">
        <f>IF($E89="","",IF($I89="","Pedido sin enviar",IF($K89="",IF(N($I89)&lt;N($H89),"Envío parcial · en camino","En camino"),IF($K89=$I89,IF(N($I89)&lt;N($H89),"Recibido · envío parcial","Recibido OK"),"Recibido con diferencia"))))</f>
        <v/>
      </c>
      <c r="T89" s="13" t="n"/>
      <c r="U89" s="15">
        <f>IF(OR($A89="",$A89&lt;&gt;Remito!$C$3),"",COUNTIF($A$2:$A89,$A89))</f>
        <v/>
      </c>
    </row>
    <row r="90">
      <c r="A90" s="13" t="n"/>
      <c r="B90" s="14" t="n"/>
      <c r="C90" s="13" t="n"/>
      <c r="D90" s="13" t="n"/>
      <c r="E90" s="13" t="n"/>
      <c r="F90" s="15">
        <f>IF($E90="","",IFERROR(INDEX('Sucursales y productos'!$E$2:$E$301,MATCH($E90,'Sucursales y productos'!$D$2:$D$301,0)),"Código no cargado"))</f>
        <v/>
      </c>
      <c r="G90" s="15">
        <f>IF($E90="","",IFERROR(INDEX('Sucursales y productos'!$F$2:$F$301,MATCH($E90,'Sucursales y productos'!$D$2:$D$301,0)),""))</f>
        <v/>
      </c>
      <c r="H90" s="16" t="n"/>
      <c r="I90" s="16" t="n"/>
      <c r="J90" s="14" t="n"/>
      <c r="K90" s="16" t="n"/>
      <c r="L90" s="14" t="n"/>
      <c r="M90" s="13" t="n"/>
      <c r="N90" s="17">
        <f>IF(OR($H90="",$I90=""),"",MAX(0,$H90-$I90))</f>
        <v/>
      </c>
      <c r="O90" s="17">
        <f>IF(OR($I90="",$K90=""),"",$K90-$I90)</f>
        <v/>
      </c>
      <c r="P90" s="18">
        <f>IF($E90="","",IFERROR(INDEX('Sucursales y productos'!$G$2:$G$301,MATCH($E90,'Sucursales y productos'!$D$2:$D$301,0)),0))</f>
        <v/>
      </c>
      <c r="Q90" s="18">
        <f>IF($O90="","",$O90*N($P90))</f>
        <v/>
      </c>
      <c r="R90" s="18">
        <f>IF($I90="","",$I90*N($P90))</f>
        <v/>
      </c>
      <c r="S90" s="15">
        <f>IF($E90="","",IF($I90="","Pedido sin enviar",IF($K90="",IF(N($I90)&lt;N($H90),"Envío parcial · en camino","En camino"),IF($K90=$I90,IF(N($I90)&lt;N($H90),"Recibido · envío parcial","Recibido OK"),"Recibido con diferencia"))))</f>
        <v/>
      </c>
      <c r="T90" s="13" t="n"/>
      <c r="U90" s="15">
        <f>IF(OR($A90="",$A90&lt;&gt;Remito!$C$3),"",COUNTIF($A$2:$A90,$A90))</f>
        <v/>
      </c>
    </row>
    <row r="91">
      <c r="A91" s="13" t="n"/>
      <c r="B91" s="14" t="n"/>
      <c r="C91" s="13" t="n"/>
      <c r="D91" s="13" t="n"/>
      <c r="E91" s="13" t="n"/>
      <c r="F91" s="15">
        <f>IF($E91="","",IFERROR(INDEX('Sucursales y productos'!$E$2:$E$301,MATCH($E91,'Sucursales y productos'!$D$2:$D$301,0)),"Código no cargado"))</f>
        <v/>
      </c>
      <c r="G91" s="15">
        <f>IF($E91="","",IFERROR(INDEX('Sucursales y productos'!$F$2:$F$301,MATCH($E91,'Sucursales y productos'!$D$2:$D$301,0)),""))</f>
        <v/>
      </c>
      <c r="H91" s="16" t="n"/>
      <c r="I91" s="16" t="n"/>
      <c r="J91" s="14" t="n"/>
      <c r="K91" s="16" t="n"/>
      <c r="L91" s="14" t="n"/>
      <c r="M91" s="13" t="n"/>
      <c r="N91" s="17">
        <f>IF(OR($H91="",$I91=""),"",MAX(0,$H91-$I91))</f>
        <v/>
      </c>
      <c r="O91" s="17">
        <f>IF(OR($I91="",$K91=""),"",$K91-$I91)</f>
        <v/>
      </c>
      <c r="P91" s="18">
        <f>IF($E91="","",IFERROR(INDEX('Sucursales y productos'!$G$2:$G$301,MATCH($E91,'Sucursales y productos'!$D$2:$D$301,0)),0))</f>
        <v/>
      </c>
      <c r="Q91" s="18">
        <f>IF($O91="","",$O91*N($P91))</f>
        <v/>
      </c>
      <c r="R91" s="18">
        <f>IF($I91="","",$I91*N($P91))</f>
        <v/>
      </c>
      <c r="S91" s="15">
        <f>IF($E91="","",IF($I91="","Pedido sin enviar",IF($K91="",IF(N($I91)&lt;N($H91),"Envío parcial · en camino","En camino"),IF($K91=$I91,IF(N($I91)&lt;N($H91),"Recibido · envío parcial","Recibido OK"),"Recibido con diferencia"))))</f>
        <v/>
      </c>
      <c r="T91" s="13" t="n"/>
      <c r="U91" s="15">
        <f>IF(OR($A91="",$A91&lt;&gt;Remito!$C$3),"",COUNTIF($A$2:$A91,$A91))</f>
        <v/>
      </c>
    </row>
    <row r="92">
      <c r="A92" s="13" t="n"/>
      <c r="B92" s="14" t="n"/>
      <c r="C92" s="13" t="n"/>
      <c r="D92" s="13" t="n"/>
      <c r="E92" s="13" t="n"/>
      <c r="F92" s="15">
        <f>IF($E92="","",IFERROR(INDEX('Sucursales y productos'!$E$2:$E$301,MATCH($E92,'Sucursales y productos'!$D$2:$D$301,0)),"Código no cargado"))</f>
        <v/>
      </c>
      <c r="G92" s="15">
        <f>IF($E92="","",IFERROR(INDEX('Sucursales y productos'!$F$2:$F$301,MATCH($E92,'Sucursales y productos'!$D$2:$D$301,0)),""))</f>
        <v/>
      </c>
      <c r="H92" s="16" t="n"/>
      <c r="I92" s="16" t="n"/>
      <c r="J92" s="14" t="n"/>
      <c r="K92" s="16" t="n"/>
      <c r="L92" s="14" t="n"/>
      <c r="M92" s="13" t="n"/>
      <c r="N92" s="17">
        <f>IF(OR($H92="",$I92=""),"",MAX(0,$H92-$I92))</f>
        <v/>
      </c>
      <c r="O92" s="17">
        <f>IF(OR($I92="",$K92=""),"",$K92-$I92)</f>
        <v/>
      </c>
      <c r="P92" s="18">
        <f>IF($E92="","",IFERROR(INDEX('Sucursales y productos'!$G$2:$G$301,MATCH($E92,'Sucursales y productos'!$D$2:$D$301,0)),0))</f>
        <v/>
      </c>
      <c r="Q92" s="18">
        <f>IF($O92="","",$O92*N($P92))</f>
        <v/>
      </c>
      <c r="R92" s="18">
        <f>IF($I92="","",$I92*N($P92))</f>
        <v/>
      </c>
      <c r="S92" s="15">
        <f>IF($E92="","",IF($I92="","Pedido sin enviar",IF($K92="",IF(N($I92)&lt;N($H92),"Envío parcial · en camino","En camino"),IF($K92=$I92,IF(N($I92)&lt;N($H92),"Recibido · envío parcial","Recibido OK"),"Recibido con diferencia"))))</f>
        <v/>
      </c>
      <c r="T92" s="13" t="n"/>
      <c r="U92" s="15">
        <f>IF(OR($A92="",$A92&lt;&gt;Remito!$C$3),"",COUNTIF($A$2:$A92,$A92))</f>
        <v/>
      </c>
    </row>
    <row r="93">
      <c r="A93" s="13" t="n"/>
      <c r="B93" s="14" t="n"/>
      <c r="C93" s="13" t="n"/>
      <c r="D93" s="13" t="n"/>
      <c r="E93" s="13" t="n"/>
      <c r="F93" s="15">
        <f>IF($E93="","",IFERROR(INDEX('Sucursales y productos'!$E$2:$E$301,MATCH($E93,'Sucursales y productos'!$D$2:$D$301,0)),"Código no cargado"))</f>
        <v/>
      </c>
      <c r="G93" s="15">
        <f>IF($E93="","",IFERROR(INDEX('Sucursales y productos'!$F$2:$F$301,MATCH($E93,'Sucursales y productos'!$D$2:$D$301,0)),""))</f>
        <v/>
      </c>
      <c r="H93" s="16" t="n"/>
      <c r="I93" s="16" t="n"/>
      <c r="J93" s="14" t="n"/>
      <c r="K93" s="16" t="n"/>
      <c r="L93" s="14" t="n"/>
      <c r="M93" s="13" t="n"/>
      <c r="N93" s="17">
        <f>IF(OR($H93="",$I93=""),"",MAX(0,$H93-$I93))</f>
        <v/>
      </c>
      <c r="O93" s="17">
        <f>IF(OR($I93="",$K93=""),"",$K93-$I93)</f>
        <v/>
      </c>
      <c r="P93" s="18">
        <f>IF($E93="","",IFERROR(INDEX('Sucursales y productos'!$G$2:$G$301,MATCH($E93,'Sucursales y productos'!$D$2:$D$301,0)),0))</f>
        <v/>
      </c>
      <c r="Q93" s="18">
        <f>IF($O93="","",$O93*N($P93))</f>
        <v/>
      </c>
      <c r="R93" s="18">
        <f>IF($I93="","",$I93*N($P93))</f>
        <v/>
      </c>
      <c r="S93" s="15">
        <f>IF($E93="","",IF($I93="","Pedido sin enviar",IF($K93="",IF(N($I93)&lt;N($H93),"Envío parcial · en camino","En camino"),IF($K93=$I93,IF(N($I93)&lt;N($H93),"Recibido · envío parcial","Recibido OK"),"Recibido con diferencia"))))</f>
        <v/>
      </c>
      <c r="T93" s="13" t="n"/>
      <c r="U93" s="15">
        <f>IF(OR($A93="",$A93&lt;&gt;Remito!$C$3),"",COUNTIF($A$2:$A93,$A93))</f>
        <v/>
      </c>
    </row>
    <row r="94">
      <c r="A94" s="13" t="n"/>
      <c r="B94" s="14" t="n"/>
      <c r="C94" s="13" t="n"/>
      <c r="D94" s="13" t="n"/>
      <c r="E94" s="13" t="n"/>
      <c r="F94" s="15">
        <f>IF($E94="","",IFERROR(INDEX('Sucursales y productos'!$E$2:$E$301,MATCH($E94,'Sucursales y productos'!$D$2:$D$301,0)),"Código no cargado"))</f>
        <v/>
      </c>
      <c r="G94" s="15">
        <f>IF($E94="","",IFERROR(INDEX('Sucursales y productos'!$F$2:$F$301,MATCH($E94,'Sucursales y productos'!$D$2:$D$301,0)),""))</f>
        <v/>
      </c>
      <c r="H94" s="16" t="n"/>
      <c r="I94" s="16" t="n"/>
      <c r="J94" s="14" t="n"/>
      <c r="K94" s="16" t="n"/>
      <c r="L94" s="14" t="n"/>
      <c r="M94" s="13" t="n"/>
      <c r="N94" s="17">
        <f>IF(OR($H94="",$I94=""),"",MAX(0,$H94-$I94))</f>
        <v/>
      </c>
      <c r="O94" s="17">
        <f>IF(OR($I94="",$K94=""),"",$K94-$I94)</f>
        <v/>
      </c>
      <c r="P94" s="18">
        <f>IF($E94="","",IFERROR(INDEX('Sucursales y productos'!$G$2:$G$301,MATCH($E94,'Sucursales y productos'!$D$2:$D$301,0)),0))</f>
        <v/>
      </c>
      <c r="Q94" s="18">
        <f>IF($O94="","",$O94*N($P94))</f>
        <v/>
      </c>
      <c r="R94" s="18">
        <f>IF($I94="","",$I94*N($P94))</f>
        <v/>
      </c>
      <c r="S94" s="15">
        <f>IF($E94="","",IF($I94="","Pedido sin enviar",IF($K94="",IF(N($I94)&lt;N($H94),"Envío parcial · en camino","En camino"),IF($K94=$I94,IF(N($I94)&lt;N($H94),"Recibido · envío parcial","Recibido OK"),"Recibido con diferencia"))))</f>
        <v/>
      </c>
      <c r="T94" s="13" t="n"/>
      <c r="U94" s="15">
        <f>IF(OR($A94="",$A94&lt;&gt;Remito!$C$3),"",COUNTIF($A$2:$A94,$A94))</f>
        <v/>
      </c>
    </row>
    <row r="95">
      <c r="A95" s="13" t="n"/>
      <c r="B95" s="14" t="n"/>
      <c r="C95" s="13" t="n"/>
      <c r="D95" s="13" t="n"/>
      <c r="E95" s="13" t="n"/>
      <c r="F95" s="15">
        <f>IF($E95="","",IFERROR(INDEX('Sucursales y productos'!$E$2:$E$301,MATCH($E95,'Sucursales y productos'!$D$2:$D$301,0)),"Código no cargado"))</f>
        <v/>
      </c>
      <c r="G95" s="15">
        <f>IF($E95="","",IFERROR(INDEX('Sucursales y productos'!$F$2:$F$301,MATCH($E95,'Sucursales y productos'!$D$2:$D$301,0)),""))</f>
        <v/>
      </c>
      <c r="H95" s="16" t="n"/>
      <c r="I95" s="16" t="n"/>
      <c r="J95" s="14" t="n"/>
      <c r="K95" s="16" t="n"/>
      <c r="L95" s="14" t="n"/>
      <c r="M95" s="13" t="n"/>
      <c r="N95" s="17">
        <f>IF(OR($H95="",$I95=""),"",MAX(0,$H95-$I95))</f>
        <v/>
      </c>
      <c r="O95" s="17">
        <f>IF(OR($I95="",$K95=""),"",$K95-$I95)</f>
        <v/>
      </c>
      <c r="P95" s="18">
        <f>IF($E95="","",IFERROR(INDEX('Sucursales y productos'!$G$2:$G$301,MATCH($E95,'Sucursales y productos'!$D$2:$D$301,0)),0))</f>
        <v/>
      </c>
      <c r="Q95" s="18">
        <f>IF($O95="","",$O95*N($P95))</f>
        <v/>
      </c>
      <c r="R95" s="18">
        <f>IF($I95="","",$I95*N($P95))</f>
        <v/>
      </c>
      <c r="S95" s="15">
        <f>IF($E95="","",IF($I95="","Pedido sin enviar",IF($K95="",IF(N($I95)&lt;N($H95),"Envío parcial · en camino","En camino"),IF($K95=$I95,IF(N($I95)&lt;N($H95),"Recibido · envío parcial","Recibido OK"),"Recibido con diferencia"))))</f>
        <v/>
      </c>
      <c r="T95" s="13" t="n"/>
      <c r="U95" s="15">
        <f>IF(OR($A95="",$A95&lt;&gt;Remito!$C$3),"",COUNTIF($A$2:$A95,$A95))</f>
        <v/>
      </c>
    </row>
    <row r="96">
      <c r="A96" s="13" t="n"/>
      <c r="B96" s="14" t="n"/>
      <c r="C96" s="13" t="n"/>
      <c r="D96" s="13" t="n"/>
      <c r="E96" s="13" t="n"/>
      <c r="F96" s="15">
        <f>IF($E96="","",IFERROR(INDEX('Sucursales y productos'!$E$2:$E$301,MATCH($E96,'Sucursales y productos'!$D$2:$D$301,0)),"Código no cargado"))</f>
        <v/>
      </c>
      <c r="G96" s="15">
        <f>IF($E96="","",IFERROR(INDEX('Sucursales y productos'!$F$2:$F$301,MATCH($E96,'Sucursales y productos'!$D$2:$D$301,0)),""))</f>
        <v/>
      </c>
      <c r="H96" s="16" t="n"/>
      <c r="I96" s="16" t="n"/>
      <c r="J96" s="14" t="n"/>
      <c r="K96" s="16" t="n"/>
      <c r="L96" s="14" t="n"/>
      <c r="M96" s="13" t="n"/>
      <c r="N96" s="17">
        <f>IF(OR($H96="",$I96=""),"",MAX(0,$H96-$I96))</f>
        <v/>
      </c>
      <c r="O96" s="17">
        <f>IF(OR($I96="",$K96=""),"",$K96-$I96)</f>
        <v/>
      </c>
      <c r="P96" s="18">
        <f>IF($E96="","",IFERROR(INDEX('Sucursales y productos'!$G$2:$G$301,MATCH($E96,'Sucursales y productos'!$D$2:$D$301,0)),0))</f>
        <v/>
      </c>
      <c r="Q96" s="18">
        <f>IF($O96="","",$O96*N($P96))</f>
        <v/>
      </c>
      <c r="R96" s="18">
        <f>IF($I96="","",$I96*N($P96))</f>
        <v/>
      </c>
      <c r="S96" s="15">
        <f>IF($E96="","",IF($I96="","Pedido sin enviar",IF($K96="",IF(N($I96)&lt;N($H96),"Envío parcial · en camino","En camino"),IF($K96=$I96,IF(N($I96)&lt;N($H96),"Recibido · envío parcial","Recibido OK"),"Recibido con diferencia"))))</f>
        <v/>
      </c>
      <c r="T96" s="13" t="n"/>
      <c r="U96" s="15">
        <f>IF(OR($A96="",$A96&lt;&gt;Remito!$C$3),"",COUNTIF($A$2:$A96,$A96))</f>
        <v/>
      </c>
    </row>
    <row r="97">
      <c r="A97" s="13" t="n"/>
      <c r="B97" s="14" t="n"/>
      <c r="C97" s="13" t="n"/>
      <c r="D97" s="13" t="n"/>
      <c r="E97" s="13" t="n"/>
      <c r="F97" s="15">
        <f>IF($E97="","",IFERROR(INDEX('Sucursales y productos'!$E$2:$E$301,MATCH($E97,'Sucursales y productos'!$D$2:$D$301,0)),"Código no cargado"))</f>
        <v/>
      </c>
      <c r="G97" s="15">
        <f>IF($E97="","",IFERROR(INDEX('Sucursales y productos'!$F$2:$F$301,MATCH($E97,'Sucursales y productos'!$D$2:$D$301,0)),""))</f>
        <v/>
      </c>
      <c r="H97" s="16" t="n"/>
      <c r="I97" s="16" t="n"/>
      <c r="J97" s="14" t="n"/>
      <c r="K97" s="16" t="n"/>
      <c r="L97" s="14" t="n"/>
      <c r="M97" s="13" t="n"/>
      <c r="N97" s="17">
        <f>IF(OR($H97="",$I97=""),"",MAX(0,$H97-$I97))</f>
        <v/>
      </c>
      <c r="O97" s="17">
        <f>IF(OR($I97="",$K97=""),"",$K97-$I97)</f>
        <v/>
      </c>
      <c r="P97" s="18">
        <f>IF($E97="","",IFERROR(INDEX('Sucursales y productos'!$G$2:$G$301,MATCH($E97,'Sucursales y productos'!$D$2:$D$301,0)),0))</f>
        <v/>
      </c>
      <c r="Q97" s="18">
        <f>IF($O97="","",$O97*N($P97))</f>
        <v/>
      </c>
      <c r="R97" s="18">
        <f>IF($I97="","",$I97*N($P97))</f>
        <v/>
      </c>
      <c r="S97" s="15">
        <f>IF($E97="","",IF($I97="","Pedido sin enviar",IF($K97="",IF(N($I97)&lt;N($H97),"Envío parcial · en camino","En camino"),IF($K97=$I97,IF(N($I97)&lt;N($H97),"Recibido · envío parcial","Recibido OK"),"Recibido con diferencia"))))</f>
        <v/>
      </c>
      <c r="T97" s="13" t="n"/>
      <c r="U97" s="15">
        <f>IF(OR($A97="",$A97&lt;&gt;Remito!$C$3),"",COUNTIF($A$2:$A97,$A97))</f>
        <v/>
      </c>
    </row>
    <row r="98">
      <c r="A98" s="13" t="n"/>
      <c r="B98" s="14" t="n"/>
      <c r="C98" s="13" t="n"/>
      <c r="D98" s="13" t="n"/>
      <c r="E98" s="13" t="n"/>
      <c r="F98" s="15">
        <f>IF($E98="","",IFERROR(INDEX('Sucursales y productos'!$E$2:$E$301,MATCH($E98,'Sucursales y productos'!$D$2:$D$301,0)),"Código no cargado"))</f>
        <v/>
      </c>
      <c r="G98" s="15">
        <f>IF($E98="","",IFERROR(INDEX('Sucursales y productos'!$F$2:$F$301,MATCH($E98,'Sucursales y productos'!$D$2:$D$301,0)),""))</f>
        <v/>
      </c>
      <c r="H98" s="16" t="n"/>
      <c r="I98" s="16" t="n"/>
      <c r="J98" s="14" t="n"/>
      <c r="K98" s="16" t="n"/>
      <c r="L98" s="14" t="n"/>
      <c r="M98" s="13" t="n"/>
      <c r="N98" s="17">
        <f>IF(OR($H98="",$I98=""),"",MAX(0,$H98-$I98))</f>
        <v/>
      </c>
      <c r="O98" s="17">
        <f>IF(OR($I98="",$K98=""),"",$K98-$I98)</f>
        <v/>
      </c>
      <c r="P98" s="18">
        <f>IF($E98="","",IFERROR(INDEX('Sucursales y productos'!$G$2:$G$301,MATCH($E98,'Sucursales y productos'!$D$2:$D$301,0)),0))</f>
        <v/>
      </c>
      <c r="Q98" s="18">
        <f>IF($O98="","",$O98*N($P98))</f>
        <v/>
      </c>
      <c r="R98" s="18">
        <f>IF($I98="","",$I98*N($P98))</f>
        <v/>
      </c>
      <c r="S98" s="15">
        <f>IF($E98="","",IF($I98="","Pedido sin enviar",IF($K98="",IF(N($I98)&lt;N($H98),"Envío parcial · en camino","En camino"),IF($K98=$I98,IF(N($I98)&lt;N($H98),"Recibido · envío parcial","Recibido OK"),"Recibido con diferencia"))))</f>
        <v/>
      </c>
      <c r="T98" s="13" t="n"/>
      <c r="U98" s="15">
        <f>IF(OR($A98="",$A98&lt;&gt;Remito!$C$3),"",COUNTIF($A$2:$A98,$A98))</f>
        <v/>
      </c>
    </row>
    <row r="99">
      <c r="A99" s="13" t="n"/>
      <c r="B99" s="14" t="n"/>
      <c r="C99" s="13" t="n"/>
      <c r="D99" s="13" t="n"/>
      <c r="E99" s="13" t="n"/>
      <c r="F99" s="15">
        <f>IF($E99="","",IFERROR(INDEX('Sucursales y productos'!$E$2:$E$301,MATCH($E99,'Sucursales y productos'!$D$2:$D$301,0)),"Código no cargado"))</f>
        <v/>
      </c>
      <c r="G99" s="15">
        <f>IF($E99="","",IFERROR(INDEX('Sucursales y productos'!$F$2:$F$301,MATCH($E99,'Sucursales y productos'!$D$2:$D$301,0)),""))</f>
        <v/>
      </c>
      <c r="H99" s="16" t="n"/>
      <c r="I99" s="16" t="n"/>
      <c r="J99" s="14" t="n"/>
      <c r="K99" s="16" t="n"/>
      <c r="L99" s="14" t="n"/>
      <c r="M99" s="13" t="n"/>
      <c r="N99" s="17">
        <f>IF(OR($H99="",$I99=""),"",MAX(0,$H99-$I99))</f>
        <v/>
      </c>
      <c r="O99" s="17">
        <f>IF(OR($I99="",$K99=""),"",$K99-$I99)</f>
        <v/>
      </c>
      <c r="P99" s="18">
        <f>IF($E99="","",IFERROR(INDEX('Sucursales y productos'!$G$2:$G$301,MATCH($E99,'Sucursales y productos'!$D$2:$D$301,0)),0))</f>
        <v/>
      </c>
      <c r="Q99" s="18">
        <f>IF($O99="","",$O99*N($P99))</f>
        <v/>
      </c>
      <c r="R99" s="18">
        <f>IF($I99="","",$I99*N($P99))</f>
        <v/>
      </c>
      <c r="S99" s="15">
        <f>IF($E99="","",IF($I99="","Pedido sin enviar",IF($K99="",IF(N($I99)&lt;N($H99),"Envío parcial · en camino","En camino"),IF($K99=$I99,IF(N($I99)&lt;N($H99),"Recibido · envío parcial","Recibido OK"),"Recibido con diferencia"))))</f>
        <v/>
      </c>
      <c r="T99" s="13" t="n"/>
      <c r="U99" s="15">
        <f>IF(OR($A99="",$A99&lt;&gt;Remito!$C$3),"",COUNTIF($A$2:$A99,$A99))</f>
        <v/>
      </c>
    </row>
    <row r="100">
      <c r="A100" s="13" t="n"/>
      <c r="B100" s="14" t="n"/>
      <c r="C100" s="13" t="n"/>
      <c r="D100" s="13" t="n"/>
      <c r="E100" s="13" t="n"/>
      <c r="F100" s="15">
        <f>IF($E100="","",IFERROR(INDEX('Sucursales y productos'!$E$2:$E$301,MATCH($E100,'Sucursales y productos'!$D$2:$D$301,0)),"Código no cargado"))</f>
        <v/>
      </c>
      <c r="G100" s="15">
        <f>IF($E100="","",IFERROR(INDEX('Sucursales y productos'!$F$2:$F$301,MATCH($E100,'Sucursales y productos'!$D$2:$D$301,0)),""))</f>
        <v/>
      </c>
      <c r="H100" s="16" t="n"/>
      <c r="I100" s="16" t="n"/>
      <c r="J100" s="14" t="n"/>
      <c r="K100" s="16" t="n"/>
      <c r="L100" s="14" t="n"/>
      <c r="M100" s="13" t="n"/>
      <c r="N100" s="17">
        <f>IF(OR($H100="",$I100=""),"",MAX(0,$H100-$I100))</f>
        <v/>
      </c>
      <c r="O100" s="17">
        <f>IF(OR($I100="",$K100=""),"",$K100-$I100)</f>
        <v/>
      </c>
      <c r="P100" s="18">
        <f>IF($E100="","",IFERROR(INDEX('Sucursales y productos'!$G$2:$G$301,MATCH($E100,'Sucursales y productos'!$D$2:$D$301,0)),0))</f>
        <v/>
      </c>
      <c r="Q100" s="18">
        <f>IF($O100="","",$O100*N($P100))</f>
        <v/>
      </c>
      <c r="R100" s="18">
        <f>IF($I100="","",$I100*N($P100))</f>
        <v/>
      </c>
      <c r="S100" s="15">
        <f>IF($E100="","",IF($I100="","Pedido sin enviar",IF($K100="",IF(N($I100)&lt;N($H100),"Envío parcial · en camino","En camino"),IF($K100=$I100,IF(N($I100)&lt;N($H100),"Recibido · envío parcial","Recibido OK"),"Recibido con diferencia"))))</f>
        <v/>
      </c>
      <c r="T100" s="13" t="n"/>
      <c r="U100" s="15">
        <f>IF(OR($A100="",$A100&lt;&gt;Remito!$C$3),"",COUNTIF($A$2:$A100,$A100))</f>
        <v/>
      </c>
    </row>
    <row r="101">
      <c r="A101" s="13" t="n"/>
      <c r="B101" s="14" t="n"/>
      <c r="C101" s="13" t="n"/>
      <c r="D101" s="13" t="n"/>
      <c r="E101" s="13" t="n"/>
      <c r="F101" s="15">
        <f>IF($E101="","",IFERROR(INDEX('Sucursales y productos'!$E$2:$E$301,MATCH($E101,'Sucursales y productos'!$D$2:$D$301,0)),"Código no cargado"))</f>
        <v/>
      </c>
      <c r="G101" s="15">
        <f>IF($E101="","",IFERROR(INDEX('Sucursales y productos'!$F$2:$F$301,MATCH($E101,'Sucursales y productos'!$D$2:$D$301,0)),""))</f>
        <v/>
      </c>
      <c r="H101" s="16" t="n"/>
      <c r="I101" s="16" t="n"/>
      <c r="J101" s="14" t="n"/>
      <c r="K101" s="16" t="n"/>
      <c r="L101" s="14" t="n"/>
      <c r="M101" s="13" t="n"/>
      <c r="N101" s="17">
        <f>IF(OR($H101="",$I101=""),"",MAX(0,$H101-$I101))</f>
        <v/>
      </c>
      <c r="O101" s="17">
        <f>IF(OR($I101="",$K101=""),"",$K101-$I101)</f>
        <v/>
      </c>
      <c r="P101" s="18">
        <f>IF($E101="","",IFERROR(INDEX('Sucursales y productos'!$G$2:$G$301,MATCH($E101,'Sucursales y productos'!$D$2:$D$301,0)),0))</f>
        <v/>
      </c>
      <c r="Q101" s="18">
        <f>IF($O101="","",$O101*N($P101))</f>
        <v/>
      </c>
      <c r="R101" s="18">
        <f>IF($I101="","",$I101*N($P101))</f>
        <v/>
      </c>
      <c r="S101" s="15">
        <f>IF($E101="","",IF($I101="","Pedido sin enviar",IF($K101="",IF(N($I101)&lt;N($H101),"Envío parcial · en camino","En camino"),IF($K101=$I101,IF(N($I101)&lt;N($H101),"Recibido · envío parcial","Recibido OK"),"Recibido con diferencia"))))</f>
        <v/>
      </c>
      <c r="T101" s="13" t="n"/>
      <c r="U101" s="15">
        <f>IF(OR($A101="",$A101&lt;&gt;Remito!$C$3),"",COUNTIF($A$2:$A101,$A101))</f>
        <v/>
      </c>
    </row>
    <row r="102">
      <c r="A102" s="13" t="n"/>
      <c r="B102" s="14" t="n"/>
      <c r="C102" s="13" t="n"/>
      <c r="D102" s="13" t="n"/>
      <c r="E102" s="13" t="n"/>
      <c r="F102" s="15">
        <f>IF($E102="","",IFERROR(INDEX('Sucursales y productos'!$E$2:$E$301,MATCH($E102,'Sucursales y productos'!$D$2:$D$301,0)),"Código no cargado"))</f>
        <v/>
      </c>
      <c r="G102" s="15">
        <f>IF($E102="","",IFERROR(INDEX('Sucursales y productos'!$F$2:$F$301,MATCH($E102,'Sucursales y productos'!$D$2:$D$301,0)),""))</f>
        <v/>
      </c>
      <c r="H102" s="16" t="n"/>
      <c r="I102" s="16" t="n"/>
      <c r="J102" s="14" t="n"/>
      <c r="K102" s="16" t="n"/>
      <c r="L102" s="14" t="n"/>
      <c r="M102" s="13" t="n"/>
      <c r="N102" s="17">
        <f>IF(OR($H102="",$I102=""),"",MAX(0,$H102-$I102))</f>
        <v/>
      </c>
      <c r="O102" s="17">
        <f>IF(OR($I102="",$K102=""),"",$K102-$I102)</f>
        <v/>
      </c>
      <c r="P102" s="18">
        <f>IF($E102="","",IFERROR(INDEX('Sucursales y productos'!$G$2:$G$301,MATCH($E102,'Sucursales y productos'!$D$2:$D$301,0)),0))</f>
        <v/>
      </c>
      <c r="Q102" s="18">
        <f>IF($O102="","",$O102*N($P102))</f>
        <v/>
      </c>
      <c r="R102" s="18">
        <f>IF($I102="","",$I102*N($P102))</f>
        <v/>
      </c>
      <c r="S102" s="15">
        <f>IF($E102="","",IF($I102="","Pedido sin enviar",IF($K102="",IF(N($I102)&lt;N($H102),"Envío parcial · en camino","En camino"),IF($K102=$I102,IF(N($I102)&lt;N($H102),"Recibido · envío parcial","Recibido OK"),"Recibido con diferencia"))))</f>
        <v/>
      </c>
      <c r="T102" s="13" t="n"/>
      <c r="U102" s="15">
        <f>IF(OR($A102="",$A102&lt;&gt;Remito!$C$3),"",COUNTIF($A$2:$A102,$A102))</f>
        <v/>
      </c>
    </row>
    <row r="103">
      <c r="A103" s="13" t="n"/>
      <c r="B103" s="14" t="n"/>
      <c r="C103" s="13" t="n"/>
      <c r="D103" s="13" t="n"/>
      <c r="E103" s="13" t="n"/>
      <c r="F103" s="15">
        <f>IF($E103="","",IFERROR(INDEX('Sucursales y productos'!$E$2:$E$301,MATCH($E103,'Sucursales y productos'!$D$2:$D$301,0)),"Código no cargado"))</f>
        <v/>
      </c>
      <c r="G103" s="15">
        <f>IF($E103="","",IFERROR(INDEX('Sucursales y productos'!$F$2:$F$301,MATCH($E103,'Sucursales y productos'!$D$2:$D$301,0)),""))</f>
        <v/>
      </c>
      <c r="H103" s="16" t="n"/>
      <c r="I103" s="16" t="n"/>
      <c r="J103" s="14" t="n"/>
      <c r="K103" s="16" t="n"/>
      <c r="L103" s="14" t="n"/>
      <c r="M103" s="13" t="n"/>
      <c r="N103" s="17">
        <f>IF(OR($H103="",$I103=""),"",MAX(0,$H103-$I103))</f>
        <v/>
      </c>
      <c r="O103" s="17">
        <f>IF(OR($I103="",$K103=""),"",$K103-$I103)</f>
        <v/>
      </c>
      <c r="P103" s="18">
        <f>IF($E103="","",IFERROR(INDEX('Sucursales y productos'!$G$2:$G$301,MATCH($E103,'Sucursales y productos'!$D$2:$D$301,0)),0))</f>
        <v/>
      </c>
      <c r="Q103" s="18">
        <f>IF($O103="","",$O103*N($P103))</f>
        <v/>
      </c>
      <c r="R103" s="18">
        <f>IF($I103="","",$I103*N($P103))</f>
        <v/>
      </c>
      <c r="S103" s="15">
        <f>IF($E103="","",IF($I103="","Pedido sin enviar",IF($K103="",IF(N($I103)&lt;N($H103),"Envío parcial · en camino","En camino"),IF($K103=$I103,IF(N($I103)&lt;N($H103),"Recibido · envío parcial","Recibido OK"),"Recibido con diferencia"))))</f>
        <v/>
      </c>
      <c r="T103" s="13" t="n"/>
      <c r="U103" s="15">
        <f>IF(OR($A103="",$A103&lt;&gt;Remito!$C$3),"",COUNTIF($A$2:$A103,$A103))</f>
        <v/>
      </c>
    </row>
    <row r="104">
      <c r="A104" s="13" t="n"/>
      <c r="B104" s="14" t="n"/>
      <c r="C104" s="13" t="n"/>
      <c r="D104" s="13" t="n"/>
      <c r="E104" s="13" t="n"/>
      <c r="F104" s="15">
        <f>IF($E104="","",IFERROR(INDEX('Sucursales y productos'!$E$2:$E$301,MATCH($E104,'Sucursales y productos'!$D$2:$D$301,0)),"Código no cargado"))</f>
        <v/>
      </c>
      <c r="G104" s="15">
        <f>IF($E104="","",IFERROR(INDEX('Sucursales y productos'!$F$2:$F$301,MATCH($E104,'Sucursales y productos'!$D$2:$D$301,0)),""))</f>
        <v/>
      </c>
      <c r="H104" s="16" t="n"/>
      <c r="I104" s="16" t="n"/>
      <c r="J104" s="14" t="n"/>
      <c r="K104" s="16" t="n"/>
      <c r="L104" s="14" t="n"/>
      <c r="M104" s="13" t="n"/>
      <c r="N104" s="17">
        <f>IF(OR($H104="",$I104=""),"",MAX(0,$H104-$I104))</f>
        <v/>
      </c>
      <c r="O104" s="17">
        <f>IF(OR($I104="",$K104=""),"",$K104-$I104)</f>
        <v/>
      </c>
      <c r="P104" s="18">
        <f>IF($E104="","",IFERROR(INDEX('Sucursales y productos'!$G$2:$G$301,MATCH($E104,'Sucursales y productos'!$D$2:$D$301,0)),0))</f>
        <v/>
      </c>
      <c r="Q104" s="18">
        <f>IF($O104="","",$O104*N($P104))</f>
        <v/>
      </c>
      <c r="R104" s="18">
        <f>IF($I104="","",$I104*N($P104))</f>
        <v/>
      </c>
      <c r="S104" s="15">
        <f>IF($E104="","",IF($I104="","Pedido sin enviar",IF($K104="",IF(N($I104)&lt;N($H104),"Envío parcial · en camino","En camino"),IF($K104=$I104,IF(N($I104)&lt;N($H104),"Recibido · envío parcial","Recibido OK"),"Recibido con diferencia"))))</f>
        <v/>
      </c>
      <c r="T104" s="13" t="n"/>
      <c r="U104" s="15">
        <f>IF(OR($A104="",$A104&lt;&gt;Remito!$C$3),"",COUNTIF($A$2:$A104,$A104))</f>
        <v/>
      </c>
    </row>
    <row r="105">
      <c r="A105" s="13" t="n"/>
      <c r="B105" s="14" t="n"/>
      <c r="C105" s="13" t="n"/>
      <c r="D105" s="13" t="n"/>
      <c r="E105" s="13" t="n"/>
      <c r="F105" s="15">
        <f>IF($E105="","",IFERROR(INDEX('Sucursales y productos'!$E$2:$E$301,MATCH($E105,'Sucursales y productos'!$D$2:$D$301,0)),"Código no cargado"))</f>
        <v/>
      </c>
      <c r="G105" s="15">
        <f>IF($E105="","",IFERROR(INDEX('Sucursales y productos'!$F$2:$F$301,MATCH($E105,'Sucursales y productos'!$D$2:$D$301,0)),""))</f>
        <v/>
      </c>
      <c r="H105" s="16" t="n"/>
      <c r="I105" s="16" t="n"/>
      <c r="J105" s="14" t="n"/>
      <c r="K105" s="16" t="n"/>
      <c r="L105" s="14" t="n"/>
      <c r="M105" s="13" t="n"/>
      <c r="N105" s="17">
        <f>IF(OR($H105="",$I105=""),"",MAX(0,$H105-$I105))</f>
        <v/>
      </c>
      <c r="O105" s="17">
        <f>IF(OR($I105="",$K105=""),"",$K105-$I105)</f>
        <v/>
      </c>
      <c r="P105" s="18">
        <f>IF($E105="","",IFERROR(INDEX('Sucursales y productos'!$G$2:$G$301,MATCH($E105,'Sucursales y productos'!$D$2:$D$301,0)),0))</f>
        <v/>
      </c>
      <c r="Q105" s="18">
        <f>IF($O105="","",$O105*N($P105))</f>
        <v/>
      </c>
      <c r="R105" s="18">
        <f>IF($I105="","",$I105*N($P105))</f>
        <v/>
      </c>
      <c r="S105" s="15">
        <f>IF($E105="","",IF($I105="","Pedido sin enviar",IF($K105="",IF(N($I105)&lt;N($H105),"Envío parcial · en camino","En camino"),IF($K105=$I105,IF(N($I105)&lt;N($H105),"Recibido · envío parcial","Recibido OK"),"Recibido con diferencia"))))</f>
        <v/>
      </c>
      <c r="T105" s="13" t="n"/>
      <c r="U105" s="15">
        <f>IF(OR($A105="",$A105&lt;&gt;Remito!$C$3),"",COUNTIF($A$2:$A105,$A105))</f>
        <v/>
      </c>
    </row>
    <row r="106">
      <c r="A106" s="13" t="n"/>
      <c r="B106" s="14" t="n"/>
      <c r="C106" s="13" t="n"/>
      <c r="D106" s="13" t="n"/>
      <c r="E106" s="13" t="n"/>
      <c r="F106" s="15">
        <f>IF($E106="","",IFERROR(INDEX('Sucursales y productos'!$E$2:$E$301,MATCH($E106,'Sucursales y productos'!$D$2:$D$301,0)),"Código no cargado"))</f>
        <v/>
      </c>
      <c r="G106" s="15">
        <f>IF($E106="","",IFERROR(INDEX('Sucursales y productos'!$F$2:$F$301,MATCH($E106,'Sucursales y productos'!$D$2:$D$301,0)),""))</f>
        <v/>
      </c>
      <c r="H106" s="16" t="n"/>
      <c r="I106" s="16" t="n"/>
      <c r="J106" s="14" t="n"/>
      <c r="K106" s="16" t="n"/>
      <c r="L106" s="14" t="n"/>
      <c r="M106" s="13" t="n"/>
      <c r="N106" s="17">
        <f>IF(OR($H106="",$I106=""),"",MAX(0,$H106-$I106))</f>
        <v/>
      </c>
      <c r="O106" s="17">
        <f>IF(OR($I106="",$K106=""),"",$K106-$I106)</f>
        <v/>
      </c>
      <c r="P106" s="18">
        <f>IF($E106="","",IFERROR(INDEX('Sucursales y productos'!$G$2:$G$301,MATCH($E106,'Sucursales y productos'!$D$2:$D$301,0)),0))</f>
        <v/>
      </c>
      <c r="Q106" s="18">
        <f>IF($O106="","",$O106*N($P106))</f>
        <v/>
      </c>
      <c r="R106" s="18">
        <f>IF($I106="","",$I106*N($P106))</f>
        <v/>
      </c>
      <c r="S106" s="15">
        <f>IF($E106="","",IF($I106="","Pedido sin enviar",IF($K106="",IF(N($I106)&lt;N($H106),"Envío parcial · en camino","En camino"),IF($K106=$I106,IF(N($I106)&lt;N($H106),"Recibido · envío parcial","Recibido OK"),"Recibido con diferencia"))))</f>
        <v/>
      </c>
      <c r="T106" s="13" t="n"/>
      <c r="U106" s="15">
        <f>IF(OR($A106="",$A106&lt;&gt;Remito!$C$3),"",COUNTIF($A$2:$A106,$A106))</f>
        <v/>
      </c>
    </row>
    <row r="107">
      <c r="A107" s="13" t="n"/>
      <c r="B107" s="14" t="n"/>
      <c r="C107" s="13" t="n"/>
      <c r="D107" s="13" t="n"/>
      <c r="E107" s="13" t="n"/>
      <c r="F107" s="15">
        <f>IF($E107="","",IFERROR(INDEX('Sucursales y productos'!$E$2:$E$301,MATCH($E107,'Sucursales y productos'!$D$2:$D$301,0)),"Código no cargado"))</f>
        <v/>
      </c>
      <c r="G107" s="15">
        <f>IF($E107="","",IFERROR(INDEX('Sucursales y productos'!$F$2:$F$301,MATCH($E107,'Sucursales y productos'!$D$2:$D$301,0)),""))</f>
        <v/>
      </c>
      <c r="H107" s="16" t="n"/>
      <c r="I107" s="16" t="n"/>
      <c r="J107" s="14" t="n"/>
      <c r="K107" s="16" t="n"/>
      <c r="L107" s="14" t="n"/>
      <c r="M107" s="13" t="n"/>
      <c r="N107" s="17">
        <f>IF(OR($H107="",$I107=""),"",MAX(0,$H107-$I107))</f>
        <v/>
      </c>
      <c r="O107" s="17">
        <f>IF(OR($I107="",$K107=""),"",$K107-$I107)</f>
        <v/>
      </c>
      <c r="P107" s="18">
        <f>IF($E107="","",IFERROR(INDEX('Sucursales y productos'!$G$2:$G$301,MATCH($E107,'Sucursales y productos'!$D$2:$D$301,0)),0))</f>
        <v/>
      </c>
      <c r="Q107" s="18">
        <f>IF($O107="","",$O107*N($P107))</f>
        <v/>
      </c>
      <c r="R107" s="18">
        <f>IF($I107="","",$I107*N($P107))</f>
        <v/>
      </c>
      <c r="S107" s="15">
        <f>IF($E107="","",IF($I107="","Pedido sin enviar",IF($K107="",IF(N($I107)&lt;N($H107),"Envío parcial · en camino","En camino"),IF($K107=$I107,IF(N($I107)&lt;N($H107),"Recibido · envío parcial","Recibido OK"),"Recibido con diferencia"))))</f>
        <v/>
      </c>
      <c r="T107" s="13" t="n"/>
      <c r="U107" s="15">
        <f>IF(OR($A107="",$A107&lt;&gt;Remito!$C$3),"",COUNTIF($A$2:$A107,$A107))</f>
        <v/>
      </c>
    </row>
    <row r="108">
      <c r="A108" s="13" t="n"/>
      <c r="B108" s="14" t="n"/>
      <c r="C108" s="13" t="n"/>
      <c r="D108" s="13" t="n"/>
      <c r="E108" s="13" t="n"/>
      <c r="F108" s="15">
        <f>IF($E108="","",IFERROR(INDEX('Sucursales y productos'!$E$2:$E$301,MATCH($E108,'Sucursales y productos'!$D$2:$D$301,0)),"Código no cargado"))</f>
        <v/>
      </c>
      <c r="G108" s="15">
        <f>IF($E108="","",IFERROR(INDEX('Sucursales y productos'!$F$2:$F$301,MATCH($E108,'Sucursales y productos'!$D$2:$D$301,0)),""))</f>
        <v/>
      </c>
      <c r="H108" s="16" t="n"/>
      <c r="I108" s="16" t="n"/>
      <c r="J108" s="14" t="n"/>
      <c r="K108" s="16" t="n"/>
      <c r="L108" s="14" t="n"/>
      <c r="M108" s="13" t="n"/>
      <c r="N108" s="17">
        <f>IF(OR($H108="",$I108=""),"",MAX(0,$H108-$I108))</f>
        <v/>
      </c>
      <c r="O108" s="17">
        <f>IF(OR($I108="",$K108=""),"",$K108-$I108)</f>
        <v/>
      </c>
      <c r="P108" s="18">
        <f>IF($E108="","",IFERROR(INDEX('Sucursales y productos'!$G$2:$G$301,MATCH($E108,'Sucursales y productos'!$D$2:$D$301,0)),0))</f>
        <v/>
      </c>
      <c r="Q108" s="18">
        <f>IF($O108="","",$O108*N($P108))</f>
        <v/>
      </c>
      <c r="R108" s="18">
        <f>IF($I108="","",$I108*N($P108))</f>
        <v/>
      </c>
      <c r="S108" s="15">
        <f>IF($E108="","",IF($I108="","Pedido sin enviar",IF($K108="",IF(N($I108)&lt;N($H108),"Envío parcial · en camino","En camino"),IF($K108=$I108,IF(N($I108)&lt;N($H108),"Recibido · envío parcial","Recibido OK"),"Recibido con diferencia"))))</f>
        <v/>
      </c>
      <c r="T108" s="13" t="n"/>
      <c r="U108" s="15">
        <f>IF(OR($A108="",$A108&lt;&gt;Remito!$C$3),"",COUNTIF($A$2:$A108,$A108))</f>
        <v/>
      </c>
    </row>
    <row r="109">
      <c r="A109" s="13" t="n"/>
      <c r="B109" s="14" t="n"/>
      <c r="C109" s="13" t="n"/>
      <c r="D109" s="13" t="n"/>
      <c r="E109" s="13" t="n"/>
      <c r="F109" s="15">
        <f>IF($E109="","",IFERROR(INDEX('Sucursales y productos'!$E$2:$E$301,MATCH($E109,'Sucursales y productos'!$D$2:$D$301,0)),"Código no cargado"))</f>
        <v/>
      </c>
      <c r="G109" s="15">
        <f>IF($E109="","",IFERROR(INDEX('Sucursales y productos'!$F$2:$F$301,MATCH($E109,'Sucursales y productos'!$D$2:$D$301,0)),""))</f>
        <v/>
      </c>
      <c r="H109" s="16" t="n"/>
      <c r="I109" s="16" t="n"/>
      <c r="J109" s="14" t="n"/>
      <c r="K109" s="16" t="n"/>
      <c r="L109" s="14" t="n"/>
      <c r="M109" s="13" t="n"/>
      <c r="N109" s="17">
        <f>IF(OR($H109="",$I109=""),"",MAX(0,$H109-$I109))</f>
        <v/>
      </c>
      <c r="O109" s="17">
        <f>IF(OR($I109="",$K109=""),"",$K109-$I109)</f>
        <v/>
      </c>
      <c r="P109" s="18">
        <f>IF($E109="","",IFERROR(INDEX('Sucursales y productos'!$G$2:$G$301,MATCH($E109,'Sucursales y productos'!$D$2:$D$301,0)),0))</f>
        <v/>
      </c>
      <c r="Q109" s="18">
        <f>IF($O109="","",$O109*N($P109))</f>
        <v/>
      </c>
      <c r="R109" s="18">
        <f>IF($I109="","",$I109*N($P109))</f>
        <v/>
      </c>
      <c r="S109" s="15">
        <f>IF($E109="","",IF($I109="","Pedido sin enviar",IF($K109="",IF(N($I109)&lt;N($H109),"Envío parcial · en camino","En camino"),IF($K109=$I109,IF(N($I109)&lt;N($H109),"Recibido · envío parcial","Recibido OK"),"Recibido con diferencia"))))</f>
        <v/>
      </c>
      <c r="T109" s="13" t="n"/>
      <c r="U109" s="15">
        <f>IF(OR($A109="",$A109&lt;&gt;Remito!$C$3),"",COUNTIF($A$2:$A109,$A109))</f>
        <v/>
      </c>
    </row>
    <row r="110">
      <c r="A110" s="13" t="n"/>
      <c r="B110" s="14" t="n"/>
      <c r="C110" s="13" t="n"/>
      <c r="D110" s="13" t="n"/>
      <c r="E110" s="13" t="n"/>
      <c r="F110" s="15">
        <f>IF($E110="","",IFERROR(INDEX('Sucursales y productos'!$E$2:$E$301,MATCH($E110,'Sucursales y productos'!$D$2:$D$301,0)),"Código no cargado"))</f>
        <v/>
      </c>
      <c r="G110" s="15">
        <f>IF($E110="","",IFERROR(INDEX('Sucursales y productos'!$F$2:$F$301,MATCH($E110,'Sucursales y productos'!$D$2:$D$301,0)),""))</f>
        <v/>
      </c>
      <c r="H110" s="16" t="n"/>
      <c r="I110" s="16" t="n"/>
      <c r="J110" s="14" t="n"/>
      <c r="K110" s="16" t="n"/>
      <c r="L110" s="14" t="n"/>
      <c r="M110" s="13" t="n"/>
      <c r="N110" s="17">
        <f>IF(OR($H110="",$I110=""),"",MAX(0,$H110-$I110))</f>
        <v/>
      </c>
      <c r="O110" s="17">
        <f>IF(OR($I110="",$K110=""),"",$K110-$I110)</f>
        <v/>
      </c>
      <c r="P110" s="18">
        <f>IF($E110="","",IFERROR(INDEX('Sucursales y productos'!$G$2:$G$301,MATCH($E110,'Sucursales y productos'!$D$2:$D$301,0)),0))</f>
        <v/>
      </c>
      <c r="Q110" s="18">
        <f>IF($O110="","",$O110*N($P110))</f>
        <v/>
      </c>
      <c r="R110" s="18">
        <f>IF($I110="","",$I110*N($P110))</f>
        <v/>
      </c>
      <c r="S110" s="15">
        <f>IF($E110="","",IF($I110="","Pedido sin enviar",IF($K110="",IF(N($I110)&lt;N($H110),"Envío parcial · en camino","En camino"),IF($K110=$I110,IF(N($I110)&lt;N($H110),"Recibido · envío parcial","Recibido OK"),"Recibido con diferencia"))))</f>
        <v/>
      </c>
      <c r="T110" s="13" t="n"/>
      <c r="U110" s="15">
        <f>IF(OR($A110="",$A110&lt;&gt;Remito!$C$3),"",COUNTIF($A$2:$A110,$A110))</f>
        <v/>
      </c>
    </row>
    <row r="111">
      <c r="A111" s="13" t="n"/>
      <c r="B111" s="14" t="n"/>
      <c r="C111" s="13" t="n"/>
      <c r="D111" s="13" t="n"/>
      <c r="E111" s="13" t="n"/>
      <c r="F111" s="15">
        <f>IF($E111="","",IFERROR(INDEX('Sucursales y productos'!$E$2:$E$301,MATCH($E111,'Sucursales y productos'!$D$2:$D$301,0)),"Código no cargado"))</f>
        <v/>
      </c>
      <c r="G111" s="15">
        <f>IF($E111="","",IFERROR(INDEX('Sucursales y productos'!$F$2:$F$301,MATCH($E111,'Sucursales y productos'!$D$2:$D$301,0)),""))</f>
        <v/>
      </c>
      <c r="H111" s="16" t="n"/>
      <c r="I111" s="16" t="n"/>
      <c r="J111" s="14" t="n"/>
      <c r="K111" s="16" t="n"/>
      <c r="L111" s="14" t="n"/>
      <c r="M111" s="13" t="n"/>
      <c r="N111" s="17">
        <f>IF(OR($H111="",$I111=""),"",MAX(0,$H111-$I111))</f>
        <v/>
      </c>
      <c r="O111" s="17">
        <f>IF(OR($I111="",$K111=""),"",$K111-$I111)</f>
        <v/>
      </c>
      <c r="P111" s="18">
        <f>IF($E111="","",IFERROR(INDEX('Sucursales y productos'!$G$2:$G$301,MATCH($E111,'Sucursales y productos'!$D$2:$D$301,0)),0))</f>
        <v/>
      </c>
      <c r="Q111" s="18">
        <f>IF($O111="","",$O111*N($P111))</f>
        <v/>
      </c>
      <c r="R111" s="18">
        <f>IF($I111="","",$I111*N($P111))</f>
        <v/>
      </c>
      <c r="S111" s="15">
        <f>IF($E111="","",IF($I111="","Pedido sin enviar",IF($K111="",IF(N($I111)&lt;N($H111),"Envío parcial · en camino","En camino"),IF($K111=$I111,IF(N($I111)&lt;N($H111),"Recibido · envío parcial","Recibido OK"),"Recibido con diferencia"))))</f>
        <v/>
      </c>
      <c r="T111" s="13" t="n"/>
      <c r="U111" s="15">
        <f>IF(OR($A111="",$A111&lt;&gt;Remito!$C$3),"",COUNTIF($A$2:$A111,$A111))</f>
        <v/>
      </c>
    </row>
    <row r="112">
      <c r="A112" s="13" t="n"/>
      <c r="B112" s="14" t="n"/>
      <c r="C112" s="13" t="n"/>
      <c r="D112" s="13" t="n"/>
      <c r="E112" s="13" t="n"/>
      <c r="F112" s="15">
        <f>IF($E112="","",IFERROR(INDEX('Sucursales y productos'!$E$2:$E$301,MATCH($E112,'Sucursales y productos'!$D$2:$D$301,0)),"Código no cargado"))</f>
        <v/>
      </c>
      <c r="G112" s="15">
        <f>IF($E112="","",IFERROR(INDEX('Sucursales y productos'!$F$2:$F$301,MATCH($E112,'Sucursales y productos'!$D$2:$D$301,0)),""))</f>
        <v/>
      </c>
      <c r="H112" s="16" t="n"/>
      <c r="I112" s="16" t="n"/>
      <c r="J112" s="14" t="n"/>
      <c r="K112" s="16" t="n"/>
      <c r="L112" s="14" t="n"/>
      <c r="M112" s="13" t="n"/>
      <c r="N112" s="17">
        <f>IF(OR($H112="",$I112=""),"",MAX(0,$H112-$I112))</f>
        <v/>
      </c>
      <c r="O112" s="17">
        <f>IF(OR($I112="",$K112=""),"",$K112-$I112)</f>
        <v/>
      </c>
      <c r="P112" s="18">
        <f>IF($E112="","",IFERROR(INDEX('Sucursales y productos'!$G$2:$G$301,MATCH($E112,'Sucursales y productos'!$D$2:$D$301,0)),0))</f>
        <v/>
      </c>
      <c r="Q112" s="18">
        <f>IF($O112="","",$O112*N($P112))</f>
        <v/>
      </c>
      <c r="R112" s="18">
        <f>IF($I112="","",$I112*N($P112))</f>
        <v/>
      </c>
      <c r="S112" s="15">
        <f>IF($E112="","",IF($I112="","Pedido sin enviar",IF($K112="",IF(N($I112)&lt;N($H112),"Envío parcial · en camino","En camino"),IF($K112=$I112,IF(N($I112)&lt;N($H112),"Recibido · envío parcial","Recibido OK"),"Recibido con diferencia"))))</f>
        <v/>
      </c>
      <c r="T112" s="13" t="n"/>
      <c r="U112" s="15">
        <f>IF(OR($A112="",$A112&lt;&gt;Remito!$C$3),"",COUNTIF($A$2:$A112,$A112))</f>
        <v/>
      </c>
    </row>
    <row r="113">
      <c r="A113" s="13" t="n"/>
      <c r="B113" s="14" t="n"/>
      <c r="C113" s="13" t="n"/>
      <c r="D113" s="13" t="n"/>
      <c r="E113" s="13" t="n"/>
      <c r="F113" s="15">
        <f>IF($E113="","",IFERROR(INDEX('Sucursales y productos'!$E$2:$E$301,MATCH($E113,'Sucursales y productos'!$D$2:$D$301,0)),"Código no cargado"))</f>
        <v/>
      </c>
      <c r="G113" s="15">
        <f>IF($E113="","",IFERROR(INDEX('Sucursales y productos'!$F$2:$F$301,MATCH($E113,'Sucursales y productos'!$D$2:$D$301,0)),""))</f>
        <v/>
      </c>
      <c r="H113" s="16" t="n"/>
      <c r="I113" s="16" t="n"/>
      <c r="J113" s="14" t="n"/>
      <c r="K113" s="16" t="n"/>
      <c r="L113" s="14" t="n"/>
      <c r="M113" s="13" t="n"/>
      <c r="N113" s="17">
        <f>IF(OR($H113="",$I113=""),"",MAX(0,$H113-$I113))</f>
        <v/>
      </c>
      <c r="O113" s="17">
        <f>IF(OR($I113="",$K113=""),"",$K113-$I113)</f>
        <v/>
      </c>
      <c r="P113" s="18">
        <f>IF($E113="","",IFERROR(INDEX('Sucursales y productos'!$G$2:$G$301,MATCH($E113,'Sucursales y productos'!$D$2:$D$301,0)),0))</f>
        <v/>
      </c>
      <c r="Q113" s="18">
        <f>IF($O113="","",$O113*N($P113))</f>
        <v/>
      </c>
      <c r="R113" s="18">
        <f>IF($I113="","",$I113*N($P113))</f>
        <v/>
      </c>
      <c r="S113" s="15">
        <f>IF($E113="","",IF($I113="","Pedido sin enviar",IF($K113="",IF(N($I113)&lt;N($H113),"Envío parcial · en camino","En camino"),IF($K113=$I113,IF(N($I113)&lt;N($H113),"Recibido · envío parcial","Recibido OK"),"Recibido con diferencia"))))</f>
        <v/>
      </c>
      <c r="T113" s="13" t="n"/>
      <c r="U113" s="15">
        <f>IF(OR($A113="",$A113&lt;&gt;Remito!$C$3),"",COUNTIF($A$2:$A113,$A113))</f>
        <v/>
      </c>
    </row>
    <row r="114">
      <c r="A114" s="13" t="n"/>
      <c r="B114" s="14" t="n"/>
      <c r="C114" s="13" t="n"/>
      <c r="D114" s="13" t="n"/>
      <c r="E114" s="13" t="n"/>
      <c r="F114" s="15">
        <f>IF($E114="","",IFERROR(INDEX('Sucursales y productos'!$E$2:$E$301,MATCH($E114,'Sucursales y productos'!$D$2:$D$301,0)),"Código no cargado"))</f>
        <v/>
      </c>
      <c r="G114" s="15">
        <f>IF($E114="","",IFERROR(INDEX('Sucursales y productos'!$F$2:$F$301,MATCH($E114,'Sucursales y productos'!$D$2:$D$301,0)),""))</f>
        <v/>
      </c>
      <c r="H114" s="16" t="n"/>
      <c r="I114" s="16" t="n"/>
      <c r="J114" s="14" t="n"/>
      <c r="K114" s="16" t="n"/>
      <c r="L114" s="14" t="n"/>
      <c r="M114" s="13" t="n"/>
      <c r="N114" s="17">
        <f>IF(OR($H114="",$I114=""),"",MAX(0,$H114-$I114))</f>
        <v/>
      </c>
      <c r="O114" s="17">
        <f>IF(OR($I114="",$K114=""),"",$K114-$I114)</f>
        <v/>
      </c>
      <c r="P114" s="18">
        <f>IF($E114="","",IFERROR(INDEX('Sucursales y productos'!$G$2:$G$301,MATCH($E114,'Sucursales y productos'!$D$2:$D$301,0)),0))</f>
        <v/>
      </c>
      <c r="Q114" s="18">
        <f>IF($O114="","",$O114*N($P114))</f>
        <v/>
      </c>
      <c r="R114" s="18">
        <f>IF($I114="","",$I114*N($P114))</f>
        <v/>
      </c>
      <c r="S114" s="15">
        <f>IF($E114="","",IF($I114="","Pedido sin enviar",IF($K114="",IF(N($I114)&lt;N($H114),"Envío parcial · en camino","En camino"),IF($K114=$I114,IF(N($I114)&lt;N($H114),"Recibido · envío parcial","Recibido OK"),"Recibido con diferencia"))))</f>
        <v/>
      </c>
      <c r="T114" s="13" t="n"/>
      <c r="U114" s="15">
        <f>IF(OR($A114="",$A114&lt;&gt;Remito!$C$3),"",COUNTIF($A$2:$A114,$A114))</f>
        <v/>
      </c>
    </row>
    <row r="115">
      <c r="A115" s="13" t="n"/>
      <c r="B115" s="14" t="n"/>
      <c r="C115" s="13" t="n"/>
      <c r="D115" s="13" t="n"/>
      <c r="E115" s="13" t="n"/>
      <c r="F115" s="15">
        <f>IF($E115="","",IFERROR(INDEX('Sucursales y productos'!$E$2:$E$301,MATCH($E115,'Sucursales y productos'!$D$2:$D$301,0)),"Código no cargado"))</f>
        <v/>
      </c>
      <c r="G115" s="15">
        <f>IF($E115="","",IFERROR(INDEX('Sucursales y productos'!$F$2:$F$301,MATCH($E115,'Sucursales y productos'!$D$2:$D$301,0)),""))</f>
        <v/>
      </c>
      <c r="H115" s="16" t="n"/>
      <c r="I115" s="16" t="n"/>
      <c r="J115" s="14" t="n"/>
      <c r="K115" s="16" t="n"/>
      <c r="L115" s="14" t="n"/>
      <c r="M115" s="13" t="n"/>
      <c r="N115" s="17">
        <f>IF(OR($H115="",$I115=""),"",MAX(0,$H115-$I115))</f>
        <v/>
      </c>
      <c r="O115" s="17">
        <f>IF(OR($I115="",$K115=""),"",$K115-$I115)</f>
        <v/>
      </c>
      <c r="P115" s="18">
        <f>IF($E115="","",IFERROR(INDEX('Sucursales y productos'!$G$2:$G$301,MATCH($E115,'Sucursales y productos'!$D$2:$D$301,0)),0))</f>
        <v/>
      </c>
      <c r="Q115" s="18">
        <f>IF($O115="","",$O115*N($P115))</f>
        <v/>
      </c>
      <c r="R115" s="18">
        <f>IF($I115="","",$I115*N($P115))</f>
        <v/>
      </c>
      <c r="S115" s="15">
        <f>IF($E115="","",IF($I115="","Pedido sin enviar",IF($K115="",IF(N($I115)&lt;N($H115),"Envío parcial · en camino","En camino"),IF($K115=$I115,IF(N($I115)&lt;N($H115),"Recibido · envío parcial","Recibido OK"),"Recibido con diferencia"))))</f>
        <v/>
      </c>
      <c r="T115" s="13" t="n"/>
      <c r="U115" s="15">
        <f>IF(OR($A115="",$A115&lt;&gt;Remito!$C$3),"",COUNTIF($A$2:$A115,$A115))</f>
        <v/>
      </c>
    </row>
    <row r="116">
      <c r="A116" s="13" t="n"/>
      <c r="B116" s="14" t="n"/>
      <c r="C116" s="13" t="n"/>
      <c r="D116" s="13" t="n"/>
      <c r="E116" s="13" t="n"/>
      <c r="F116" s="15">
        <f>IF($E116="","",IFERROR(INDEX('Sucursales y productos'!$E$2:$E$301,MATCH($E116,'Sucursales y productos'!$D$2:$D$301,0)),"Código no cargado"))</f>
        <v/>
      </c>
      <c r="G116" s="15">
        <f>IF($E116="","",IFERROR(INDEX('Sucursales y productos'!$F$2:$F$301,MATCH($E116,'Sucursales y productos'!$D$2:$D$301,0)),""))</f>
        <v/>
      </c>
      <c r="H116" s="16" t="n"/>
      <c r="I116" s="16" t="n"/>
      <c r="J116" s="14" t="n"/>
      <c r="K116" s="16" t="n"/>
      <c r="L116" s="14" t="n"/>
      <c r="M116" s="13" t="n"/>
      <c r="N116" s="17">
        <f>IF(OR($H116="",$I116=""),"",MAX(0,$H116-$I116))</f>
        <v/>
      </c>
      <c r="O116" s="17">
        <f>IF(OR($I116="",$K116=""),"",$K116-$I116)</f>
        <v/>
      </c>
      <c r="P116" s="18">
        <f>IF($E116="","",IFERROR(INDEX('Sucursales y productos'!$G$2:$G$301,MATCH($E116,'Sucursales y productos'!$D$2:$D$301,0)),0))</f>
        <v/>
      </c>
      <c r="Q116" s="18">
        <f>IF($O116="","",$O116*N($P116))</f>
        <v/>
      </c>
      <c r="R116" s="18">
        <f>IF($I116="","",$I116*N($P116))</f>
        <v/>
      </c>
      <c r="S116" s="15">
        <f>IF($E116="","",IF($I116="","Pedido sin enviar",IF($K116="",IF(N($I116)&lt;N($H116),"Envío parcial · en camino","En camino"),IF($K116=$I116,IF(N($I116)&lt;N($H116),"Recibido · envío parcial","Recibido OK"),"Recibido con diferencia"))))</f>
        <v/>
      </c>
      <c r="T116" s="13" t="n"/>
      <c r="U116" s="15">
        <f>IF(OR($A116="",$A116&lt;&gt;Remito!$C$3),"",COUNTIF($A$2:$A116,$A116))</f>
        <v/>
      </c>
    </row>
    <row r="117">
      <c r="A117" s="13" t="n"/>
      <c r="B117" s="14" t="n"/>
      <c r="C117" s="13" t="n"/>
      <c r="D117" s="13" t="n"/>
      <c r="E117" s="13" t="n"/>
      <c r="F117" s="15">
        <f>IF($E117="","",IFERROR(INDEX('Sucursales y productos'!$E$2:$E$301,MATCH($E117,'Sucursales y productos'!$D$2:$D$301,0)),"Código no cargado"))</f>
        <v/>
      </c>
      <c r="G117" s="15">
        <f>IF($E117="","",IFERROR(INDEX('Sucursales y productos'!$F$2:$F$301,MATCH($E117,'Sucursales y productos'!$D$2:$D$301,0)),""))</f>
        <v/>
      </c>
      <c r="H117" s="16" t="n"/>
      <c r="I117" s="16" t="n"/>
      <c r="J117" s="14" t="n"/>
      <c r="K117" s="16" t="n"/>
      <c r="L117" s="14" t="n"/>
      <c r="M117" s="13" t="n"/>
      <c r="N117" s="17">
        <f>IF(OR($H117="",$I117=""),"",MAX(0,$H117-$I117))</f>
        <v/>
      </c>
      <c r="O117" s="17">
        <f>IF(OR($I117="",$K117=""),"",$K117-$I117)</f>
        <v/>
      </c>
      <c r="P117" s="18">
        <f>IF($E117="","",IFERROR(INDEX('Sucursales y productos'!$G$2:$G$301,MATCH($E117,'Sucursales y productos'!$D$2:$D$301,0)),0))</f>
        <v/>
      </c>
      <c r="Q117" s="18">
        <f>IF($O117="","",$O117*N($P117))</f>
        <v/>
      </c>
      <c r="R117" s="18">
        <f>IF($I117="","",$I117*N($P117))</f>
        <v/>
      </c>
      <c r="S117" s="15">
        <f>IF($E117="","",IF($I117="","Pedido sin enviar",IF($K117="",IF(N($I117)&lt;N($H117),"Envío parcial · en camino","En camino"),IF($K117=$I117,IF(N($I117)&lt;N($H117),"Recibido · envío parcial","Recibido OK"),"Recibido con diferencia"))))</f>
        <v/>
      </c>
      <c r="T117" s="13" t="n"/>
      <c r="U117" s="15">
        <f>IF(OR($A117="",$A117&lt;&gt;Remito!$C$3),"",COUNTIF($A$2:$A117,$A117))</f>
        <v/>
      </c>
    </row>
    <row r="118">
      <c r="A118" s="13" t="n"/>
      <c r="B118" s="14" t="n"/>
      <c r="C118" s="13" t="n"/>
      <c r="D118" s="13" t="n"/>
      <c r="E118" s="13" t="n"/>
      <c r="F118" s="15">
        <f>IF($E118="","",IFERROR(INDEX('Sucursales y productos'!$E$2:$E$301,MATCH($E118,'Sucursales y productos'!$D$2:$D$301,0)),"Código no cargado"))</f>
        <v/>
      </c>
      <c r="G118" s="15">
        <f>IF($E118="","",IFERROR(INDEX('Sucursales y productos'!$F$2:$F$301,MATCH($E118,'Sucursales y productos'!$D$2:$D$301,0)),""))</f>
        <v/>
      </c>
      <c r="H118" s="16" t="n"/>
      <c r="I118" s="16" t="n"/>
      <c r="J118" s="14" t="n"/>
      <c r="K118" s="16" t="n"/>
      <c r="L118" s="14" t="n"/>
      <c r="M118" s="13" t="n"/>
      <c r="N118" s="17">
        <f>IF(OR($H118="",$I118=""),"",MAX(0,$H118-$I118))</f>
        <v/>
      </c>
      <c r="O118" s="17">
        <f>IF(OR($I118="",$K118=""),"",$K118-$I118)</f>
        <v/>
      </c>
      <c r="P118" s="18">
        <f>IF($E118="","",IFERROR(INDEX('Sucursales y productos'!$G$2:$G$301,MATCH($E118,'Sucursales y productos'!$D$2:$D$301,0)),0))</f>
        <v/>
      </c>
      <c r="Q118" s="18">
        <f>IF($O118="","",$O118*N($P118))</f>
        <v/>
      </c>
      <c r="R118" s="18">
        <f>IF($I118="","",$I118*N($P118))</f>
        <v/>
      </c>
      <c r="S118" s="15">
        <f>IF($E118="","",IF($I118="","Pedido sin enviar",IF($K118="",IF(N($I118)&lt;N($H118),"Envío parcial · en camino","En camino"),IF($K118=$I118,IF(N($I118)&lt;N($H118),"Recibido · envío parcial","Recibido OK"),"Recibido con diferencia"))))</f>
        <v/>
      </c>
      <c r="T118" s="13" t="n"/>
      <c r="U118" s="15">
        <f>IF(OR($A118="",$A118&lt;&gt;Remito!$C$3),"",COUNTIF($A$2:$A118,$A118))</f>
        <v/>
      </c>
    </row>
    <row r="119">
      <c r="A119" s="13" t="n"/>
      <c r="B119" s="14" t="n"/>
      <c r="C119" s="13" t="n"/>
      <c r="D119" s="13" t="n"/>
      <c r="E119" s="13" t="n"/>
      <c r="F119" s="15">
        <f>IF($E119="","",IFERROR(INDEX('Sucursales y productos'!$E$2:$E$301,MATCH($E119,'Sucursales y productos'!$D$2:$D$301,0)),"Código no cargado"))</f>
        <v/>
      </c>
      <c r="G119" s="15">
        <f>IF($E119="","",IFERROR(INDEX('Sucursales y productos'!$F$2:$F$301,MATCH($E119,'Sucursales y productos'!$D$2:$D$301,0)),""))</f>
        <v/>
      </c>
      <c r="H119" s="16" t="n"/>
      <c r="I119" s="16" t="n"/>
      <c r="J119" s="14" t="n"/>
      <c r="K119" s="16" t="n"/>
      <c r="L119" s="14" t="n"/>
      <c r="M119" s="13" t="n"/>
      <c r="N119" s="17">
        <f>IF(OR($H119="",$I119=""),"",MAX(0,$H119-$I119))</f>
        <v/>
      </c>
      <c r="O119" s="17">
        <f>IF(OR($I119="",$K119=""),"",$K119-$I119)</f>
        <v/>
      </c>
      <c r="P119" s="18">
        <f>IF($E119="","",IFERROR(INDEX('Sucursales y productos'!$G$2:$G$301,MATCH($E119,'Sucursales y productos'!$D$2:$D$301,0)),0))</f>
        <v/>
      </c>
      <c r="Q119" s="18">
        <f>IF($O119="","",$O119*N($P119))</f>
        <v/>
      </c>
      <c r="R119" s="18">
        <f>IF($I119="","",$I119*N($P119))</f>
        <v/>
      </c>
      <c r="S119" s="15">
        <f>IF($E119="","",IF($I119="","Pedido sin enviar",IF($K119="",IF(N($I119)&lt;N($H119),"Envío parcial · en camino","En camino"),IF($K119=$I119,IF(N($I119)&lt;N($H119),"Recibido · envío parcial","Recibido OK"),"Recibido con diferencia"))))</f>
        <v/>
      </c>
      <c r="T119" s="13" t="n"/>
      <c r="U119" s="15">
        <f>IF(OR($A119="",$A119&lt;&gt;Remito!$C$3),"",COUNTIF($A$2:$A119,$A119))</f>
        <v/>
      </c>
    </row>
    <row r="120">
      <c r="A120" s="13" t="n"/>
      <c r="B120" s="14" t="n"/>
      <c r="C120" s="13" t="n"/>
      <c r="D120" s="13" t="n"/>
      <c r="E120" s="13" t="n"/>
      <c r="F120" s="15">
        <f>IF($E120="","",IFERROR(INDEX('Sucursales y productos'!$E$2:$E$301,MATCH($E120,'Sucursales y productos'!$D$2:$D$301,0)),"Código no cargado"))</f>
        <v/>
      </c>
      <c r="G120" s="15">
        <f>IF($E120="","",IFERROR(INDEX('Sucursales y productos'!$F$2:$F$301,MATCH($E120,'Sucursales y productos'!$D$2:$D$301,0)),""))</f>
        <v/>
      </c>
      <c r="H120" s="16" t="n"/>
      <c r="I120" s="16" t="n"/>
      <c r="J120" s="14" t="n"/>
      <c r="K120" s="16" t="n"/>
      <c r="L120" s="14" t="n"/>
      <c r="M120" s="13" t="n"/>
      <c r="N120" s="17">
        <f>IF(OR($H120="",$I120=""),"",MAX(0,$H120-$I120))</f>
        <v/>
      </c>
      <c r="O120" s="17">
        <f>IF(OR($I120="",$K120=""),"",$K120-$I120)</f>
        <v/>
      </c>
      <c r="P120" s="18">
        <f>IF($E120="","",IFERROR(INDEX('Sucursales y productos'!$G$2:$G$301,MATCH($E120,'Sucursales y productos'!$D$2:$D$301,0)),0))</f>
        <v/>
      </c>
      <c r="Q120" s="18">
        <f>IF($O120="","",$O120*N($P120))</f>
        <v/>
      </c>
      <c r="R120" s="18">
        <f>IF($I120="","",$I120*N($P120))</f>
        <v/>
      </c>
      <c r="S120" s="15">
        <f>IF($E120="","",IF($I120="","Pedido sin enviar",IF($K120="",IF(N($I120)&lt;N($H120),"Envío parcial · en camino","En camino"),IF($K120=$I120,IF(N($I120)&lt;N($H120),"Recibido · envío parcial","Recibido OK"),"Recibido con diferencia"))))</f>
        <v/>
      </c>
      <c r="T120" s="13" t="n"/>
      <c r="U120" s="15">
        <f>IF(OR($A120="",$A120&lt;&gt;Remito!$C$3),"",COUNTIF($A$2:$A120,$A120))</f>
        <v/>
      </c>
    </row>
    <row r="121">
      <c r="A121" s="13" t="n"/>
      <c r="B121" s="14" t="n"/>
      <c r="C121" s="13" t="n"/>
      <c r="D121" s="13" t="n"/>
      <c r="E121" s="13" t="n"/>
      <c r="F121" s="15">
        <f>IF($E121="","",IFERROR(INDEX('Sucursales y productos'!$E$2:$E$301,MATCH($E121,'Sucursales y productos'!$D$2:$D$301,0)),"Código no cargado"))</f>
        <v/>
      </c>
      <c r="G121" s="15">
        <f>IF($E121="","",IFERROR(INDEX('Sucursales y productos'!$F$2:$F$301,MATCH($E121,'Sucursales y productos'!$D$2:$D$301,0)),""))</f>
        <v/>
      </c>
      <c r="H121" s="16" t="n"/>
      <c r="I121" s="16" t="n"/>
      <c r="J121" s="14" t="n"/>
      <c r="K121" s="16" t="n"/>
      <c r="L121" s="14" t="n"/>
      <c r="M121" s="13" t="n"/>
      <c r="N121" s="17">
        <f>IF(OR($H121="",$I121=""),"",MAX(0,$H121-$I121))</f>
        <v/>
      </c>
      <c r="O121" s="17">
        <f>IF(OR($I121="",$K121=""),"",$K121-$I121)</f>
        <v/>
      </c>
      <c r="P121" s="18">
        <f>IF($E121="","",IFERROR(INDEX('Sucursales y productos'!$G$2:$G$301,MATCH($E121,'Sucursales y productos'!$D$2:$D$301,0)),0))</f>
        <v/>
      </c>
      <c r="Q121" s="18">
        <f>IF($O121="","",$O121*N($P121))</f>
        <v/>
      </c>
      <c r="R121" s="18">
        <f>IF($I121="","",$I121*N($P121))</f>
        <v/>
      </c>
      <c r="S121" s="15">
        <f>IF($E121="","",IF($I121="","Pedido sin enviar",IF($K121="",IF(N($I121)&lt;N($H121),"Envío parcial · en camino","En camino"),IF($K121=$I121,IF(N($I121)&lt;N($H121),"Recibido · envío parcial","Recibido OK"),"Recibido con diferencia"))))</f>
        <v/>
      </c>
      <c r="T121" s="13" t="n"/>
      <c r="U121" s="15">
        <f>IF(OR($A121="",$A121&lt;&gt;Remito!$C$3),"",COUNTIF($A$2:$A121,$A121))</f>
        <v/>
      </c>
    </row>
    <row r="122">
      <c r="A122" s="13" t="n"/>
      <c r="B122" s="14" t="n"/>
      <c r="C122" s="13" t="n"/>
      <c r="D122" s="13" t="n"/>
      <c r="E122" s="13" t="n"/>
      <c r="F122" s="15">
        <f>IF($E122="","",IFERROR(INDEX('Sucursales y productos'!$E$2:$E$301,MATCH($E122,'Sucursales y productos'!$D$2:$D$301,0)),"Código no cargado"))</f>
        <v/>
      </c>
      <c r="G122" s="15">
        <f>IF($E122="","",IFERROR(INDEX('Sucursales y productos'!$F$2:$F$301,MATCH($E122,'Sucursales y productos'!$D$2:$D$301,0)),""))</f>
        <v/>
      </c>
      <c r="H122" s="16" t="n"/>
      <c r="I122" s="16" t="n"/>
      <c r="J122" s="14" t="n"/>
      <c r="K122" s="16" t="n"/>
      <c r="L122" s="14" t="n"/>
      <c r="M122" s="13" t="n"/>
      <c r="N122" s="17">
        <f>IF(OR($H122="",$I122=""),"",MAX(0,$H122-$I122))</f>
        <v/>
      </c>
      <c r="O122" s="17">
        <f>IF(OR($I122="",$K122=""),"",$K122-$I122)</f>
        <v/>
      </c>
      <c r="P122" s="18">
        <f>IF($E122="","",IFERROR(INDEX('Sucursales y productos'!$G$2:$G$301,MATCH($E122,'Sucursales y productos'!$D$2:$D$301,0)),0))</f>
        <v/>
      </c>
      <c r="Q122" s="18">
        <f>IF($O122="","",$O122*N($P122))</f>
        <v/>
      </c>
      <c r="R122" s="18">
        <f>IF($I122="","",$I122*N($P122))</f>
        <v/>
      </c>
      <c r="S122" s="15">
        <f>IF($E122="","",IF($I122="","Pedido sin enviar",IF($K122="",IF(N($I122)&lt;N($H122),"Envío parcial · en camino","En camino"),IF($K122=$I122,IF(N($I122)&lt;N($H122),"Recibido · envío parcial","Recibido OK"),"Recibido con diferencia"))))</f>
        <v/>
      </c>
      <c r="T122" s="13" t="n"/>
      <c r="U122" s="15">
        <f>IF(OR($A122="",$A122&lt;&gt;Remito!$C$3),"",COUNTIF($A$2:$A122,$A122))</f>
        <v/>
      </c>
    </row>
    <row r="123">
      <c r="A123" s="13" t="n"/>
      <c r="B123" s="14" t="n"/>
      <c r="C123" s="13" t="n"/>
      <c r="D123" s="13" t="n"/>
      <c r="E123" s="13" t="n"/>
      <c r="F123" s="15">
        <f>IF($E123="","",IFERROR(INDEX('Sucursales y productos'!$E$2:$E$301,MATCH($E123,'Sucursales y productos'!$D$2:$D$301,0)),"Código no cargado"))</f>
        <v/>
      </c>
      <c r="G123" s="15">
        <f>IF($E123="","",IFERROR(INDEX('Sucursales y productos'!$F$2:$F$301,MATCH($E123,'Sucursales y productos'!$D$2:$D$301,0)),""))</f>
        <v/>
      </c>
      <c r="H123" s="16" t="n"/>
      <c r="I123" s="16" t="n"/>
      <c r="J123" s="14" t="n"/>
      <c r="K123" s="16" t="n"/>
      <c r="L123" s="14" t="n"/>
      <c r="M123" s="13" t="n"/>
      <c r="N123" s="17">
        <f>IF(OR($H123="",$I123=""),"",MAX(0,$H123-$I123))</f>
        <v/>
      </c>
      <c r="O123" s="17">
        <f>IF(OR($I123="",$K123=""),"",$K123-$I123)</f>
        <v/>
      </c>
      <c r="P123" s="18">
        <f>IF($E123="","",IFERROR(INDEX('Sucursales y productos'!$G$2:$G$301,MATCH($E123,'Sucursales y productos'!$D$2:$D$301,0)),0))</f>
        <v/>
      </c>
      <c r="Q123" s="18">
        <f>IF($O123="","",$O123*N($P123))</f>
        <v/>
      </c>
      <c r="R123" s="18">
        <f>IF($I123="","",$I123*N($P123))</f>
        <v/>
      </c>
      <c r="S123" s="15">
        <f>IF($E123="","",IF($I123="","Pedido sin enviar",IF($K123="",IF(N($I123)&lt;N($H123),"Envío parcial · en camino","En camino"),IF($K123=$I123,IF(N($I123)&lt;N($H123),"Recibido · envío parcial","Recibido OK"),"Recibido con diferencia"))))</f>
        <v/>
      </c>
      <c r="T123" s="13" t="n"/>
      <c r="U123" s="15">
        <f>IF(OR($A123="",$A123&lt;&gt;Remito!$C$3),"",COUNTIF($A$2:$A123,$A123))</f>
        <v/>
      </c>
    </row>
    <row r="124">
      <c r="A124" s="13" t="n"/>
      <c r="B124" s="14" t="n"/>
      <c r="C124" s="13" t="n"/>
      <c r="D124" s="13" t="n"/>
      <c r="E124" s="13" t="n"/>
      <c r="F124" s="15">
        <f>IF($E124="","",IFERROR(INDEX('Sucursales y productos'!$E$2:$E$301,MATCH($E124,'Sucursales y productos'!$D$2:$D$301,0)),"Código no cargado"))</f>
        <v/>
      </c>
      <c r="G124" s="15">
        <f>IF($E124="","",IFERROR(INDEX('Sucursales y productos'!$F$2:$F$301,MATCH($E124,'Sucursales y productos'!$D$2:$D$301,0)),""))</f>
        <v/>
      </c>
      <c r="H124" s="16" t="n"/>
      <c r="I124" s="16" t="n"/>
      <c r="J124" s="14" t="n"/>
      <c r="K124" s="16" t="n"/>
      <c r="L124" s="14" t="n"/>
      <c r="M124" s="13" t="n"/>
      <c r="N124" s="17">
        <f>IF(OR($H124="",$I124=""),"",MAX(0,$H124-$I124))</f>
        <v/>
      </c>
      <c r="O124" s="17">
        <f>IF(OR($I124="",$K124=""),"",$K124-$I124)</f>
        <v/>
      </c>
      <c r="P124" s="18">
        <f>IF($E124="","",IFERROR(INDEX('Sucursales y productos'!$G$2:$G$301,MATCH($E124,'Sucursales y productos'!$D$2:$D$301,0)),0))</f>
        <v/>
      </c>
      <c r="Q124" s="18">
        <f>IF($O124="","",$O124*N($P124))</f>
        <v/>
      </c>
      <c r="R124" s="18">
        <f>IF($I124="","",$I124*N($P124))</f>
        <v/>
      </c>
      <c r="S124" s="15">
        <f>IF($E124="","",IF($I124="","Pedido sin enviar",IF($K124="",IF(N($I124)&lt;N($H124),"Envío parcial · en camino","En camino"),IF($K124=$I124,IF(N($I124)&lt;N($H124),"Recibido · envío parcial","Recibido OK"),"Recibido con diferencia"))))</f>
        <v/>
      </c>
      <c r="T124" s="13" t="n"/>
      <c r="U124" s="15">
        <f>IF(OR($A124="",$A124&lt;&gt;Remito!$C$3),"",COUNTIF($A$2:$A124,$A124))</f>
        <v/>
      </c>
    </row>
    <row r="125">
      <c r="A125" s="13" t="n"/>
      <c r="B125" s="14" t="n"/>
      <c r="C125" s="13" t="n"/>
      <c r="D125" s="13" t="n"/>
      <c r="E125" s="13" t="n"/>
      <c r="F125" s="15">
        <f>IF($E125="","",IFERROR(INDEX('Sucursales y productos'!$E$2:$E$301,MATCH($E125,'Sucursales y productos'!$D$2:$D$301,0)),"Código no cargado"))</f>
        <v/>
      </c>
      <c r="G125" s="15">
        <f>IF($E125="","",IFERROR(INDEX('Sucursales y productos'!$F$2:$F$301,MATCH($E125,'Sucursales y productos'!$D$2:$D$301,0)),""))</f>
        <v/>
      </c>
      <c r="H125" s="16" t="n"/>
      <c r="I125" s="16" t="n"/>
      <c r="J125" s="14" t="n"/>
      <c r="K125" s="16" t="n"/>
      <c r="L125" s="14" t="n"/>
      <c r="M125" s="13" t="n"/>
      <c r="N125" s="17">
        <f>IF(OR($H125="",$I125=""),"",MAX(0,$H125-$I125))</f>
        <v/>
      </c>
      <c r="O125" s="17">
        <f>IF(OR($I125="",$K125=""),"",$K125-$I125)</f>
        <v/>
      </c>
      <c r="P125" s="18">
        <f>IF($E125="","",IFERROR(INDEX('Sucursales y productos'!$G$2:$G$301,MATCH($E125,'Sucursales y productos'!$D$2:$D$301,0)),0))</f>
        <v/>
      </c>
      <c r="Q125" s="18">
        <f>IF($O125="","",$O125*N($P125))</f>
        <v/>
      </c>
      <c r="R125" s="18">
        <f>IF($I125="","",$I125*N($P125))</f>
        <v/>
      </c>
      <c r="S125" s="15">
        <f>IF($E125="","",IF($I125="","Pedido sin enviar",IF($K125="",IF(N($I125)&lt;N($H125),"Envío parcial · en camino","En camino"),IF($K125=$I125,IF(N($I125)&lt;N($H125),"Recibido · envío parcial","Recibido OK"),"Recibido con diferencia"))))</f>
        <v/>
      </c>
      <c r="T125" s="13" t="n"/>
      <c r="U125" s="15">
        <f>IF(OR($A125="",$A125&lt;&gt;Remito!$C$3),"",COUNTIF($A$2:$A125,$A125))</f>
        <v/>
      </c>
    </row>
    <row r="126">
      <c r="A126" s="13" t="n"/>
      <c r="B126" s="14" t="n"/>
      <c r="C126" s="13" t="n"/>
      <c r="D126" s="13" t="n"/>
      <c r="E126" s="13" t="n"/>
      <c r="F126" s="15">
        <f>IF($E126="","",IFERROR(INDEX('Sucursales y productos'!$E$2:$E$301,MATCH($E126,'Sucursales y productos'!$D$2:$D$301,0)),"Código no cargado"))</f>
        <v/>
      </c>
      <c r="G126" s="15">
        <f>IF($E126="","",IFERROR(INDEX('Sucursales y productos'!$F$2:$F$301,MATCH($E126,'Sucursales y productos'!$D$2:$D$301,0)),""))</f>
        <v/>
      </c>
      <c r="H126" s="16" t="n"/>
      <c r="I126" s="16" t="n"/>
      <c r="J126" s="14" t="n"/>
      <c r="K126" s="16" t="n"/>
      <c r="L126" s="14" t="n"/>
      <c r="M126" s="13" t="n"/>
      <c r="N126" s="17">
        <f>IF(OR($H126="",$I126=""),"",MAX(0,$H126-$I126))</f>
        <v/>
      </c>
      <c r="O126" s="17">
        <f>IF(OR($I126="",$K126=""),"",$K126-$I126)</f>
        <v/>
      </c>
      <c r="P126" s="18">
        <f>IF($E126="","",IFERROR(INDEX('Sucursales y productos'!$G$2:$G$301,MATCH($E126,'Sucursales y productos'!$D$2:$D$301,0)),0))</f>
        <v/>
      </c>
      <c r="Q126" s="18">
        <f>IF($O126="","",$O126*N($P126))</f>
        <v/>
      </c>
      <c r="R126" s="18">
        <f>IF($I126="","",$I126*N($P126))</f>
        <v/>
      </c>
      <c r="S126" s="15">
        <f>IF($E126="","",IF($I126="","Pedido sin enviar",IF($K126="",IF(N($I126)&lt;N($H126),"Envío parcial · en camino","En camino"),IF($K126=$I126,IF(N($I126)&lt;N($H126),"Recibido · envío parcial","Recibido OK"),"Recibido con diferencia"))))</f>
        <v/>
      </c>
      <c r="T126" s="13" t="n"/>
      <c r="U126" s="15">
        <f>IF(OR($A126="",$A126&lt;&gt;Remito!$C$3),"",COUNTIF($A$2:$A126,$A126))</f>
        <v/>
      </c>
    </row>
    <row r="127">
      <c r="A127" s="13" t="n"/>
      <c r="B127" s="14" t="n"/>
      <c r="C127" s="13" t="n"/>
      <c r="D127" s="13" t="n"/>
      <c r="E127" s="13" t="n"/>
      <c r="F127" s="15">
        <f>IF($E127="","",IFERROR(INDEX('Sucursales y productos'!$E$2:$E$301,MATCH($E127,'Sucursales y productos'!$D$2:$D$301,0)),"Código no cargado"))</f>
        <v/>
      </c>
      <c r="G127" s="15">
        <f>IF($E127="","",IFERROR(INDEX('Sucursales y productos'!$F$2:$F$301,MATCH($E127,'Sucursales y productos'!$D$2:$D$301,0)),""))</f>
        <v/>
      </c>
      <c r="H127" s="16" t="n"/>
      <c r="I127" s="16" t="n"/>
      <c r="J127" s="14" t="n"/>
      <c r="K127" s="16" t="n"/>
      <c r="L127" s="14" t="n"/>
      <c r="M127" s="13" t="n"/>
      <c r="N127" s="17">
        <f>IF(OR($H127="",$I127=""),"",MAX(0,$H127-$I127))</f>
        <v/>
      </c>
      <c r="O127" s="17">
        <f>IF(OR($I127="",$K127=""),"",$K127-$I127)</f>
        <v/>
      </c>
      <c r="P127" s="18">
        <f>IF($E127="","",IFERROR(INDEX('Sucursales y productos'!$G$2:$G$301,MATCH($E127,'Sucursales y productos'!$D$2:$D$301,0)),0))</f>
        <v/>
      </c>
      <c r="Q127" s="18">
        <f>IF($O127="","",$O127*N($P127))</f>
        <v/>
      </c>
      <c r="R127" s="18">
        <f>IF($I127="","",$I127*N($P127))</f>
        <v/>
      </c>
      <c r="S127" s="15">
        <f>IF($E127="","",IF($I127="","Pedido sin enviar",IF($K127="",IF(N($I127)&lt;N($H127),"Envío parcial · en camino","En camino"),IF($K127=$I127,IF(N($I127)&lt;N($H127),"Recibido · envío parcial","Recibido OK"),"Recibido con diferencia"))))</f>
        <v/>
      </c>
      <c r="T127" s="13" t="n"/>
      <c r="U127" s="15">
        <f>IF(OR($A127="",$A127&lt;&gt;Remito!$C$3),"",COUNTIF($A$2:$A127,$A127))</f>
        <v/>
      </c>
    </row>
    <row r="128">
      <c r="A128" s="13" t="n"/>
      <c r="B128" s="14" t="n"/>
      <c r="C128" s="13" t="n"/>
      <c r="D128" s="13" t="n"/>
      <c r="E128" s="13" t="n"/>
      <c r="F128" s="15">
        <f>IF($E128="","",IFERROR(INDEX('Sucursales y productos'!$E$2:$E$301,MATCH($E128,'Sucursales y productos'!$D$2:$D$301,0)),"Código no cargado"))</f>
        <v/>
      </c>
      <c r="G128" s="15">
        <f>IF($E128="","",IFERROR(INDEX('Sucursales y productos'!$F$2:$F$301,MATCH($E128,'Sucursales y productos'!$D$2:$D$301,0)),""))</f>
        <v/>
      </c>
      <c r="H128" s="16" t="n"/>
      <c r="I128" s="16" t="n"/>
      <c r="J128" s="14" t="n"/>
      <c r="K128" s="16" t="n"/>
      <c r="L128" s="14" t="n"/>
      <c r="M128" s="13" t="n"/>
      <c r="N128" s="17">
        <f>IF(OR($H128="",$I128=""),"",MAX(0,$H128-$I128))</f>
        <v/>
      </c>
      <c r="O128" s="17">
        <f>IF(OR($I128="",$K128=""),"",$K128-$I128)</f>
        <v/>
      </c>
      <c r="P128" s="18">
        <f>IF($E128="","",IFERROR(INDEX('Sucursales y productos'!$G$2:$G$301,MATCH($E128,'Sucursales y productos'!$D$2:$D$301,0)),0))</f>
        <v/>
      </c>
      <c r="Q128" s="18">
        <f>IF($O128="","",$O128*N($P128))</f>
        <v/>
      </c>
      <c r="R128" s="18">
        <f>IF($I128="","",$I128*N($P128))</f>
        <v/>
      </c>
      <c r="S128" s="15">
        <f>IF($E128="","",IF($I128="","Pedido sin enviar",IF($K128="",IF(N($I128)&lt;N($H128),"Envío parcial · en camino","En camino"),IF($K128=$I128,IF(N($I128)&lt;N($H128),"Recibido · envío parcial","Recibido OK"),"Recibido con diferencia"))))</f>
        <v/>
      </c>
      <c r="T128" s="13" t="n"/>
      <c r="U128" s="15">
        <f>IF(OR($A128="",$A128&lt;&gt;Remito!$C$3),"",COUNTIF($A$2:$A128,$A128))</f>
        <v/>
      </c>
    </row>
    <row r="129">
      <c r="A129" s="13" t="n"/>
      <c r="B129" s="14" t="n"/>
      <c r="C129" s="13" t="n"/>
      <c r="D129" s="13" t="n"/>
      <c r="E129" s="13" t="n"/>
      <c r="F129" s="15">
        <f>IF($E129="","",IFERROR(INDEX('Sucursales y productos'!$E$2:$E$301,MATCH($E129,'Sucursales y productos'!$D$2:$D$301,0)),"Código no cargado"))</f>
        <v/>
      </c>
      <c r="G129" s="15">
        <f>IF($E129="","",IFERROR(INDEX('Sucursales y productos'!$F$2:$F$301,MATCH($E129,'Sucursales y productos'!$D$2:$D$301,0)),""))</f>
        <v/>
      </c>
      <c r="H129" s="16" t="n"/>
      <c r="I129" s="16" t="n"/>
      <c r="J129" s="14" t="n"/>
      <c r="K129" s="16" t="n"/>
      <c r="L129" s="14" t="n"/>
      <c r="M129" s="13" t="n"/>
      <c r="N129" s="17">
        <f>IF(OR($H129="",$I129=""),"",MAX(0,$H129-$I129))</f>
        <v/>
      </c>
      <c r="O129" s="17">
        <f>IF(OR($I129="",$K129=""),"",$K129-$I129)</f>
        <v/>
      </c>
      <c r="P129" s="18">
        <f>IF($E129="","",IFERROR(INDEX('Sucursales y productos'!$G$2:$G$301,MATCH($E129,'Sucursales y productos'!$D$2:$D$301,0)),0))</f>
        <v/>
      </c>
      <c r="Q129" s="18">
        <f>IF($O129="","",$O129*N($P129))</f>
        <v/>
      </c>
      <c r="R129" s="18">
        <f>IF($I129="","",$I129*N($P129))</f>
        <v/>
      </c>
      <c r="S129" s="15">
        <f>IF($E129="","",IF($I129="","Pedido sin enviar",IF($K129="",IF(N($I129)&lt;N($H129),"Envío parcial · en camino","En camino"),IF($K129=$I129,IF(N($I129)&lt;N($H129),"Recibido · envío parcial","Recibido OK"),"Recibido con diferencia"))))</f>
        <v/>
      </c>
      <c r="T129" s="13" t="n"/>
      <c r="U129" s="15">
        <f>IF(OR($A129="",$A129&lt;&gt;Remito!$C$3),"",COUNTIF($A$2:$A129,$A129))</f>
        <v/>
      </c>
    </row>
    <row r="130">
      <c r="A130" s="13" t="n"/>
      <c r="B130" s="14" t="n"/>
      <c r="C130" s="13" t="n"/>
      <c r="D130" s="13" t="n"/>
      <c r="E130" s="13" t="n"/>
      <c r="F130" s="15">
        <f>IF($E130="","",IFERROR(INDEX('Sucursales y productos'!$E$2:$E$301,MATCH($E130,'Sucursales y productos'!$D$2:$D$301,0)),"Código no cargado"))</f>
        <v/>
      </c>
      <c r="G130" s="15">
        <f>IF($E130="","",IFERROR(INDEX('Sucursales y productos'!$F$2:$F$301,MATCH($E130,'Sucursales y productos'!$D$2:$D$301,0)),""))</f>
        <v/>
      </c>
      <c r="H130" s="16" t="n"/>
      <c r="I130" s="16" t="n"/>
      <c r="J130" s="14" t="n"/>
      <c r="K130" s="16" t="n"/>
      <c r="L130" s="14" t="n"/>
      <c r="M130" s="13" t="n"/>
      <c r="N130" s="17">
        <f>IF(OR($H130="",$I130=""),"",MAX(0,$H130-$I130))</f>
        <v/>
      </c>
      <c r="O130" s="17">
        <f>IF(OR($I130="",$K130=""),"",$K130-$I130)</f>
        <v/>
      </c>
      <c r="P130" s="18">
        <f>IF($E130="","",IFERROR(INDEX('Sucursales y productos'!$G$2:$G$301,MATCH($E130,'Sucursales y productos'!$D$2:$D$301,0)),0))</f>
        <v/>
      </c>
      <c r="Q130" s="18">
        <f>IF($O130="","",$O130*N($P130))</f>
        <v/>
      </c>
      <c r="R130" s="18">
        <f>IF($I130="","",$I130*N($P130))</f>
        <v/>
      </c>
      <c r="S130" s="15">
        <f>IF($E130="","",IF($I130="","Pedido sin enviar",IF($K130="",IF(N($I130)&lt;N($H130),"Envío parcial · en camino","En camino"),IF($K130=$I130,IF(N($I130)&lt;N($H130),"Recibido · envío parcial","Recibido OK"),"Recibido con diferencia"))))</f>
        <v/>
      </c>
      <c r="T130" s="13" t="n"/>
      <c r="U130" s="15">
        <f>IF(OR($A130="",$A130&lt;&gt;Remito!$C$3),"",COUNTIF($A$2:$A130,$A130))</f>
        <v/>
      </c>
    </row>
    <row r="131">
      <c r="A131" s="13" t="n"/>
      <c r="B131" s="14" t="n"/>
      <c r="C131" s="13" t="n"/>
      <c r="D131" s="13" t="n"/>
      <c r="E131" s="13" t="n"/>
      <c r="F131" s="15">
        <f>IF($E131="","",IFERROR(INDEX('Sucursales y productos'!$E$2:$E$301,MATCH($E131,'Sucursales y productos'!$D$2:$D$301,0)),"Código no cargado"))</f>
        <v/>
      </c>
      <c r="G131" s="15">
        <f>IF($E131="","",IFERROR(INDEX('Sucursales y productos'!$F$2:$F$301,MATCH($E131,'Sucursales y productos'!$D$2:$D$301,0)),""))</f>
        <v/>
      </c>
      <c r="H131" s="16" t="n"/>
      <c r="I131" s="16" t="n"/>
      <c r="J131" s="14" t="n"/>
      <c r="K131" s="16" t="n"/>
      <c r="L131" s="14" t="n"/>
      <c r="M131" s="13" t="n"/>
      <c r="N131" s="17">
        <f>IF(OR($H131="",$I131=""),"",MAX(0,$H131-$I131))</f>
        <v/>
      </c>
      <c r="O131" s="17">
        <f>IF(OR($I131="",$K131=""),"",$K131-$I131)</f>
        <v/>
      </c>
      <c r="P131" s="18">
        <f>IF($E131="","",IFERROR(INDEX('Sucursales y productos'!$G$2:$G$301,MATCH($E131,'Sucursales y productos'!$D$2:$D$301,0)),0))</f>
        <v/>
      </c>
      <c r="Q131" s="18">
        <f>IF($O131="","",$O131*N($P131))</f>
        <v/>
      </c>
      <c r="R131" s="18">
        <f>IF($I131="","",$I131*N($P131))</f>
        <v/>
      </c>
      <c r="S131" s="15">
        <f>IF($E131="","",IF($I131="","Pedido sin enviar",IF($K131="",IF(N($I131)&lt;N($H131),"Envío parcial · en camino","En camino"),IF($K131=$I131,IF(N($I131)&lt;N($H131),"Recibido · envío parcial","Recibido OK"),"Recibido con diferencia"))))</f>
        <v/>
      </c>
      <c r="T131" s="13" t="n"/>
      <c r="U131" s="15">
        <f>IF(OR($A131="",$A131&lt;&gt;Remito!$C$3),"",COUNTIF($A$2:$A131,$A131))</f>
        <v/>
      </c>
    </row>
    <row r="132">
      <c r="A132" s="13" t="n"/>
      <c r="B132" s="14" t="n"/>
      <c r="C132" s="13" t="n"/>
      <c r="D132" s="13" t="n"/>
      <c r="E132" s="13" t="n"/>
      <c r="F132" s="15">
        <f>IF($E132="","",IFERROR(INDEX('Sucursales y productos'!$E$2:$E$301,MATCH($E132,'Sucursales y productos'!$D$2:$D$301,0)),"Código no cargado"))</f>
        <v/>
      </c>
      <c r="G132" s="15">
        <f>IF($E132="","",IFERROR(INDEX('Sucursales y productos'!$F$2:$F$301,MATCH($E132,'Sucursales y productos'!$D$2:$D$301,0)),""))</f>
        <v/>
      </c>
      <c r="H132" s="16" t="n"/>
      <c r="I132" s="16" t="n"/>
      <c r="J132" s="14" t="n"/>
      <c r="K132" s="16" t="n"/>
      <c r="L132" s="14" t="n"/>
      <c r="M132" s="13" t="n"/>
      <c r="N132" s="17">
        <f>IF(OR($H132="",$I132=""),"",MAX(0,$H132-$I132))</f>
        <v/>
      </c>
      <c r="O132" s="17">
        <f>IF(OR($I132="",$K132=""),"",$K132-$I132)</f>
        <v/>
      </c>
      <c r="P132" s="18">
        <f>IF($E132="","",IFERROR(INDEX('Sucursales y productos'!$G$2:$G$301,MATCH($E132,'Sucursales y productos'!$D$2:$D$301,0)),0))</f>
        <v/>
      </c>
      <c r="Q132" s="18">
        <f>IF($O132="","",$O132*N($P132))</f>
        <v/>
      </c>
      <c r="R132" s="18">
        <f>IF($I132="","",$I132*N($P132))</f>
        <v/>
      </c>
      <c r="S132" s="15">
        <f>IF($E132="","",IF($I132="","Pedido sin enviar",IF($K132="",IF(N($I132)&lt;N($H132),"Envío parcial · en camino","En camino"),IF($K132=$I132,IF(N($I132)&lt;N($H132),"Recibido · envío parcial","Recibido OK"),"Recibido con diferencia"))))</f>
        <v/>
      </c>
      <c r="T132" s="13" t="n"/>
      <c r="U132" s="15">
        <f>IF(OR($A132="",$A132&lt;&gt;Remito!$C$3),"",COUNTIF($A$2:$A132,$A132))</f>
        <v/>
      </c>
    </row>
    <row r="133">
      <c r="A133" s="13" t="n"/>
      <c r="B133" s="14" t="n"/>
      <c r="C133" s="13" t="n"/>
      <c r="D133" s="13" t="n"/>
      <c r="E133" s="13" t="n"/>
      <c r="F133" s="15">
        <f>IF($E133="","",IFERROR(INDEX('Sucursales y productos'!$E$2:$E$301,MATCH($E133,'Sucursales y productos'!$D$2:$D$301,0)),"Código no cargado"))</f>
        <v/>
      </c>
      <c r="G133" s="15">
        <f>IF($E133="","",IFERROR(INDEX('Sucursales y productos'!$F$2:$F$301,MATCH($E133,'Sucursales y productos'!$D$2:$D$301,0)),""))</f>
        <v/>
      </c>
      <c r="H133" s="16" t="n"/>
      <c r="I133" s="16" t="n"/>
      <c r="J133" s="14" t="n"/>
      <c r="K133" s="16" t="n"/>
      <c r="L133" s="14" t="n"/>
      <c r="M133" s="13" t="n"/>
      <c r="N133" s="17">
        <f>IF(OR($H133="",$I133=""),"",MAX(0,$H133-$I133))</f>
        <v/>
      </c>
      <c r="O133" s="17">
        <f>IF(OR($I133="",$K133=""),"",$K133-$I133)</f>
        <v/>
      </c>
      <c r="P133" s="18">
        <f>IF($E133="","",IFERROR(INDEX('Sucursales y productos'!$G$2:$G$301,MATCH($E133,'Sucursales y productos'!$D$2:$D$301,0)),0))</f>
        <v/>
      </c>
      <c r="Q133" s="18">
        <f>IF($O133="","",$O133*N($P133))</f>
        <v/>
      </c>
      <c r="R133" s="18">
        <f>IF($I133="","",$I133*N($P133))</f>
        <v/>
      </c>
      <c r="S133" s="15">
        <f>IF($E133="","",IF($I133="","Pedido sin enviar",IF($K133="",IF(N($I133)&lt;N($H133),"Envío parcial · en camino","En camino"),IF($K133=$I133,IF(N($I133)&lt;N($H133),"Recibido · envío parcial","Recibido OK"),"Recibido con diferencia"))))</f>
        <v/>
      </c>
      <c r="T133" s="13" t="n"/>
      <c r="U133" s="15">
        <f>IF(OR($A133="",$A133&lt;&gt;Remito!$C$3),"",COUNTIF($A$2:$A133,$A133))</f>
        <v/>
      </c>
    </row>
    <row r="134">
      <c r="A134" s="13" t="n"/>
      <c r="B134" s="14" t="n"/>
      <c r="C134" s="13" t="n"/>
      <c r="D134" s="13" t="n"/>
      <c r="E134" s="13" t="n"/>
      <c r="F134" s="15">
        <f>IF($E134="","",IFERROR(INDEX('Sucursales y productos'!$E$2:$E$301,MATCH($E134,'Sucursales y productos'!$D$2:$D$301,0)),"Código no cargado"))</f>
        <v/>
      </c>
      <c r="G134" s="15">
        <f>IF($E134="","",IFERROR(INDEX('Sucursales y productos'!$F$2:$F$301,MATCH($E134,'Sucursales y productos'!$D$2:$D$301,0)),""))</f>
        <v/>
      </c>
      <c r="H134" s="16" t="n"/>
      <c r="I134" s="16" t="n"/>
      <c r="J134" s="14" t="n"/>
      <c r="K134" s="16" t="n"/>
      <c r="L134" s="14" t="n"/>
      <c r="M134" s="13" t="n"/>
      <c r="N134" s="17">
        <f>IF(OR($H134="",$I134=""),"",MAX(0,$H134-$I134))</f>
        <v/>
      </c>
      <c r="O134" s="17">
        <f>IF(OR($I134="",$K134=""),"",$K134-$I134)</f>
        <v/>
      </c>
      <c r="P134" s="18">
        <f>IF($E134="","",IFERROR(INDEX('Sucursales y productos'!$G$2:$G$301,MATCH($E134,'Sucursales y productos'!$D$2:$D$301,0)),0))</f>
        <v/>
      </c>
      <c r="Q134" s="18">
        <f>IF($O134="","",$O134*N($P134))</f>
        <v/>
      </c>
      <c r="R134" s="18">
        <f>IF($I134="","",$I134*N($P134))</f>
        <v/>
      </c>
      <c r="S134" s="15">
        <f>IF($E134="","",IF($I134="","Pedido sin enviar",IF($K134="",IF(N($I134)&lt;N($H134),"Envío parcial · en camino","En camino"),IF($K134=$I134,IF(N($I134)&lt;N($H134),"Recibido · envío parcial","Recibido OK"),"Recibido con diferencia"))))</f>
        <v/>
      </c>
      <c r="T134" s="13" t="n"/>
      <c r="U134" s="15">
        <f>IF(OR($A134="",$A134&lt;&gt;Remito!$C$3),"",COUNTIF($A$2:$A134,$A134))</f>
        <v/>
      </c>
    </row>
    <row r="135">
      <c r="A135" s="13" t="n"/>
      <c r="B135" s="14" t="n"/>
      <c r="C135" s="13" t="n"/>
      <c r="D135" s="13" t="n"/>
      <c r="E135" s="13" t="n"/>
      <c r="F135" s="15">
        <f>IF($E135="","",IFERROR(INDEX('Sucursales y productos'!$E$2:$E$301,MATCH($E135,'Sucursales y productos'!$D$2:$D$301,0)),"Código no cargado"))</f>
        <v/>
      </c>
      <c r="G135" s="15">
        <f>IF($E135="","",IFERROR(INDEX('Sucursales y productos'!$F$2:$F$301,MATCH($E135,'Sucursales y productos'!$D$2:$D$301,0)),""))</f>
        <v/>
      </c>
      <c r="H135" s="16" t="n"/>
      <c r="I135" s="16" t="n"/>
      <c r="J135" s="14" t="n"/>
      <c r="K135" s="16" t="n"/>
      <c r="L135" s="14" t="n"/>
      <c r="M135" s="13" t="n"/>
      <c r="N135" s="17">
        <f>IF(OR($H135="",$I135=""),"",MAX(0,$H135-$I135))</f>
        <v/>
      </c>
      <c r="O135" s="17">
        <f>IF(OR($I135="",$K135=""),"",$K135-$I135)</f>
        <v/>
      </c>
      <c r="P135" s="18">
        <f>IF($E135="","",IFERROR(INDEX('Sucursales y productos'!$G$2:$G$301,MATCH($E135,'Sucursales y productos'!$D$2:$D$301,0)),0))</f>
        <v/>
      </c>
      <c r="Q135" s="18">
        <f>IF($O135="","",$O135*N($P135))</f>
        <v/>
      </c>
      <c r="R135" s="18">
        <f>IF($I135="","",$I135*N($P135))</f>
        <v/>
      </c>
      <c r="S135" s="15">
        <f>IF($E135="","",IF($I135="","Pedido sin enviar",IF($K135="",IF(N($I135)&lt;N($H135),"Envío parcial · en camino","En camino"),IF($K135=$I135,IF(N($I135)&lt;N($H135),"Recibido · envío parcial","Recibido OK"),"Recibido con diferencia"))))</f>
        <v/>
      </c>
      <c r="T135" s="13" t="n"/>
      <c r="U135" s="15">
        <f>IF(OR($A135="",$A135&lt;&gt;Remito!$C$3),"",COUNTIF($A$2:$A135,$A135))</f>
        <v/>
      </c>
    </row>
    <row r="136">
      <c r="A136" s="13" t="n"/>
      <c r="B136" s="14" t="n"/>
      <c r="C136" s="13" t="n"/>
      <c r="D136" s="13" t="n"/>
      <c r="E136" s="13" t="n"/>
      <c r="F136" s="15">
        <f>IF($E136="","",IFERROR(INDEX('Sucursales y productos'!$E$2:$E$301,MATCH($E136,'Sucursales y productos'!$D$2:$D$301,0)),"Código no cargado"))</f>
        <v/>
      </c>
      <c r="G136" s="15">
        <f>IF($E136="","",IFERROR(INDEX('Sucursales y productos'!$F$2:$F$301,MATCH($E136,'Sucursales y productos'!$D$2:$D$301,0)),""))</f>
        <v/>
      </c>
      <c r="H136" s="16" t="n"/>
      <c r="I136" s="16" t="n"/>
      <c r="J136" s="14" t="n"/>
      <c r="K136" s="16" t="n"/>
      <c r="L136" s="14" t="n"/>
      <c r="M136" s="13" t="n"/>
      <c r="N136" s="17">
        <f>IF(OR($H136="",$I136=""),"",MAX(0,$H136-$I136))</f>
        <v/>
      </c>
      <c r="O136" s="17">
        <f>IF(OR($I136="",$K136=""),"",$K136-$I136)</f>
        <v/>
      </c>
      <c r="P136" s="18">
        <f>IF($E136="","",IFERROR(INDEX('Sucursales y productos'!$G$2:$G$301,MATCH($E136,'Sucursales y productos'!$D$2:$D$301,0)),0))</f>
        <v/>
      </c>
      <c r="Q136" s="18">
        <f>IF($O136="","",$O136*N($P136))</f>
        <v/>
      </c>
      <c r="R136" s="18">
        <f>IF($I136="","",$I136*N($P136))</f>
        <v/>
      </c>
      <c r="S136" s="15">
        <f>IF($E136="","",IF($I136="","Pedido sin enviar",IF($K136="",IF(N($I136)&lt;N($H136),"Envío parcial · en camino","En camino"),IF($K136=$I136,IF(N($I136)&lt;N($H136),"Recibido · envío parcial","Recibido OK"),"Recibido con diferencia"))))</f>
        <v/>
      </c>
      <c r="T136" s="13" t="n"/>
      <c r="U136" s="15">
        <f>IF(OR($A136="",$A136&lt;&gt;Remito!$C$3),"",COUNTIF($A$2:$A136,$A136))</f>
        <v/>
      </c>
    </row>
    <row r="137">
      <c r="A137" s="13" t="n"/>
      <c r="B137" s="14" t="n"/>
      <c r="C137" s="13" t="n"/>
      <c r="D137" s="13" t="n"/>
      <c r="E137" s="13" t="n"/>
      <c r="F137" s="15">
        <f>IF($E137="","",IFERROR(INDEX('Sucursales y productos'!$E$2:$E$301,MATCH($E137,'Sucursales y productos'!$D$2:$D$301,0)),"Código no cargado"))</f>
        <v/>
      </c>
      <c r="G137" s="15">
        <f>IF($E137="","",IFERROR(INDEX('Sucursales y productos'!$F$2:$F$301,MATCH($E137,'Sucursales y productos'!$D$2:$D$301,0)),""))</f>
        <v/>
      </c>
      <c r="H137" s="16" t="n"/>
      <c r="I137" s="16" t="n"/>
      <c r="J137" s="14" t="n"/>
      <c r="K137" s="16" t="n"/>
      <c r="L137" s="14" t="n"/>
      <c r="M137" s="13" t="n"/>
      <c r="N137" s="17">
        <f>IF(OR($H137="",$I137=""),"",MAX(0,$H137-$I137))</f>
        <v/>
      </c>
      <c r="O137" s="17">
        <f>IF(OR($I137="",$K137=""),"",$K137-$I137)</f>
        <v/>
      </c>
      <c r="P137" s="18">
        <f>IF($E137="","",IFERROR(INDEX('Sucursales y productos'!$G$2:$G$301,MATCH($E137,'Sucursales y productos'!$D$2:$D$301,0)),0))</f>
        <v/>
      </c>
      <c r="Q137" s="18">
        <f>IF($O137="","",$O137*N($P137))</f>
        <v/>
      </c>
      <c r="R137" s="18">
        <f>IF($I137="","",$I137*N($P137))</f>
        <v/>
      </c>
      <c r="S137" s="15">
        <f>IF($E137="","",IF($I137="","Pedido sin enviar",IF($K137="",IF(N($I137)&lt;N($H137),"Envío parcial · en camino","En camino"),IF($K137=$I137,IF(N($I137)&lt;N($H137),"Recibido · envío parcial","Recibido OK"),"Recibido con diferencia"))))</f>
        <v/>
      </c>
      <c r="T137" s="13" t="n"/>
      <c r="U137" s="15">
        <f>IF(OR($A137="",$A137&lt;&gt;Remito!$C$3),"",COUNTIF($A$2:$A137,$A137))</f>
        <v/>
      </c>
    </row>
    <row r="138">
      <c r="A138" s="13" t="n"/>
      <c r="B138" s="14" t="n"/>
      <c r="C138" s="13" t="n"/>
      <c r="D138" s="13" t="n"/>
      <c r="E138" s="13" t="n"/>
      <c r="F138" s="15">
        <f>IF($E138="","",IFERROR(INDEX('Sucursales y productos'!$E$2:$E$301,MATCH($E138,'Sucursales y productos'!$D$2:$D$301,0)),"Código no cargado"))</f>
        <v/>
      </c>
      <c r="G138" s="15">
        <f>IF($E138="","",IFERROR(INDEX('Sucursales y productos'!$F$2:$F$301,MATCH($E138,'Sucursales y productos'!$D$2:$D$301,0)),""))</f>
        <v/>
      </c>
      <c r="H138" s="16" t="n"/>
      <c r="I138" s="16" t="n"/>
      <c r="J138" s="14" t="n"/>
      <c r="K138" s="16" t="n"/>
      <c r="L138" s="14" t="n"/>
      <c r="M138" s="13" t="n"/>
      <c r="N138" s="17">
        <f>IF(OR($H138="",$I138=""),"",MAX(0,$H138-$I138))</f>
        <v/>
      </c>
      <c r="O138" s="17">
        <f>IF(OR($I138="",$K138=""),"",$K138-$I138)</f>
        <v/>
      </c>
      <c r="P138" s="18">
        <f>IF($E138="","",IFERROR(INDEX('Sucursales y productos'!$G$2:$G$301,MATCH($E138,'Sucursales y productos'!$D$2:$D$301,0)),0))</f>
        <v/>
      </c>
      <c r="Q138" s="18">
        <f>IF($O138="","",$O138*N($P138))</f>
        <v/>
      </c>
      <c r="R138" s="18">
        <f>IF($I138="","",$I138*N($P138))</f>
        <v/>
      </c>
      <c r="S138" s="15">
        <f>IF($E138="","",IF($I138="","Pedido sin enviar",IF($K138="",IF(N($I138)&lt;N($H138),"Envío parcial · en camino","En camino"),IF($K138=$I138,IF(N($I138)&lt;N($H138),"Recibido · envío parcial","Recibido OK"),"Recibido con diferencia"))))</f>
        <v/>
      </c>
      <c r="T138" s="13" t="n"/>
      <c r="U138" s="15">
        <f>IF(OR($A138="",$A138&lt;&gt;Remito!$C$3),"",COUNTIF($A$2:$A138,$A138))</f>
        <v/>
      </c>
    </row>
    <row r="139">
      <c r="A139" s="13" t="n"/>
      <c r="B139" s="14" t="n"/>
      <c r="C139" s="13" t="n"/>
      <c r="D139" s="13" t="n"/>
      <c r="E139" s="13" t="n"/>
      <c r="F139" s="15">
        <f>IF($E139="","",IFERROR(INDEX('Sucursales y productos'!$E$2:$E$301,MATCH($E139,'Sucursales y productos'!$D$2:$D$301,0)),"Código no cargado"))</f>
        <v/>
      </c>
      <c r="G139" s="15">
        <f>IF($E139="","",IFERROR(INDEX('Sucursales y productos'!$F$2:$F$301,MATCH($E139,'Sucursales y productos'!$D$2:$D$301,0)),""))</f>
        <v/>
      </c>
      <c r="H139" s="16" t="n"/>
      <c r="I139" s="16" t="n"/>
      <c r="J139" s="14" t="n"/>
      <c r="K139" s="16" t="n"/>
      <c r="L139" s="14" t="n"/>
      <c r="M139" s="13" t="n"/>
      <c r="N139" s="17">
        <f>IF(OR($H139="",$I139=""),"",MAX(0,$H139-$I139))</f>
        <v/>
      </c>
      <c r="O139" s="17">
        <f>IF(OR($I139="",$K139=""),"",$K139-$I139)</f>
        <v/>
      </c>
      <c r="P139" s="18">
        <f>IF($E139="","",IFERROR(INDEX('Sucursales y productos'!$G$2:$G$301,MATCH($E139,'Sucursales y productos'!$D$2:$D$301,0)),0))</f>
        <v/>
      </c>
      <c r="Q139" s="18">
        <f>IF($O139="","",$O139*N($P139))</f>
        <v/>
      </c>
      <c r="R139" s="18">
        <f>IF($I139="","",$I139*N($P139))</f>
        <v/>
      </c>
      <c r="S139" s="15">
        <f>IF($E139="","",IF($I139="","Pedido sin enviar",IF($K139="",IF(N($I139)&lt;N($H139),"Envío parcial · en camino","En camino"),IF($K139=$I139,IF(N($I139)&lt;N($H139),"Recibido · envío parcial","Recibido OK"),"Recibido con diferencia"))))</f>
        <v/>
      </c>
      <c r="T139" s="13" t="n"/>
      <c r="U139" s="15">
        <f>IF(OR($A139="",$A139&lt;&gt;Remito!$C$3),"",COUNTIF($A$2:$A139,$A139))</f>
        <v/>
      </c>
    </row>
    <row r="140">
      <c r="A140" s="13" t="n"/>
      <c r="B140" s="14" t="n"/>
      <c r="C140" s="13" t="n"/>
      <c r="D140" s="13" t="n"/>
      <c r="E140" s="13" t="n"/>
      <c r="F140" s="15">
        <f>IF($E140="","",IFERROR(INDEX('Sucursales y productos'!$E$2:$E$301,MATCH($E140,'Sucursales y productos'!$D$2:$D$301,0)),"Código no cargado"))</f>
        <v/>
      </c>
      <c r="G140" s="15">
        <f>IF($E140="","",IFERROR(INDEX('Sucursales y productos'!$F$2:$F$301,MATCH($E140,'Sucursales y productos'!$D$2:$D$301,0)),""))</f>
        <v/>
      </c>
      <c r="H140" s="16" t="n"/>
      <c r="I140" s="16" t="n"/>
      <c r="J140" s="14" t="n"/>
      <c r="K140" s="16" t="n"/>
      <c r="L140" s="14" t="n"/>
      <c r="M140" s="13" t="n"/>
      <c r="N140" s="17">
        <f>IF(OR($H140="",$I140=""),"",MAX(0,$H140-$I140))</f>
        <v/>
      </c>
      <c r="O140" s="17">
        <f>IF(OR($I140="",$K140=""),"",$K140-$I140)</f>
        <v/>
      </c>
      <c r="P140" s="18">
        <f>IF($E140="","",IFERROR(INDEX('Sucursales y productos'!$G$2:$G$301,MATCH($E140,'Sucursales y productos'!$D$2:$D$301,0)),0))</f>
        <v/>
      </c>
      <c r="Q140" s="18">
        <f>IF($O140="","",$O140*N($P140))</f>
        <v/>
      </c>
      <c r="R140" s="18">
        <f>IF($I140="","",$I140*N($P140))</f>
        <v/>
      </c>
      <c r="S140" s="15">
        <f>IF($E140="","",IF($I140="","Pedido sin enviar",IF($K140="",IF(N($I140)&lt;N($H140),"Envío parcial · en camino","En camino"),IF($K140=$I140,IF(N($I140)&lt;N($H140),"Recibido · envío parcial","Recibido OK"),"Recibido con diferencia"))))</f>
        <v/>
      </c>
      <c r="T140" s="13" t="n"/>
      <c r="U140" s="15">
        <f>IF(OR($A140="",$A140&lt;&gt;Remito!$C$3),"",COUNTIF($A$2:$A140,$A140))</f>
        <v/>
      </c>
    </row>
    <row r="141">
      <c r="A141" s="13" t="n"/>
      <c r="B141" s="14" t="n"/>
      <c r="C141" s="13" t="n"/>
      <c r="D141" s="13" t="n"/>
      <c r="E141" s="13" t="n"/>
      <c r="F141" s="15">
        <f>IF($E141="","",IFERROR(INDEX('Sucursales y productos'!$E$2:$E$301,MATCH($E141,'Sucursales y productos'!$D$2:$D$301,0)),"Código no cargado"))</f>
        <v/>
      </c>
      <c r="G141" s="15">
        <f>IF($E141="","",IFERROR(INDEX('Sucursales y productos'!$F$2:$F$301,MATCH($E141,'Sucursales y productos'!$D$2:$D$301,0)),""))</f>
        <v/>
      </c>
      <c r="H141" s="16" t="n"/>
      <c r="I141" s="16" t="n"/>
      <c r="J141" s="14" t="n"/>
      <c r="K141" s="16" t="n"/>
      <c r="L141" s="14" t="n"/>
      <c r="M141" s="13" t="n"/>
      <c r="N141" s="17">
        <f>IF(OR($H141="",$I141=""),"",MAX(0,$H141-$I141))</f>
        <v/>
      </c>
      <c r="O141" s="17">
        <f>IF(OR($I141="",$K141=""),"",$K141-$I141)</f>
        <v/>
      </c>
      <c r="P141" s="18">
        <f>IF($E141="","",IFERROR(INDEX('Sucursales y productos'!$G$2:$G$301,MATCH($E141,'Sucursales y productos'!$D$2:$D$301,0)),0))</f>
        <v/>
      </c>
      <c r="Q141" s="18">
        <f>IF($O141="","",$O141*N($P141))</f>
        <v/>
      </c>
      <c r="R141" s="18">
        <f>IF($I141="","",$I141*N($P141))</f>
        <v/>
      </c>
      <c r="S141" s="15">
        <f>IF($E141="","",IF($I141="","Pedido sin enviar",IF($K141="",IF(N($I141)&lt;N($H141),"Envío parcial · en camino","En camino"),IF($K141=$I141,IF(N($I141)&lt;N($H141),"Recibido · envío parcial","Recibido OK"),"Recibido con diferencia"))))</f>
        <v/>
      </c>
      <c r="T141" s="13" t="n"/>
      <c r="U141" s="15">
        <f>IF(OR($A141="",$A141&lt;&gt;Remito!$C$3),"",COUNTIF($A$2:$A141,$A141))</f>
        <v/>
      </c>
    </row>
    <row r="142">
      <c r="A142" s="13" t="n"/>
      <c r="B142" s="14" t="n"/>
      <c r="C142" s="13" t="n"/>
      <c r="D142" s="13" t="n"/>
      <c r="E142" s="13" t="n"/>
      <c r="F142" s="15">
        <f>IF($E142="","",IFERROR(INDEX('Sucursales y productos'!$E$2:$E$301,MATCH($E142,'Sucursales y productos'!$D$2:$D$301,0)),"Código no cargado"))</f>
        <v/>
      </c>
      <c r="G142" s="15">
        <f>IF($E142="","",IFERROR(INDEX('Sucursales y productos'!$F$2:$F$301,MATCH($E142,'Sucursales y productos'!$D$2:$D$301,0)),""))</f>
        <v/>
      </c>
      <c r="H142" s="16" t="n"/>
      <c r="I142" s="16" t="n"/>
      <c r="J142" s="14" t="n"/>
      <c r="K142" s="16" t="n"/>
      <c r="L142" s="14" t="n"/>
      <c r="M142" s="13" t="n"/>
      <c r="N142" s="17">
        <f>IF(OR($H142="",$I142=""),"",MAX(0,$H142-$I142))</f>
        <v/>
      </c>
      <c r="O142" s="17">
        <f>IF(OR($I142="",$K142=""),"",$K142-$I142)</f>
        <v/>
      </c>
      <c r="P142" s="18">
        <f>IF($E142="","",IFERROR(INDEX('Sucursales y productos'!$G$2:$G$301,MATCH($E142,'Sucursales y productos'!$D$2:$D$301,0)),0))</f>
        <v/>
      </c>
      <c r="Q142" s="18">
        <f>IF($O142="","",$O142*N($P142))</f>
        <v/>
      </c>
      <c r="R142" s="18">
        <f>IF($I142="","",$I142*N($P142))</f>
        <v/>
      </c>
      <c r="S142" s="15">
        <f>IF($E142="","",IF($I142="","Pedido sin enviar",IF($K142="",IF(N($I142)&lt;N($H142),"Envío parcial · en camino","En camino"),IF($K142=$I142,IF(N($I142)&lt;N($H142),"Recibido · envío parcial","Recibido OK"),"Recibido con diferencia"))))</f>
        <v/>
      </c>
      <c r="T142" s="13" t="n"/>
      <c r="U142" s="15">
        <f>IF(OR($A142="",$A142&lt;&gt;Remito!$C$3),"",COUNTIF($A$2:$A142,$A142))</f>
        <v/>
      </c>
    </row>
    <row r="143">
      <c r="A143" s="13" t="n"/>
      <c r="B143" s="14" t="n"/>
      <c r="C143" s="13" t="n"/>
      <c r="D143" s="13" t="n"/>
      <c r="E143" s="13" t="n"/>
      <c r="F143" s="15">
        <f>IF($E143="","",IFERROR(INDEX('Sucursales y productos'!$E$2:$E$301,MATCH($E143,'Sucursales y productos'!$D$2:$D$301,0)),"Código no cargado"))</f>
        <v/>
      </c>
      <c r="G143" s="15">
        <f>IF($E143="","",IFERROR(INDEX('Sucursales y productos'!$F$2:$F$301,MATCH($E143,'Sucursales y productos'!$D$2:$D$301,0)),""))</f>
        <v/>
      </c>
      <c r="H143" s="16" t="n"/>
      <c r="I143" s="16" t="n"/>
      <c r="J143" s="14" t="n"/>
      <c r="K143" s="16" t="n"/>
      <c r="L143" s="14" t="n"/>
      <c r="M143" s="13" t="n"/>
      <c r="N143" s="17">
        <f>IF(OR($H143="",$I143=""),"",MAX(0,$H143-$I143))</f>
        <v/>
      </c>
      <c r="O143" s="17">
        <f>IF(OR($I143="",$K143=""),"",$K143-$I143)</f>
        <v/>
      </c>
      <c r="P143" s="18">
        <f>IF($E143="","",IFERROR(INDEX('Sucursales y productos'!$G$2:$G$301,MATCH($E143,'Sucursales y productos'!$D$2:$D$301,0)),0))</f>
        <v/>
      </c>
      <c r="Q143" s="18">
        <f>IF($O143="","",$O143*N($P143))</f>
        <v/>
      </c>
      <c r="R143" s="18">
        <f>IF($I143="","",$I143*N($P143))</f>
        <v/>
      </c>
      <c r="S143" s="15">
        <f>IF($E143="","",IF($I143="","Pedido sin enviar",IF($K143="",IF(N($I143)&lt;N($H143),"Envío parcial · en camino","En camino"),IF($K143=$I143,IF(N($I143)&lt;N($H143),"Recibido · envío parcial","Recibido OK"),"Recibido con diferencia"))))</f>
        <v/>
      </c>
      <c r="T143" s="13" t="n"/>
      <c r="U143" s="15">
        <f>IF(OR($A143="",$A143&lt;&gt;Remito!$C$3),"",COUNTIF($A$2:$A143,$A143))</f>
        <v/>
      </c>
    </row>
    <row r="144">
      <c r="A144" s="13" t="n"/>
      <c r="B144" s="14" t="n"/>
      <c r="C144" s="13" t="n"/>
      <c r="D144" s="13" t="n"/>
      <c r="E144" s="13" t="n"/>
      <c r="F144" s="15">
        <f>IF($E144="","",IFERROR(INDEX('Sucursales y productos'!$E$2:$E$301,MATCH($E144,'Sucursales y productos'!$D$2:$D$301,0)),"Código no cargado"))</f>
        <v/>
      </c>
      <c r="G144" s="15">
        <f>IF($E144="","",IFERROR(INDEX('Sucursales y productos'!$F$2:$F$301,MATCH($E144,'Sucursales y productos'!$D$2:$D$301,0)),""))</f>
        <v/>
      </c>
      <c r="H144" s="16" t="n"/>
      <c r="I144" s="16" t="n"/>
      <c r="J144" s="14" t="n"/>
      <c r="K144" s="16" t="n"/>
      <c r="L144" s="14" t="n"/>
      <c r="M144" s="13" t="n"/>
      <c r="N144" s="17">
        <f>IF(OR($H144="",$I144=""),"",MAX(0,$H144-$I144))</f>
        <v/>
      </c>
      <c r="O144" s="17">
        <f>IF(OR($I144="",$K144=""),"",$K144-$I144)</f>
        <v/>
      </c>
      <c r="P144" s="18">
        <f>IF($E144="","",IFERROR(INDEX('Sucursales y productos'!$G$2:$G$301,MATCH($E144,'Sucursales y productos'!$D$2:$D$301,0)),0))</f>
        <v/>
      </c>
      <c r="Q144" s="18">
        <f>IF($O144="","",$O144*N($P144))</f>
        <v/>
      </c>
      <c r="R144" s="18">
        <f>IF($I144="","",$I144*N($P144))</f>
        <v/>
      </c>
      <c r="S144" s="15">
        <f>IF($E144="","",IF($I144="","Pedido sin enviar",IF($K144="",IF(N($I144)&lt;N($H144),"Envío parcial · en camino","En camino"),IF($K144=$I144,IF(N($I144)&lt;N($H144),"Recibido · envío parcial","Recibido OK"),"Recibido con diferencia"))))</f>
        <v/>
      </c>
      <c r="T144" s="13" t="n"/>
      <c r="U144" s="15">
        <f>IF(OR($A144="",$A144&lt;&gt;Remito!$C$3),"",COUNTIF($A$2:$A144,$A144))</f>
        <v/>
      </c>
    </row>
    <row r="145">
      <c r="A145" s="13" t="n"/>
      <c r="B145" s="14" t="n"/>
      <c r="C145" s="13" t="n"/>
      <c r="D145" s="13" t="n"/>
      <c r="E145" s="13" t="n"/>
      <c r="F145" s="15">
        <f>IF($E145="","",IFERROR(INDEX('Sucursales y productos'!$E$2:$E$301,MATCH($E145,'Sucursales y productos'!$D$2:$D$301,0)),"Código no cargado"))</f>
        <v/>
      </c>
      <c r="G145" s="15">
        <f>IF($E145="","",IFERROR(INDEX('Sucursales y productos'!$F$2:$F$301,MATCH($E145,'Sucursales y productos'!$D$2:$D$301,0)),""))</f>
        <v/>
      </c>
      <c r="H145" s="16" t="n"/>
      <c r="I145" s="16" t="n"/>
      <c r="J145" s="14" t="n"/>
      <c r="K145" s="16" t="n"/>
      <c r="L145" s="14" t="n"/>
      <c r="M145" s="13" t="n"/>
      <c r="N145" s="17">
        <f>IF(OR($H145="",$I145=""),"",MAX(0,$H145-$I145))</f>
        <v/>
      </c>
      <c r="O145" s="17">
        <f>IF(OR($I145="",$K145=""),"",$K145-$I145)</f>
        <v/>
      </c>
      <c r="P145" s="18">
        <f>IF($E145="","",IFERROR(INDEX('Sucursales y productos'!$G$2:$G$301,MATCH($E145,'Sucursales y productos'!$D$2:$D$301,0)),0))</f>
        <v/>
      </c>
      <c r="Q145" s="18">
        <f>IF($O145="","",$O145*N($P145))</f>
        <v/>
      </c>
      <c r="R145" s="18">
        <f>IF($I145="","",$I145*N($P145))</f>
        <v/>
      </c>
      <c r="S145" s="15">
        <f>IF($E145="","",IF($I145="","Pedido sin enviar",IF($K145="",IF(N($I145)&lt;N($H145),"Envío parcial · en camino","En camino"),IF($K145=$I145,IF(N($I145)&lt;N($H145),"Recibido · envío parcial","Recibido OK"),"Recibido con diferencia"))))</f>
        <v/>
      </c>
      <c r="T145" s="13" t="n"/>
      <c r="U145" s="15">
        <f>IF(OR($A145="",$A145&lt;&gt;Remito!$C$3),"",COUNTIF($A$2:$A145,$A145))</f>
        <v/>
      </c>
    </row>
    <row r="146">
      <c r="A146" s="13" t="n"/>
      <c r="B146" s="14" t="n"/>
      <c r="C146" s="13" t="n"/>
      <c r="D146" s="13" t="n"/>
      <c r="E146" s="13" t="n"/>
      <c r="F146" s="15">
        <f>IF($E146="","",IFERROR(INDEX('Sucursales y productos'!$E$2:$E$301,MATCH($E146,'Sucursales y productos'!$D$2:$D$301,0)),"Código no cargado"))</f>
        <v/>
      </c>
      <c r="G146" s="15">
        <f>IF($E146="","",IFERROR(INDEX('Sucursales y productos'!$F$2:$F$301,MATCH($E146,'Sucursales y productos'!$D$2:$D$301,0)),""))</f>
        <v/>
      </c>
      <c r="H146" s="16" t="n"/>
      <c r="I146" s="16" t="n"/>
      <c r="J146" s="14" t="n"/>
      <c r="K146" s="16" t="n"/>
      <c r="L146" s="14" t="n"/>
      <c r="M146" s="13" t="n"/>
      <c r="N146" s="17">
        <f>IF(OR($H146="",$I146=""),"",MAX(0,$H146-$I146))</f>
        <v/>
      </c>
      <c r="O146" s="17">
        <f>IF(OR($I146="",$K146=""),"",$K146-$I146)</f>
        <v/>
      </c>
      <c r="P146" s="18">
        <f>IF($E146="","",IFERROR(INDEX('Sucursales y productos'!$G$2:$G$301,MATCH($E146,'Sucursales y productos'!$D$2:$D$301,0)),0))</f>
        <v/>
      </c>
      <c r="Q146" s="18">
        <f>IF($O146="","",$O146*N($P146))</f>
        <v/>
      </c>
      <c r="R146" s="18">
        <f>IF($I146="","",$I146*N($P146))</f>
        <v/>
      </c>
      <c r="S146" s="15">
        <f>IF($E146="","",IF($I146="","Pedido sin enviar",IF($K146="",IF(N($I146)&lt;N($H146),"Envío parcial · en camino","En camino"),IF($K146=$I146,IF(N($I146)&lt;N($H146),"Recibido · envío parcial","Recibido OK"),"Recibido con diferencia"))))</f>
        <v/>
      </c>
      <c r="T146" s="13" t="n"/>
      <c r="U146" s="15">
        <f>IF(OR($A146="",$A146&lt;&gt;Remito!$C$3),"",COUNTIF($A$2:$A146,$A146))</f>
        <v/>
      </c>
    </row>
    <row r="147">
      <c r="A147" s="13" t="n"/>
      <c r="B147" s="14" t="n"/>
      <c r="C147" s="13" t="n"/>
      <c r="D147" s="13" t="n"/>
      <c r="E147" s="13" t="n"/>
      <c r="F147" s="15">
        <f>IF($E147="","",IFERROR(INDEX('Sucursales y productos'!$E$2:$E$301,MATCH($E147,'Sucursales y productos'!$D$2:$D$301,0)),"Código no cargado"))</f>
        <v/>
      </c>
      <c r="G147" s="15">
        <f>IF($E147="","",IFERROR(INDEX('Sucursales y productos'!$F$2:$F$301,MATCH($E147,'Sucursales y productos'!$D$2:$D$301,0)),""))</f>
        <v/>
      </c>
      <c r="H147" s="16" t="n"/>
      <c r="I147" s="16" t="n"/>
      <c r="J147" s="14" t="n"/>
      <c r="K147" s="16" t="n"/>
      <c r="L147" s="14" t="n"/>
      <c r="M147" s="13" t="n"/>
      <c r="N147" s="17">
        <f>IF(OR($H147="",$I147=""),"",MAX(0,$H147-$I147))</f>
        <v/>
      </c>
      <c r="O147" s="17">
        <f>IF(OR($I147="",$K147=""),"",$K147-$I147)</f>
        <v/>
      </c>
      <c r="P147" s="18">
        <f>IF($E147="","",IFERROR(INDEX('Sucursales y productos'!$G$2:$G$301,MATCH($E147,'Sucursales y productos'!$D$2:$D$301,0)),0))</f>
        <v/>
      </c>
      <c r="Q147" s="18">
        <f>IF($O147="","",$O147*N($P147))</f>
        <v/>
      </c>
      <c r="R147" s="18">
        <f>IF($I147="","",$I147*N($P147))</f>
        <v/>
      </c>
      <c r="S147" s="15">
        <f>IF($E147="","",IF($I147="","Pedido sin enviar",IF($K147="",IF(N($I147)&lt;N($H147),"Envío parcial · en camino","En camino"),IF($K147=$I147,IF(N($I147)&lt;N($H147),"Recibido · envío parcial","Recibido OK"),"Recibido con diferencia"))))</f>
        <v/>
      </c>
      <c r="T147" s="13" t="n"/>
      <c r="U147" s="15">
        <f>IF(OR($A147="",$A147&lt;&gt;Remito!$C$3),"",COUNTIF($A$2:$A147,$A147))</f>
        <v/>
      </c>
    </row>
    <row r="148">
      <c r="A148" s="13" t="n"/>
      <c r="B148" s="14" t="n"/>
      <c r="C148" s="13" t="n"/>
      <c r="D148" s="13" t="n"/>
      <c r="E148" s="13" t="n"/>
      <c r="F148" s="15">
        <f>IF($E148="","",IFERROR(INDEX('Sucursales y productos'!$E$2:$E$301,MATCH($E148,'Sucursales y productos'!$D$2:$D$301,0)),"Código no cargado"))</f>
        <v/>
      </c>
      <c r="G148" s="15">
        <f>IF($E148="","",IFERROR(INDEX('Sucursales y productos'!$F$2:$F$301,MATCH($E148,'Sucursales y productos'!$D$2:$D$301,0)),""))</f>
        <v/>
      </c>
      <c r="H148" s="16" t="n"/>
      <c r="I148" s="16" t="n"/>
      <c r="J148" s="14" t="n"/>
      <c r="K148" s="16" t="n"/>
      <c r="L148" s="14" t="n"/>
      <c r="M148" s="13" t="n"/>
      <c r="N148" s="17">
        <f>IF(OR($H148="",$I148=""),"",MAX(0,$H148-$I148))</f>
        <v/>
      </c>
      <c r="O148" s="17">
        <f>IF(OR($I148="",$K148=""),"",$K148-$I148)</f>
        <v/>
      </c>
      <c r="P148" s="18">
        <f>IF($E148="","",IFERROR(INDEX('Sucursales y productos'!$G$2:$G$301,MATCH($E148,'Sucursales y productos'!$D$2:$D$301,0)),0))</f>
        <v/>
      </c>
      <c r="Q148" s="18">
        <f>IF($O148="","",$O148*N($P148))</f>
        <v/>
      </c>
      <c r="R148" s="18">
        <f>IF($I148="","",$I148*N($P148))</f>
        <v/>
      </c>
      <c r="S148" s="15">
        <f>IF($E148="","",IF($I148="","Pedido sin enviar",IF($K148="",IF(N($I148)&lt;N($H148),"Envío parcial · en camino","En camino"),IF($K148=$I148,IF(N($I148)&lt;N($H148),"Recibido · envío parcial","Recibido OK"),"Recibido con diferencia"))))</f>
        <v/>
      </c>
      <c r="T148" s="13" t="n"/>
      <c r="U148" s="15">
        <f>IF(OR($A148="",$A148&lt;&gt;Remito!$C$3),"",COUNTIF($A$2:$A148,$A148))</f>
        <v/>
      </c>
    </row>
    <row r="149">
      <c r="A149" s="13" t="n"/>
      <c r="B149" s="14" t="n"/>
      <c r="C149" s="13" t="n"/>
      <c r="D149" s="13" t="n"/>
      <c r="E149" s="13" t="n"/>
      <c r="F149" s="15">
        <f>IF($E149="","",IFERROR(INDEX('Sucursales y productos'!$E$2:$E$301,MATCH($E149,'Sucursales y productos'!$D$2:$D$301,0)),"Código no cargado"))</f>
        <v/>
      </c>
      <c r="G149" s="15">
        <f>IF($E149="","",IFERROR(INDEX('Sucursales y productos'!$F$2:$F$301,MATCH($E149,'Sucursales y productos'!$D$2:$D$301,0)),""))</f>
        <v/>
      </c>
      <c r="H149" s="16" t="n"/>
      <c r="I149" s="16" t="n"/>
      <c r="J149" s="14" t="n"/>
      <c r="K149" s="16" t="n"/>
      <c r="L149" s="14" t="n"/>
      <c r="M149" s="13" t="n"/>
      <c r="N149" s="17">
        <f>IF(OR($H149="",$I149=""),"",MAX(0,$H149-$I149))</f>
        <v/>
      </c>
      <c r="O149" s="17">
        <f>IF(OR($I149="",$K149=""),"",$K149-$I149)</f>
        <v/>
      </c>
      <c r="P149" s="18">
        <f>IF($E149="","",IFERROR(INDEX('Sucursales y productos'!$G$2:$G$301,MATCH($E149,'Sucursales y productos'!$D$2:$D$301,0)),0))</f>
        <v/>
      </c>
      <c r="Q149" s="18">
        <f>IF($O149="","",$O149*N($P149))</f>
        <v/>
      </c>
      <c r="R149" s="18">
        <f>IF($I149="","",$I149*N($P149))</f>
        <v/>
      </c>
      <c r="S149" s="15">
        <f>IF($E149="","",IF($I149="","Pedido sin enviar",IF($K149="",IF(N($I149)&lt;N($H149),"Envío parcial · en camino","En camino"),IF($K149=$I149,IF(N($I149)&lt;N($H149),"Recibido · envío parcial","Recibido OK"),"Recibido con diferencia"))))</f>
        <v/>
      </c>
      <c r="T149" s="13" t="n"/>
      <c r="U149" s="15">
        <f>IF(OR($A149="",$A149&lt;&gt;Remito!$C$3),"",COUNTIF($A$2:$A149,$A149))</f>
        <v/>
      </c>
    </row>
    <row r="150">
      <c r="A150" s="13" t="n"/>
      <c r="B150" s="14" t="n"/>
      <c r="C150" s="13" t="n"/>
      <c r="D150" s="13" t="n"/>
      <c r="E150" s="13" t="n"/>
      <c r="F150" s="15">
        <f>IF($E150="","",IFERROR(INDEX('Sucursales y productos'!$E$2:$E$301,MATCH($E150,'Sucursales y productos'!$D$2:$D$301,0)),"Código no cargado"))</f>
        <v/>
      </c>
      <c r="G150" s="15">
        <f>IF($E150="","",IFERROR(INDEX('Sucursales y productos'!$F$2:$F$301,MATCH($E150,'Sucursales y productos'!$D$2:$D$301,0)),""))</f>
        <v/>
      </c>
      <c r="H150" s="16" t="n"/>
      <c r="I150" s="16" t="n"/>
      <c r="J150" s="14" t="n"/>
      <c r="K150" s="16" t="n"/>
      <c r="L150" s="14" t="n"/>
      <c r="M150" s="13" t="n"/>
      <c r="N150" s="17">
        <f>IF(OR($H150="",$I150=""),"",MAX(0,$H150-$I150))</f>
        <v/>
      </c>
      <c r="O150" s="17">
        <f>IF(OR($I150="",$K150=""),"",$K150-$I150)</f>
        <v/>
      </c>
      <c r="P150" s="18">
        <f>IF($E150="","",IFERROR(INDEX('Sucursales y productos'!$G$2:$G$301,MATCH($E150,'Sucursales y productos'!$D$2:$D$301,0)),0))</f>
        <v/>
      </c>
      <c r="Q150" s="18">
        <f>IF($O150="","",$O150*N($P150))</f>
        <v/>
      </c>
      <c r="R150" s="18">
        <f>IF($I150="","",$I150*N($P150))</f>
        <v/>
      </c>
      <c r="S150" s="15">
        <f>IF($E150="","",IF($I150="","Pedido sin enviar",IF($K150="",IF(N($I150)&lt;N($H150),"Envío parcial · en camino","En camino"),IF($K150=$I150,IF(N($I150)&lt;N($H150),"Recibido · envío parcial","Recibido OK"),"Recibido con diferencia"))))</f>
        <v/>
      </c>
      <c r="T150" s="13" t="n"/>
      <c r="U150" s="15">
        <f>IF(OR($A150="",$A150&lt;&gt;Remito!$C$3),"",COUNTIF($A$2:$A150,$A150))</f>
        <v/>
      </c>
    </row>
    <row r="151">
      <c r="A151" s="13" t="n"/>
      <c r="B151" s="14" t="n"/>
      <c r="C151" s="13" t="n"/>
      <c r="D151" s="13" t="n"/>
      <c r="E151" s="13" t="n"/>
      <c r="F151" s="15">
        <f>IF($E151="","",IFERROR(INDEX('Sucursales y productos'!$E$2:$E$301,MATCH($E151,'Sucursales y productos'!$D$2:$D$301,0)),"Código no cargado"))</f>
        <v/>
      </c>
      <c r="G151" s="15">
        <f>IF($E151="","",IFERROR(INDEX('Sucursales y productos'!$F$2:$F$301,MATCH($E151,'Sucursales y productos'!$D$2:$D$301,0)),""))</f>
        <v/>
      </c>
      <c r="H151" s="16" t="n"/>
      <c r="I151" s="16" t="n"/>
      <c r="J151" s="14" t="n"/>
      <c r="K151" s="16" t="n"/>
      <c r="L151" s="14" t="n"/>
      <c r="M151" s="13" t="n"/>
      <c r="N151" s="17">
        <f>IF(OR($H151="",$I151=""),"",MAX(0,$H151-$I151))</f>
        <v/>
      </c>
      <c r="O151" s="17">
        <f>IF(OR($I151="",$K151=""),"",$K151-$I151)</f>
        <v/>
      </c>
      <c r="P151" s="18">
        <f>IF($E151="","",IFERROR(INDEX('Sucursales y productos'!$G$2:$G$301,MATCH($E151,'Sucursales y productos'!$D$2:$D$301,0)),0))</f>
        <v/>
      </c>
      <c r="Q151" s="18">
        <f>IF($O151="","",$O151*N($P151))</f>
        <v/>
      </c>
      <c r="R151" s="18">
        <f>IF($I151="","",$I151*N($P151))</f>
        <v/>
      </c>
      <c r="S151" s="15">
        <f>IF($E151="","",IF($I151="","Pedido sin enviar",IF($K151="",IF(N($I151)&lt;N($H151),"Envío parcial · en camino","En camino"),IF($K151=$I151,IF(N($I151)&lt;N($H151),"Recibido · envío parcial","Recibido OK"),"Recibido con diferencia"))))</f>
        <v/>
      </c>
      <c r="T151" s="13" t="n"/>
      <c r="U151" s="15">
        <f>IF(OR($A151="",$A151&lt;&gt;Remito!$C$3),"",COUNTIF($A$2:$A151,$A151))</f>
        <v/>
      </c>
    </row>
    <row r="152">
      <c r="A152" s="13" t="n"/>
      <c r="B152" s="14" t="n"/>
      <c r="C152" s="13" t="n"/>
      <c r="D152" s="13" t="n"/>
      <c r="E152" s="13" t="n"/>
      <c r="F152" s="15">
        <f>IF($E152="","",IFERROR(INDEX('Sucursales y productos'!$E$2:$E$301,MATCH($E152,'Sucursales y productos'!$D$2:$D$301,0)),"Código no cargado"))</f>
        <v/>
      </c>
      <c r="G152" s="15">
        <f>IF($E152="","",IFERROR(INDEX('Sucursales y productos'!$F$2:$F$301,MATCH($E152,'Sucursales y productos'!$D$2:$D$301,0)),""))</f>
        <v/>
      </c>
      <c r="H152" s="16" t="n"/>
      <c r="I152" s="16" t="n"/>
      <c r="J152" s="14" t="n"/>
      <c r="K152" s="16" t="n"/>
      <c r="L152" s="14" t="n"/>
      <c r="M152" s="13" t="n"/>
      <c r="N152" s="17">
        <f>IF(OR($H152="",$I152=""),"",MAX(0,$H152-$I152))</f>
        <v/>
      </c>
      <c r="O152" s="17">
        <f>IF(OR($I152="",$K152=""),"",$K152-$I152)</f>
        <v/>
      </c>
      <c r="P152" s="18">
        <f>IF($E152="","",IFERROR(INDEX('Sucursales y productos'!$G$2:$G$301,MATCH($E152,'Sucursales y productos'!$D$2:$D$301,0)),0))</f>
        <v/>
      </c>
      <c r="Q152" s="18">
        <f>IF($O152="","",$O152*N($P152))</f>
        <v/>
      </c>
      <c r="R152" s="18">
        <f>IF($I152="","",$I152*N($P152))</f>
        <v/>
      </c>
      <c r="S152" s="15">
        <f>IF($E152="","",IF($I152="","Pedido sin enviar",IF($K152="",IF(N($I152)&lt;N($H152),"Envío parcial · en camino","En camino"),IF($K152=$I152,IF(N($I152)&lt;N($H152),"Recibido · envío parcial","Recibido OK"),"Recibido con diferencia"))))</f>
        <v/>
      </c>
      <c r="T152" s="13" t="n"/>
      <c r="U152" s="15">
        <f>IF(OR($A152="",$A152&lt;&gt;Remito!$C$3),"",COUNTIF($A$2:$A152,$A152))</f>
        <v/>
      </c>
    </row>
    <row r="153">
      <c r="A153" s="13" t="n"/>
      <c r="B153" s="14" t="n"/>
      <c r="C153" s="13" t="n"/>
      <c r="D153" s="13" t="n"/>
      <c r="E153" s="13" t="n"/>
      <c r="F153" s="15">
        <f>IF($E153="","",IFERROR(INDEX('Sucursales y productos'!$E$2:$E$301,MATCH($E153,'Sucursales y productos'!$D$2:$D$301,0)),"Código no cargado"))</f>
        <v/>
      </c>
      <c r="G153" s="15">
        <f>IF($E153="","",IFERROR(INDEX('Sucursales y productos'!$F$2:$F$301,MATCH($E153,'Sucursales y productos'!$D$2:$D$301,0)),""))</f>
        <v/>
      </c>
      <c r="H153" s="16" t="n"/>
      <c r="I153" s="16" t="n"/>
      <c r="J153" s="14" t="n"/>
      <c r="K153" s="16" t="n"/>
      <c r="L153" s="14" t="n"/>
      <c r="M153" s="13" t="n"/>
      <c r="N153" s="17">
        <f>IF(OR($H153="",$I153=""),"",MAX(0,$H153-$I153))</f>
        <v/>
      </c>
      <c r="O153" s="17">
        <f>IF(OR($I153="",$K153=""),"",$K153-$I153)</f>
        <v/>
      </c>
      <c r="P153" s="18">
        <f>IF($E153="","",IFERROR(INDEX('Sucursales y productos'!$G$2:$G$301,MATCH($E153,'Sucursales y productos'!$D$2:$D$301,0)),0))</f>
        <v/>
      </c>
      <c r="Q153" s="18">
        <f>IF($O153="","",$O153*N($P153))</f>
        <v/>
      </c>
      <c r="R153" s="18">
        <f>IF($I153="","",$I153*N($P153))</f>
        <v/>
      </c>
      <c r="S153" s="15">
        <f>IF($E153="","",IF($I153="","Pedido sin enviar",IF($K153="",IF(N($I153)&lt;N($H153),"Envío parcial · en camino","En camino"),IF($K153=$I153,IF(N($I153)&lt;N($H153),"Recibido · envío parcial","Recibido OK"),"Recibido con diferencia"))))</f>
        <v/>
      </c>
      <c r="T153" s="13" t="n"/>
      <c r="U153" s="15">
        <f>IF(OR($A153="",$A153&lt;&gt;Remito!$C$3),"",COUNTIF($A$2:$A153,$A153))</f>
        <v/>
      </c>
    </row>
    <row r="154">
      <c r="A154" s="13" t="n"/>
      <c r="B154" s="14" t="n"/>
      <c r="C154" s="13" t="n"/>
      <c r="D154" s="13" t="n"/>
      <c r="E154" s="13" t="n"/>
      <c r="F154" s="15">
        <f>IF($E154="","",IFERROR(INDEX('Sucursales y productos'!$E$2:$E$301,MATCH($E154,'Sucursales y productos'!$D$2:$D$301,0)),"Código no cargado"))</f>
        <v/>
      </c>
      <c r="G154" s="15">
        <f>IF($E154="","",IFERROR(INDEX('Sucursales y productos'!$F$2:$F$301,MATCH($E154,'Sucursales y productos'!$D$2:$D$301,0)),""))</f>
        <v/>
      </c>
      <c r="H154" s="16" t="n"/>
      <c r="I154" s="16" t="n"/>
      <c r="J154" s="14" t="n"/>
      <c r="K154" s="16" t="n"/>
      <c r="L154" s="14" t="n"/>
      <c r="M154" s="13" t="n"/>
      <c r="N154" s="17">
        <f>IF(OR($H154="",$I154=""),"",MAX(0,$H154-$I154))</f>
        <v/>
      </c>
      <c r="O154" s="17">
        <f>IF(OR($I154="",$K154=""),"",$K154-$I154)</f>
        <v/>
      </c>
      <c r="P154" s="18">
        <f>IF($E154="","",IFERROR(INDEX('Sucursales y productos'!$G$2:$G$301,MATCH($E154,'Sucursales y productos'!$D$2:$D$301,0)),0))</f>
        <v/>
      </c>
      <c r="Q154" s="18">
        <f>IF($O154="","",$O154*N($P154))</f>
        <v/>
      </c>
      <c r="R154" s="18">
        <f>IF($I154="","",$I154*N($P154))</f>
        <v/>
      </c>
      <c r="S154" s="15">
        <f>IF($E154="","",IF($I154="","Pedido sin enviar",IF($K154="",IF(N($I154)&lt;N($H154),"Envío parcial · en camino","En camino"),IF($K154=$I154,IF(N($I154)&lt;N($H154),"Recibido · envío parcial","Recibido OK"),"Recibido con diferencia"))))</f>
        <v/>
      </c>
      <c r="T154" s="13" t="n"/>
      <c r="U154" s="15">
        <f>IF(OR($A154="",$A154&lt;&gt;Remito!$C$3),"",COUNTIF($A$2:$A154,$A154))</f>
        <v/>
      </c>
    </row>
    <row r="155">
      <c r="A155" s="13" t="n"/>
      <c r="B155" s="14" t="n"/>
      <c r="C155" s="13" t="n"/>
      <c r="D155" s="13" t="n"/>
      <c r="E155" s="13" t="n"/>
      <c r="F155" s="15">
        <f>IF($E155="","",IFERROR(INDEX('Sucursales y productos'!$E$2:$E$301,MATCH($E155,'Sucursales y productos'!$D$2:$D$301,0)),"Código no cargado"))</f>
        <v/>
      </c>
      <c r="G155" s="15">
        <f>IF($E155="","",IFERROR(INDEX('Sucursales y productos'!$F$2:$F$301,MATCH($E155,'Sucursales y productos'!$D$2:$D$301,0)),""))</f>
        <v/>
      </c>
      <c r="H155" s="16" t="n"/>
      <c r="I155" s="16" t="n"/>
      <c r="J155" s="14" t="n"/>
      <c r="K155" s="16" t="n"/>
      <c r="L155" s="14" t="n"/>
      <c r="M155" s="13" t="n"/>
      <c r="N155" s="17">
        <f>IF(OR($H155="",$I155=""),"",MAX(0,$H155-$I155))</f>
        <v/>
      </c>
      <c r="O155" s="17">
        <f>IF(OR($I155="",$K155=""),"",$K155-$I155)</f>
        <v/>
      </c>
      <c r="P155" s="18">
        <f>IF($E155="","",IFERROR(INDEX('Sucursales y productos'!$G$2:$G$301,MATCH($E155,'Sucursales y productos'!$D$2:$D$301,0)),0))</f>
        <v/>
      </c>
      <c r="Q155" s="18">
        <f>IF($O155="","",$O155*N($P155))</f>
        <v/>
      </c>
      <c r="R155" s="18">
        <f>IF($I155="","",$I155*N($P155))</f>
        <v/>
      </c>
      <c r="S155" s="15">
        <f>IF($E155="","",IF($I155="","Pedido sin enviar",IF($K155="",IF(N($I155)&lt;N($H155),"Envío parcial · en camino","En camino"),IF($K155=$I155,IF(N($I155)&lt;N($H155),"Recibido · envío parcial","Recibido OK"),"Recibido con diferencia"))))</f>
        <v/>
      </c>
      <c r="T155" s="13" t="n"/>
      <c r="U155" s="15">
        <f>IF(OR($A155="",$A155&lt;&gt;Remito!$C$3),"",COUNTIF($A$2:$A155,$A155))</f>
        <v/>
      </c>
    </row>
    <row r="156">
      <c r="A156" s="13" t="n"/>
      <c r="B156" s="14" t="n"/>
      <c r="C156" s="13" t="n"/>
      <c r="D156" s="13" t="n"/>
      <c r="E156" s="13" t="n"/>
      <c r="F156" s="15">
        <f>IF($E156="","",IFERROR(INDEX('Sucursales y productos'!$E$2:$E$301,MATCH($E156,'Sucursales y productos'!$D$2:$D$301,0)),"Código no cargado"))</f>
        <v/>
      </c>
      <c r="G156" s="15">
        <f>IF($E156="","",IFERROR(INDEX('Sucursales y productos'!$F$2:$F$301,MATCH($E156,'Sucursales y productos'!$D$2:$D$301,0)),""))</f>
        <v/>
      </c>
      <c r="H156" s="16" t="n"/>
      <c r="I156" s="16" t="n"/>
      <c r="J156" s="14" t="n"/>
      <c r="K156" s="16" t="n"/>
      <c r="L156" s="14" t="n"/>
      <c r="M156" s="13" t="n"/>
      <c r="N156" s="17">
        <f>IF(OR($H156="",$I156=""),"",MAX(0,$H156-$I156))</f>
        <v/>
      </c>
      <c r="O156" s="17">
        <f>IF(OR($I156="",$K156=""),"",$K156-$I156)</f>
        <v/>
      </c>
      <c r="P156" s="18">
        <f>IF($E156="","",IFERROR(INDEX('Sucursales y productos'!$G$2:$G$301,MATCH($E156,'Sucursales y productos'!$D$2:$D$301,0)),0))</f>
        <v/>
      </c>
      <c r="Q156" s="18">
        <f>IF($O156="","",$O156*N($P156))</f>
        <v/>
      </c>
      <c r="R156" s="18">
        <f>IF($I156="","",$I156*N($P156))</f>
        <v/>
      </c>
      <c r="S156" s="15">
        <f>IF($E156="","",IF($I156="","Pedido sin enviar",IF($K156="",IF(N($I156)&lt;N($H156),"Envío parcial · en camino","En camino"),IF($K156=$I156,IF(N($I156)&lt;N($H156),"Recibido · envío parcial","Recibido OK"),"Recibido con diferencia"))))</f>
        <v/>
      </c>
      <c r="T156" s="13" t="n"/>
      <c r="U156" s="15">
        <f>IF(OR($A156="",$A156&lt;&gt;Remito!$C$3),"",COUNTIF($A$2:$A156,$A156))</f>
        <v/>
      </c>
    </row>
    <row r="157">
      <c r="A157" s="13" t="n"/>
      <c r="B157" s="14" t="n"/>
      <c r="C157" s="13" t="n"/>
      <c r="D157" s="13" t="n"/>
      <c r="E157" s="13" t="n"/>
      <c r="F157" s="15">
        <f>IF($E157="","",IFERROR(INDEX('Sucursales y productos'!$E$2:$E$301,MATCH($E157,'Sucursales y productos'!$D$2:$D$301,0)),"Código no cargado"))</f>
        <v/>
      </c>
      <c r="G157" s="15">
        <f>IF($E157="","",IFERROR(INDEX('Sucursales y productos'!$F$2:$F$301,MATCH($E157,'Sucursales y productos'!$D$2:$D$301,0)),""))</f>
        <v/>
      </c>
      <c r="H157" s="16" t="n"/>
      <c r="I157" s="16" t="n"/>
      <c r="J157" s="14" t="n"/>
      <c r="K157" s="16" t="n"/>
      <c r="L157" s="14" t="n"/>
      <c r="M157" s="13" t="n"/>
      <c r="N157" s="17">
        <f>IF(OR($H157="",$I157=""),"",MAX(0,$H157-$I157))</f>
        <v/>
      </c>
      <c r="O157" s="17">
        <f>IF(OR($I157="",$K157=""),"",$K157-$I157)</f>
        <v/>
      </c>
      <c r="P157" s="18">
        <f>IF($E157="","",IFERROR(INDEX('Sucursales y productos'!$G$2:$G$301,MATCH($E157,'Sucursales y productos'!$D$2:$D$301,0)),0))</f>
        <v/>
      </c>
      <c r="Q157" s="18">
        <f>IF($O157="","",$O157*N($P157))</f>
        <v/>
      </c>
      <c r="R157" s="18">
        <f>IF($I157="","",$I157*N($P157))</f>
        <v/>
      </c>
      <c r="S157" s="15">
        <f>IF($E157="","",IF($I157="","Pedido sin enviar",IF($K157="",IF(N($I157)&lt;N($H157),"Envío parcial · en camino","En camino"),IF($K157=$I157,IF(N($I157)&lt;N($H157),"Recibido · envío parcial","Recibido OK"),"Recibido con diferencia"))))</f>
        <v/>
      </c>
      <c r="T157" s="13" t="n"/>
      <c r="U157" s="15">
        <f>IF(OR($A157="",$A157&lt;&gt;Remito!$C$3),"",COUNTIF($A$2:$A157,$A157))</f>
        <v/>
      </c>
    </row>
    <row r="158">
      <c r="A158" s="13" t="n"/>
      <c r="B158" s="14" t="n"/>
      <c r="C158" s="13" t="n"/>
      <c r="D158" s="13" t="n"/>
      <c r="E158" s="13" t="n"/>
      <c r="F158" s="15">
        <f>IF($E158="","",IFERROR(INDEX('Sucursales y productos'!$E$2:$E$301,MATCH($E158,'Sucursales y productos'!$D$2:$D$301,0)),"Código no cargado"))</f>
        <v/>
      </c>
      <c r="G158" s="15">
        <f>IF($E158="","",IFERROR(INDEX('Sucursales y productos'!$F$2:$F$301,MATCH($E158,'Sucursales y productos'!$D$2:$D$301,0)),""))</f>
        <v/>
      </c>
      <c r="H158" s="16" t="n"/>
      <c r="I158" s="16" t="n"/>
      <c r="J158" s="14" t="n"/>
      <c r="K158" s="16" t="n"/>
      <c r="L158" s="14" t="n"/>
      <c r="M158" s="13" t="n"/>
      <c r="N158" s="17">
        <f>IF(OR($H158="",$I158=""),"",MAX(0,$H158-$I158))</f>
        <v/>
      </c>
      <c r="O158" s="17">
        <f>IF(OR($I158="",$K158=""),"",$K158-$I158)</f>
        <v/>
      </c>
      <c r="P158" s="18">
        <f>IF($E158="","",IFERROR(INDEX('Sucursales y productos'!$G$2:$G$301,MATCH($E158,'Sucursales y productos'!$D$2:$D$301,0)),0))</f>
        <v/>
      </c>
      <c r="Q158" s="18">
        <f>IF($O158="","",$O158*N($P158))</f>
        <v/>
      </c>
      <c r="R158" s="18">
        <f>IF($I158="","",$I158*N($P158))</f>
        <v/>
      </c>
      <c r="S158" s="15">
        <f>IF($E158="","",IF($I158="","Pedido sin enviar",IF($K158="",IF(N($I158)&lt;N($H158),"Envío parcial · en camino","En camino"),IF($K158=$I158,IF(N($I158)&lt;N($H158),"Recibido · envío parcial","Recibido OK"),"Recibido con diferencia"))))</f>
        <v/>
      </c>
      <c r="T158" s="13" t="n"/>
      <c r="U158" s="15">
        <f>IF(OR($A158="",$A158&lt;&gt;Remito!$C$3),"",COUNTIF($A$2:$A158,$A158))</f>
        <v/>
      </c>
    </row>
    <row r="159">
      <c r="A159" s="13" t="n"/>
      <c r="B159" s="14" t="n"/>
      <c r="C159" s="13" t="n"/>
      <c r="D159" s="13" t="n"/>
      <c r="E159" s="13" t="n"/>
      <c r="F159" s="15">
        <f>IF($E159="","",IFERROR(INDEX('Sucursales y productos'!$E$2:$E$301,MATCH($E159,'Sucursales y productos'!$D$2:$D$301,0)),"Código no cargado"))</f>
        <v/>
      </c>
      <c r="G159" s="15">
        <f>IF($E159="","",IFERROR(INDEX('Sucursales y productos'!$F$2:$F$301,MATCH($E159,'Sucursales y productos'!$D$2:$D$301,0)),""))</f>
        <v/>
      </c>
      <c r="H159" s="16" t="n"/>
      <c r="I159" s="16" t="n"/>
      <c r="J159" s="14" t="n"/>
      <c r="K159" s="16" t="n"/>
      <c r="L159" s="14" t="n"/>
      <c r="M159" s="13" t="n"/>
      <c r="N159" s="17">
        <f>IF(OR($H159="",$I159=""),"",MAX(0,$H159-$I159))</f>
        <v/>
      </c>
      <c r="O159" s="17">
        <f>IF(OR($I159="",$K159=""),"",$K159-$I159)</f>
        <v/>
      </c>
      <c r="P159" s="18">
        <f>IF($E159="","",IFERROR(INDEX('Sucursales y productos'!$G$2:$G$301,MATCH($E159,'Sucursales y productos'!$D$2:$D$301,0)),0))</f>
        <v/>
      </c>
      <c r="Q159" s="18">
        <f>IF($O159="","",$O159*N($P159))</f>
        <v/>
      </c>
      <c r="R159" s="18">
        <f>IF($I159="","",$I159*N($P159))</f>
        <v/>
      </c>
      <c r="S159" s="15">
        <f>IF($E159="","",IF($I159="","Pedido sin enviar",IF($K159="",IF(N($I159)&lt;N($H159),"Envío parcial · en camino","En camino"),IF($K159=$I159,IF(N($I159)&lt;N($H159),"Recibido · envío parcial","Recibido OK"),"Recibido con diferencia"))))</f>
        <v/>
      </c>
      <c r="T159" s="13" t="n"/>
      <c r="U159" s="15">
        <f>IF(OR($A159="",$A159&lt;&gt;Remito!$C$3),"",COUNTIF($A$2:$A159,$A159))</f>
        <v/>
      </c>
    </row>
    <row r="160">
      <c r="A160" s="13" t="n"/>
      <c r="B160" s="14" t="n"/>
      <c r="C160" s="13" t="n"/>
      <c r="D160" s="13" t="n"/>
      <c r="E160" s="13" t="n"/>
      <c r="F160" s="15">
        <f>IF($E160="","",IFERROR(INDEX('Sucursales y productos'!$E$2:$E$301,MATCH($E160,'Sucursales y productos'!$D$2:$D$301,0)),"Código no cargado"))</f>
        <v/>
      </c>
      <c r="G160" s="15">
        <f>IF($E160="","",IFERROR(INDEX('Sucursales y productos'!$F$2:$F$301,MATCH($E160,'Sucursales y productos'!$D$2:$D$301,0)),""))</f>
        <v/>
      </c>
      <c r="H160" s="16" t="n"/>
      <c r="I160" s="16" t="n"/>
      <c r="J160" s="14" t="n"/>
      <c r="K160" s="16" t="n"/>
      <c r="L160" s="14" t="n"/>
      <c r="M160" s="13" t="n"/>
      <c r="N160" s="17">
        <f>IF(OR($H160="",$I160=""),"",MAX(0,$H160-$I160))</f>
        <v/>
      </c>
      <c r="O160" s="17">
        <f>IF(OR($I160="",$K160=""),"",$K160-$I160)</f>
        <v/>
      </c>
      <c r="P160" s="18">
        <f>IF($E160="","",IFERROR(INDEX('Sucursales y productos'!$G$2:$G$301,MATCH($E160,'Sucursales y productos'!$D$2:$D$301,0)),0))</f>
        <v/>
      </c>
      <c r="Q160" s="18">
        <f>IF($O160="","",$O160*N($P160))</f>
        <v/>
      </c>
      <c r="R160" s="18">
        <f>IF($I160="","",$I160*N($P160))</f>
        <v/>
      </c>
      <c r="S160" s="15">
        <f>IF($E160="","",IF($I160="","Pedido sin enviar",IF($K160="",IF(N($I160)&lt;N($H160),"Envío parcial · en camino","En camino"),IF($K160=$I160,IF(N($I160)&lt;N($H160),"Recibido · envío parcial","Recibido OK"),"Recibido con diferencia"))))</f>
        <v/>
      </c>
      <c r="T160" s="13" t="n"/>
      <c r="U160" s="15">
        <f>IF(OR($A160="",$A160&lt;&gt;Remito!$C$3),"",COUNTIF($A$2:$A160,$A160))</f>
        <v/>
      </c>
    </row>
    <row r="161">
      <c r="A161" s="13" t="n"/>
      <c r="B161" s="14" t="n"/>
      <c r="C161" s="13" t="n"/>
      <c r="D161" s="13" t="n"/>
      <c r="E161" s="13" t="n"/>
      <c r="F161" s="15">
        <f>IF($E161="","",IFERROR(INDEX('Sucursales y productos'!$E$2:$E$301,MATCH($E161,'Sucursales y productos'!$D$2:$D$301,0)),"Código no cargado"))</f>
        <v/>
      </c>
      <c r="G161" s="15">
        <f>IF($E161="","",IFERROR(INDEX('Sucursales y productos'!$F$2:$F$301,MATCH($E161,'Sucursales y productos'!$D$2:$D$301,0)),""))</f>
        <v/>
      </c>
      <c r="H161" s="16" t="n"/>
      <c r="I161" s="16" t="n"/>
      <c r="J161" s="14" t="n"/>
      <c r="K161" s="16" t="n"/>
      <c r="L161" s="14" t="n"/>
      <c r="M161" s="13" t="n"/>
      <c r="N161" s="17">
        <f>IF(OR($H161="",$I161=""),"",MAX(0,$H161-$I161))</f>
        <v/>
      </c>
      <c r="O161" s="17">
        <f>IF(OR($I161="",$K161=""),"",$K161-$I161)</f>
        <v/>
      </c>
      <c r="P161" s="18">
        <f>IF($E161="","",IFERROR(INDEX('Sucursales y productos'!$G$2:$G$301,MATCH($E161,'Sucursales y productos'!$D$2:$D$301,0)),0))</f>
        <v/>
      </c>
      <c r="Q161" s="18">
        <f>IF($O161="","",$O161*N($P161))</f>
        <v/>
      </c>
      <c r="R161" s="18">
        <f>IF($I161="","",$I161*N($P161))</f>
        <v/>
      </c>
      <c r="S161" s="15">
        <f>IF($E161="","",IF($I161="","Pedido sin enviar",IF($K161="",IF(N($I161)&lt;N($H161),"Envío parcial · en camino","En camino"),IF($K161=$I161,IF(N($I161)&lt;N($H161),"Recibido · envío parcial","Recibido OK"),"Recibido con diferencia"))))</f>
        <v/>
      </c>
      <c r="T161" s="13" t="n"/>
      <c r="U161" s="15">
        <f>IF(OR($A161="",$A161&lt;&gt;Remito!$C$3),"",COUNTIF($A$2:$A161,$A161))</f>
        <v/>
      </c>
    </row>
    <row r="162">
      <c r="A162" s="13" t="n"/>
      <c r="B162" s="14" t="n"/>
      <c r="C162" s="13" t="n"/>
      <c r="D162" s="13" t="n"/>
      <c r="E162" s="13" t="n"/>
      <c r="F162" s="15">
        <f>IF($E162="","",IFERROR(INDEX('Sucursales y productos'!$E$2:$E$301,MATCH($E162,'Sucursales y productos'!$D$2:$D$301,0)),"Código no cargado"))</f>
        <v/>
      </c>
      <c r="G162" s="15">
        <f>IF($E162="","",IFERROR(INDEX('Sucursales y productos'!$F$2:$F$301,MATCH($E162,'Sucursales y productos'!$D$2:$D$301,0)),""))</f>
        <v/>
      </c>
      <c r="H162" s="16" t="n"/>
      <c r="I162" s="16" t="n"/>
      <c r="J162" s="14" t="n"/>
      <c r="K162" s="16" t="n"/>
      <c r="L162" s="14" t="n"/>
      <c r="M162" s="13" t="n"/>
      <c r="N162" s="17">
        <f>IF(OR($H162="",$I162=""),"",MAX(0,$H162-$I162))</f>
        <v/>
      </c>
      <c r="O162" s="17">
        <f>IF(OR($I162="",$K162=""),"",$K162-$I162)</f>
        <v/>
      </c>
      <c r="P162" s="18">
        <f>IF($E162="","",IFERROR(INDEX('Sucursales y productos'!$G$2:$G$301,MATCH($E162,'Sucursales y productos'!$D$2:$D$301,0)),0))</f>
        <v/>
      </c>
      <c r="Q162" s="18">
        <f>IF($O162="","",$O162*N($P162))</f>
        <v/>
      </c>
      <c r="R162" s="18">
        <f>IF($I162="","",$I162*N($P162))</f>
        <v/>
      </c>
      <c r="S162" s="15">
        <f>IF($E162="","",IF($I162="","Pedido sin enviar",IF($K162="",IF(N($I162)&lt;N($H162),"Envío parcial · en camino","En camino"),IF($K162=$I162,IF(N($I162)&lt;N($H162),"Recibido · envío parcial","Recibido OK"),"Recibido con diferencia"))))</f>
        <v/>
      </c>
      <c r="T162" s="13" t="n"/>
      <c r="U162" s="15">
        <f>IF(OR($A162="",$A162&lt;&gt;Remito!$C$3),"",COUNTIF($A$2:$A162,$A162))</f>
        <v/>
      </c>
    </row>
    <row r="163">
      <c r="A163" s="13" t="n"/>
      <c r="B163" s="14" t="n"/>
      <c r="C163" s="13" t="n"/>
      <c r="D163" s="13" t="n"/>
      <c r="E163" s="13" t="n"/>
      <c r="F163" s="15">
        <f>IF($E163="","",IFERROR(INDEX('Sucursales y productos'!$E$2:$E$301,MATCH($E163,'Sucursales y productos'!$D$2:$D$301,0)),"Código no cargado"))</f>
        <v/>
      </c>
      <c r="G163" s="15">
        <f>IF($E163="","",IFERROR(INDEX('Sucursales y productos'!$F$2:$F$301,MATCH($E163,'Sucursales y productos'!$D$2:$D$301,0)),""))</f>
        <v/>
      </c>
      <c r="H163" s="16" t="n"/>
      <c r="I163" s="16" t="n"/>
      <c r="J163" s="14" t="n"/>
      <c r="K163" s="16" t="n"/>
      <c r="L163" s="14" t="n"/>
      <c r="M163" s="13" t="n"/>
      <c r="N163" s="17">
        <f>IF(OR($H163="",$I163=""),"",MAX(0,$H163-$I163))</f>
        <v/>
      </c>
      <c r="O163" s="17">
        <f>IF(OR($I163="",$K163=""),"",$K163-$I163)</f>
        <v/>
      </c>
      <c r="P163" s="18">
        <f>IF($E163="","",IFERROR(INDEX('Sucursales y productos'!$G$2:$G$301,MATCH($E163,'Sucursales y productos'!$D$2:$D$301,0)),0))</f>
        <v/>
      </c>
      <c r="Q163" s="18">
        <f>IF($O163="","",$O163*N($P163))</f>
        <v/>
      </c>
      <c r="R163" s="18">
        <f>IF($I163="","",$I163*N($P163))</f>
        <v/>
      </c>
      <c r="S163" s="15">
        <f>IF($E163="","",IF($I163="","Pedido sin enviar",IF($K163="",IF(N($I163)&lt;N($H163),"Envío parcial · en camino","En camino"),IF($K163=$I163,IF(N($I163)&lt;N($H163),"Recibido · envío parcial","Recibido OK"),"Recibido con diferencia"))))</f>
        <v/>
      </c>
      <c r="T163" s="13" t="n"/>
      <c r="U163" s="15">
        <f>IF(OR($A163="",$A163&lt;&gt;Remito!$C$3),"",COUNTIF($A$2:$A163,$A163))</f>
        <v/>
      </c>
    </row>
    <row r="164">
      <c r="A164" s="13" t="n"/>
      <c r="B164" s="14" t="n"/>
      <c r="C164" s="13" t="n"/>
      <c r="D164" s="13" t="n"/>
      <c r="E164" s="13" t="n"/>
      <c r="F164" s="15">
        <f>IF($E164="","",IFERROR(INDEX('Sucursales y productos'!$E$2:$E$301,MATCH($E164,'Sucursales y productos'!$D$2:$D$301,0)),"Código no cargado"))</f>
        <v/>
      </c>
      <c r="G164" s="15">
        <f>IF($E164="","",IFERROR(INDEX('Sucursales y productos'!$F$2:$F$301,MATCH($E164,'Sucursales y productos'!$D$2:$D$301,0)),""))</f>
        <v/>
      </c>
      <c r="H164" s="16" t="n"/>
      <c r="I164" s="16" t="n"/>
      <c r="J164" s="14" t="n"/>
      <c r="K164" s="16" t="n"/>
      <c r="L164" s="14" t="n"/>
      <c r="M164" s="13" t="n"/>
      <c r="N164" s="17">
        <f>IF(OR($H164="",$I164=""),"",MAX(0,$H164-$I164))</f>
        <v/>
      </c>
      <c r="O164" s="17">
        <f>IF(OR($I164="",$K164=""),"",$K164-$I164)</f>
        <v/>
      </c>
      <c r="P164" s="18">
        <f>IF($E164="","",IFERROR(INDEX('Sucursales y productos'!$G$2:$G$301,MATCH($E164,'Sucursales y productos'!$D$2:$D$301,0)),0))</f>
        <v/>
      </c>
      <c r="Q164" s="18">
        <f>IF($O164="","",$O164*N($P164))</f>
        <v/>
      </c>
      <c r="R164" s="18">
        <f>IF($I164="","",$I164*N($P164))</f>
        <v/>
      </c>
      <c r="S164" s="15">
        <f>IF($E164="","",IF($I164="","Pedido sin enviar",IF($K164="",IF(N($I164)&lt;N($H164),"Envío parcial · en camino","En camino"),IF($K164=$I164,IF(N($I164)&lt;N($H164),"Recibido · envío parcial","Recibido OK"),"Recibido con diferencia"))))</f>
        <v/>
      </c>
      <c r="T164" s="13" t="n"/>
      <c r="U164" s="15">
        <f>IF(OR($A164="",$A164&lt;&gt;Remito!$C$3),"",COUNTIF($A$2:$A164,$A164))</f>
        <v/>
      </c>
    </row>
    <row r="165">
      <c r="A165" s="13" t="n"/>
      <c r="B165" s="14" t="n"/>
      <c r="C165" s="13" t="n"/>
      <c r="D165" s="13" t="n"/>
      <c r="E165" s="13" t="n"/>
      <c r="F165" s="15">
        <f>IF($E165="","",IFERROR(INDEX('Sucursales y productos'!$E$2:$E$301,MATCH($E165,'Sucursales y productos'!$D$2:$D$301,0)),"Código no cargado"))</f>
        <v/>
      </c>
      <c r="G165" s="15">
        <f>IF($E165="","",IFERROR(INDEX('Sucursales y productos'!$F$2:$F$301,MATCH($E165,'Sucursales y productos'!$D$2:$D$301,0)),""))</f>
        <v/>
      </c>
      <c r="H165" s="16" t="n"/>
      <c r="I165" s="16" t="n"/>
      <c r="J165" s="14" t="n"/>
      <c r="K165" s="16" t="n"/>
      <c r="L165" s="14" t="n"/>
      <c r="M165" s="13" t="n"/>
      <c r="N165" s="17">
        <f>IF(OR($H165="",$I165=""),"",MAX(0,$H165-$I165))</f>
        <v/>
      </c>
      <c r="O165" s="17">
        <f>IF(OR($I165="",$K165=""),"",$K165-$I165)</f>
        <v/>
      </c>
      <c r="P165" s="18">
        <f>IF($E165="","",IFERROR(INDEX('Sucursales y productos'!$G$2:$G$301,MATCH($E165,'Sucursales y productos'!$D$2:$D$301,0)),0))</f>
        <v/>
      </c>
      <c r="Q165" s="18">
        <f>IF($O165="","",$O165*N($P165))</f>
        <v/>
      </c>
      <c r="R165" s="18">
        <f>IF($I165="","",$I165*N($P165))</f>
        <v/>
      </c>
      <c r="S165" s="15">
        <f>IF($E165="","",IF($I165="","Pedido sin enviar",IF($K165="",IF(N($I165)&lt;N($H165),"Envío parcial · en camino","En camino"),IF($K165=$I165,IF(N($I165)&lt;N($H165),"Recibido · envío parcial","Recibido OK"),"Recibido con diferencia"))))</f>
        <v/>
      </c>
      <c r="T165" s="13" t="n"/>
      <c r="U165" s="15">
        <f>IF(OR($A165="",$A165&lt;&gt;Remito!$C$3),"",COUNTIF($A$2:$A165,$A165))</f>
        <v/>
      </c>
    </row>
    <row r="166">
      <c r="A166" s="13" t="n"/>
      <c r="B166" s="14" t="n"/>
      <c r="C166" s="13" t="n"/>
      <c r="D166" s="13" t="n"/>
      <c r="E166" s="13" t="n"/>
      <c r="F166" s="15">
        <f>IF($E166="","",IFERROR(INDEX('Sucursales y productos'!$E$2:$E$301,MATCH($E166,'Sucursales y productos'!$D$2:$D$301,0)),"Código no cargado"))</f>
        <v/>
      </c>
      <c r="G166" s="15">
        <f>IF($E166="","",IFERROR(INDEX('Sucursales y productos'!$F$2:$F$301,MATCH($E166,'Sucursales y productos'!$D$2:$D$301,0)),""))</f>
        <v/>
      </c>
      <c r="H166" s="16" t="n"/>
      <c r="I166" s="16" t="n"/>
      <c r="J166" s="14" t="n"/>
      <c r="K166" s="16" t="n"/>
      <c r="L166" s="14" t="n"/>
      <c r="M166" s="13" t="n"/>
      <c r="N166" s="17">
        <f>IF(OR($H166="",$I166=""),"",MAX(0,$H166-$I166))</f>
        <v/>
      </c>
      <c r="O166" s="17">
        <f>IF(OR($I166="",$K166=""),"",$K166-$I166)</f>
        <v/>
      </c>
      <c r="P166" s="18">
        <f>IF($E166="","",IFERROR(INDEX('Sucursales y productos'!$G$2:$G$301,MATCH($E166,'Sucursales y productos'!$D$2:$D$301,0)),0))</f>
        <v/>
      </c>
      <c r="Q166" s="18">
        <f>IF($O166="","",$O166*N($P166))</f>
        <v/>
      </c>
      <c r="R166" s="18">
        <f>IF($I166="","",$I166*N($P166))</f>
        <v/>
      </c>
      <c r="S166" s="15">
        <f>IF($E166="","",IF($I166="","Pedido sin enviar",IF($K166="",IF(N($I166)&lt;N($H166),"Envío parcial · en camino","En camino"),IF($K166=$I166,IF(N($I166)&lt;N($H166),"Recibido · envío parcial","Recibido OK"),"Recibido con diferencia"))))</f>
        <v/>
      </c>
      <c r="T166" s="13" t="n"/>
      <c r="U166" s="15">
        <f>IF(OR($A166="",$A166&lt;&gt;Remito!$C$3),"",COUNTIF($A$2:$A166,$A166))</f>
        <v/>
      </c>
    </row>
    <row r="167">
      <c r="A167" s="13" t="n"/>
      <c r="B167" s="14" t="n"/>
      <c r="C167" s="13" t="n"/>
      <c r="D167" s="13" t="n"/>
      <c r="E167" s="13" t="n"/>
      <c r="F167" s="15">
        <f>IF($E167="","",IFERROR(INDEX('Sucursales y productos'!$E$2:$E$301,MATCH($E167,'Sucursales y productos'!$D$2:$D$301,0)),"Código no cargado"))</f>
        <v/>
      </c>
      <c r="G167" s="15">
        <f>IF($E167="","",IFERROR(INDEX('Sucursales y productos'!$F$2:$F$301,MATCH($E167,'Sucursales y productos'!$D$2:$D$301,0)),""))</f>
        <v/>
      </c>
      <c r="H167" s="16" t="n"/>
      <c r="I167" s="16" t="n"/>
      <c r="J167" s="14" t="n"/>
      <c r="K167" s="16" t="n"/>
      <c r="L167" s="14" t="n"/>
      <c r="M167" s="13" t="n"/>
      <c r="N167" s="17">
        <f>IF(OR($H167="",$I167=""),"",MAX(0,$H167-$I167))</f>
        <v/>
      </c>
      <c r="O167" s="17">
        <f>IF(OR($I167="",$K167=""),"",$K167-$I167)</f>
        <v/>
      </c>
      <c r="P167" s="18">
        <f>IF($E167="","",IFERROR(INDEX('Sucursales y productos'!$G$2:$G$301,MATCH($E167,'Sucursales y productos'!$D$2:$D$301,0)),0))</f>
        <v/>
      </c>
      <c r="Q167" s="18">
        <f>IF($O167="","",$O167*N($P167))</f>
        <v/>
      </c>
      <c r="R167" s="18">
        <f>IF($I167="","",$I167*N($P167))</f>
        <v/>
      </c>
      <c r="S167" s="15">
        <f>IF($E167="","",IF($I167="","Pedido sin enviar",IF($K167="",IF(N($I167)&lt;N($H167),"Envío parcial · en camino","En camino"),IF($K167=$I167,IF(N($I167)&lt;N($H167),"Recibido · envío parcial","Recibido OK"),"Recibido con diferencia"))))</f>
        <v/>
      </c>
      <c r="T167" s="13" t="n"/>
      <c r="U167" s="15">
        <f>IF(OR($A167="",$A167&lt;&gt;Remito!$C$3),"",COUNTIF($A$2:$A167,$A167))</f>
        <v/>
      </c>
    </row>
    <row r="168">
      <c r="A168" s="13" t="n"/>
      <c r="B168" s="14" t="n"/>
      <c r="C168" s="13" t="n"/>
      <c r="D168" s="13" t="n"/>
      <c r="E168" s="13" t="n"/>
      <c r="F168" s="15">
        <f>IF($E168="","",IFERROR(INDEX('Sucursales y productos'!$E$2:$E$301,MATCH($E168,'Sucursales y productos'!$D$2:$D$301,0)),"Código no cargado"))</f>
        <v/>
      </c>
      <c r="G168" s="15">
        <f>IF($E168="","",IFERROR(INDEX('Sucursales y productos'!$F$2:$F$301,MATCH($E168,'Sucursales y productos'!$D$2:$D$301,0)),""))</f>
        <v/>
      </c>
      <c r="H168" s="16" t="n"/>
      <c r="I168" s="16" t="n"/>
      <c r="J168" s="14" t="n"/>
      <c r="K168" s="16" t="n"/>
      <c r="L168" s="14" t="n"/>
      <c r="M168" s="13" t="n"/>
      <c r="N168" s="17">
        <f>IF(OR($H168="",$I168=""),"",MAX(0,$H168-$I168))</f>
        <v/>
      </c>
      <c r="O168" s="17">
        <f>IF(OR($I168="",$K168=""),"",$K168-$I168)</f>
        <v/>
      </c>
      <c r="P168" s="18">
        <f>IF($E168="","",IFERROR(INDEX('Sucursales y productos'!$G$2:$G$301,MATCH($E168,'Sucursales y productos'!$D$2:$D$301,0)),0))</f>
        <v/>
      </c>
      <c r="Q168" s="18">
        <f>IF($O168="","",$O168*N($P168))</f>
        <v/>
      </c>
      <c r="R168" s="18">
        <f>IF($I168="","",$I168*N($P168))</f>
        <v/>
      </c>
      <c r="S168" s="15">
        <f>IF($E168="","",IF($I168="","Pedido sin enviar",IF($K168="",IF(N($I168)&lt;N($H168),"Envío parcial · en camino","En camino"),IF($K168=$I168,IF(N($I168)&lt;N($H168),"Recibido · envío parcial","Recibido OK"),"Recibido con diferencia"))))</f>
        <v/>
      </c>
      <c r="T168" s="13" t="n"/>
      <c r="U168" s="15">
        <f>IF(OR($A168="",$A168&lt;&gt;Remito!$C$3),"",COUNTIF($A$2:$A168,$A168))</f>
        <v/>
      </c>
    </row>
    <row r="169">
      <c r="A169" s="13" t="n"/>
      <c r="B169" s="14" t="n"/>
      <c r="C169" s="13" t="n"/>
      <c r="D169" s="13" t="n"/>
      <c r="E169" s="13" t="n"/>
      <c r="F169" s="15">
        <f>IF($E169="","",IFERROR(INDEX('Sucursales y productos'!$E$2:$E$301,MATCH($E169,'Sucursales y productos'!$D$2:$D$301,0)),"Código no cargado"))</f>
        <v/>
      </c>
      <c r="G169" s="15">
        <f>IF($E169="","",IFERROR(INDEX('Sucursales y productos'!$F$2:$F$301,MATCH($E169,'Sucursales y productos'!$D$2:$D$301,0)),""))</f>
        <v/>
      </c>
      <c r="H169" s="16" t="n"/>
      <c r="I169" s="16" t="n"/>
      <c r="J169" s="14" t="n"/>
      <c r="K169" s="16" t="n"/>
      <c r="L169" s="14" t="n"/>
      <c r="M169" s="13" t="n"/>
      <c r="N169" s="17">
        <f>IF(OR($H169="",$I169=""),"",MAX(0,$H169-$I169))</f>
        <v/>
      </c>
      <c r="O169" s="17">
        <f>IF(OR($I169="",$K169=""),"",$K169-$I169)</f>
        <v/>
      </c>
      <c r="P169" s="18">
        <f>IF($E169="","",IFERROR(INDEX('Sucursales y productos'!$G$2:$G$301,MATCH($E169,'Sucursales y productos'!$D$2:$D$301,0)),0))</f>
        <v/>
      </c>
      <c r="Q169" s="18">
        <f>IF($O169="","",$O169*N($P169))</f>
        <v/>
      </c>
      <c r="R169" s="18">
        <f>IF($I169="","",$I169*N($P169))</f>
        <v/>
      </c>
      <c r="S169" s="15">
        <f>IF($E169="","",IF($I169="","Pedido sin enviar",IF($K169="",IF(N($I169)&lt;N($H169),"Envío parcial · en camino","En camino"),IF($K169=$I169,IF(N($I169)&lt;N($H169),"Recibido · envío parcial","Recibido OK"),"Recibido con diferencia"))))</f>
        <v/>
      </c>
      <c r="T169" s="13" t="n"/>
      <c r="U169" s="15">
        <f>IF(OR($A169="",$A169&lt;&gt;Remito!$C$3),"",COUNTIF($A$2:$A169,$A169))</f>
        <v/>
      </c>
    </row>
    <row r="170">
      <c r="A170" s="13" t="n"/>
      <c r="B170" s="14" t="n"/>
      <c r="C170" s="13" t="n"/>
      <c r="D170" s="13" t="n"/>
      <c r="E170" s="13" t="n"/>
      <c r="F170" s="15">
        <f>IF($E170="","",IFERROR(INDEX('Sucursales y productos'!$E$2:$E$301,MATCH($E170,'Sucursales y productos'!$D$2:$D$301,0)),"Código no cargado"))</f>
        <v/>
      </c>
      <c r="G170" s="15">
        <f>IF($E170="","",IFERROR(INDEX('Sucursales y productos'!$F$2:$F$301,MATCH($E170,'Sucursales y productos'!$D$2:$D$301,0)),""))</f>
        <v/>
      </c>
      <c r="H170" s="16" t="n"/>
      <c r="I170" s="16" t="n"/>
      <c r="J170" s="14" t="n"/>
      <c r="K170" s="16" t="n"/>
      <c r="L170" s="14" t="n"/>
      <c r="M170" s="13" t="n"/>
      <c r="N170" s="17">
        <f>IF(OR($H170="",$I170=""),"",MAX(0,$H170-$I170))</f>
        <v/>
      </c>
      <c r="O170" s="17">
        <f>IF(OR($I170="",$K170=""),"",$K170-$I170)</f>
        <v/>
      </c>
      <c r="P170" s="18">
        <f>IF($E170="","",IFERROR(INDEX('Sucursales y productos'!$G$2:$G$301,MATCH($E170,'Sucursales y productos'!$D$2:$D$301,0)),0))</f>
        <v/>
      </c>
      <c r="Q170" s="18">
        <f>IF($O170="","",$O170*N($P170))</f>
        <v/>
      </c>
      <c r="R170" s="18">
        <f>IF($I170="","",$I170*N($P170))</f>
        <v/>
      </c>
      <c r="S170" s="15">
        <f>IF($E170="","",IF($I170="","Pedido sin enviar",IF($K170="",IF(N($I170)&lt;N($H170),"Envío parcial · en camino","En camino"),IF($K170=$I170,IF(N($I170)&lt;N($H170),"Recibido · envío parcial","Recibido OK"),"Recibido con diferencia"))))</f>
        <v/>
      </c>
      <c r="T170" s="13" t="n"/>
      <c r="U170" s="15">
        <f>IF(OR($A170="",$A170&lt;&gt;Remito!$C$3),"",COUNTIF($A$2:$A170,$A170))</f>
        <v/>
      </c>
    </row>
    <row r="171">
      <c r="A171" s="13" t="n"/>
      <c r="B171" s="14" t="n"/>
      <c r="C171" s="13" t="n"/>
      <c r="D171" s="13" t="n"/>
      <c r="E171" s="13" t="n"/>
      <c r="F171" s="15">
        <f>IF($E171="","",IFERROR(INDEX('Sucursales y productos'!$E$2:$E$301,MATCH($E171,'Sucursales y productos'!$D$2:$D$301,0)),"Código no cargado"))</f>
        <v/>
      </c>
      <c r="G171" s="15">
        <f>IF($E171="","",IFERROR(INDEX('Sucursales y productos'!$F$2:$F$301,MATCH($E171,'Sucursales y productos'!$D$2:$D$301,0)),""))</f>
        <v/>
      </c>
      <c r="H171" s="16" t="n"/>
      <c r="I171" s="16" t="n"/>
      <c r="J171" s="14" t="n"/>
      <c r="K171" s="16" t="n"/>
      <c r="L171" s="14" t="n"/>
      <c r="M171" s="13" t="n"/>
      <c r="N171" s="17">
        <f>IF(OR($H171="",$I171=""),"",MAX(0,$H171-$I171))</f>
        <v/>
      </c>
      <c r="O171" s="17">
        <f>IF(OR($I171="",$K171=""),"",$K171-$I171)</f>
        <v/>
      </c>
      <c r="P171" s="18">
        <f>IF($E171="","",IFERROR(INDEX('Sucursales y productos'!$G$2:$G$301,MATCH($E171,'Sucursales y productos'!$D$2:$D$301,0)),0))</f>
        <v/>
      </c>
      <c r="Q171" s="18">
        <f>IF($O171="","",$O171*N($P171))</f>
        <v/>
      </c>
      <c r="R171" s="18">
        <f>IF($I171="","",$I171*N($P171))</f>
        <v/>
      </c>
      <c r="S171" s="15">
        <f>IF($E171="","",IF($I171="","Pedido sin enviar",IF($K171="",IF(N($I171)&lt;N($H171),"Envío parcial · en camino","En camino"),IF($K171=$I171,IF(N($I171)&lt;N($H171),"Recibido · envío parcial","Recibido OK"),"Recibido con diferencia"))))</f>
        <v/>
      </c>
      <c r="T171" s="13" t="n"/>
      <c r="U171" s="15">
        <f>IF(OR($A171="",$A171&lt;&gt;Remito!$C$3),"",COUNTIF($A$2:$A171,$A171))</f>
        <v/>
      </c>
    </row>
    <row r="172">
      <c r="A172" s="13" t="n"/>
      <c r="B172" s="14" t="n"/>
      <c r="C172" s="13" t="n"/>
      <c r="D172" s="13" t="n"/>
      <c r="E172" s="13" t="n"/>
      <c r="F172" s="15">
        <f>IF($E172="","",IFERROR(INDEX('Sucursales y productos'!$E$2:$E$301,MATCH($E172,'Sucursales y productos'!$D$2:$D$301,0)),"Código no cargado"))</f>
        <v/>
      </c>
      <c r="G172" s="15">
        <f>IF($E172="","",IFERROR(INDEX('Sucursales y productos'!$F$2:$F$301,MATCH($E172,'Sucursales y productos'!$D$2:$D$301,0)),""))</f>
        <v/>
      </c>
      <c r="H172" s="16" t="n"/>
      <c r="I172" s="16" t="n"/>
      <c r="J172" s="14" t="n"/>
      <c r="K172" s="16" t="n"/>
      <c r="L172" s="14" t="n"/>
      <c r="M172" s="13" t="n"/>
      <c r="N172" s="17">
        <f>IF(OR($H172="",$I172=""),"",MAX(0,$H172-$I172))</f>
        <v/>
      </c>
      <c r="O172" s="17">
        <f>IF(OR($I172="",$K172=""),"",$K172-$I172)</f>
        <v/>
      </c>
      <c r="P172" s="18">
        <f>IF($E172="","",IFERROR(INDEX('Sucursales y productos'!$G$2:$G$301,MATCH($E172,'Sucursales y productos'!$D$2:$D$301,0)),0))</f>
        <v/>
      </c>
      <c r="Q172" s="18">
        <f>IF($O172="","",$O172*N($P172))</f>
        <v/>
      </c>
      <c r="R172" s="18">
        <f>IF($I172="","",$I172*N($P172))</f>
        <v/>
      </c>
      <c r="S172" s="15">
        <f>IF($E172="","",IF($I172="","Pedido sin enviar",IF($K172="",IF(N($I172)&lt;N($H172),"Envío parcial · en camino","En camino"),IF($K172=$I172,IF(N($I172)&lt;N($H172),"Recibido · envío parcial","Recibido OK"),"Recibido con diferencia"))))</f>
        <v/>
      </c>
      <c r="T172" s="13" t="n"/>
      <c r="U172" s="15">
        <f>IF(OR($A172="",$A172&lt;&gt;Remito!$C$3),"",COUNTIF($A$2:$A172,$A172))</f>
        <v/>
      </c>
    </row>
    <row r="173">
      <c r="A173" s="13" t="n"/>
      <c r="B173" s="14" t="n"/>
      <c r="C173" s="13" t="n"/>
      <c r="D173" s="13" t="n"/>
      <c r="E173" s="13" t="n"/>
      <c r="F173" s="15">
        <f>IF($E173="","",IFERROR(INDEX('Sucursales y productos'!$E$2:$E$301,MATCH($E173,'Sucursales y productos'!$D$2:$D$301,0)),"Código no cargado"))</f>
        <v/>
      </c>
      <c r="G173" s="15">
        <f>IF($E173="","",IFERROR(INDEX('Sucursales y productos'!$F$2:$F$301,MATCH($E173,'Sucursales y productos'!$D$2:$D$301,0)),""))</f>
        <v/>
      </c>
      <c r="H173" s="16" t="n"/>
      <c r="I173" s="16" t="n"/>
      <c r="J173" s="14" t="n"/>
      <c r="K173" s="16" t="n"/>
      <c r="L173" s="14" t="n"/>
      <c r="M173" s="13" t="n"/>
      <c r="N173" s="17">
        <f>IF(OR($H173="",$I173=""),"",MAX(0,$H173-$I173))</f>
        <v/>
      </c>
      <c r="O173" s="17">
        <f>IF(OR($I173="",$K173=""),"",$K173-$I173)</f>
        <v/>
      </c>
      <c r="P173" s="18">
        <f>IF($E173="","",IFERROR(INDEX('Sucursales y productos'!$G$2:$G$301,MATCH($E173,'Sucursales y productos'!$D$2:$D$301,0)),0))</f>
        <v/>
      </c>
      <c r="Q173" s="18">
        <f>IF($O173="","",$O173*N($P173))</f>
        <v/>
      </c>
      <c r="R173" s="18">
        <f>IF($I173="","",$I173*N($P173))</f>
        <v/>
      </c>
      <c r="S173" s="15">
        <f>IF($E173="","",IF($I173="","Pedido sin enviar",IF($K173="",IF(N($I173)&lt;N($H173),"Envío parcial · en camino","En camino"),IF($K173=$I173,IF(N($I173)&lt;N($H173),"Recibido · envío parcial","Recibido OK"),"Recibido con diferencia"))))</f>
        <v/>
      </c>
      <c r="T173" s="13" t="n"/>
      <c r="U173" s="15">
        <f>IF(OR($A173="",$A173&lt;&gt;Remito!$C$3),"",COUNTIF($A$2:$A173,$A173))</f>
        <v/>
      </c>
    </row>
    <row r="174">
      <c r="A174" s="13" t="n"/>
      <c r="B174" s="14" t="n"/>
      <c r="C174" s="13" t="n"/>
      <c r="D174" s="13" t="n"/>
      <c r="E174" s="13" t="n"/>
      <c r="F174" s="15">
        <f>IF($E174="","",IFERROR(INDEX('Sucursales y productos'!$E$2:$E$301,MATCH($E174,'Sucursales y productos'!$D$2:$D$301,0)),"Código no cargado"))</f>
        <v/>
      </c>
      <c r="G174" s="15">
        <f>IF($E174="","",IFERROR(INDEX('Sucursales y productos'!$F$2:$F$301,MATCH($E174,'Sucursales y productos'!$D$2:$D$301,0)),""))</f>
        <v/>
      </c>
      <c r="H174" s="16" t="n"/>
      <c r="I174" s="16" t="n"/>
      <c r="J174" s="14" t="n"/>
      <c r="K174" s="16" t="n"/>
      <c r="L174" s="14" t="n"/>
      <c r="M174" s="13" t="n"/>
      <c r="N174" s="17">
        <f>IF(OR($H174="",$I174=""),"",MAX(0,$H174-$I174))</f>
        <v/>
      </c>
      <c r="O174" s="17">
        <f>IF(OR($I174="",$K174=""),"",$K174-$I174)</f>
        <v/>
      </c>
      <c r="P174" s="18">
        <f>IF($E174="","",IFERROR(INDEX('Sucursales y productos'!$G$2:$G$301,MATCH($E174,'Sucursales y productos'!$D$2:$D$301,0)),0))</f>
        <v/>
      </c>
      <c r="Q174" s="18">
        <f>IF($O174="","",$O174*N($P174))</f>
        <v/>
      </c>
      <c r="R174" s="18">
        <f>IF($I174="","",$I174*N($P174))</f>
        <v/>
      </c>
      <c r="S174" s="15">
        <f>IF($E174="","",IF($I174="","Pedido sin enviar",IF($K174="",IF(N($I174)&lt;N($H174),"Envío parcial · en camino","En camino"),IF($K174=$I174,IF(N($I174)&lt;N($H174),"Recibido · envío parcial","Recibido OK"),"Recibido con diferencia"))))</f>
        <v/>
      </c>
      <c r="T174" s="13" t="n"/>
      <c r="U174" s="15">
        <f>IF(OR($A174="",$A174&lt;&gt;Remito!$C$3),"",COUNTIF($A$2:$A174,$A174))</f>
        <v/>
      </c>
    </row>
    <row r="175">
      <c r="A175" s="13" t="n"/>
      <c r="B175" s="14" t="n"/>
      <c r="C175" s="13" t="n"/>
      <c r="D175" s="13" t="n"/>
      <c r="E175" s="13" t="n"/>
      <c r="F175" s="15">
        <f>IF($E175="","",IFERROR(INDEX('Sucursales y productos'!$E$2:$E$301,MATCH($E175,'Sucursales y productos'!$D$2:$D$301,0)),"Código no cargado"))</f>
        <v/>
      </c>
      <c r="G175" s="15">
        <f>IF($E175="","",IFERROR(INDEX('Sucursales y productos'!$F$2:$F$301,MATCH($E175,'Sucursales y productos'!$D$2:$D$301,0)),""))</f>
        <v/>
      </c>
      <c r="H175" s="16" t="n"/>
      <c r="I175" s="16" t="n"/>
      <c r="J175" s="14" t="n"/>
      <c r="K175" s="16" t="n"/>
      <c r="L175" s="14" t="n"/>
      <c r="M175" s="13" t="n"/>
      <c r="N175" s="17">
        <f>IF(OR($H175="",$I175=""),"",MAX(0,$H175-$I175))</f>
        <v/>
      </c>
      <c r="O175" s="17">
        <f>IF(OR($I175="",$K175=""),"",$K175-$I175)</f>
        <v/>
      </c>
      <c r="P175" s="18">
        <f>IF($E175="","",IFERROR(INDEX('Sucursales y productos'!$G$2:$G$301,MATCH($E175,'Sucursales y productos'!$D$2:$D$301,0)),0))</f>
        <v/>
      </c>
      <c r="Q175" s="18">
        <f>IF($O175="","",$O175*N($P175))</f>
        <v/>
      </c>
      <c r="R175" s="18">
        <f>IF($I175="","",$I175*N($P175))</f>
        <v/>
      </c>
      <c r="S175" s="15">
        <f>IF($E175="","",IF($I175="","Pedido sin enviar",IF($K175="",IF(N($I175)&lt;N($H175),"Envío parcial · en camino","En camino"),IF($K175=$I175,IF(N($I175)&lt;N($H175),"Recibido · envío parcial","Recibido OK"),"Recibido con diferencia"))))</f>
        <v/>
      </c>
      <c r="T175" s="13" t="n"/>
      <c r="U175" s="15">
        <f>IF(OR($A175="",$A175&lt;&gt;Remito!$C$3),"",COUNTIF($A$2:$A175,$A175))</f>
        <v/>
      </c>
    </row>
    <row r="176">
      <c r="A176" s="13" t="n"/>
      <c r="B176" s="14" t="n"/>
      <c r="C176" s="13" t="n"/>
      <c r="D176" s="13" t="n"/>
      <c r="E176" s="13" t="n"/>
      <c r="F176" s="15">
        <f>IF($E176="","",IFERROR(INDEX('Sucursales y productos'!$E$2:$E$301,MATCH($E176,'Sucursales y productos'!$D$2:$D$301,0)),"Código no cargado"))</f>
        <v/>
      </c>
      <c r="G176" s="15">
        <f>IF($E176="","",IFERROR(INDEX('Sucursales y productos'!$F$2:$F$301,MATCH($E176,'Sucursales y productos'!$D$2:$D$301,0)),""))</f>
        <v/>
      </c>
      <c r="H176" s="16" t="n"/>
      <c r="I176" s="16" t="n"/>
      <c r="J176" s="14" t="n"/>
      <c r="K176" s="16" t="n"/>
      <c r="L176" s="14" t="n"/>
      <c r="M176" s="13" t="n"/>
      <c r="N176" s="17">
        <f>IF(OR($H176="",$I176=""),"",MAX(0,$H176-$I176))</f>
        <v/>
      </c>
      <c r="O176" s="17">
        <f>IF(OR($I176="",$K176=""),"",$K176-$I176)</f>
        <v/>
      </c>
      <c r="P176" s="18">
        <f>IF($E176="","",IFERROR(INDEX('Sucursales y productos'!$G$2:$G$301,MATCH($E176,'Sucursales y productos'!$D$2:$D$301,0)),0))</f>
        <v/>
      </c>
      <c r="Q176" s="18">
        <f>IF($O176="","",$O176*N($P176))</f>
        <v/>
      </c>
      <c r="R176" s="18">
        <f>IF($I176="","",$I176*N($P176))</f>
        <v/>
      </c>
      <c r="S176" s="15">
        <f>IF($E176="","",IF($I176="","Pedido sin enviar",IF($K176="",IF(N($I176)&lt;N($H176),"Envío parcial · en camino","En camino"),IF($K176=$I176,IF(N($I176)&lt;N($H176),"Recibido · envío parcial","Recibido OK"),"Recibido con diferencia"))))</f>
        <v/>
      </c>
      <c r="T176" s="13" t="n"/>
      <c r="U176" s="15">
        <f>IF(OR($A176="",$A176&lt;&gt;Remito!$C$3),"",COUNTIF($A$2:$A176,$A176))</f>
        <v/>
      </c>
    </row>
    <row r="177">
      <c r="A177" s="13" t="n"/>
      <c r="B177" s="14" t="n"/>
      <c r="C177" s="13" t="n"/>
      <c r="D177" s="13" t="n"/>
      <c r="E177" s="13" t="n"/>
      <c r="F177" s="15">
        <f>IF($E177="","",IFERROR(INDEX('Sucursales y productos'!$E$2:$E$301,MATCH($E177,'Sucursales y productos'!$D$2:$D$301,0)),"Código no cargado"))</f>
        <v/>
      </c>
      <c r="G177" s="15">
        <f>IF($E177="","",IFERROR(INDEX('Sucursales y productos'!$F$2:$F$301,MATCH($E177,'Sucursales y productos'!$D$2:$D$301,0)),""))</f>
        <v/>
      </c>
      <c r="H177" s="16" t="n"/>
      <c r="I177" s="16" t="n"/>
      <c r="J177" s="14" t="n"/>
      <c r="K177" s="16" t="n"/>
      <c r="L177" s="14" t="n"/>
      <c r="M177" s="13" t="n"/>
      <c r="N177" s="17">
        <f>IF(OR($H177="",$I177=""),"",MAX(0,$H177-$I177))</f>
        <v/>
      </c>
      <c r="O177" s="17">
        <f>IF(OR($I177="",$K177=""),"",$K177-$I177)</f>
        <v/>
      </c>
      <c r="P177" s="18">
        <f>IF($E177="","",IFERROR(INDEX('Sucursales y productos'!$G$2:$G$301,MATCH($E177,'Sucursales y productos'!$D$2:$D$301,0)),0))</f>
        <v/>
      </c>
      <c r="Q177" s="18">
        <f>IF($O177="","",$O177*N($P177))</f>
        <v/>
      </c>
      <c r="R177" s="18">
        <f>IF($I177="","",$I177*N($P177))</f>
        <v/>
      </c>
      <c r="S177" s="15">
        <f>IF($E177="","",IF($I177="","Pedido sin enviar",IF($K177="",IF(N($I177)&lt;N($H177),"Envío parcial · en camino","En camino"),IF($K177=$I177,IF(N($I177)&lt;N($H177),"Recibido · envío parcial","Recibido OK"),"Recibido con diferencia"))))</f>
        <v/>
      </c>
      <c r="T177" s="13" t="n"/>
      <c r="U177" s="15">
        <f>IF(OR($A177="",$A177&lt;&gt;Remito!$C$3),"",COUNTIF($A$2:$A177,$A177))</f>
        <v/>
      </c>
    </row>
    <row r="178">
      <c r="A178" s="13" t="n"/>
      <c r="B178" s="14" t="n"/>
      <c r="C178" s="13" t="n"/>
      <c r="D178" s="13" t="n"/>
      <c r="E178" s="13" t="n"/>
      <c r="F178" s="15">
        <f>IF($E178="","",IFERROR(INDEX('Sucursales y productos'!$E$2:$E$301,MATCH($E178,'Sucursales y productos'!$D$2:$D$301,0)),"Código no cargado"))</f>
        <v/>
      </c>
      <c r="G178" s="15">
        <f>IF($E178="","",IFERROR(INDEX('Sucursales y productos'!$F$2:$F$301,MATCH($E178,'Sucursales y productos'!$D$2:$D$301,0)),""))</f>
        <v/>
      </c>
      <c r="H178" s="16" t="n"/>
      <c r="I178" s="16" t="n"/>
      <c r="J178" s="14" t="n"/>
      <c r="K178" s="16" t="n"/>
      <c r="L178" s="14" t="n"/>
      <c r="M178" s="13" t="n"/>
      <c r="N178" s="17">
        <f>IF(OR($H178="",$I178=""),"",MAX(0,$H178-$I178))</f>
        <v/>
      </c>
      <c r="O178" s="17">
        <f>IF(OR($I178="",$K178=""),"",$K178-$I178)</f>
        <v/>
      </c>
      <c r="P178" s="18">
        <f>IF($E178="","",IFERROR(INDEX('Sucursales y productos'!$G$2:$G$301,MATCH($E178,'Sucursales y productos'!$D$2:$D$301,0)),0))</f>
        <v/>
      </c>
      <c r="Q178" s="18">
        <f>IF($O178="","",$O178*N($P178))</f>
        <v/>
      </c>
      <c r="R178" s="18">
        <f>IF($I178="","",$I178*N($P178))</f>
        <v/>
      </c>
      <c r="S178" s="15">
        <f>IF($E178="","",IF($I178="","Pedido sin enviar",IF($K178="",IF(N($I178)&lt;N($H178),"Envío parcial · en camino","En camino"),IF($K178=$I178,IF(N($I178)&lt;N($H178),"Recibido · envío parcial","Recibido OK"),"Recibido con diferencia"))))</f>
        <v/>
      </c>
      <c r="T178" s="13" t="n"/>
      <c r="U178" s="15">
        <f>IF(OR($A178="",$A178&lt;&gt;Remito!$C$3),"",COUNTIF($A$2:$A178,$A178))</f>
        <v/>
      </c>
    </row>
    <row r="179">
      <c r="A179" s="13" t="n"/>
      <c r="B179" s="14" t="n"/>
      <c r="C179" s="13" t="n"/>
      <c r="D179" s="13" t="n"/>
      <c r="E179" s="13" t="n"/>
      <c r="F179" s="15">
        <f>IF($E179="","",IFERROR(INDEX('Sucursales y productos'!$E$2:$E$301,MATCH($E179,'Sucursales y productos'!$D$2:$D$301,0)),"Código no cargado"))</f>
        <v/>
      </c>
      <c r="G179" s="15">
        <f>IF($E179="","",IFERROR(INDEX('Sucursales y productos'!$F$2:$F$301,MATCH($E179,'Sucursales y productos'!$D$2:$D$301,0)),""))</f>
        <v/>
      </c>
      <c r="H179" s="16" t="n"/>
      <c r="I179" s="16" t="n"/>
      <c r="J179" s="14" t="n"/>
      <c r="K179" s="16" t="n"/>
      <c r="L179" s="14" t="n"/>
      <c r="M179" s="13" t="n"/>
      <c r="N179" s="17">
        <f>IF(OR($H179="",$I179=""),"",MAX(0,$H179-$I179))</f>
        <v/>
      </c>
      <c r="O179" s="17">
        <f>IF(OR($I179="",$K179=""),"",$K179-$I179)</f>
        <v/>
      </c>
      <c r="P179" s="18">
        <f>IF($E179="","",IFERROR(INDEX('Sucursales y productos'!$G$2:$G$301,MATCH($E179,'Sucursales y productos'!$D$2:$D$301,0)),0))</f>
        <v/>
      </c>
      <c r="Q179" s="18">
        <f>IF($O179="","",$O179*N($P179))</f>
        <v/>
      </c>
      <c r="R179" s="18">
        <f>IF($I179="","",$I179*N($P179))</f>
        <v/>
      </c>
      <c r="S179" s="15">
        <f>IF($E179="","",IF($I179="","Pedido sin enviar",IF($K179="",IF(N($I179)&lt;N($H179),"Envío parcial · en camino","En camino"),IF($K179=$I179,IF(N($I179)&lt;N($H179),"Recibido · envío parcial","Recibido OK"),"Recibido con diferencia"))))</f>
        <v/>
      </c>
      <c r="T179" s="13" t="n"/>
      <c r="U179" s="15">
        <f>IF(OR($A179="",$A179&lt;&gt;Remito!$C$3),"",COUNTIF($A$2:$A179,$A179))</f>
        <v/>
      </c>
    </row>
    <row r="180">
      <c r="A180" s="13" t="n"/>
      <c r="B180" s="14" t="n"/>
      <c r="C180" s="13" t="n"/>
      <c r="D180" s="13" t="n"/>
      <c r="E180" s="13" t="n"/>
      <c r="F180" s="15">
        <f>IF($E180="","",IFERROR(INDEX('Sucursales y productos'!$E$2:$E$301,MATCH($E180,'Sucursales y productos'!$D$2:$D$301,0)),"Código no cargado"))</f>
        <v/>
      </c>
      <c r="G180" s="15">
        <f>IF($E180="","",IFERROR(INDEX('Sucursales y productos'!$F$2:$F$301,MATCH($E180,'Sucursales y productos'!$D$2:$D$301,0)),""))</f>
        <v/>
      </c>
      <c r="H180" s="16" t="n"/>
      <c r="I180" s="16" t="n"/>
      <c r="J180" s="14" t="n"/>
      <c r="K180" s="16" t="n"/>
      <c r="L180" s="14" t="n"/>
      <c r="M180" s="13" t="n"/>
      <c r="N180" s="17">
        <f>IF(OR($H180="",$I180=""),"",MAX(0,$H180-$I180))</f>
        <v/>
      </c>
      <c r="O180" s="17">
        <f>IF(OR($I180="",$K180=""),"",$K180-$I180)</f>
        <v/>
      </c>
      <c r="P180" s="18">
        <f>IF($E180="","",IFERROR(INDEX('Sucursales y productos'!$G$2:$G$301,MATCH($E180,'Sucursales y productos'!$D$2:$D$301,0)),0))</f>
        <v/>
      </c>
      <c r="Q180" s="18">
        <f>IF($O180="","",$O180*N($P180))</f>
        <v/>
      </c>
      <c r="R180" s="18">
        <f>IF($I180="","",$I180*N($P180))</f>
        <v/>
      </c>
      <c r="S180" s="15">
        <f>IF($E180="","",IF($I180="","Pedido sin enviar",IF($K180="",IF(N($I180)&lt;N($H180),"Envío parcial · en camino","En camino"),IF($K180=$I180,IF(N($I180)&lt;N($H180),"Recibido · envío parcial","Recibido OK"),"Recibido con diferencia"))))</f>
        <v/>
      </c>
      <c r="T180" s="13" t="n"/>
      <c r="U180" s="15">
        <f>IF(OR($A180="",$A180&lt;&gt;Remito!$C$3),"",COUNTIF($A$2:$A180,$A180))</f>
        <v/>
      </c>
    </row>
    <row r="181">
      <c r="A181" s="13" t="n"/>
      <c r="B181" s="14" t="n"/>
      <c r="C181" s="13" t="n"/>
      <c r="D181" s="13" t="n"/>
      <c r="E181" s="13" t="n"/>
      <c r="F181" s="15">
        <f>IF($E181="","",IFERROR(INDEX('Sucursales y productos'!$E$2:$E$301,MATCH($E181,'Sucursales y productos'!$D$2:$D$301,0)),"Código no cargado"))</f>
        <v/>
      </c>
      <c r="G181" s="15">
        <f>IF($E181="","",IFERROR(INDEX('Sucursales y productos'!$F$2:$F$301,MATCH($E181,'Sucursales y productos'!$D$2:$D$301,0)),""))</f>
        <v/>
      </c>
      <c r="H181" s="16" t="n"/>
      <c r="I181" s="16" t="n"/>
      <c r="J181" s="14" t="n"/>
      <c r="K181" s="16" t="n"/>
      <c r="L181" s="14" t="n"/>
      <c r="M181" s="13" t="n"/>
      <c r="N181" s="17">
        <f>IF(OR($H181="",$I181=""),"",MAX(0,$H181-$I181))</f>
        <v/>
      </c>
      <c r="O181" s="17">
        <f>IF(OR($I181="",$K181=""),"",$K181-$I181)</f>
        <v/>
      </c>
      <c r="P181" s="18">
        <f>IF($E181="","",IFERROR(INDEX('Sucursales y productos'!$G$2:$G$301,MATCH($E181,'Sucursales y productos'!$D$2:$D$301,0)),0))</f>
        <v/>
      </c>
      <c r="Q181" s="18">
        <f>IF($O181="","",$O181*N($P181))</f>
        <v/>
      </c>
      <c r="R181" s="18">
        <f>IF($I181="","",$I181*N($P181))</f>
        <v/>
      </c>
      <c r="S181" s="15">
        <f>IF($E181="","",IF($I181="","Pedido sin enviar",IF($K181="",IF(N($I181)&lt;N($H181),"Envío parcial · en camino","En camino"),IF($K181=$I181,IF(N($I181)&lt;N($H181),"Recibido · envío parcial","Recibido OK"),"Recibido con diferencia"))))</f>
        <v/>
      </c>
      <c r="T181" s="13" t="n"/>
      <c r="U181" s="15">
        <f>IF(OR($A181="",$A181&lt;&gt;Remito!$C$3),"",COUNTIF($A$2:$A181,$A181))</f>
        <v/>
      </c>
    </row>
    <row r="182">
      <c r="A182" s="13" t="n"/>
      <c r="B182" s="14" t="n"/>
      <c r="C182" s="13" t="n"/>
      <c r="D182" s="13" t="n"/>
      <c r="E182" s="13" t="n"/>
      <c r="F182" s="15">
        <f>IF($E182="","",IFERROR(INDEX('Sucursales y productos'!$E$2:$E$301,MATCH($E182,'Sucursales y productos'!$D$2:$D$301,0)),"Código no cargado"))</f>
        <v/>
      </c>
      <c r="G182" s="15">
        <f>IF($E182="","",IFERROR(INDEX('Sucursales y productos'!$F$2:$F$301,MATCH($E182,'Sucursales y productos'!$D$2:$D$301,0)),""))</f>
        <v/>
      </c>
      <c r="H182" s="16" t="n"/>
      <c r="I182" s="16" t="n"/>
      <c r="J182" s="14" t="n"/>
      <c r="K182" s="16" t="n"/>
      <c r="L182" s="14" t="n"/>
      <c r="M182" s="13" t="n"/>
      <c r="N182" s="17">
        <f>IF(OR($H182="",$I182=""),"",MAX(0,$H182-$I182))</f>
        <v/>
      </c>
      <c r="O182" s="17">
        <f>IF(OR($I182="",$K182=""),"",$K182-$I182)</f>
        <v/>
      </c>
      <c r="P182" s="18">
        <f>IF($E182="","",IFERROR(INDEX('Sucursales y productos'!$G$2:$G$301,MATCH($E182,'Sucursales y productos'!$D$2:$D$301,0)),0))</f>
        <v/>
      </c>
      <c r="Q182" s="18">
        <f>IF($O182="","",$O182*N($P182))</f>
        <v/>
      </c>
      <c r="R182" s="18">
        <f>IF($I182="","",$I182*N($P182))</f>
        <v/>
      </c>
      <c r="S182" s="15">
        <f>IF($E182="","",IF($I182="","Pedido sin enviar",IF($K182="",IF(N($I182)&lt;N($H182),"Envío parcial · en camino","En camino"),IF($K182=$I182,IF(N($I182)&lt;N($H182),"Recibido · envío parcial","Recibido OK"),"Recibido con diferencia"))))</f>
        <v/>
      </c>
      <c r="T182" s="13" t="n"/>
      <c r="U182" s="15">
        <f>IF(OR($A182="",$A182&lt;&gt;Remito!$C$3),"",COUNTIF($A$2:$A182,$A182))</f>
        <v/>
      </c>
    </row>
    <row r="183">
      <c r="A183" s="13" t="n"/>
      <c r="B183" s="14" t="n"/>
      <c r="C183" s="13" t="n"/>
      <c r="D183" s="13" t="n"/>
      <c r="E183" s="13" t="n"/>
      <c r="F183" s="15">
        <f>IF($E183="","",IFERROR(INDEX('Sucursales y productos'!$E$2:$E$301,MATCH($E183,'Sucursales y productos'!$D$2:$D$301,0)),"Código no cargado"))</f>
        <v/>
      </c>
      <c r="G183" s="15">
        <f>IF($E183="","",IFERROR(INDEX('Sucursales y productos'!$F$2:$F$301,MATCH($E183,'Sucursales y productos'!$D$2:$D$301,0)),""))</f>
        <v/>
      </c>
      <c r="H183" s="16" t="n"/>
      <c r="I183" s="16" t="n"/>
      <c r="J183" s="14" t="n"/>
      <c r="K183" s="16" t="n"/>
      <c r="L183" s="14" t="n"/>
      <c r="M183" s="13" t="n"/>
      <c r="N183" s="17">
        <f>IF(OR($H183="",$I183=""),"",MAX(0,$H183-$I183))</f>
        <v/>
      </c>
      <c r="O183" s="17">
        <f>IF(OR($I183="",$K183=""),"",$K183-$I183)</f>
        <v/>
      </c>
      <c r="P183" s="18">
        <f>IF($E183="","",IFERROR(INDEX('Sucursales y productos'!$G$2:$G$301,MATCH($E183,'Sucursales y productos'!$D$2:$D$301,0)),0))</f>
        <v/>
      </c>
      <c r="Q183" s="18">
        <f>IF($O183="","",$O183*N($P183))</f>
        <v/>
      </c>
      <c r="R183" s="18">
        <f>IF($I183="","",$I183*N($P183))</f>
        <v/>
      </c>
      <c r="S183" s="15">
        <f>IF($E183="","",IF($I183="","Pedido sin enviar",IF($K183="",IF(N($I183)&lt;N($H183),"Envío parcial · en camino","En camino"),IF($K183=$I183,IF(N($I183)&lt;N($H183),"Recibido · envío parcial","Recibido OK"),"Recibido con diferencia"))))</f>
        <v/>
      </c>
      <c r="T183" s="13" t="n"/>
      <c r="U183" s="15">
        <f>IF(OR($A183="",$A183&lt;&gt;Remito!$C$3),"",COUNTIF($A$2:$A183,$A183))</f>
        <v/>
      </c>
    </row>
    <row r="184">
      <c r="A184" s="13" t="n"/>
      <c r="B184" s="14" t="n"/>
      <c r="C184" s="13" t="n"/>
      <c r="D184" s="13" t="n"/>
      <c r="E184" s="13" t="n"/>
      <c r="F184" s="15">
        <f>IF($E184="","",IFERROR(INDEX('Sucursales y productos'!$E$2:$E$301,MATCH($E184,'Sucursales y productos'!$D$2:$D$301,0)),"Código no cargado"))</f>
        <v/>
      </c>
      <c r="G184" s="15">
        <f>IF($E184="","",IFERROR(INDEX('Sucursales y productos'!$F$2:$F$301,MATCH($E184,'Sucursales y productos'!$D$2:$D$301,0)),""))</f>
        <v/>
      </c>
      <c r="H184" s="16" t="n"/>
      <c r="I184" s="16" t="n"/>
      <c r="J184" s="14" t="n"/>
      <c r="K184" s="16" t="n"/>
      <c r="L184" s="14" t="n"/>
      <c r="M184" s="13" t="n"/>
      <c r="N184" s="17">
        <f>IF(OR($H184="",$I184=""),"",MAX(0,$H184-$I184))</f>
        <v/>
      </c>
      <c r="O184" s="17">
        <f>IF(OR($I184="",$K184=""),"",$K184-$I184)</f>
        <v/>
      </c>
      <c r="P184" s="18">
        <f>IF($E184="","",IFERROR(INDEX('Sucursales y productos'!$G$2:$G$301,MATCH($E184,'Sucursales y productos'!$D$2:$D$301,0)),0))</f>
        <v/>
      </c>
      <c r="Q184" s="18">
        <f>IF($O184="","",$O184*N($P184))</f>
        <v/>
      </c>
      <c r="R184" s="18">
        <f>IF($I184="","",$I184*N($P184))</f>
        <v/>
      </c>
      <c r="S184" s="15">
        <f>IF($E184="","",IF($I184="","Pedido sin enviar",IF($K184="",IF(N($I184)&lt;N($H184),"Envío parcial · en camino","En camino"),IF($K184=$I184,IF(N($I184)&lt;N($H184),"Recibido · envío parcial","Recibido OK"),"Recibido con diferencia"))))</f>
        <v/>
      </c>
      <c r="T184" s="13" t="n"/>
      <c r="U184" s="15">
        <f>IF(OR($A184="",$A184&lt;&gt;Remito!$C$3),"",COUNTIF($A$2:$A184,$A184))</f>
        <v/>
      </c>
    </row>
    <row r="185">
      <c r="A185" s="13" t="n"/>
      <c r="B185" s="14" t="n"/>
      <c r="C185" s="13" t="n"/>
      <c r="D185" s="13" t="n"/>
      <c r="E185" s="13" t="n"/>
      <c r="F185" s="15">
        <f>IF($E185="","",IFERROR(INDEX('Sucursales y productos'!$E$2:$E$301,MATCH($E185,'Sucursales y productos'!$D$2:$D$301,0)),"Código no cargado"))</f>
        <v/>
      </c>
      <c r="G185" s="15">
        <f>IF($E185="","",IFERROR(INDEX('Sucursales y productos'!$F$2:$F$301,MATCH($E185,'Sucursales y productos'!$D$2:$D$301,0)),""))</f>
        <v/>
      </c>
      <c r="H185" s="16" t="n"/>
      <c r="I185" s="16" t="n"/>
      <c r="J185" s="14" t="n"/>
      <c r="K185" s="16" t="n"/>
      <c r="L185" s="14" t="n"/>
      <c r="M185" s="13" t="n"/>
      <c r="N185" s="17">
        <f>IF(OR($H185="",$I185=""),"",MAX(0,$H185-$I185))</f>
        <v/>
      </c>
      <c r="O185" s="17">
        <f>IF(OR($I185="",$K185=""),"",$K185-$I185)</f>
        <v/>
      </c>
      <c r="P185" s="18">
        <f>IF($E185="","",IFERROR(INDEX('Sucursales y productos'!$G$2:$G$301,MATCH($E185,'Sucursales y productos'!$D$2:$D$301,0)),0))</f>
        <v/>
      </c>
      <c r="Q185" s="18">
        <f>IF($O185="","",$O185*N($P185))</f>
        <v/>
      </c>
      <c r="R185" s="18">
        <f>IF($I185="","",$I185*N($P185))</f>
        <v/>
      </c>
      <c r="S185" s="15">
        <f>IF($E185="","",IF($I185="","Pedido sin enviar",IF($K185="",IF(N($I185)&lt;N($H185),"Envío parcial · en camino","En camino"),IF($K185=$I185,IF(N($I185)&lt;N($H185),"Recibido · envío parcial","Recibido OK"),"Recibido con diferencia"))))</f>
        <v/>
      </c>
      <c r="T185" s="13" t="n"/>
      <c r="U185" s="15">
        <f>IF(OR($A185="",$A185&lt;&gt;Remito!$C$3),"",COUNTIF($A$2:$A185,$A185))</f>
        <v/>
      </c>
    </row>
    <row r="186">
      <c r="A186" s="13" t="n"/>
      <c r="B186" s="14" t="n"/>
      <c r="C186" s="13" t="n"/>
      <c r="D186" s="13" t="n"/>
      <c r="E186" s="13" t="n"/>
      <c r="F186" s="15">
        <f>IF($E186="","",IFERROR(INDEX('Sucursales y productos'!$E$2:$E$301,MATCH($E186,'Sucursales y productos'!$D$2:$D$301,0)),"Código no cargado"))</f>
        <v/>
      </c>
      <c r="G186" s="15">
        <f>IF($E186="","",IFERROR(INDEX('Sucursales y productos'!$F$2:$F$301,MATCH($E186,'Sucursales y productos'!$D$2:$D$301,0)),""))</f>
        <v/>
      </c>
      <c r="H186" s="16" t="n"/>
      <c r="I186" s="16" t="n"/>
      <c r="J186" s="14" t="n"/>
      <c r="K186" s="16" t="n"/>
      <c r="L186" s="14" t="n"/>
      <c r="M186" s="13" t="n"/>
      <c r="N186" s="17">
        <f>IF(OR($H186="",$I186=""),"",MAX(0,$H186-$I186))</f>
        <v/>
      </c>
      <c r="O186" s="17">
        <f>IF(OR($I186="",$K186=""),"",$K186-$I186)</f>
        <v/>
      </c>
      <c r="P186" s="18">
        <f>IF($E186="","",IFERROR(INDEX('Sucursales y productos'!$G$2:$G$301,MATCH($E186,'Sucursales y productos'!$D$2:$D$301,0)),0))</f>
        <v/>
      </c>
      <c r="Q186" s="18">
        <f>IF($O186="","",$O186*N($P186))</f>
        <v/>
      </c>
      <c r="R186" s="18">
        <f>IF($I186="","",$I186*N($P186))</f>
        <v/>
      </c>
      <c r="S186" s="15">
        <f>IF($E186="","",IF($I186="","Pedido sin enviar",IF($K186="",IF(N($I186)&lt;N($H186),"Envío parcial · en camino","En camino"),IF($K186=$I186,IF(N($I186)&lt;N($H186),"Recibido · envío parcial","Recibido OK"),"Recibido con diferencia"))))</f>
        <v/>
      </c>
      <c r="T186" s="13" t="n"/>
      <c r="U186" s="15">
        <f>IF(OR($A186="",$A186&lt;&gt;Remito!$C$3),"",COUNTIF($A$2:$A186,$A186))</f>
        <v/>
      </c>
    </row>
    <row r="187">
      <c r="A187" s="13" t="n"/>
      <c r="B187" s="14" t="n"/>
      <c r="C187" s="13" t="n"/>
      <c r="D187" s="13" t="n"/>
      <c r="E187" s="13" t="n"/>
      <c r="F187" s="15">
        <f>IF($E187="","",IFERROR(INDEX('Sucursales y productos'!$E$2:$E$301,MATCH($E187,'Sucursales y productos'!$D$2:$D$301,0)),"Código no cargado"))</f>
        <v/>
      </c>
      <c r="G187" s="15">
        <f>IF($E187="","",IFERROR(INDEX('Sucursales y productos'!$F$2:$F$301,MATCH($E187,'Sucursales y productos'!$D$2:$D$301,0)),""))</f>
        <v/>
      </c>
      <c r="H187" s="16" t="n"/>
      <c r="I187" s="16" t="n"/>
      <c r="J187" s="14" t="n"/>
      <c r="K187" s="16" t="n"/>
      <c r="L187" s="14" t="n"/>
      <c r="M187" s="13" t="n"/>
      <c r="N187" s="17">
        <f>IF(OR($H187="",$I187=""),"",MAX(0,$H187-$I187))</f>
        <v/>
      </c>
      <c r="O187" s="17">
        <f>IF(OR($I187="",$K187=""),"",$K187-$I187)</f>
        <v/>
      </c>
      <c r="P187" s="18">
        <f>IF($E187="","",IFERROR(INDEX('Sucursales y productos'!$G$2:$G$301,MATCH($E187,'Sucursales y productos'!$D$2:$D$301,0)),0))</f>
        <v/>
      </c>
      <c r="Q187" s="18">
        <f>IF($O187="","",$O187*N($P187))</f>
        <v/>
      </c>
      <c r="R187" s="18">
        <f>IF($I187="","",$I187*N($P187))</f>
        <v/>
      </c>
      <c r="S187" s="15">
        <f>IF($E187="","",IF($I187="","Pedido sin enviar",IF($K187="",IF(N($I187)&lt;N($H187),"Envío parcial · en camino","En camino"),IF($K187=$I187,IF(N($I187)&lt;N($H187),"Recibido · envío parcial","Recibido OK"),"Recibido con diferencia"))))</f>
        <v/>
      </c>
      <c r="T187" s="13" t="n"/>
      <c r="U187" s="15">
        <f>IF(OR($A187="",$A187&lt;&gt;Remito!$C$3),"",COUNTIF($A$2:$A187,$A187))</f>
        <v/>
      </c>
    </row>
    <row r="188">
      <c r="A188" s="13" t="n"/>
      <c r="B188" s="14" t="n"/>
      <c r="C188" s="13" t="n"/>
      <c r="D188" s="13" t="n"/>
      <c r="E188" s="13" t="n"/>
      <c r="F188" s="15">
        <f>IF($E188="","",IFERROR(INDEX('Sucursales y productos'!$E$2:$E$301,MATCH($E188,'Sucursales y productos'!$D$2:$D$301,0)),"Código no cargado"))</f>
        <v/>
      </c>
      <c r="G188" s="15">
        <f>IF($E188="","",IFERROR(INDEX('Sucursales y productos'!$F$2:$F$301,MATCH($E188,'Sucursales y productos'!$D$2:$D$301,0)),""))</f>
        <v/>
      </c>
      <c r="H188" s="16" t="n"/>
      <c r="I188" s="16" t="n"/>
      <c r="J188" s="14" t="n"/>
      <c r="K188" s="16" t="n"/>
      <c r="L188" s="14" t="n"/>
      <c r="M188" s="13" t="n"/>
      <c r="N188" s="17">
        <f>IF(OR($H188="",$I188=""),"",MAX(0,$H188-$I188))</f>
        <v/>
      </c>
      <c r="O188" s="17">
        <f>IF(OR($I188="",$K188=""),"",$K188-$I188)</f>
        <v/>
      </c>
      <c r="P188" s="18">
        <f>IF($E188="","",IFERROR(INDEX('Sucursales y productos'!$G$2:$G$301,MATCH($E188,'Sucursales y productos'!$D$2:$D$301,0)),0))</f>
        <v/>
      </c>
      <c r="Q188" s="18">
        <f>IF($O188="","",$O188*N($P188))</f>
        <v/>
      </c>
      <c r="R188" s="18">
        <f>IF($I188="","",$I188*N($P188))</f>
        <v/>
      </c>
      <c r="S188" s="15">
        <f>IF($E188="","",IF($I188="","Pedido sin enviar",IF($K188="",IF(N($I188)&lt;N($H188),"Envío parcial · en camino","En camino"),IF($K188=$I188,IF(N($I188)&lt;N($H188),"Recibido · envío parcial","Recibido OK"),"Recibido con diferencia"))))</f>
        <v/>
      </c>
      <c r="T188" s="13" t="n"/>
      <c r="U188" s="15">
        <f>IF(OR($A188="",$A188&lt;&gt;Remito!$C$3),"",COUNTIF($A$2:$A188,$A188))</f>
        <v/>
      </c>
    </row>
    <row r="189">
      <c r="A189" s="13" t="n"/>
      <c r="B189" s="14" t="n"/>
      <c r="C189" s="13" t="n"/>
      <c r="D189" s="13" t="n"/>
      <c r="E189" s="13" t="n"/>
      <c r="F189" s="15">
        <f>IF($E189="","",IFERROR(INDEX('Sucursales y productos'!$E$2:$E$301,MATCH($E189,'Sucursales y productos'!$D$2:$D$301,0)),"Código no cargado"))</f>
        <v/>
      </c>
      <c r="G189" s="15">
        <f>IF($E189="","",IFERROR(INDEX('Sucursales y productos'!$F$2:$F$301,MATCH($E189,'Sucursales y productos'!$D$2:$D$301,0)),""))</f>
        <v/>
      </c>
      <c r="H189" s="16" t="n"/>
      <c r="I189" s="16" t="n"/>
      <c r="J189" s="14" t="n"/>
      <c r="K189" s="16" t="n"/>
      <c r="L189" s="14" t="n"/>
      <c r="M189" s="13" t="n"/>
      <c r="N189" s="17">
        <f>IF(OR($H189="",$I189=""),"",MAX(0,$H189-$I189))</f>
        <v/>
      </c>
      <c r="O189" s="17">
        <f>IF(OR($I189="",$K189=""),"",$K189-$I189)</f>
        <v/>
      </c>
      <c r="P189" s="18">
        <f>IF($E189="","",IFERROR(INDEX('Sucursales y productos'!$G$2:$G$301,MATCH($E189,'Sucursales y productos'!$D$2:$D$301,0)),0))</f>
        <v/>
      </c>
      <c r="Q189" s="18">
        <f>IF($O189="","",$O189*N($P189))</f>
        <v/>
      </c>
      <c r="R189" s="18">
        <f>IF($I189="","",$I189*N($P189))</f>
        <v/>
      </c>
      <c r="S189" s="15">
        <f>IF($E189="","",IF($I189="","Pedido sin enviar",IF($K189="",IF(N($I189)&lt;N($H189),"Envío parcial · en camino","En camino"),IF($K189=$I189,IF(N($I189)&lt;N($H189),"Recibido · envío parcial","Recibido OK"),"Recibido con diferencia"))))</f>
        <v/>
      </c>
      <c r="T189" s="13" t="n"/>
      <c r="U189" s="15">
        <f>IF(OR($A189="",$A189&lt;&gt;Remito!$C$3),"",COUNTIF($A$2:$A189,$A189))</f>
        <v/>
      </c>
    </row>
    <row r="190">
      <c r="A190" s="13" t="n"/>
      <c r="B190" s="14" t="n"/>
      <c r="C190" s="13" t="n"/>
      <c r="D190" s="13" t="n"/>
      <c r="E190" s="13" t="n"/>
      <c r="F190" s="15">
        <f>IF($E190="","",IFERROR(INDEX('Sucursales y productos'!$E$2:$E$301,MATCH($E190,'Sucursales y productos'!$D$2:$D$301,0)),"Código no cargado"))</f>
        <v/>
      </c>
      <c r="G190" s="15">
        <f>IF($E190="","",IFERROR(INDEX('Sucursales y productos'!$F$2:$F$301,MATCH($E190,'Sucursales y productos'!$D$2:$D$301,0)),""))</f>
        <v/>
      </c>
      <c r="H190" s="16" t="n"/>
      <c r="I190" s="16" t="n"/>
      <c r="J190" s="14" t="n"/>
      <c r="K190" s="16" t="n"/>
      <c r="L190" s="14" t="n"/>
      <c r="M190" s="13" t="n"/>
      <c r="N190" s="17">
        <f>IF(OR($H190="",$I190=""),"",MAX(0,$H190-$I190))</f>
        <v/>
      </c>
      <c r="O190" s="17">
        <f>IF(OR($I190="",$K190=""),"",$K190-$I190)</f>
        <v/>
      </c>
      <c r="P190" s="18">
        <f>IF($E190="","",IFERROR(INDEX('Sucursales y productos'!$G$2:$G$301,MATCH($E190,'Sucursales y productos'!$D$2:$D$301,0)),0))</f>
        <v/>
      </c>
      <c r="Q190" s="18">
        <f>IF($O190="","",$O190*N($P190))</f>
        <v/>
      </c>
      <c r="R190" s="18">
        <f>IF($I190="","",$I190*N($P190))</f>
        <v/>
      </c>
      <c r="S190" s="15">
        <f>IF($E190="","",IF($I190="","Pedido sin enviar",IF($K190="",IF(N($I190)&lt;N($H190),"Envío parcial · en camino","En camino"),IF($K190=$I190,IF(N($I190)&lt;N($H190),"Recibido · envío parcial","Recibido OK"),"Recibido con diferencia"))))</f>
        <v/>
      </c>
      <c r="T190" s="13" t="n"/>
      <c r="U190" s="15">
        <f>IF(OR($A190="",$A190&lt;&gt;Remito!$C$3),"",COUNTIF($A$2:$A190,$A190))</f>
        <v/>
      </c>
    </row>
    <row r="191">
      <c r="A191" s="13" t="n"/>
      <c r="B191" s="14" t="n"/>
      <c r="C191" s="13" t="n"/>
      <c r="D191" s="13" t="n"/>
      <c r="E191" s="13" t="n"/>
      <c r="F191" s="15">
        <f>IF($E191="","",IFERROR(INDEX('Sucursales y productos'!$E$2:$E$301,MATCH($E191,'Sucursales y productos'!$D$2:$D$301,0)),"Código no cargado"))</f>
        <v/>
      </c>
      <c r="G191" s="15">
        <f>IF($E191="","",IFERROR(INDEX('Sucursales y productos'!$F$2:$F$301,MATCH($E191,'Sucursales y productos'!$D$2:$D$301,0)),""))</f>
        <v/>
      </c>
      <c r="H191" s="16" t="n"/>
      <c r="I191" s="16" t="n"/>
      <c r="J191" s="14" t="n"/>
      <c r="K191" s="16" t="n"/>
      <c r="L191" s="14" t="n"/>
      <c r="M191" s="13" t="n"/>
      <c r="N191" s="17">
        <f>IF(OR($H191="",$I191=""),"",MAX(0,$H191-$I191))</f>
        <v/>
      </c>
      <c r="O191" s="17">
        <f>IF(OR($I191="",$K191=""),"",$K191-$I191)</f>
        <v/>
      </c>
      <c r="P191" s="18">
        <f>IF($E191="","",IFERROR(INDEX('Sucursales y productos'!$G$2:$G$301,MATCH($E191,'Sucursales y productos'!$D$2:$D$301,0)),0))</f>
        <v/>
      </c>
      <c r="Q191" s="18">
        <f>IF($O191="","",$O191*N($P191))</f>
        <v/>
      </c>
      <c r="R191" s="18">
        <f>IF($I191="","",$I191*N($P191))</f>
        <v/>
      </c>
      <c r="S191" s="15">
        <f>IF($E191="","",IF($I191="","Pedido sin enviar",IF($K191="",IF(N($I191)&lt;N($H191),"Envío parcial · en camino","En camino"),IF($K191=$I191,IF(N($I191)&lt;N($H191),"Recibido · envío parcial","Recibido OK"),"Recibido con diferencia"))))</f>
        <v/>
      </c>
      <c r="T191" s="13" t="n"/>
      <c r="U191" s="15">
        <f>IF(OR($A191="",$A191&lt;&gt;Remito!$C$3),"",COUNTIF($A$2:$A191,$A191))</f>
        <v/>
      </c>
    </row>
    <row r="192">
      <c r="A192" s="13" t="n"/>
      <c r="B192" s="14" t="n"/>
      <c r="C192" s="13" t="n"/>
      <c r="D192" s="13" t="n"/>
      <c r="E192" s="13" t="n"/>
      <c r="F192" s="15">
        <f>IF($E192="","",IFERROR(INDEX('Sucursales y productos'!$E$2:$E$301,MATCH($E192,'Sucursales y productos'!$D$2:$D$301,0)),"Código no cargado"))</f>
        <v/>
      </c>
      <c r="G192" s="15">
        <f>IF($E192="","",IFERROR(INDEX('Sucursales y productos'!$F$2:$F$301,MATCH($E192,'Sucursales y productos'!$D$2:$D$301,0)),""))</f>
        <v/>
      </c>
      <c r="H192" s="16" t="n"/>
      <c r="I192" s="16" t="n"/>
      <c r="J192" s="14" t="n"/>
      <c r="K192" s="16" t="n"/>
      <c r="L192" s="14" t="n"/>
      <c r="M192" s="13" t="n"/>
      <c r="N192" s="17">
        <f>IF(OR($H192="",$I192=""),"",MAX(0,$H192-$I192))</f>
        <v/>
      </c>
      <c r="O192" s="17">
        <f>IF(OR($I192="",$K192=""),"",$K192-$I192)</f>
        <v/>
      </c>
      <c r="P192" s="18">
        <f>IF($E192="","",IFERROR(INDEX('Sucursales y productos'!$G$2:$G$301,MATCH($E192,'Sucursales y productos'!$D$2:$D$301,0)),0))</f>
        <v/>
      </c>
      <c r="Q192" s="18">
        <f>IF($O192="","",$O192*N($P192))</f>
        <v/>
      </c>
      <c r="R192" s="18">
        <f>IF($I192="","",$I192*N($P192))</f>
        <v/>
      </c>
      <c r="S192" s="15">
        <f>IF($E192="","",IF($I192="","Pedido sin enviar",IF($K192="",IF(N($I192)&lt;N($H192),"Envío parcial · en camino","En camino"),IF($K192=$I192,IF(N($I192)&lt;N($H192),"Recibido · envío parcial","Recibido OK"),"Recibido con diferencia"))))</f>
        <v/>
      </c>
      <c r="T192" s="13" t="n"/>
      <c r="U192" s="15">
        <f>IF(OR($A192="",$A192&lt;&gt;Remito!$C$3),"",COUNTIF($A$2:$A192,$A192))</f>
        <v/>
      </c>
    </row>
    <row r="193">
      <c r="A193" s="13" t="n"/>
      <c r="B193" s="14" t="n"/>
      <c r="C193" s="13" t="n"/>
      <c r="D193" s="13" t="n"/>
      <c r="E193" s="13" t="n"/>
      <c r="F193" s="15">
        <f>IF($E193="","",IFERROR(INDEX('Sucursales y productos'!$E$2:$E$301,MATCH($E193,'Sucursales y productos'!$D$2:$D$301,0)),"Código no cargado"))</f>
        <v/>
      </c>
      <c r="G193" s="15">
        <f>IF($E193="","",IFERROR(INDEX('Sucursales y productos'!$F$2:$F$301,MATCH($E193,'Sucursales y productos'!$D$2:$D$301,0)),""))</f>
        <v/>
      </c>
      <c r="H193" s="16" t="n"/>
      <c r="I193" s="16" t="n"/>
      <c r="J193" s="14" t="n"/>
      <c r="K193" s="16" t="n"/>
      <c r="L193" s="14" t="n"/>
      <c r="M193" s="13" t="n"/>
      <c r="N193" s="17">
        <f>IF(OR($H193="",$I193=""),"",MAX(0,$H193-$I193))</f>
        <v/>
      </c>
      <c r="O193" s="17">
        <f>IF(OR($I193="",$K193=""),"",$K193-$I193)</f>
        <v/>
      </c>
      <c r="P193" s="18">
        <f>IF($E193="","",IFERROR(INDEX('Sucursales y productos'!$G$2:$G$301,MATCH($E193,'Sucursales y productos'!$D$2:$D$301,0)),0))</f>
        <v/>
      </c>
      <c r="Q193" s="18">
        <f>IF($O193="","",$O193*N($P193))</f>
        <v/>
      </c>
      <c r="R193" s="18">
        <f>IF($I193="","",$I193*N($P193))</f>
        <v/>
      </c>
      <c r="S193" s="15">
        <f>IF($E193="","",IF($I193="","Pedido sin enviar",IF($K193="",IF(N($I193)&lt;N($H193),"Envío parcial · en camino","En camino"),IF($K193=$I193,IF(N($I193)&lt;N($H193),"Recibido · envío parcial","Recibido OK"),"Recibido con diferencia"))))</f>
        <v/>
      </c>
      <c r="T193" s="13" t="n"/>
      <c r="U193" s="15">
        <f>IF(OR($A193="",$A193&lt;&gt;Remito!$C$3),"",COUNTIF($A$2:$A193,$A193))</f>
        <v/>
      </c>
    </row>
    <row r="194">
      <c r="A194" s="13" t="n"/>
      <c r="B194" s="14" t="n"/>
      <c r="C194" s="13" t="n"/>
      <c r="D194" s="13" t="n"/>
      <c r="E194" s="13" t="n"/>
      <c r="F194" s="15">
        <f>IF($E194="","",IFERROR(INDEX('Sucursales y productos'!$E$2:$E$301,MATCH($E194,'Sucursales y productos'!$D$2:$D$301,0)),"Código no cargado"))</f>
        <v/>
      </c>
      <c r="G194" s="15">
        <f>IF($E194="","",IFERROR(INDEX('Sucursales y productos'!$F$2:$F$301,MATCH($E194,'Sucursales y productos'!$D$2:$D$301,0)),""))</f>
        <v/>
      </c>
      <c r="H194" s="16" t="n"/>
      <c r="I194" s="16" t="n"/>
      <c r="J194" s="14" t="n"/>
      <c r="K194" s="16" t="n"/>
      <c r="L194" s="14" t="n"/>
      <c r="M194" s="13" t="n"/>
      <c r="N194" s="17">
        <f>IF(OR($H194="",$I194=""),"",MAX(0,$H194-$I194))</f>
        <v/>
      </c>
      <c r="O194" s="17">
        <f>IF(OR($I194="",$K194=""),"",$K194-$I194)</f>
        <v/>
      </c>
      <c r="P194" s="18">
        <f>IF($E194="","",IFERROR(INDEX('Sucursales y productos'!$G$2:$G$301,MATCH($E194,'Sucursales y productos'!$D$2:$D$301,0)),0))</f>
        <v/>
      </c>
      <c r="Q194" s="18">
        <f>IF($O194="","",$O194*N($P194))</f>
        <v/>
      </c>
      <c r="R194" s="18">
        <f>IF($I194="","",$I194*N($P194))</f>
        <v/>
      </c>
      <c r="S194" s="15">
        <f>IF($E194="","",IF($I194="","Pedido sin enviar",IF($K194="",IF(N($I194)&lt;N($H194),"Envío parcial · en camino","En camino"),IF($K194=$I194,IF(N($I194)&lt;N($H194),"Recibido · envío parcial","Recibido OK"),"Recibido con diferencia"))))</f>
        <v/>
      </c>
      <c r="T194" s="13" t="n"/>
      <c r="U194" s="15">
        <f>IF(OR($A194="",$A194&lt;&gt;Remito!$C$3),"",COUNTIF($A$2:$A194,$A194))</f>
        <v/>
      </c>
    </row>
    <row r="195">
      <c r="A195" s="13" t="n"/>
      <c r="B195" s="14" t="n"/>
      <c r="C195" s="13" t="n"/>
      <c r="D195" s="13" t="n"/>
      <c r="E195" s="13" t="n"/>
      <c r="F195" s="15">
        <f>IF($E195="","",IFERROR(INDEX('Sucursales y productos'!$E$2:$E$301,MATCH($E195,'Sucursales y productos'!$D$2:$D$301,0)),"Código no cargado"))</f>
        <v/>
      </c>
      <c r="G195" s="15">
        <f>IF($E195="","",IFERROR(INDEX('Sucursales y productos'!$F$2:$F$301,MATCH($E195,'Sucursales y productos'!$D$2:$D$301,0)),""))</f>
        <v/>
      </c>
      <c r="H195" s="16" t="n"/>
      <c r="I195" s="16" t="n"/>
      <c r="J195" s="14" t="n"/>
      <c r="K195" s="16" t="n"/>
      <c r="L195" s="14" t="n"/>
      <c r="M195" s="13" t="n"/>
      <c r="N195" s="17">
        <f>IF(OR($H195="",$I195=""),"",MAX(0,$H195-$I195))</f>
        <v/>
      </c>
      <c r="O195" s="17">
        <f>IF(OR($I195="",$K195=""),"",$K195-$I195)</f>
        <v/>
      </c>
      <c r="P195" s="18">
        <f>IF($E195="","",IFERROR(INDEX('Sucursales y productos'!$G$2:$G$301,MATCH($E195,'Sucursales y productos'!$D$2:$D$301,0)),0))</f>
        <v/>
      </c>
      <c r="Q195" s="18">
        <f>IF($O195="","",$O195*N($P195))</f>
        <v/>
      </c>
      <c r="R195" s="18">
        <f>IF($I195="","",$I195*N($P195))</f>
        <v/>
      </c>
      <c r="S195" s="15">
        <f>IF($E195="","",IF($I195="","Pedido sin enviar",IF($K195="",IF(N($I195)&lt;N($H195),"Envío parcial · en camino","En camino"),IF($K195=$I195,IF(N($I195)&lt;N($H195),"Recibido · envío parcial","Recibido OK"),"Recibido con diferencia"))))</f>
        <v/>
      </c>
      <c r="T195" s="13" t="n"/>
      <c r="U195" s="15">
        <f>IF(OR($A195="",$A195&lt;&gt;Remito!$C$3),"",COUNTIF($A$2:$A195,$A195))</f>
        <v/>
      </c>
    </row>
    <row r="196">
      <c r="A196" s="13" t="n"/>
      <c r="B196" s="14" t="n"/>
      <c r="C196" s="13" t="n"/>
      <c r="D196" s="13" t="n"/>
      <c r="E196" s="13" t="n"/>
      <c r="F196" s="15">
        <f>IF($E196="","",IFERROR(INDEX('Sucursales y productos'!$E$2:$E$301,MATCH($E196,'Sucursales y productos'!$D$2:$D$301,0)),"Código no cargado"))</f>
        <v/>
      </c>
      <c r="G196" s="15">
        <f>IF($E196="","",IFERROR(INDEX('Sucursales y productos'!$F$2:$F$301,MATCH($E196,'Sucursales y productos'!$D$2:$D$301,0)),""))</f>
        <v/>
      </c>
      <c r="H196" s="16" t="n"/>
      <c r="I196" s="16" t="n"/>
      <c r="J196" s="14" t="n"/>
      <c r="K196" s="16" t="n"/>
      <c r="L196" s="14" t="n"/>
      <c r="M196" s="13" t="n"/>
      <c r="N196" s="17">
        <f>IF(OR($H196="",$I196=""),"",MAX(0,$H196-$I196))</f>
        <v/>
      </c>
      <c r="O196" s="17">
        <f>IF(OR($I196="",$K196=""),"",$K196-$I196)</f>
        <v/>
      </c>
      <c r="P196" s="18">
        <f>IF($E196="","",IFERROR(INDEX('Sucursales y productos'!$G$2:$G$301,MATCH($E196,'Sucursales y productos'!$D$2:$D$301,0)),0))</f>
        <v/>
      </c>
      <c r="Q196" s="18">
        <f>IF($O196="","",$O196*N($P196))</f>
        <v/>
      </c>
      <c r="R196" s="18">
        <f>IF($I196="","",$I196*N($P196))</f>
        <v/>
      </c>
      <c r="S196" s="15">
        <f>IF($E196="","",IF($I196="","Pedido sin enviar",IF($K196="",IF(N($I196)&lt;N($H196),"Envío parcial · en camino","En camino"),IF($K196=$I196,IF(N($I196)&lt;N($H196),"Recibido · envío parcial","Recibido OK"),"Recibido con diferencia"))))</f>
        <v/>
      </c>
      <c r="T196" s="13" t="n"/>
      <c r="U196" s="15">
        <f>IF(OR($A196="",$A196&lt;&gt;Remito!$C$3),"",COUNTIF($A$2:$A196,$A196))</f>
        <v/>
      </c>
    </row>
    <row r="197">
      <c r="A197" s="13" t="n"/>
      <c r="B197" s="14" t="n"/>
      <c r="C197" s="13" t="n"/>
      <c r="D197" s="13" t="n"/>
      <c r="E197" s="13" t="n"/>
      <c r="F197" s="15">
        <f>IF($E197="","",IFERROR(INDEX('Sucursales y productos'!$E$2:$E$301,MATCH($E197,'Sucursales y productos'!$D$2:$D$301,0)),"Código no cargado"))</f>
        <v/>
      </c>
      <c r="G197" s="15">
        <f>IF($E197="","",IFERROR(INDEX('Sucursales y productos'!$F$2:$F$301,MATCH($E197,'Sucursales y productos'!$D$2:$D$301,0)),""))</f>
        <v/>
      </c>
      <c r="H197" s="16" t="n"/>
      <c r="I197" s="16" t="n"/>
      <c r="J197" s="14" t="n"/>
      <c r="K197" s="16" t="n"/>
      <c r="L197" s="14" t="n"/>
      <c r="M197" s="13" t="n"/>
      <c r="N197" s="17">
        <f>IF(OR($H197="",$I197=""),"",MAX(0,$H197-$I197))</f>
        <v/>
      </c>
      <c r="O197" s="17">
        <f>IF(OR($I197="",$K197=""),"",$K197-$I197)</f>
        <v/>
      </c>
      <c r="P197" s="18">
        <f>IF($E197="","",IFERROR(INDEX('Sucursales y productos'!$G$2:$G$301,MATCH($E197,'Sucursales y productos'!$D$2:$D$301,0)),0))</f>
        <v/>
      </c>
      <c r="Q197" s="18">
        <f>IF($O197="","",$O197*N($P197))</f>
        <v/>
      </c>
      <c r="R197" s="18">
        <f>IF($I197="","",$I197*N($P197))</f>
        <v/>
      </c>
      <c r="S197" s="15">
        <f>IF($E197="","",IF($I197="","Pedido sin enviar",IF($K197="",IF(N($I197)&lt;N($H197),"Envío parcial · en camino","En camino"),IF($K197=$I197,IF(N($I197)&lt;N($H197),"Recibido · envío parcial","Recibido OK"),"Recibido con diferencia"))))</f>
        <v/>
      </c>
      <c r="T197" s="13" t="n"/>
      <c r="U197" s="15">
        <f>IF(OR($A197="",$A197&lt;&gt;Remito!$C$3),"",COUNTIF($A$2:$A197,$A197))</f>
        <v/>
      </c>
    </row>
    <row r="198">
      <c r="A198" s="13" t="n"/>
      <c r="B198" s="14" t="n"/>
      <c r="C198" s="13" t="n"/>
      <c r="D198" s="13" t="n"/>
      <c r="E198" s="13" t="n"/>
      <c r="F198" s="15">
        <f>IF($E198="","",IFERROR(INDEX('Sucursales y productos'!$E$2:$E$301,MATCH($E198,'Sucursales y productos'!$D$2:$D$301,0)),"Código no cargado"))</f>
        <v/>
      </c>
      <c r="G198" s="15">
        <f>IF($E198="","",IFERROR(INDEX('Sucursales y productos'!$F$2:$F$301,MATCH($E198,'Sucursales y productos'!$D$2:$D$301,0)),""))</f>
        <v/>
      </c>
      <c r="H198" s="16" t="n"/>
      <c r="I198" s="16" t="n"/>
      <c r="J198" s="14" t="n"/>
      <c r="K198" s="16" t="n"/>
      <c r="L198" s="14" t="n"/>
      <c r="M198" s="13" t="n"/>
      <c r="N198" s="17">
        <f>IF(OR($H198="",$I198=""),"",MAX(0,$H198-$I198))</f>
        <v/>
      </c>
      <c r="O198" s="17">
        <f>IF(OR($I198="",$K198=""),"",$K198-$I198)</f>
        <v/>
      </c>
      <c r="P198" s="18">
        <f>IF($E198="","",IFERROR(INDEX('Sucursales y productos'!$G$2:$G$301,MATCH($E198,'Sucursales y productos'!$D$2:$D$301,0)),0))</f>
        <v/>
      </c>
      <c r="Q198" s="18">
        <f>IF($O198="","",$O198*N($P198))</f>
        <v/>
      </c>
      <c r="R198" s="18">
        <f>IF($I198="","",$I198*N($P198))</f>
        <v/>
      </c>
      <c r="S198" s="15">
        <f>IF($E198="","",IF($I198="","Pedido sin enviar",IF($K198="",IF(N($I198)&lt;N($H198),"Envío parcial · en camino","En camino"),IF($K198=$I198,IF(N($I198)&lt;N($H198),"Recibido · envío parcial","Recibido OK"),"Recibido con diferencia"))))</f>
        <v/>
      </c>
      <c r="T198" s="13" t="n"/>
      <c r="U198" s="15">
        <f>IF(OR($A198="",$A198&lt;&gt;Remito!$C$3),"",COUNTIF($A$2:$A198,$A198))</f>
        <v/>
      </c>
    </row>
    <row r="199">
      <c r="A199" s="13" t="n"/>
      <c r="B199" s="14" t="n"/>
      <c r="C199" s="13" t="n"/>
      <c r="D199" s="13" t="n"/>
      <c r="E199" s="13" t="n"/>
      <c r="F199" s="15">
        <f>IF($E199="","",IFERROR(INDEX('Sucursales y productos'!$E$2:$E$301,MATCH($E199,'Sucursales y productos'!$D$2:$D$301,0)),"Código no cargado"))</f>
        <v/>
      </c>
      <c r="G199" s="15">
        <f>IF($E199="","",IFERROR(INDEX('Sucursales y productos'!$F$2:$F$301,MATCH($E199,'Sucursales y productos'!$D$2:$D$301,0)),""))</f>
        <v/>
      </c>
      <c r="H199" s="16" t="n"/>
      <c r="I199" s="16" t="n"/>
      <c r="J199" s="14" t="n"/>
      <c r="K199" s="16" t="n"/>
      <c r="L199" s="14" t="n"/>
      <c r="M199" s="13" t="n"/>
      <c r="N199" s="17">
        <f>IF(OR($H199="",$I199=""),"",MAX(0,$H199-$I199))</f>
        <v/>
      </c>
      <c r="O199" s="17">
        <f>IF(OR($I199="",$K199=""),"",$K199-$I199)</f>
        <v/>
      </c>
      <c r="P199" s="18">
        <f>IF($E199="","",IFERROR(INDEX('Sucursales y productos'!$G$2:$G$301,MATCH($E199,'Sucursales y productos'!$D$2:$D$301,0)),0))</f>
        <v/>
      </c>
      <c r="Q199" s="18">
        <f>IF($O199="","",$O199*N($P199))</f>
        <v/>
      </c>
      <c r="R199" s="18">
        <f>IF($I199="","",$I199*N($P199))</f>
        <v/>
      </c>
      <c r="S199" s="15">
        <f>IF($E199="","",IF($I199="","Pedido sin enviar",IF($K199="",IF(N($I199)&lt;N($H199),"Envío parcial · en camino","En camino"),IF($K199=$I199,IF(N($I199)&lt;N($H199),"Recibido · envío parcial","Recibido OK"),"Recibido con diferencia"))))</f>
        <v/>
      </c>
      <c r="T199" s="13" t="n"/>
      <c r="U199" s="15">
        <f>IF(OR($A199="",$A199&lt;&gt;Remito!$C$3),"",COUNTIF($A$2:$A199,$A199))</f>
        <v/>
      </c>
    </row>
    <row r="200">
      <c r="A200" s="13" t="n"/>
      <c r="B200" s="14" t="n"/>
      <c r="C200" s="13" t="n"/>
      <c r="D200" s="13" t="n"/>
      <c r="E200" s="13" t="n"/>
      <c r="F200" s="15">
        <f>IF($E200="","",IFERROR(INDEX('Sucursales y productos'!$E$2:$E$301,MATCH($E200,'Sucursales y productos'!$D$2:$D$301,0)),"Código no cargado"))</f>
        <v/>
      </c>
      <c r="G200" s="15">
        <f>IF($E200="","",IFERROR(INDEX('Sucursales y productos'!$F$2:$F$301,MATCH($E200,'Sucursales y productos'!$D$2:$D$301,0)),""))</f>
        <v/>
      </c>
      <c r="H200" s="16" t="n"/>
      <c r="I200" s="16" t="n"/>
      <c r="J200" s="14" t="n"/>
      <c r="K200" s="16" t="n"/>
      <c r="L200" s="14" t="n"/>
      <c r="M200" s="13" t="n"/>
      <c r="N200" s="17">
        <f>IF(OR($H200="",$I200=""),"",MAX(0,$H200-$I200))</f>
        <v/>
      </c>
      <c r="O200" s="17">
        <f>IF(OR($I200="",$K200=""),"",$K200-$I200)</f>
        <v/>
      </c>
      <c r="P200" s="18">
        <f>IF($E200="","",IFERROR(INDEX('Sucursales y productos'!$G$2:$G$301,MATCH($E200,'Sucursales y productos'!$D$2:$D$301,0)),0))</f>
        <v/>
      </c>
      <c r="Q200" s="18">
        <f>IF($O200="","",$O200*N($P200))</f>
        <v/>
      </c>
      <c r="R200" s="18">
        <f>IF($I200="","",$I200*N($P200))</f>
        <v/>
      </c>
      <c r="S200" s="15">
        <f>IF($E200="","",IF($I200="","Pedido sin enviar",IF($K200="",IF(N($I200)&lt;N($H200),"Envío parcial · en camino","En camino"),IF($K200=$I200,IF(N($I200)&lt;N($H200),"Recibido · envío parcial","Recibido OK"),"Recibido con diferencia"))))</f>
        <v/>
      </c>
      <c r="T200" s="13" t="n"/>
      <c r="U200" s="15">
        <f>IF(OR($A200="",$A200&lt;&gt;Remito!$C$3),"",COUNTIF($A$2:$A200,$A200))</f>
        <v/>
      </c>
    </row>
    <row r="201">
      <c r="A201" s="13" t="n"/>
      <c r="B201" s="14" t="n"/>
      <c r="C201" s="13" t="n"/>
      <c r="D201" s="13" t="n"/>
      <c r="E201" s="13" t="n"/>
      <c r="F201" s="15">
        <f>IF($E201="","",IFERROR(INDEX('Sucursales y productos'!$E$2:$E$301,MATCH($E201,'Sucursales y productos'!$D$2:$D$301,0)),"Código no cargado"))</f>
        <v/>
      </c>
      <c r="G201" s="15">
        <f>IF($E201="","",IFERROR(INDEX('Sucursales y productos'!$F$2:$F$301,MATCH($E201,'Sucursales y productos'!$D$2:$D$301,0)),""))</f>
        <v/>
      </c>
      <c r="H201" s="16" t="n"/>
      <c r="I201" s="16" t="n"/>
      <c r="J201" s="14" t="n"/>
      <c r="K201" s="16" t="n"/>
      <c r="L201" s="14" t="n"/>
      <c r="M201" s="13" t="n"/>
      <c r="N201" s="17">
        <f>IF(OR($H201="",$I201=""),"",MAX(0,$H201-$I201))</f>
        <v/>
      </c>
      <c r="O201" s="17">
        <f>IF(OR($I201="",$K201=""),"",$K201-$I201)</f>
        <v/>
      </c>
      <c r="P201" s="18">
        <f>IF($E201="","",IFERROR(INDEX('Sucursales y productos'!$G$2:$G$301,MATCH($E201,'Sucursales y productos'!$D$2:$D$301,0)),0))</f>
        <v/>
      </c>
      <c r="Q201" s="18">
        <f>IF($O201="","",$O201*N($P201))</f>
        <v/>
      </c>
      <c r="R201" s="18">
        <f>IF($I201="","",$I201*N($P201))</f>
        <v/>
      </c>
      <c r="S201" s="15">
        <f>IF($E201="","",IF($I201="","Pedido sin enviar",IF($K201="",IF(N($I201)&lt;N($H201),"Envío parcial · en camino","En camino"),IF($K201=$I201,IF(N($I201)&lt;N($H201),"Recibido · envío parcial","Recibido OK"),"Recibido con diferencia"))))</f>
        <v/>
      </c>
      <c r="T201" s="13" t="n"/>
      <c r="U201" s="15">
        <f>IF(OR($A201="",$A201&lt;&gt;Remito!$C$3),"",COUNTIF($A$2:$A201,$A201))</f>
        <v/>
      </c>
    </row>
    <row r="202">
      <c r="A202" s="13" t="n"/>
      <c r="B202" s="14" t="n"/>
      <c r="C202" s="13" t="n"/>
      <c r="D202" s="13" t="n"/>
      <c r="E202" s="13" t="n"/>
      <c r="F202" s="15">
        <f>IF($E202="","",IFERROR(INDEX('Sucursales y productos'!$E$2:$E$301,MATCH($E202,'Sucursales y productos'!$D$2:$D$301,0)),"Código no cargado"))</f>
        <v/>
      </c>
      <c r="G202" s="15">
        <f>IF($E202="","",IFERROR(INDEX('Sucursales y productos'!$F$2:$F$301,MATCH($E202,'Sucursales y productos'!$D$2:$D$301,0)),""))</f>
        <v/>
      </c>
      <c r="H202" s="16" t="n"/>
      <c r="I202" s="16" t="n"/>
      <c r="J202" s="14" t="n"/>
      <c r="K202" s="16" t="n"/>
      <c r="L202" s="14" t="n"/>
      <c r="M202" s="13" t="n"/>
      <c r="N202" s="17">
        <f>IF(OR($H202="",$I202=""),"",MAX(0,$H202-$I202))</f>
        <v/>
      </c>
      <c r="O202" s="17">
        <f>IF(OR($I202="",$K202=""),"",$K202-$I202)</f>
        <v/>
      </c>
      <c r="P202" s="18">
        <f>IF($E202="","",IFERROR(INDEX('Sucursales y productos'!$G$2:$G$301,MATCH($E202,'Sucursales y productos'!$D$2:$D$301,0)),0))</f>
        <v/>
      </c>
      <c r="Q202" s="18">
        <f>IF($O202="","",$O202*N($P202))</f>
        <v/>
      </c>
      <c r="R202" s="18">
        <f>IF($I202="","",$I202*N($P202))</f>
        <v/>
      </c>
      <c r="S202" s="15">
        <f>IF($E202="","",IF($I202="","Pedido sin enviar",IF($K202="",IF(N($I202)&lt;N($H202),"Envío parcial · en camino","En camino"),IF($K202=$I202,IF(N($I202)&lt;N($H202),"Recibido · envío parcial","Recibido OK"),"Recibido con diferencia"))))</f>
        <v/>
      </c>
      <c r="T202" s="13" t="n"/>
      <c r="U202" s="15">
        <f>IF(OR($A202="",$A202&lt;&gt;Remito!$C$3),"",COUNTIF($A$2:$A202,$A202))</f>
        <v/>
      </c>
    </row>
    <row r="203">
      <c r="A203" s="13" t="n"/>
      <c r="B203" s="14" t="n"/>
      <c r="C203" s="13" t="n"/>
      <c r="D203" s="13" t="n"/>
      <c r="E203" s="13" t="n"/>
      <c r="F203" s="15">
        <f>IF($E203="","",IFERROR(INDEX('Sucursales y productos'!$E$2:$E$301,MATCH($E203,'Sucursales y productos'!$D$2:$D$301,0)),"Código no cargado"))</f>
        <v/>
      </c>
      <c r="G203" s="15">
        <f>IF($E203="","",IFERROR(INDEX('Sucursales y productos'!$F$2:$F$301,MATCH($E203,'Sucursales y productos'!$D$2:$D$301,0)),""))</f>
        <v/>
      </c>
      <c r="H203" s="16" t="n"/>
      <c r="I203" s="16" t="n"/>
      <c r="J203" s="14" t="n"/>
      <c r="K203" s="16" t="n"/>
      <c r="L203" s="14" t="n"/>
      <c r="M203" s="13" t="n"/>
      <c r="N203" s="17">
        <f>IF(OR($H203="",$I203=""),"",MAX(0,$H203-$I203))</f>
        <v/>
      </c>
      <c r="O203" s="17">
        <f>IF(OR($I203="",$K203=""),"",$K203-$I203)</f>
        <v/>
      </c>
      <c r="P203" s="18">
        <f>IF($E203="","",IFERROR(INDEX('Sucursales y productos'!$G$2:$G$301,MATCH($E203,'Sucursales y productos'!$D$2:$D$301,0)),0))</f>
        <v/>
      </c>
      <c r="Q203" s="18">
        <f>IF($O203="","",$O203*N($P203))</f>
        <v/>
      </c>
      <c r="R203" s="18">
        <f>IF($I203="","",$I203*N($P203))</f>
        <v/>
      </c>
      <c r="S203" s="15">
        <f>IF($E203="","",IF($I203="","Pedido sin enviar",IF($K203="",IF(N($I203)&lt;N($H203),"Envío parcial · en camino","En camino"),IF($K203=$I203,IF(N($I203)&lt;N($H203),"Recibido · envío parcial","Recibido OK"),"Recibido con diferencia"))))</f>
        <v/>
      </c>
      <c r="T203" s="13" t="n"/>
      <c r="U203" s="15">
        <f>IF(OR($A203="",$A203&lt;&gt;Remito!$C$3),"",COUNTIF($A$2:$A203,$A203))</f>
        <v/>
      </c>
    </row>
    <row r="204">
      <c r="A204" s="13" t="n"/>
      <c r="B204" s="14" t="n"/>
      <c r="C204" s="13" t="n"/>
      <c r="D204" s="13" t="n"/>
      <c r="E204" s="13" t="n"/>
      <c r="F204" s="15">
        <f>IF($E204="","",IFERROR(INDEX('Sucursales y productos'!$E$2:$E$301,MATCH($E204,'Sucursales y productos'!$D$2:$D$301,0)),"Código no cargado"))</f>
        <v/>
      </c>
      <c r="G204" s="15">
        <f>IF($E204="","",IFERROR(INDEX('Sucursales y productos'!$F$2:$F$301,MATCH($E204,'Sucursales y productos'!$D$2:$D$301,0)),""))</f>
        <v/>
      </c>
      <c r="H204" s="16" t="n"/>
      <c r="I204" s="16" t="n"/>
      <c r="J204" s="14" t="n"/>
      <c r="K204" s="16" t="n"/>
      <c r="L204" s="14" t="n"/>
      <c r="M204" s="13" t="n"/>
      <c r="N204" s="17">
        <f>IF(OR($H204="",$I204=""),"",MAX(0,$H204-$I204))</f>
        <v/>
      </c>
      <c r="O204" s="17">
        <f>IF(OR($I204="",$K204=""),"",$K204-$I204)</f>
        <v/>
      </c>
      <c r="P204" s="18">
        <f>IF($E204="","",IFERROR(INDEX('Sucursales y productos'!$G$2:$G$301,MATCH($E204,'Sucursales y productos'!$D$2:$D$301,0)),0))</f>
        <v/>
      </c>
      <c r="Q204" s="18">
        <f>IF($O204="","",$O204*N($P204))</f>
        <v/>
      </c>
      <c r="R204" s="18">
        <f>IF($I204="","",$I204*N($P204))</f>
        <v/>
      </c>
      <c r="S204" s="15">
        <f>IF($E204="","",IF($I204="","Pedido sin enviar",IF($K204="",IF(N($I204)&lt;N($H204),"Envío parcial · en camino","En camino"),IF($K204=$I204,IF(N($I204)&lt;N($H204),"Recibido · envío parcial","Recibido OK"),"Recibido con diferencia"))))</f>
        <v/>
      </c>
      <c r="T204" s="13" t="n"/>
      <c r="U204" s="15">
        <f>IF(OR($A204="",$A204&lt;&gt;Remito!$C$3),"",COUNTIF($A$2:$A204,$A204))</f>
        <v/>
      </c>
    </row>
    <row r="205">
      <c r="A205" s="13" t="n"/>
      <c r="B205" s="14" t="n"/>
      <c r="C205" s="13" t="n"/>
      <c r="D205" s="13" t="n"/>
      <c r="E205" s="13" t="n"/>
      <c r="F205" s="15">
        <f>IF($E205="","",IFERROR(INDEX('Sucursales y productos'!$E$2:$E$301,MATCH($E205,'Sucursales y productos'!$D$2:$D$301,0)),"Código no cargado"))</f>
        <v/>
      </c>
      <c r="G205" s="15">
        <f>IF($E205="","",IFERROR(INDEX('Sucursales y productos'!$F$2:$F$301,MATCH($E205,'Sucursales y productos'!$D$2:$D$301,0)),""))</f>
        <v/>
      </c>
      <c r="H205" s="16" t="n"/>
      <c r="I205" s="16" t="n"/>
      <c r="J205" s="14" t="n"/>
      <c r="K205" s="16" t="n"/>
      <c r="L205" s="14" t="n"/>
      <c r="M205" s="13" t="n"/>
      <c r="N205" s="17">
        <f>IF(OR($H205="",$I205=""),"",MAX(0,$H205-$I205))</f>
        <v/>
      </c>
      <c r="O205" s="17">
        <f>IF(OR($I205="",$K205=""),"",$K205-$I205)</f>
        <v/>
      </c>
      <c r="P205" s="18">
        <f>IF($E205="","",IFERROR(INDEX('Sucursales y productos'!$G$2:$G$301,MATCH($E205,'Sucursales y productos'!$D$2:$D$301,0)),0))</f>
        <v/>
      </c>
      <c r="Q205" s="18">
        <f>IF($O205="","",$O205*N($P205))</f>
        <v/>
      </c>
      <c r="R205" s="18">
        <f>IF($I205="","",$I205*N($P205))</f>
        <v/>
      </c>
      <c r="S205" s="15">
        <f>IF($E205="","",IF($I205="","Pedido sin enviar",IF($K205="",IF(N($I205)&lt;N($H205),"Envío parcial · en camino","En camino"),IF($K205=$I205,IF(N($I205)&lt;N($H205),"Recibido · envío parcial","Recibido OK"),"Recibido con diferencia"))))</f>
        <v/>
      </c>
      <c r="T205" s="13" t="n"/>
      <c r="U205" s="15">
        <f>IF(OR($A205="",$A205&lt;&gt;Remito!$C$3),"",COUNTIF($A$2:$A205,$A205))</f>
        <v/>
      </c>
    </row>
    <row r="206">
      <c r="A206" s="13" t="n"/>
      <c r="B206" s="14" t="n"/>
      <c r="C206" s="13" t="n"/>
      <c r="D206" s="13" t="n"/>
      <c r="E206" s="13" t="n"/>
      <c r="F206" s="15">
        <f>IF($E206="","",IFERROR(INDEX('Sucursales y productos'!$E$2:$E$301,MATCH($E206,'Sucursales y productos'!$D$2:$D$301,0)),"Código no cargado"))</f>
        <v/>
      </c>
      <c r="G206" s="15">
        <f>IF($E206="","",IFERROR(INDEX('Sucursales y productos'!$F$2:$F$301,MATCH($E206,'Sucursales y productos'!$D$2:$D$301,0)),""))</f>
        <v/>
      </c>
      <c r="H206" s="16" t="n"/>
      <c r="I206" s="16" t="n"/>
      <c r="J206" s="14" t="n"/>
      <c r="K206" s="16" t="n"/>
      <c r="L206" s="14" t="n"/>
      <c r="M206" s="13" t="n"/>
      <c r="N206" s="17">
        <f>IF(OR($H206="",$I206=""),"",MAX(0,$H206-$I206))</f>
        <v/>
      </c>
      <c r="O206" s="17">
        <f>IF(OR($I206="",$K206=""),"",$K206-$I206)</f>
        <v/>
      </c>
      <c r="P206" s="18">
        <f>IF($E206="","",IFERROR(INDEX('Sucursales y productos'!$G$2:$G$301,MATCH($E206,'Sucursales y productos'!$D$2:$D$301,0)),0))</f>
        <v/>
      </c>
      <c r="Q206" s="18">
        <f>IF($O206="","",$O206*N($P206))</f>
        <v/>
      </c>
      <c r="R206" s="18">
        <f>IF($I206="","",$I206*N($P206))</f>
        <v/>
      </c>
      <c r="S206" s="15">
        <f>IF($E206="","",IF($I206="","Pedido sin enviar",IF($K206="",IF(N($I206)&lt;N($H206),"Envío parcial · en camino","En camino"),IF($K206=$I206,IF(N($I206)&lt;N($H206),"Recibido · envío parcial","Recibido OK"),"Recibido con diferencia"))))</f>
        <v/>
      </c>
      <c r="T206" s="13" t="n"/>
      <c r="U206" s="15">
        <f>IF(OR($A206="",$A206&lt;&gt;Remito!$C$3),"",COUNTIF($A$2:$A206,$A206))</f>
        <v/>
      </c>
    </row>
    <row r="207">
      <c r="A207" s="13" t="n"/>
      <c r="B207" s="14" t="n"/>
      <c r="C207" s="13" t="n"/>
      <c r="D207" s="13" t="n"/>
      <c r="E207" s="13" t="n"/>
      <c r="F207" s="15">
        <f>IF($E207="","",IFERROR(INDEX('Sucursales y productos'!$E$2:$E$301,MATCH($E207,'Sucursales y productos'!$D$2:$D$301,0)),"Código no cargado"))</f>
        <v/>
      </c>
      <c r="G207" s="15">
        <f>IF($E207="","",IFERROR(INDEX('Sucursales y productos'!$F$2:$F$301,MATCH($E207,'Sucursales y productos'!$D$2:$D$301,0)),""))</f>
        <v/>
      </c>
      <c r="H207" s="16" t="n"/>
      <c r="I207" s="16" t="n"/>
      <c r="J207" s="14" t="n"/>
      <c r="K207" s="16" t="n"/>
      <c r="L207" s="14" t="n"/>
      <c r="M207" s="13" t="n"/>
      <c r="N207" s="17">
        <f>IF(OR($H207="",$I207=""),"",MAX(0,$H207-$I207))</f>
        <v/>
      </c>
      <c r="O207" s="17">
        <f>IF(OR($I207="",$K207=""),"",$K207-$I207)</f>
        <v/>
      </c>
      <c r="P207" s="18">
        <f>IF($E207="","",IFERROR(INDEX('Sucursales y productos'!$G$2:$G$301,MATCH($E207,'Sucursales y productos'!$D$2:$D$301,0)),0))</f>
        <v/>
      </c>
      <c r="Q207" s="18">
        <f>IF($O207="","",$O207*N($P207))</f>
        <v/>
      </c>
      <c r="R207" s="18">
        <f>IF($I207="","",$I207*N($P207))</f>
        <v/>
      </c>
      <c r="S207" s="15">
        <f>IF($E207="","",IF($I207="","Pedido sin enviar",IF($K207="",IF(N($I207)&lt;N($H207),"Envío parcial · en camino","En camino"),IF($K207=$I207,IF(N($I207)&lt;N($H207),"Recibido · envío parcial","Recibido OK"),"Recibido con diferencia"))))</f>
        <v/>
      </c>
      <c r="T207" s="13" t="n"/>
      <c r="U207" s="15">
        <f>IF(OR($A207="",$A207&lt;&gt;Remito!$C$3),"",COUNTIF($A$2:$A207,$A207))</f>
        <v/>
      </c>
    </row>
    <row r="208">
      <c r="A208" s="13" t="n"/>
      <c r="B208" s="14" t="n"/>
      <c r="C208" s="13" t="n"/>
      <c r="D208" s="13" t="n"/>
      <c r="E208" s="13" t="n"/>
      <c r="F208" s="15">
        <f>IF($E208="","",IFERROR(INDEX('Sucursales y productos'!$E$2:$E$301,MATCH($E208,'Sucursales y productos'!$D$2:$D$301,0)),"Código no cargado"))</f>
        <v/>
      </c>
      <c r="G208" s="15">
        <f>IF($E208="","",IFERROR(INDEX('Sucursales y productos'!$F$2:$F$301,MATCH($E208,'Sucursales y productos'!$D$2:$D$301,0)),""))</f>
        <v/>
      </c>
      <c r="H208" s="16" t="n"/>
      <c r="I208" s="16" t="n"/>
      <c r="J208" s="14" t="n"/>
      <c r="K208" s="16" t="n"/>
      <c r="L208" s="14" t="n"/>
      <c r="M208" s="13" t="n"/>
      <c r="N208" s="17">
        <f>IF(OR($H208="",$I208=""),"",MAX(0,$H208-$I208))</f>
        <v/>
      </c>
      <c r="O208" s="17">
        <f>IF(OR($I208="",$K208=""),"",$K208-$I208)</f>
        <v/>
      </c>
      <c r="P208" s="18">
        <f>IF($E208="","",IFERROR(INDEX('Sucursales y productos'!$G$2:$G$301,MATCH($E208,'Sucursales y productos'!$D$2:$D$301,0)),0))</f>
        <v/>
      </c>
      <c r="Q208" s="18">
        <f>IF($O208="","",$O208*N($P208))</f>
        <v/>
      </c>
      <c r="R208" s="18">
        <f>IF($I208="","",$I208*N($P208))</f>
        <v/>
      </c>
      <c r="S208" s="15">
        <f>IF($E208="","",IF($I208="","Pedido sin enviar",IF($K208="",IF(N($I208)&lt;N($H208),"Envío parcial · en camino","En camino"),IF($K208=$I208,IF(N($I208)&lt;N($H208),"Recibido · envío parcial","Recibido OK"),"Recibido con diferencia"))))</f>
        <v/>
      </c>
      <c r="T208" s="13" t="n"/>
      <c r="U208" s="15">
        <f>IF(OR($A208="",$A208&lt;&gt;Remito!$C$3),"",COUNTIF($A$2:$A208,$A208))</f>
        <v/>
      </c>
    </row>
    <row r="209">
      <c r="A209" s="13" t="n"/>
      <c r="B209" s="14" t="n"/>
      <c r="C209" s="13" t="n"/>
      <c r="D209" s="13" t="n"/>
      <c r="E209" s="13" t="n"/>
      <c r="F209" s="15">
        <f>IF($E209="","",IFERROR(INDEX('Sucursales y productos'!$E$2:$E$301,MATCH($E209,'Sucursales y productos'!$D$2:$D$301,0)),"Código no cargado"))</f>
        <v/>
      </c>
      <c r="G209" s="15">
        <f>IF($E209="","",IFERROR(INDEX('Sucursales y productos'!$F$2:$F$301,MATCH($E209,'Sucursales y productos'!$D$2:$D$301,0)),""))</f>
        <v/>
      </c>
      <c r="H209" s="16" t="n"/>
      <c r="I209" s="16" t="n"/>
      <c r="J209" s="14" t="n"/>
      <c r="K209" s="16" t="n"/>
      <c r="L209" s="14" t="n"/>
      <c r="M209" s="13" t="n"/>
      <c r="N209" s="17">
        <f>IF(OR($H209="",$I209=""),"",MAX(0,$H209-$I209))</f>
        <v/>
      </c>
      <c r="O209" s="17">
        <f>IF(OR($I209="",$K209=""),"",$K209-$I209)</f>
        <v/>
      </c>
      <c r="P209" s="18">
        <f>IF($E209="","",IFERROR(INDEX('Sucursales y productos'!$G$2:$G$301,MATCH($E209,'Sucursales y productos'!$D$2:$D$301,0)),0))</f>
        <v/>
      </c>
      <c r="Q209" s="18">
        <f>IF($O209="","",$O209*N($P209))</f>
        <v/>
      </c>
      <c r="R209" s="18">
        <f>IF($I209="","",$I209*N($P209))</f>
        <v/>
      </c>
      <c r="S209" s="15">
        <f>IF($E209="","",IF($I209="","Pedido sin enviar",IF($K209="",IF(N($I209)&lt;N($H209),"Envío parcial · en camino","En camino"),IF($K209=$I209,IF(N($I209)&lt;N($H209),"Recibido · envío parcial","Recibido OK"),"Recibido con diferencia"))))</f>
        <v/>
      </c>
      <c r="T209" s="13" t="n"/>
      <c r="U209" s="15">
        <f>IF(OR($A209="",$A209&lt;&gt;Remito!$C$3),"",COUNTIF($A$2:$A209,$A209))</f>
        <v/>
      </c>
    </row>
    <row r="210">
      <c r="A210" s="13" t="n"/>
      <c r="B210" s="14" t="n"/>
      <c r="C210" s="13" t="n"/>
      <c r="D210" s="13" t="n"/>
      <c r="E210" s="13" t="n"/>
      <c r="F210" s="15">
        <f>IF($E210="","",IFERROR(INDEX('Sucursales y productos'!$E$2:$E$301,MATCH($E210,'Sucursales y productos'!$D$2:$D$301,0)),"Código no cargado"))</f>
        <v/>
      </c>
      <c r="G210" s="15">
        <f>IF($E210="","",IFERROR(INDEX('Sucursales y productos'!$F$2:$F$301,MATCH($E210,'Sucursales y productos'!$D$2:$D$301,0)),""))</f>
        <v/>
      </c>
      <c r="H210" s="16" t="n"/>
      <c r="I210" s="16" t="n"/>
      <c r="J210" s="14" t="n"/>
      <c r="K210" s="16" t="n"/>
      <c r="L210" s="14" t="n"/>
      <c r="M210" s="13" t="n"/>
      <c r="N210" s="17">
        <f>IF(OR($H210="",$I210=""),"",MAX(0,$H210-$I210))</f>
        <v/>
      </c>
      <c r="O210" s="17">
        <f>IF(OR($I210="",$K210=""),"",$K210-$I210)</f>
        <v/>
      </c>
      <c r="P210" s="18">
        <f>IF($E210="","",IFERROR(INDEX('Sucursales y productos'!$G$2:$G$301,MATCH($E210,'Sucursales y productos'!$D$2:$D$301,0)),0))</f>
        <v/>
      </c>
      <c r="Q210" s="18">
        <f>IF($O210="","",$O210*N($P210))</f>
        <v/>
      </c>
      <c r="R210" s="18">
        <f>IF($I210="","",$I210*N($P210))</f>
        <v/>
      </c>
      <c r="S210" s="15">
        <f>IF($E210="","",IF($I210="","Pedido sin enviar",IF($K210="",IF(N($I210)&lt;N($H210),"Envío parcial · en camino","En camino"),IF($K210=$I210,IF(N($I210)&lt;N($H210),"Recibido · envío parcial","Recibido OK"),"Recibido con diferencia"))))</f>
        <v/>
      </c>
      <c r="T210" s="13" t="n"/>
      <c r="U210" s="15">
        <f>IF(OR($A210="",$A210&lt;&gt;Remito!$C$3),"",COUNTIF($A$2:$A210,$A210))</f>
        <v/>
      </c>
    </row>
    <row r="211">
      <c r="A211" s="13" t="n"/>
      <c r="B211" s="14" t="n"/>
      <c r="C211" s="13" t="n"/>
      <c r="D211" s="13" t="n"/>
      <c r="E211" s="13" t="n"/>
      <c r="F211" s="15">
        <f>IF($E211="","",IFERROR(INDEX('Sucursales y productos'!$E$2:$E$301,MATCH($E211,'Sucursales y productos'!$D$2:$D$301,0)),"Código no cargado"))</f>
        <v/>
      </c>
      <c r="G211" s="15">
        <f>IF($E211="","",IFERROR(INDEX('Sucursales y productos'!$F$2:$F$301,MATCH($E211,'Sucursales y productos'!$D$2:$D$301,0)),""))</f>
        <v/>
      </c>
      <c r="H211" s="16" t="n"/>
      <c r="I211" s="16" t="n"/>
      <c r="J211" s="14" t="n"/>
      <c r="K211" s="16" t="n"/>
      <c r="L211" s="14" t="n"/>
      <c r="M211" s="13" t="n"/>
      <c r="N211" s="17">
        <f>IF(OR($H211="",$I211=""),"",MAX(0,$H211-$I211))</f>
        <v/>
      </c>
      <c r="O211" s="17">
        <f>IF(OR($I211="",$K211=""),"",$K211-$I211)</f>
        <v/>
      </c>
      <c r="P211" s="18">
        <f>IF($E211="","",IFERROR(INDEX('Sucursales y productos'!$G$2:$G$301,MATCH($E211,'Sucursales y productos'!$D$2:$D$301,0)),0))</f>
        <v/>
      </c>
      <c r="Q211" s="18">
        <f>IF($O211="","",$O211*N($P211))</f>
        <v/>
      </c>
      <c r="R211" s="18">
        <f>IF($I211="","",$I211*N($P211))</f>
        <v/>
      </c>
      <c r="S211" s="15">
        <f>IF($E211="","",IF($I211="","Pedido sin enviar",IF($K211="",IF(N($I211)&lt;N($H211),"Envío parcial · en camino","En camino"),IF($K211=$I211,IF(N($I211)&lt;N($H211),"Recibido · envío parcial","Recibido OK"),"Recibido con diferencia"))))</f>
        <v/>
      </c>
      <c r="T211" s="13" t="n"/>
      <c r="U211" s="15">
        <f>IF(OR($A211="",$A211&lt;&gt;Remito!$C$3),"",COUNTIF($A$2:$A211,$A211))</f>
        <v/>
      </c>
    </row>
    <row r="212">
      <c r="A212" s="13" t="n"/>
      <c r="B212" s="14" t="n"/>
      <c r="C212" s="13" t="n"/>
      <c r="D212" s="13" t="n"/>
      <c r="E212" s="13" t="n"/>
      <c r="F212" s="15">
        <f>IF($E212="","",IFERROR(INDEX('Sucursales y productos'!$E$2:$E$301,MATCH($E212,'Sucursales y productos'!$D$2:$D$301,0)),"Código no cargado"))</f>
        <v/>
      </c>
      <c r="G212" s="15">
        <f>IF($E212="","",IFERROR(INDEX('Sucursales y productos'!$F$2:$F$301,MATCH($E212,'Sucursales y productos'!$D$2:$D$301,0)),""))</f>
        <v/>
      </c>
      <c r="H212" s="16" t="n"/>
      <c r="I212" s="16" t="n"/>
      <c r="J212" s="14" t="n"/>
      <c r="K212" s="16" t="n"/>
      <c r="L212" s="14" t="n"/>
      <c r="M212" s="13" t="n"/>
      <c r="N212" s="17">
        <f>IF(OR($H212="",$I212=""),"",MAX(0,$H212-$I212))</f>
        <v/>
      </c>
      <c r="O212" s="17">
        <f>IF(OR($I212="",$K212=""),"",$K212-$I212)</f>
        <v/>
      </c>
      <c r="P212" s="18">
        <f>IF($E212="","",IFERROR(INDEX('Sucursales y productos'!$G$2:$G$301,MATCH($E212,'Sucursales y productos'!$D$2:$D$301,0)),0))</f>
        <v/>
      </c>
      <c r="Q212" s="18">
        <f>IF($O212="","",$O212*N($P212))</f>
        <v/>
      </c>
      <c r="R212" s="18">
        <f>IF($I212="","",$I212*N($P212))</f>
        <v/>
      </c>
      <c r="S212" s="15">
        <f>IF($E212="","",IF($I212="","Pedido sin enviar",IF($K212="",IF(N($I212)&lt;N($H212),"Envío parcial · en camino","En camino"),IF($K212=$I212,IF(N($I212)&lt;N($H212),"Recibido · envío parcial","Recibido OK"),"Recibido con diferencia"))))</f>
        <v/>
      </c>
      <c r="T212" s="13" t="n"/>
      <c r="U212" s="15">
        <f>IF(OR($A212="",$A212&lt;&gt;Remito!$C$3),"",COUNTIF($A$2:$A212,$A212))</f>
        <v/>
      </c>
    </row>
    <row r="213">
      <c r="A213" s="13" t="n"/>
      <c r="B213" s="14" t="n"/>
      <c r="C213" s="13" t="n"/>
      <c r="D213" s="13" t="n"/>
      <c r="E213" s="13" t="n"/>
      <c r="F213" s="15">
        <f>IF($E213="","",IFERROR(INDEX('Sucursales y productos'!$E$2:$E$301,MATCH($E213,'Sucursales y productos'!$D$2:$D$301,0)),"Código no cargado"))</f>
        <v/>
      </c>
      <c r="G213" s="15">
        <f>IF($E213="","",IFERROR(INDEX('Sucursales y productos'!$F$2:$F$301,MATCH($E213,'Sucursales y productos'!$D$2:$D$301,0)),""))</f>
        <v/>
      </c>
      <c r="H213" s="16" t="n"/>
      <c r="I213" s="16" t="n"/>
      <c r="J213" s="14" t="n"/>
      <c r="K213" s="16" t="n"/>
      <c r="L213" s="14" t="n"/>
      <c r="M213" s="13" t="n"/>
      <c r="N213" s="17">
        <f>IF(OR($H213="",$I213=""),"",MAX(0,$H213-$I213))</f>
        <v/>
      </c>
      <c r="O213" s="17">
        <f>IF(OR($I213="",$K213=""),"",$K213-$I213)</f>
        <v/>
      </c>
      <c r="P213" s="18">
        <f>IF($E213="","",IFERROR(INDEX('Sucursales y productos'!$G$2:$G$301,MATCH($E213,'Sucursales y productos'!$D$2:$D$301,0)),0))</f>
        <v/>
      </c>
      <c r="Q213" s="18">
        <f>IF($O213="","",$O213*N($P213))</f>
        <v/>
      </c>
      <c r="R213" s="18">
        <f>IF($I213="","",$I213*N($P213))</f>
        <v/>
      </c>
      <c r="S213" s="15">
        <f>IF($E213="","",IF($I213="","Pedido sin enviar",IF($K213="",IF(N($I213)&lt;N($H213),"Envío parcial · en camino","En camino"),IF($K213=$I213,IF(N($I213)&lt;N($H213),"Recibido · envío parcial","Recibido OK"),"Recibido con diferencia"))))</f>
        <v/>
      </c>
      <c r="T213" s="13" t="n"/>
      <c r="U213" s="15">
        <f>IF(OR($A213="",$A213&lt;&gt;Remito!$C$3),"",COUNTIF($A$2:$A213,$A213))</f>
        <v/>
      </c>
    </row>
    <row r="214">
      <c r="A214" s="13" t="n"/>
      <c r="B214" s="14" t="n"/>
      <c r="C214" s="13" t="n"/>
      <c r="D214" s="13" t="n"/>
      <c r="E214" s="13" t="n"/>
      <c r="F214" s="15">
        <f>IF($E214="","",IFERROR(INDEX('Sucursales y productos'!$E$2:$E$301,MATCH($E214,'Sucursales y productos'!$D$2:$D$301,0)),"Código no cargado"))</f>
        <v/>
      </c>
      <c r="G214" s="15">
        <f>IF($E214="","",IFERROR(INDEX('Sucursales y productos'!$F$2:$F$301,MATCH($E214,'Sucursales y productos'!$D$2:$D$301,0)),""))</f>
        <v/>
      </c>
      <c r="H214" s="16" t="n"/>
      <c r="I214" s="16" t="n"/>
      <c r="J214" s="14" t="n"/>
      <c r="K214" s="16" t="n"/>
      <c r="L214" s="14" t="n"/>
      <c r="M214" s="13" t="n"/>
      <c r="N214" s="17">
        <f>IF(OR($H214="",$I214=""),"",MAX(0,$H214-$I214))</f>
        <v/>
      </c>
      <c r="O214" s="17">
        <f>IF(OR($I214="",$K214=""),"",$K214-$I214)</f>
        <v/>
      </c>
      <c r="P214" s="18">
        <f>IF($E214="","",IFERROR(INDEX('Sucursales y productos'!$G$2:$G$301,MATCH($E214,'Sucursales y productos'!$D$2:$D$301,0)),0))</f>
        <v/>
      </c>
      <c r="Q214" s="18">
        <f>IF($O214="","",$O214*N($P214))</f>
        <v/>
      </c>
      <c r="R214" s="18">
        <f>IF($I214="","",$I214*N($P214))</f>
        <v/>
      </c>
      <c r="S214" s="15">
        <f>IF($E214="","",IF($I214="","Pedido sin enviar",IF($K214="",IF(N($I214)&lt;N($H214),"Envío parcial · en camino","En camino"),IF($K214=$I214,IF(N($I214)&lt;N($H214),"Recibido · envío parcial","Recibido OK"),"Recibido con diferencia"))))</f>
        <v/>
      </c>
      <c r="T214" s="13" t="n"/>
      <c r="U214" s="15">
        <f>IF(OR($A214="",$A214&lt;&gt;Remito!$C$3),"",COUNTIF($A$2:$A214,$A214))</f>
        <v/>
      </c>
    </row>
    <row r="215">
      <c r="A215" s="13" t="n"/>
      <c r="B215" s="14" t="n"/>
      <c r="C215" s="13" t="n"/>
      <c r="D215" s="13" t="n"/>
      <c r="E215" s="13" t="n"/>
      <c r="F215" s="15">
        <f>IF($E215="","",IFERROR(INDEX('Sucursales y productos'!$E$2:$E$301,MATCH($E215,'Sucursales y productos'!$D$2:$D$301,0)),"Código no cargado"))</f>
        <v/>
      </c>
      <c r="G215" s="15">
        <f>IF($E215="","",IFERROR(INDEX('Sucursales y productos'!$F$2:$F$301,MATCH($E215,'Sucursales y productos'!$D$2:$D$301,0)),""))</f>
        <v/>
      </c>
      <c r="H215" s="16" t="n"/>
      <c r="I215" s="16" t="n"/>
      <c r="J215" s="14" t="n"/>
      <c r="K215" s="16" t="n"/>
      <c r="L215" s="14" t="n"/>
      <c r="M215" s="13" t="n"/>
      <c r="N215" s="17">
        <f>IF(OR($H215="",$I215=""),"",MAX(0,$H215-$I215))</f>
        <v/>
      </c>
      <c r="O215" s="17">
        <f>IF(OR($I215="",$K215=""),"",$K215-$I215)</f>
        <v/>
      </c>
      <c r="P215" s="18">
        <f>IF($E215="","",IFERROR(INDEX('Sucursales y productos'!$G$2:$G$301,MATCH($E215,'Sucursales y productos'!$D$2:$D$301,0)),0))</f>
        <v/>
      </c>
      <c r="Q215" s="18">
        <f>IF($O215="","",$O215*N($P215))</f>
        <v/>
      </c>
      <c r="R215" s="18">
        <f>IF($I215="","",$I215*N($P215))</f>
        <v/>
      </c>
      <c r="S215" s="15">
        <f>IF($E215="","",IF($I215="","Pedido sin enviar",IF($K215="",IF(N($I215)&lt;N($H215),"Envío parcial · en camino","En camino"),IF($K215=$I215,IF(N($I215)&lt;N($H215),"Recibido · envío parcial","Recibido OK"),"Recibido con diferencia"))))</f>
        <v/>
      </c>
      <c r="T215" s="13" t="n"/>
      <c r="U215" s="15">
        <f>IF(OR($A215="",$A215&lt;&gt;Remito!$C$3),"",COUNTIF($A$2:$A215,$A215))</f>
        <v/>
      </c>
    </row>
    <row r="216">
      <c r="A216" s="13" t="n"/>
      <c r="B216" s="14" t="n"/>
      <c r="C216" s="13" t="n"/>
      <c r="D216" s="13" t="n"/>
      <c r="E216" s="13" t="n"/>
      <c r="F216" s="15">
        <f>IF($E216="","",IFERROR(INDEX('Sucursales y productos'!$E$2:$E$301,MATCH($E216,'Sucursales y productos'!$D$2:$D$301,0)),"Código no cargado"))</f>
        <v/>
      </c>
      <c r="G216" s="15">
        <f>IF($E216="","",IFERROR(INDEX('Sucursales y productos'!$F$2:$F$301,MATCH($E216,'Sucursales y productos'!$D$2:$D$301,0)),""))</f>
        <v/>
      </c>
      <c r="H216" s="16" t="n"/>
      <c r="I216" s="16" t="n"/>
      <c r="J216" s="14" t="n"/>
      <c r="K216" s="16" t="n"/>
      <c r="L216" s="14" t="n"/>
      <c r="M216" s="13" t="n"/>
      <c r="N216" s="17">
        <f>IF(OR($H216="",$I216=""),"",MAX(0,$H216-$I216))</f>
        <v/>
      </c>
      <c r="O216" s="17">
        <f>IF(OR($I216="",$K216=""),"",$K216-$I216)</f>
        <v/>
      </c>
      <c r="P216" s="18">
        <f>IF($E216="","",IFERROR(INDEX('Sucursales y productos'!$G$2:$G$301,MATCH($E216,'Sucursales y productos'!$D$2:$D$301,0)),0))</f>
        <v/>
      </c>
      <c r="Q216" s="18">
        <f>IF($O216="","",$O216*N($P216))</f>
        <v/>
      </c>
      <c r="R216" s="18">
        <f>IF($I216="","",$I216*N($P216))</f>
        <v/>
      </c>
      <c r="S216" s="15">
        <f>IF($E216="","",IF($I216="","Pedido sin enviar",IF($K216="",IF(N($I216)&lt;N($H216),"Envío parcial · en camino","En camino"),IF($K216=$I216,IF(N($I216)&lt;N($H216),"Recibido · envío parcial","Recibido OK"),"Recibido con diferencia"))))</f>
        <v/>
      </c>
      <c r="T216" s="13" t="n"/>
      <c r="U216" s="15">
        <f>IF(OR($A216="",$A216&lt;&gt;Remito!$C$3),"",COUNTIF($A$2:$A216,$A216))</f>
        <v/>
      </c>
    </row>
    <row r="217">
      <c r="A217" s="13" t="n"/>
      <c r="B217" s="14" t="n"/>
      <c r="C217" s="13" t="n"/>
      <c r="D217" s="13" t="n"/>
      <c r="E217" s="13" t="n"/>
      <c r="F217" s="15">
        <f>IF($E217="","",IFERROR(INDEX('Sucursales y productos'!$E$2:$E$301,MATCH($E217,'Sucursales y productos'!$D$2:$D$301,0)),"Código no cargado"))</f>
        <v/>
      </c>
      <c r="G217" s="15">
        <f>IF($E217="","",IFERROR(INDEX('Sucursales y productos'!$F$2:$F$301,MATCH($E217,'Sucursales y productos'!$D$2:$D$301,0)),""))</f>
        <v/>
      </c>
      <c r="H217" s="16" t="n"/>
      <c r="I217" s="16" t="n"/>
      <c r="J217" s="14" t="n"/>
      <c r="K217" s="16" t="n"/>
      <c r="L217" s="14" t="n"/>
      <c r="M217" s="13" t="n"/>
      <c r="N217" s="17">
        <f>IF(OR($H217="",$I217=""),"",MAX(0,$H217-$I217))</f>
        <v/>
      </c>
      <c r="O217" s="17">
        <f>IF(OR($I217="",$K217=""),"",$K217-$I217)</f>
        <v/>
      </c>
      <c r="P217" s="18">
        <f>IF($E217="","",IFERROR(INDEX('Sucursales y productos'!$G$2:$G$301,MATCH($E217,'Sucursales y productos'!$D$2:$D$301,0)),0))</f>
        <v/>
      </c>
      <c r="Q217" s="18">
        <f>IF($O217="","",$O217*N($P217))</f>
        <v/>
      </c>
      <c r="R217" s="18">
        <f>IF($I217="","",$I217*N($P217))</f>
        <v/>
      </c>
      <c r="S217" s="15">
        <f>IF($E217="","",IF($I217="","Pedido sin enviar",IF($K217="",IF(N($I217)&lt;N($H217),"Envío parcial · en camino","En camino"),IF($K217=$I217,IF(N($I217)&lt;N($H217),"Recibido · envío parcial","Recibido OK"),"Recibido con diferencia"))))</f>
        <v/>
      </c>
      <c r="T217" s="13" t="n"/>
      <c r="U217" s="15">
        <f>IF(OR($A217="",$A217&lt;&gt;Remito!$C$3),"",COUNTIF($A$2:$A217,$A217))</f>
        <v/>
      </c>
    </row>
    <row r="218">
      <c r="A218" s="13" t="n"/>
      <c r="B218" s="14" t="n"/>
      <c r="C218" s="13" t="n"/>
      <c r="D218" s="13" t="n"/>
      <c r="E218" s="13" t="n"/>
      <c r="F218" s="15">
        <f>IF($E218="","",IFERROR(INDEX('Sucursales y productos'!$E$2:$E$301,MATCH($E218,'Sucursales y productos'!$D$2:$D$301,0)),"Código no cargado"))</f>
        <v/>
      </c>
      <c r="G218" s="15">
        <f>IF($E218="","",IFERROR(INDEX('Sucursales y productos'!$F$2:$F$301,MATCH($E218,'Sucursales y productos'!$D$2:$D$301,0)),""))</f>
        <v/>
      </c>
      <c r="H218" s="16" t="n"/>
      <c r="I218" s="16" t="n"/>
      <c r="J218" s="14" t="n"/>
      <c r="K218" s="16" t="n"/>
      <c r="L218" s="14" t="n"/>
      <c r="M218" s="13" t="n"/>
      <c r="N218" s="17">
        <f>IF(OR($H218="",$I218=""),"",MAX(0,$H218-$I218))</f>
        <v/>
      </c>
      <c r="O218" s="17">
        <f>IF(OR($I218="",$K218=""),"",$K218-$I218)</f>
        <v/>
      </c>
      <c r="P218" s="18">
        <f>IF($E218="","",IFERROR(INDEX('Sucursales y productos'!$G$2:$G$301,MATCH($E218,'Sucursales y productos'!$D$2:$D$301,0)),0))</f>
        <v/>
      </c>
      <c r="Q218" s="18">
        <f>IF($O218="","",$O218*N($P218))</f>
        <v/>
      </c>
      <c r="R218" s="18">
        <f>IF($I218="","",$I218*N($P218))</f>
        <v/>
      </c>
      <c r="S218" s="15">
        <f>IF($E218="","",IF($I218="","Pedido sin enviar",IF($K218="",IF(N($I218)&lt;N($H218),"Envío parcial · en camino","En camino"),IF($K218=$I218,IF(N($I218)&lt;N($H218),"Recibido · envío parcial","Recibido OK"),"Recibido con diferencia"))))</f>
        <v/>
      </c>
      <c r="T218" s="13" t="n"/>
      <c r="U218" s="15">
        <f>IF(OR($A218="",$A218&lt;&gt;Remito!$C$3),"",COUNTIF($A$2:$A218,$A218))</f>
        <v/>
      </c>
    </row>
    <row r="219">
      <c r="A219" s="13" t="n"/>
      <c r="B219" s="14" t="n"/>
      <c r="C219" s="13" t="n"/>
      <c r="D219" s="13" t="n"/>
      <c r="E219" s="13" t="n"/>
      <c r="F219" s="15">
        <f>IF($E219="","",IFERROR(INDEX('Sucursales y productos'!$E$2:$E$301,MATCH($E219,'Sucursales y productos'!$D$2:$D$301,0)),"Código no cargado"))</f>
        <v/>
      </c>
      <c r="G219" s="15">
        <f>IF($E219="","",IFERROR(INDEX('Sucursales y productos'!$F$2:$F$301,MATCH($E219,'Sucursales y productos'!$D$2:$D$301,0)),""))</f>
        <v/>
      </c>
      <c r="H219" s="16" t="n"/>
      <c r="I219" s="16" t="n"/>
      <c r="J219" s="14" t="n"/>
      <c r="K219" s="16" t="n"/>
      <c r="L219" s="14" t="n"/>
      <c r="M219" s="13" t="n"/>
      <c r="N219" s="17">
        <f>IF(OR($H219="",$I219=""),"",MAX(0,$H219-$I219))</f>
        <v/>
      </c>
      <c r="O219" s="17">
        <f>IF(OR($I219="",$K219=""),"",$K219-$I219)</f>
        <v/>
      </c>
      <c r="P219" s="18">
        <f>IF($E219="","",IFERROR(INDEX('Sucursales y productos'!$G$2:$G$301,MATCH($E219,'Sucursales y productos'!$D$2:$D$301,0)),0))</f>
        <v/>
      </c>
      <c r="Q219" s="18">
        <f>IF($O219="","",$O219*N($P219))</f>
        <v/>
      </c>
      <c r="R219" s="18">
        <f>IF($I219="","",$I219*N($P219))</f>
        <v/>
      </c>
      <c r="S219" s="15">
        <f>IF($E219="","",IF($I219="","Pedido sin enviar",IF($K219="",IF(N($I219)&lt;N($H219),"Envío parcial · en camino","En camino"),IF($K219=$I219,IF(N($I219)&lt;N($H219),"Recibido · envío parcial","Recibido OK"),"Recibido con diferencia"))))</f>
        <v/>
      </c>
      <c r="T219" s="13" t="n"/>
      <c r="U219" s="15">
        <f>IF(OR($A219="",$A219&lt;&gt;Remito!$C$3),"",COUNTIF($A$2:$A219,$A219))</f>
        <v/>
      </c>
    </row>
    <row r="220">
      <c r="A220" s="13" t="n"/>
      <c r="B220" s="14" t="n"/>
      <c r="C220" s="13" t="n"/>
      <c r="D220" s="13" t="n"/>
      <c r="E220" s="13" t="n"/>
      <c r="F220" s="15">
        <f>IF($E220="","",IFERROR(INDEX('Sucursales y productos'!$E$2:$E$301,MATCH($E220,'Sucursales y productos'!$D$2:$D$301,0)),"Código no cargado"))</f>
        <v/>
      </c>
      <c r="G220" s="15">
        <f>IF($E220="","",IFERROR(INDEX('Sucursales y productos'!$F$2:$F$301,MATCH($E220,'Sucursales y productos'!$D$2:$D$301,0)),""))</f>
        <v/>
      </c>
      <c r="H220" s="16" t="n"/>
      <c r="I220" s="16" t="n"/>
      <c r="J220" s="14" t="n"/>
      <c r="K220" s="16" t="n"/>
      <c r="L220" s="14" t="n"/>
      <c r="M220" s="13" t="n"/>
      <c r="N220" s="17">
        <f>IF(OR($H220="",$I220=""),"",MAX(0,$H220-$I220))</f>
        <v/>
      </c>
      <c r="O220" s="17">
        <f>IF(OR($I220="",$K220=""),"",$K220-$I220)</f>
        <v/>
      </c>
      <c r="P220" s="18">
        <f>IF($E220="","",IFERROR(INDEX('Sucursales y productos'!$G$2:$G$301,MATCH($E220,'Sucursales y productos'!$D$2:$D$301,0)),0))</f>
        <v/>
      </c>
      <c r="Q220" s="18">
        <f>IF($O220="","",$O220*N($P220))</f>
        <v/>
      </c>
      <c r="R220" s="18">
        <f>IF($I220="","",$I220*N($P220))</f>
        <v/>
      </c>
      <c r="S220" s="15">
        <f>IF($E220="","",IF($I220="","Pedido sin enviar",IF($K220="",IF(N($I220)&lt;N($H220),"Envío parcial · en camino","En camino"),IF($K220=$I220,IF(N($I220)&lt;N($H220),"Recibido · envío parcial","Recibido OK"),"Recibido con diferencia"))))</f>
        <v/>
      </c>
      <c r="T220" s="13" t="n"/>
      <c r="U220" s="15">
        <f>IF(OR($A220="",$A220&lt;&gt;Remito!$C$3),"",COUNTIF($A$2:$A220,$A220))</f>
        <v/>
      </c>
    </row>
    <row r="221">
      <c r="A221" s="13" t="n"/>
      <c r="B221" s="14" t="n"/>
      <c r="C221" s="13" t="n"/>
      <c r="D221" s="13" t="n"/>
      <c r="E221" s="13" t="n"/>
      <c r="F221" s="15">
        <f>IF($E221="","",IFERROR(INDEX('Sucursales y productos'!$E$2:$E$301,MATCH($E221,'Sucursales y productos'!$D$2:$D$301,0)),"Código no cargado"))</f>
        <v/>
      </c>
      <c r="G221" s="15">
        <f>IF($E221="","",IFERROR(INDEX('Sucursales y productos'!$F$2:$F$301,MATCH($E221,'Sucursales y productos'!$D$2:$D$301,0)),""))</f>
        <v/>
      </c>
      <c r="H221" s="16" t="n"/>
      <c r="I221" s="16" t="n"/>
      <c r="J221" s="14" t="n"/>
      <c r="K221" s="16" t="n"/>
      <c r="L221" s="14" t="n"/>
      <c r="M221" s="13" t="n"/>
      <c r="N221" s="17">
        <f>IF(OR($H221="",$I221=""),"",MAX(0,$H221-$I221))</f>
        <v/>
      </c>
      <c r="O221" s="17">
        <f>IF(OR($I221="",$K221=""),"",$K221-$I221)</f>
        <v/>
      </c>
      <c r="P221" s="18">
        <f>IF($E221="","",IFERROR(INDEX('Sucursales y productos'!$G$2:$G$301,MATCH($E221,'Sucursales y productos'!$D$2:$D$301,0)),0))</f>
        <v/>
      </c>
      <c r="Q221" s="18">
        <f>IF($O221="","",$O221*N($P221))</f>
        <v/>
      </c>
      <c r="R221" s="18">
        <f>IF($I221="","",$I221*N($P221))</f>
        <v/>
      </c>
      <c r="S221" s="15">
        <f>IF($E221="","",IF($I221="","Pedido sin enviar",IF($K221="",IF(N($I221)&lt;N($H221),"Envío parcial · en camino","En camino"),IF($K221=$I221,IF(N($I221)&lt;N($H221),"Recibido · envío parcial","Recibido OK"),"Recibido con diferencia"))))</f>
        <v/>
      </c>
      <c r="T221" s="13" t="n"/>
      <c r="U221" s="15">
        <f>IF(OR($A221="",$A221&lt;&gt;Remito!$C$3),"",COUNTIF($A$2:$A221,$A221))</f>
        <v/>
      </c>
    </row>
    <row r="222">
      <c r="A222" s="13" t="n"/>
      <c r="B222" s="14" t="n"/>
      <c r="C222" s="13" t="n"/>
      <c r="D222" s="13" t="n"/>
      <c r="E222" s="13" t="n"/>
      <c r="F222" s="15">
        <f>IF($E222="","",IFERROR(INDEX('Sucursales y productos'!$E$2:$E$301,MATCH($E222,'Sucursales y productos'!$D$2:$D$301,0)),"Código no cargado"))</f>
        <v/>
      </c>
      <c r="G222" s="15">
        <f>IF($E222="","",IFERROR(INDEX('Sucursales y productos'!$F$2:$F$301,MATCH($E222,'Sucursales y productos'!$D$2:$D$301,0)),""))</f>
        <v/>
      </c>
      <c r="H222" s="16" t="n"/>
      <c r="I222" s="16" t="n"/>
      <c r="J222" s="14" t="n"/>
      <c r="K222" s="16" t="n"/>
      <c r="L222" s="14" t="n"/>
      <c r="M222" s="13" t="n"/>
      <c r="N222" s="17">
        <f>IF(OR($H222="",$I222=""),"",MAX(0,$H222-$I222))</f>
        <v/>
      </c>
      <c r="O222" s="17">
        <f>IF(OR($I222="",$K222=""),"",$K222-$I222)</f>
        <v/>
      </c>
      <c r="P222" s="18">
        <f>IF($E222="","",IFERROR(INDEX('Sucursales y productos'!$G$2:$G$301,MATCH($E222,'Sucursales y productos'!$D$2:$D$301,0)),0))</f>
        <v/>
      </c>
      <c r="Q222" s="18">
        <f>IF($O222="","",$O222*N($P222))</f>
        <v/>
      </c>
      <c r="R222" s="18">
        <f>IF($I222="","",$I222*N($P222))</f>
        <v/>
      </c>
      <c r="S222" s="15">
        <f>IF($E222="","",IF($I222="","Pedido sin enviar",IF($K222="",IF(N($I222)&lt;N($H222),"Envío parcial · en camino","En camino"),IF($K222=$I222,IF(N($I222)&lt;N($H222),"Recibido · envío parcial","Recibido OK"),"Recibido con diferencia"))))</f>
        <v/>
      </c>
      <c r="T222" s="13" t="n"/>
      <c r="U222" s="15">
        <f>IF(OR($A222="",$A222&lt;&gt;Remito!$C$3),"",COUNTIF($A$2:$A222,$A222))</f>
        <v/>
      </c>
    </row>
    <row r="223">
      <c r="A223" s="13" t="n"/>
      <c r="B223" s="14" t="n"/>
      <c r="C223" s="13" t="n"/>
      <c r="D223" s="13" t="n"/>
      <c r="E223" s="13" t="n"/>
      <c r="F223" s="15">
        <f>IF($E223="","",IFERROR(INDEX('Sucursales y productos'!$E$2:$E$301,MATCH($E223,'Sucursales y productos'!$D$2:$D$301,0)),"Código no cargado"))</f>
        <v/>
      </c>
      <c r="G223" s="15">
        <f>IF($E223="","",IFERROR(INDEX('Sucursales y productos'!$F$2:$F$301,MATCH($E223,'Sucursales y productos'!$D$2:$D$301,0)),""))</f>
        <v/>
      </c>
      <c r="H223" s="16" t="n"/>
      <c r="I223" s="16" t="n"/>
      <c r="J223" s="14" t="n"/>
      <c r="K223" s="16" t="n"/>
      <c r="L223" s="14" t="n"/>
      <c r="M223" s="13" t="n"/>
      <c r="N223" s="17">
        <f>IF(OR($H223="",$I223=""),"",MAX(0,$H223-$I223))</f>
        <v/>
      </c>
      <c r="O223" s="17">
        <f>IF(OR($I223="",$K223=""),"",$K223-$I223)</f>
        <v/>
      </c>
      <c r="P223" s="18">
        <f>IF($E223="","",IFERROR(INDEX('Sucursales y productos'!$G$2:$G$301,MATCH($E223,'Sucursales y productos'!$D$2:$D$301,0)),0))</f>
        <v/>
      </c>
      <c r="Q223" s="18">
        <f>IF($O223="","",$O223*N($P223))</f>
        <v/>
      </c>
      <c r="R223" s="18">
        <f>IF($I223="","",$I223*N($P223))</f>
        <v/>
      </c>
      <c r="S223" s="15">
        <f>IF($E223="","",IF($I223="","Pedido sin enviar",IF($K223="",IF(N($I223)&lt;N($H223),"Envío parcial · en camino","En camino"),IF($K223=$I223,IF(N($I223)&lt;N($H223),"Recibido · envío parcial","Recibido OK"),"Recibido con diferencia"))))</f>
        <v/>
      </c>
      <c r="T223" s="13" t="n"/>
      <c r="U223" s="15">
        <f>IF(OR($A223="",$A223&lt;&gt;Remito!$C$3),"",COUNTIF($A$2:$A223,$A223))</f>
        <v/>
      </c>
    </row>
    <row r="224">
      <c r="A224" s="13" t="n"/>
      <c r="B224" s="14" t="n"/>
      <c r="C224" s="13" t="n"/>
      <c r="D224" s="13" t="n"/>
      <c r="E224" s="13" t="n"/>
      <c r="F224" s="15">
        <f>IF($E224="","",IFERROR(INDEX('Sucursales y productos'!$E$2:$E$301,MATCH($E224,'Sucursales y productos'!$D$2:$D$301,0)),"Código no cargado"))</f>
        <v/>
      </c>
      <c r="G224" s="15">
        <f>IF($E224="","",IFERROR(INDEX('Sucursales y productos'!$F$2:$F$301,MATCH($E224,'Sucursales y productos'!$D$2:$D$301,0)),""))</f>
        <v/>
      </c>
      <c r="H224" s="16" t="n"/>
      <c r="I224" s="16" t="n"/>
      <c r="J224" s="14" t="n"/>
      <c r="K224" s="16" t="n"/>
      <c r="L224" s="14" t="n"/>
      <c r="M224" s="13" t="n"/>
      <c r="N224" s="17">
        <f>IF(OR($H224="",$I224=""),"",MAX(0,$H224-$I224))</f>
        <v/>
      </c>
      <c r="O224" s="17">
        <f>IF(OR($I224="",$K224=""),"",$K224-$I224)</f>
        <v/>
      </c>
      <c r="P224" s="18">
        <f>IF($E224="","",IFERROR(INDEX('Sucursales y productos'!$G$2:$G$301,MATCH($E224,'Sucursales y productos'!$D$2:$D$301,0)),0))</f>
        <v/>
      </c>
      <c r="Q224" s="18">
        <f>IF($O224="","",$O224*N($P224))</f>
        <v/>
      </c>
      <c r="R224" s="18">
        <f>IF($I224="","",$I224*N($P224))</f>
        <v/>
      </c>
      <c r="S224" s="15">
        <f>IF($E224="","",IF($I224="","Pedido sin enviar",IF($K224="",IF(N($I224)&lt;N($H224),"Envío parcial · en camino","En camino"),IF($K224=$I224,IF(N($I224)&lt;N($H224),"Recibido · envío parcial","Recibido OK"),"Recibido con diferencia"))))</f>
        <v/>
      </c>
      <c r="T224" s="13" t="n"/>
      <c r="U224" s="15">
        <f>IF(OR($A224="",$A224&lt;&gt;Remito!$C$3),"",COUNTIF($A$2:$A224,$A224))</f>
        <v/>
      </c>
    </row>
    <row r="225">
      <c r="A225" s="13" t="n"/>
      <c r="B225" s="14" t="n"/>
      <c r="C225" s="13" t="n"/>
      <c r="D225" s="13" t="n"/>
      <c r="E225" s="13" t="n"/>
      <c r="F225" s="15">
        <f>IF($E225="","",IFERROR(INDEX('Sucursales y productos'!$E$2:$E$301,MATCH($E225,'Sucursales y productos'!$D$2:$D$301,0)),"Código no cargado"))</f>
        <v/>
      </c>
      <c r="G225" s="15">
        <f>IF($E225="","",IFERROR(INDEX('Sucursales y productos'!$F$2:$F$301,MATCH($E225,'Sucursales y productos'!$D$2:$D$301,0)),""))</f>
        <v/>
      </c>
      <c r="H225" s="16" t="n"/>
      <c r="I225" s="16" t="n"/>
      <c r="J225" s="14" t="n"/>
      <c r="K225" s="16" t="n"/>
      <c r="L225" s="14" t="n"/>
      <c r="M225" s="13" t="n"/>
      <c r="N225" s="17">
        <f>IF(OR($H225="",$I225=""),"",MAX(0,$H225-$I225))</f>
        <v/>
      </c>
      <c r="O225" s="17">
        <f>IF(OR($I225="",$K225=""),"",$K225-$I225)</f>
        <v/>
      </c>
      <c r="P225" s="18">
        <f>IF($E225="","",IFERROR(INDEX('Sucursales y productos'!$G$2:$G$301,MATCH($E225,'Sucursales y productos'!$D$2:$D$301,0)),0))</f>
        <v/>
      </c>
      <c r="Q225" s="18">
        <f>IF($O225="","",$O225*N($P225))</f>
        <v/>
      </c>
      <c r="R225" s="18">
        <f>IF($I225="","",$I225*N($P225))</f>
        <v/>
      </c>
      <c r="S225" s="15">
        <f>IF($E225="","",IF($I225="","Pedido sin enviar",IF($K225="",IF(N($I225)&lt;N($H225),"Envío parcial · en camino","En camino"),IF($K225=$I225,IF(N($I225)&lt;N($H225),"Recibido · envío parcial","Recibido OK"),"Recibido con diferencia"))))</f>
        <v/>
      </c>
      <c r="T225" s="13" t="n"/>
      <c r="U225" s="15">
        <f>IF(OR($A225="",$A225&lt;&gt;Remito!$C$3),"",COUNTIF($A$2:$A225,$A225))</f>
        <v/>
      </c>
    </row>
    <row r="226">
      <c r="A226" s="13" t="n"/>
      <c r="B226" s="14" t="n"/>
      <c r="C226" s="13" t="n"/>
      <c r="D226" s="13" t="n"/>
      <c r="E226" s="13" t="n"/>
      <c r="F226" s="15">
        <f>IF($E226="","",IFERROR(INDEX('Sucursales y productos'!$E$2:$E$301,MATCH($E226,'Sucursales y productos'!$D$2:$D$301,0)),"Código no cargado"))</f>
        <v/>
      </c>
      <c r="G226" s="15">
        <f>IF($E226="","",IFERROR(INDEX('Sucursales y productos'!$F$2:$F$301,MATCH($E226,'Sucursales y productos'!$D$2:$D$301,0)),""))</f>
        <v/>
      </c>
      <c r="H226" s="16" t="n"/>
      <c r="I226" s="16" t="n"/>
      <c r="J226" s="14" t="n"/>
      <c r="K226" s="16" t="n"/>
      <c r="L226" s="14" t="n"/>
      <c r="M226" s="13" t="n"/>
      <c r="N226" s="17">
        <f>IF(OR($H226="",$I226=""),"",MAX(0,$H226-$I226))</f>
        <v/>
      </c>
      <c r="O226" s="17">
        <f>IF(OR($I226="",$K226=""),"",$K226-$I226)</f>
        <v/>
      </c>
      <c r="P226" s="18">
        <f>IF($E226="","",IFERROR(INDEX('Sucursales y productos'!$G$2:$G$301,MATCH($E226,'Sucursales y productos'!$D$2:$D$301,0)),0))</f>
        <v/>
      </c>
      <c r="Q226" s="18">
        <f>IF($O226="","",$O226*N($P226))</f>
        <v/>
      </c>
      <c r="R226" s="18">
        <f>IF($I226="","",$I226*N($P226))</f>
        <v/>
      </c>
      <c r="S226" s="15">
        <f>IF($E226="","",IF($I226="","Pedido sin enviar",IF($K226="",IF(N($I226)&lt;N($H226),"Envío parcial · en camino","En camino"),IF($K226=$I226,IF(N($I226)&lt;N($H226),"Recibido · envío parcial","Recibido OK"),"Recibido con diferencia"))))</f>
        <v/>
      </c>
      <c r="T226" s="13" t="n"/>
      <c r="U226" s="15">
        <f>IF(OR($A226="",$A226&lt;&gt;Remito!$C$3),"",COUNTIF($A$2:$A226,$A226))</f>
        <v/>
      </c>
    </row>
    <row r="227">
      <c r="A227" s="13" t="n"/>
      <c r="B227" s="14" t="n"/>
      <c r="C227" s="13" t="n"/>
      <c r="D227" s="13" t="n"/>
      <c r="E227" s="13" t="n"/>
      <c r="F227" s="15">
        <f>IF($E227="","",IFERROR(INDEX('Sucursales y productos'!$E$2:$E$301,MATCH($E227,'Sucursales y productos'!$D$2:$D$301,0)),"Código no cargado"))</f>
        <v/>
      </c>
      <c r="G227" s="15">
        <f>IF($E227="","",IFERROR(INDEX('Sucursales y productos'!$F$2:$F$301,MATCH($E227,'Sucursales y productos'!$D$2:$D$301,0)),""))</f>
        <v/>
      </c>
      <c r="H227" s="16" t="n"/>
      <c r="I227" s="16" t="n"/>
      <c r="J227" s="14" t="n"/>
      <c r="K227" s="16" t="n"/>
      <c r="L227" s="14" t="n"/>
      <c r="M227" s="13" t="n"/>
      <c r="N227" s="17">
        <f>IF(OR($H227="",$I227=""),"",MAX(0,$H227-$I227))</f>
        <v/>
      </c>
      <c r="O227" s="17">
        <f>IF(OR($I227="",$K227=""),"",$K227-$I227)</f>
        <v/>
      </c>
      <c r="P227" s="18">
        <f>IF($E227="","",IFERROR(INDEX('Sucursales y productos'!$G$2:$G$301,MATCH($E227,'Sucursales y productos'!$D$2:$D$301,0)),0))</f>
        <v/>
      </c>
      <c r="Q227" s="18">
        <f>IF($O227="","",$O227*N($P227))</f>
        <v/>
      </c>
      <c r="R227" s="18">
        <f>IF($I227="","",$I227*N($P227))</f>
        <v/>
      </c>
      <c r="S227" s="15">
        <f>IF($E227="","",IF($I227="","Pedido sin enviar",IF($K227="",IF(N($I227)&lt;N($H227),"Envío parcial · en camino","En camino"),IF($K227=$I227,IF(N($I227)&lt;N($H227),"Recibido · envío parcial","Recibido OK"),"Recibido con diferencia"))))</f>
        <v/>
      </c>
      <c r="T227" s="13" t="n"/>
      <c r="U227" s="15">
        <f>IF(OR($A227="",$A227&lt;&gt;Remito!$C$3),"",COUNTIF($A$2:$A227,$A227))</f>
        <v/>
      </c>
    </row>
    <row r="228">
      <c r="A228" s="13" t="n"/>
      <c r="B228" s="14" t="n"/>
      <c r="C228" s="13" t="n"/>
      <c r="D228" s="13" t="n"/>
      <c r="E228" s="13" t="n"/>
      <c r="F228" s="15">
        <f>IF($E228="","",IFERROR(INDEX('Sucursales y productos'!$E$2:$E$301,MATCH($E228,'Sucursales y productos'!$D$2:$D$301,0)),"Código no cargado"))</f>
        <v/>
      </c>
      <c r="G228" s="15">
        <f>IF($E228="","",IFERROR(INDEX('Sucursales y productos'!$F$2:$F$301,MATCH($E228,'Sucursales y productos'!$D$2:$D$301,0)),""))</f>
        <v/>
      </c>
      <c r="H228" s="16" t="n"/>
      <c r="I228" s="16" t="n"/>
      <c r="J228" s="14" t="n"/>
      <c r="K228" s="16" t="n"/>
      <c r="L228" s="14" t="n"/>
      <c r="M228" s="13" t="n"/>
      <c r="N228" s="17">
        <f>IF(OR($H228="",$I228=""),"",MAX(0,$H228-$I228))</f>
        <v/>
      </c>
      <c r="O228" s="17">
        <f>IF(OR($I228="",$K228=""),"",$K228-$I228)</f>
        <v/>
      </c>
      <c r="P228" s="18">
        <f>IF($E228="","",IFERROR(INDEX('Sucursales y productos'!$G$2:$G$301,MATCH($E228,'Sucursales y productos'!$D$2:$D$301,0)),0))</f>
        <v/>
      </c>
      <c r="Q228" s="18">
        <f>IF($O228="","",$O228*N($P228))</f>
        <v/>
      </c>
      <c r="R228" s="18">
        <f>IF($I228="","",$I228*N($P228))</f>
        <v/>
      </c>
      <c r="S228" s="15">
        <f>IF($E228="","",IF($I228="","Pedido sin enviar",IF($K228="",IF(N($I228)&lt;N($H228),"Envío parcial · en camino","En camino"),IF($K228=$I228,IF(N($I228)&lt;N($H228),"Recibido · envío parcial","Recibido OK"),"Recibido con diferencia"))))</f>
        <v/>
      </c>
      <c r="T228" s="13" t="n"/>
      <c r="U228" s="15">
        <f>IF(OR($A228="",$A228&lt;&gt;Remito!$C$3),"",COUNTIF($A$2:$A228,$A228))</f>
        <v/>
      </c>
    </row>
    <row r="229">
      <c r="A229" s="13" t="n"/>
      <c r="B229" s="14" t="n"/>
      <c r="C229" s="13" t="n"/>
      <c r="D229" s="13" t="n"/>
      <c r="E229" s="13" t="n"/>
      <c r="F229" s="15">
        <f>IF($E229="","",IFERROR(INDEX('Sucursales y productos'!$E$2:$E$301,MATCH($E229,'Sucursales y productos'!$D$2:$D$301,0)),"Código no cargado"))</f>
        <v/>
      </c>
      <c r="G229" s="15">
        <f>IF($E229="","",IFERROR(INDEX('Sucursales y productos'!$F$2:$F$301,MATCH($E229,'Sucursales y productos'!$D$2:$D$301,0)),""))</f>
        <v/>
      </c>
      <c r="H229" s="16" t="n"/>
      <c r="I229" s="16" t="n"/>
      <c r="J229" s="14" t="n"/>
      <c r="K229" s="16" t="n"/>
      <c r="L229" s="14" t="n"/>
      <c r="M229" s="13" t="n"/>
      <c r="N229" s="17">
        <f>IF(OR($H229="",$I229=""),"",MAX(0,$H229-$I229))</f>
        <v/>
      </c>
      <c r="O229" s="17">
        <f>IF(OR($I229="",$K229=""),"",$K229-$I229)</f>
        <v/>
      </c>
      <c r="P229" s="18">
        <f>IF($E229="","",IFERROR(INDEX('Sucursales y productos'!$G$2:$G$301,MATCH($E229,'Sucursales y productos'!$D$2:$D$301,0)),0))</f>
        <v/>
      </c>
      <c r="Q229" s="18">
        <f>IF($O229="","",$O229*N($P229))</f>
        <v/>
      </c>
      <c r="R229" s="18">
        <f>IF($I229="","",$I229*N($P229))</f>
        <v/>
      </c>
      <c r="S229" s="15">
        <f>IF($E229="","",IF($I229="","Pedido sin enviar",IF($K229="",IF(N($I229)&lt;N($H229),"Envío parcial · en camino","En camino"),IF($K229=$I229,IF(N($I229)&lt;N($H229),"Recibido · envío parcial","Recibido OK"),"Recibido con diferencia"))))</f>
        <v/>
      </c>
      <c r="T229" s="13" t="n"/>
      <c r="U229" s="15">
        <f>IF(OR($A229="",$A229&lt;&gt;Remito!$C$3),"",COUNTIF($A$2:$A229,$A229))</f>
        <v/>
      </c>
    </row>
    <row r="230">
      <c r="A230" s="13" t="n"/>
      <c r="B230" s="14" t="n"/>
      <c r="C230" s="13" t="n"/>
      <c r="D230" s="13" t="n"/>
      <c r="E230" s="13" t="n"/>
      <c r="F230" s="15">
        <f>IF($E230="","",IFERROR(INDEX('Sucursales y productos'!$E$2:$E$301,MATCH($E230,'Sucursales y productos'!$D$2:$D$301,0)),"Código no cargado"))</f>
        <v/>
      </c>
      <c r="G230" s="15">
        <f>IF($E230="","",IFERROR(INDEX('Sucursales y productos'!$F$2:$F$301,MATCH($E230,'Sucursales y productos'!$D$2:$D$301,0)),""))</f>
        <v/>
      </c>
      <c r="H230" s="16" t="n"/>
      <c r="I230" s="16" t="n"/>
      <c r="J230" s="14" t="n"/>
      <c r="K230" s="16" t="n"/>
      <c r="L230" s="14" t="n"/>
      <c r="M230" s="13" t="n"/>
      <c r="N230" s="17">
        <f>IF(OR($H230="",$I230=""),"",MAX(0,$H230-$I230))</f>
        <v/>
      </c>
      <c r="O230" s="17">
        <f>IF(OR($I230="",$K230=""),"",$K230-$I230)</f>
        <v/>
      </c>
      <c r="P230" s="18">
        <f>IF($E230="","",IFERROR(INDEX('Sucursales y productos'!$G$2:$G$301,MATCH($E230,'Sucursales y productos'!$D$2:$D$301,0)),0))</f>
        <v/>
      </c>
      <c r="Q230" s="18">
        <f>IF($O230="","",$O230*N($P230))</f>
        <v/>
      </c>
      <c r="R230" s="18">
        <f>IF($I230="","",$I230*N($P230))</f>
        <v/>
      </c>
      <c r="S230" s="15">
        <f>IF($E230="","",IF($I230="","Pedido sin enviar",IF($K230="",IF(N($I230)&lt;N($H230),"Envío parcial · en camino","En camino"),IF($K230=$I230,IF(N($I230)&lt;N($H230),"Recibido · envío parcial","Recibido OK"),"Recibido con diferencia"))))</f>
        <v/>
      </c>
      <c r="T230" s="13" t="n"/>
      <c r="U230" s="15">
        <f>IF(OR($A230="",$A230&lt;&gt;Remito!$C$3),"",COUNTIF($A$2:$A230,$A230))</f>
        <v/>
      </c>
    </row>
    <row r="231">
      <c r="A231" s="13" t="n"/>
      <c r="B231" s="14" t="n"/>
      <c r="C231" s="13" t="n"/>
      <c r="D231" s="13" t="n"/>
      <c r="E231" s="13" t="n"/>
      <c r="F231" s="15">
        <f>IF($E231="","",IFERROR(INDEX('Sucursales y productos'!$E$2:$E$301,MATCH($E231,'Sucursales y productos'!$D$2:$D$301,0)),"Código no cargado"))</f>
        <v/>
      </c>
      <c r="G231" s="15">
        <f>IF($E231="","",IFERROR(INDEX('Sucursales y productos'!$F$2:$F$301,MATCH($E231,'Sucursales y productos'!$D$2:$D$301,0)),""))</f>
        <v/>
      </c>
      <c r="H231" s="16" t="n"/>
      <c r="I231" s="16" t="n"/>
      <c r="J231" s="14" t="n"/>
      <c r="K231" s="16" t="n"/>
      <c r="L231" s="14" t="n"/>
      <c r="M231" s="13" t="n"/>
      <c r="N231" s="17">
        <f>IF(OR($H231="",$I231=""),"",MAX(0,$H231-$I231))</f>
        <v/>
      </c>
      <c r="O231" s="17">
        <f>IF(OR($I231="",$K231=""),"",$K231-$I231)</f>
        <v/>
      </c>
      <c r="P231" s="18">
        <f>IF($E231="","",IFERROR(INDEX('Sucursales y productos'!$G$2:$G$301,MATCH($E231,'Sucursales y productos'!$D$2:$D$301,0)),0))</f>
        <v/>
      </c>
      <c r="Q231" s="18">
        <f>IF($O231="","",$O231*N($P231))</f>
        <v/>
      </c>
      <c r="R231" s="18">
        <f>IF($I231="","",$I231*N($P231))</f>
        <v/>
      </c>
      <c r="S231" s="15">
        <f>IF($E231="","",IF($I231="","Pedido sin enviar",IF($K231="",IF(N($I231)&lt;N($H231),"Envío parcial · en camino","En camino"),IF($K231=$I231,IF(N($I231)&lt;N($H231),"Recibido · envío parcial","Recibido OK"),"Recibido con diferencia"))))</f>
        <v/>
      </c>
      <c r="T231" s="13" t="n"/>
      <c r="U231" s="15">
        <f>IF(OR($A231="",$A231&lt;&gt;Remito!$C$3),"",COUNTIF($A$2:$A231,$A231))</f>
        <v/>
      </c>
    </row>
    <row r="232">
      <c r="A232" s="13" t="n"/>
      <c r="B232" s="14" t="n"/>
      <c r="C232" s="13" t="n"/>
      <c r="D232" s="13" t="n"/>
      <c r="E232" s="13" t="n"/>
      <c r="F232" s="15">
        <f>IF($E232="","",IFERROR(INDEX('Sucursales y productos'!$E$2:$E$301,MATCH($E232,'Sucursales y productos'!$D$2:$D$301,0)),"Código no cargado"))</f>
        <v/>
      </c>
      <c r="G232" s="15">
        <f>IF($E232="","",IFERROR(INDEX('Sucursales y productos'!$F$2:$F$301,MATCH($E232,'Sucursales y productos'!$D$2:$D$301,0)),""))</f>
        <v/>
      </c>
      <c r="H232" s="16" t="n"/>
      <c r="I232" s="16" t="n"/>
      <c r="J232" s="14" t="n"/>
      <c r="K232" s="16" t="n"/>
      <c r="L232" s="14" t="n"/>
      <c r="M232" s="13" t="n"/>
      <c r="N232" s="17">
        <f>IF(OR($H232="",$I232=""),"",MAX(0,$H232-$I232))</f>
        <v/>
      </c>
      <c r="O232" s="17">
        <f>IF(OR($I232="",$K232=""),"",$K232-$I232)</f>
        <v/>
      </c>
      <c r="P232" s="18">
        <f>IF($E232="","",IFERROR(INDEX('Sucursales y productos'!$G$2:$G$301,MATCH($E232,'Sucursales y productos'!$D$2:$D$301,0)),0))</f>
        <v/>
      </c>
      <c r="Q232" s="18">
        <f>IF($O232="","",$O232*N($P232))</f>
        <v/>
      </c>
      <c r="R232" s="18">
        <f>IF($I232="","",$I232*N($P232))</f>
        <v/>
      </c>
      <c r="S232" s="15">
        <f>IF($E232="","",IF($I232="","Pedido sin enviar",IF($K232="",IF(N($I232)&lt;N($H232),"Envío parcial · en camino","En camino"),IF($K232=$I232,IF(N($I232)&lt;N($H232),"Recibido · envío parcial","Recibido OK"),"Recibido con diferencia"))))</f>
        <v/>
      </c>
      <c r="T232" s="13" t="n"/>
      <c r="U232" s="15">
        <f>IF(OR($A232="",$A232&lt;&gt;Remito!$C$3),"",COUNTIF($A$2:$A232,$A232))</f>
        <v/>
      </c>
    </row>
    <row r="233">
      <c r="A233" s="13" t="n"/>
      <c r="B233" s="14" t="n"/>
      <c r="C233" s="13" t="n"/>
      <c r="D233" s="13" t="n"/>
      <c r="E233" s="13" t="n"/>
      <c r="F233" s="15">
        <f>IF($E233="","",IFERROR(INDEX('Sucursales y productos'!$E$2:$E$301,MATCH($E233,'Sucursales y productos'!$D$2:$D$301,0)),"Código no cargado"))</f>
        <v/>
      </c>
      <c r="G233" s="15">
        <f>IF($E233="","",IFERROR(INDEX('Sucursales y productos'!$F$2:$F$301,MATCH($E233,'Sucursales y productos'!$D$2:$D$301,0)),""))</f>
        <v/>
      </c>
      <c r="H233" s="16" t="n"/>
      <c r="I233" s="16" t="n"/>
      <c r="J233" s="14" t="n"/>
      <c r="K233" s="16" t="n"/>
      <c r="L233" s="14" t="n"/>
      <c r="M233" s="13" t="n"/>
      <c r="N233" s="17">
        <f>IF(OR($H233="",$I233=""),"",MAX(0,$H233-$I233))</f>
        <v/>
      </c>
      <c r="O233" s="17">
        <f>IF(OR($I233="",$K233=""),"",$K233-$I233)</f>
        <v/>
      </c>
      <c r="P233" s="18">
        <f>IF($E233="","",IFERROR(INDEX('Sucursales y productos'!$G$2:$G$301,MATCH($E233,'Sucursales y productos'!$D$2:$D$301,0)),0))</f>
        <v/>
      </c>
      <c r="Q233" s="18">
        <f>IF($O233="","",$O233*N($P233))</f>
        <v/>
      </c>
      <c r="R233" s="18">
        <f>IF($I233="","",$I233*N($P233))</f>
        <v/>
      </c>
      <c r="S233" s="15">
        <f>IF($E233="","",IF($I233="","Pedido sin enviar",IF($K233="",IF(N($I233)&lt;N($H233),"Envío parcial · en camino","En camino"),IF($K233=$I233,IF(N($I233)&lt;N($H233),"Recibido · envío parcial","Recibido OK"),"Recibido con diferencia"))))</f>
        <v/>
      </c>
      <c r="T233" s="13" t="n"/>
      <c r="U233" s="15">
        <f>IF(OR($A233="",$A233&lt;&gt;Remito!$C$3),"",COUNTIF($A$2:$A233,$A233))</f>
        <v/>
      </c>
    </row>
    <row r="234">
      <c r="A234" s="13" t="n"/>
      <c r="B234" s="14" t="n"/>
      <c r="C234" s="13" t="n"/>
      <c r="D234" s="13" t="n"/>
      <c r="E234" s="13" t="n"/>
      <c r="F234" s="15">
        <f>IF($E234="","",IFERROR(INDEX('Sucursales y productos'!$E$2:$E$301,MATCH($E234,'Sucursales y productos'!$D$2:$D$301,0)),"Código no cargado"))</f>
        <v/>
      </c>
      <c r="G234" s="15">
        <f>IF($E234="","",IFERROR(INDEX('Sucursales y productos'!$F$2:$F$301,MATCH($E234,'Sucursales y productos'!$D$2:$D$301,0)),""))</f>
        <v/>
      </c>
      <c r="H234" s="16" t="n"/>
      <c r="I234" s="16" t="n"/>
      <c r="J234" s="14" t="n"/>
      <c r="K234" s="16" t="n"/>
      <c r="L234" s="14" t="n"/>
      <c r="M234" s="13" t="n"/>
      <c r="N234" s="17">
        <f>IF(OR($H234="",$I234=""),"",MAX(0,$H234-$I234))</f>
        <v/>
      </c>
      <c r="O234" s="17">
        <f>IF(OR($I234="",$K234=""),"",$K234-$I234)</f>
        <v/>
      </c>
      <c r="P234" s="18">
        <f>IF($E234="","",IFERROR(INDEX('Sucursales y productos'!$G$2:$G$301,MATCH($E234,'Sucursales y productos'!$D$2:$D$301,0)),0))</f>
        <v/>
      </c>
      <c r="Q234" s="18">
        <f>IF($O234="","",$O234*N($P234))</f>
        <v/>
      </c>
      <c r="R234" s="18">
        <f>IF($I234="","",$I234*N($P234))</f>
        <v/>
      </c>
      <c r="S234" s="15">
        <f>IF($E234="","",IF($I234="","Pedido sin enviar",IF($K234="",IF(N($I234)&lt;N($H234),"Envío parcial · en camino","En camino"),IF($K234=$I234,IF(N($I234)&lt;N($H234),"Recibido · envío parcial","Recibido OK"),"Recibido con diferencia"))))</f>
        <v/>
      </c>
      <c r="T234" s="13" t="n"/>
      <c r="U234" s="15">
        <f>IF(OR($A234="",$A234&lt;&gt;Remito!$C$3),"",COUNTIF($A$2:$A234,$A234))</f>
        <v/>
      </c>
    </row>
    <row r="235">
      <c r="A235" s="13" t="n"/>
      <c r="B235" s="14" t="n"/>
      <c r="C235" s="13" t="n"/>
      <c r="D235" s="13" t="n"/>
      <c r="E235" s="13" t="n"/>
      <c r="F235" s="15">
        <f>IF($E235="","",IFERROR(INDEX('Sucursales y productos'!$E$2:$E$301,MATCH($E235,'Sucursales y productos'!$D$2:$D$301,0)),"Código no cargado"))</f>
        <v/>
      </c>
      <c r="G235" s="15">
        <f>IF($E235="","",IFERROR(INDEX('Sucursales y productos'!$F$2:$F$301,MATCH($E235,'Sucursales y productos'!$D$2:$D$301,0)),""))</f>
        <v/>
      </c>
      <c r="H235" s="16" t="n"/>
      <c r="I235" s="16" t="n"/>
      <c r="J235" s="14" t="n"/>
      <c r="K235" s="16" t="n"/>
      <c r="L235" s="14" t="n"/>
      <c r="M235" s="13" t="n"/>
      <c r="N235" s="17">
        <f>IF(OR($H235="",$I235=""),"",MAX(0,$H235-$I235))</f>
        <v/>
      </c>
      <c r="O235" s="17">
        <f>IF(OR($I235="",$K235=""),"",$K235-$I235)</f>
        <v/>
      </c>
      <c r="P235" s="18">
        <f>IF($E235="","",IFERROR(INDEX('Sucursales y productos'!$G$2:$G$301,MATCH($E235,'Sucursales y productos'!$D$2:$D$301,0)),0))</f>
        <v/>
      </c>
      <c r="Q235" s="18">
        <f>IF($O235="","",$O235*N($P235))</f>
        <v/>
      </c>
      <c r="R235" s="18">
        <f>IF($I235="","",$I235*N($P235))</f>
        <v/>
      </c>
      <c r="S235" s="15">
        <f>IF($E235="","",IF($I235="","Pedido sin enviar",IF($K235="",IF(N($I235)&lt;N($H235),"Envío parcial · en camino","En camino"),IF($K235=$I235,IF(N($I235)&lt;N($H235),"Recibido · envío parcial","Recibido OK"),"Recibido con diferencia"))))</f>
        <v/>
      </c>
      <c r="T235" s="13" t="n"/>
      <c r="U235" s="15">
        <f>IF(OR($A235="",$A235&lt;&gt;Remito!$C$3),"",COUNTIF($A$2:$A235,$A235))</f>
        <v/>
      </c>
    </row>
    <row r="236">
      <c r="A236" s="13" t="n"/>
      <c r="B236" s="14" t="n"/>
      <c r="C236" s="13" t="n"/>
      <c r="D236" s="13" t="n"/>
      <c r="E236" s="13" t="n"/>
      <c r="F236" s="15">
        <f>IF($E236="","",IFERROR(INDEX('Sucursales y productos'!$E$2:$E$301,MATCH($E236,'Sucursales y productos'!$D$2:$D$301,0)),"Código no cargado"))</f>
        <v/>
      </c>
      <c r="G236" s="15">
        <f>IF($E236="","",IFERROR(INDEX('Sucursales y productos'!$F$2:$F$301,MATCH($E236,'Sucursales y productos'!$D$2:$D$301,0)),""))</f>
        <v/>
      </c>
      <c r="H236" s="16" t="n"/>
      <c r="I236" s="16" t="n"/>
      <c r="J236" s="14" t="n"/>
      <c r="K236" s="16" t="n"/>
      <c r="L236" s="14" t="n"/>
      <c r="M236" s="13" t="n"/>
      <c r="N236" s="17">
        <f>IF(OR($H236="",$I236=""),"",MAX(0,$H236-$I236))</f>
        <v/>
      </c>
      <c r="O236" s="17">
        <f>IF(OR($I236="",$K236=""),"",$K236-$I236)</f>
        <v/>
      </c>
      <c r="P236" s="18">
        <f>IF($E236="","",IFERROR(INDEX('Sucursales y productos'!$G$2:$G$301,MATCH($E236,'Sucursales y productos'!$D$2:$D$301,0)),0))</f>
        <v/>
      </c>
      <c r="Q236" s="18">
        <f>IF($O236="","",$O236*N($P236))</f>
        <v/>
      </c>
      <c r="R236" s="18">
        <f>IF($I236="","",$I236*N($P236))</f>
        <v/>
      </c>
      <c r="S236" s="15">
        <f>IF($E236="","",IF($I236="","Pedido sin enviar",IF($K236="",IF(N($I236)&lt;N($H236),"Envío parcial · en camino","En camino"),IF($K236=$I236,IF(N($I236)&lt;N($H236),"Recibido · envío parcial","Recibido OK"),"Recibido con diferencia"))))</f>
        <v/>
      </c>
      <c r="T236" s="13" t="n"/>
      <c r="U236" s="15">
        <f>IF(OR($A236="",$A236&lt;&gt;Remito!$C$3),"",COUNTIF($A$2:$A236,$A236))</f>
        <v/>
      </c>
    </row>
    <row r="237">
      <c r="A237" s="13" t="n"/>
      <c r="B237" s="14" t="n"/>
      <c r="C237" s="13" t="n"/>
      <c r="D237" s="13" t="n"/>
      <c r="E237" s="13" t="n"/>
      <c r="F237" s="15">
        <f>IF($E237="","",IFERROR(INDEX('Sucursales y productos'!$E$2:$E$301,MATCH($E237,'Sucursales y productos'!$D$2:$D$301,0)),"Código no cargado"))</f>
        <v/>
      </c>
      <c r="G237" s="15">
        <f>IF($E237="","",IFERROR(INDEX('Sucursales y productos'!$F$2:$F$301,MATCH($E237,'Sucursales y productos'!$D$2:$D$301,0)),""))</f>
        <v/>
      </c>
      <c r="H237" s="16" t="n"/>
      <c r="I237" s="16" t="n"/>
      <c r="J237" s="14" t="n"/>
      <c r="K237" s="16" t="n"/>
      <c r="L237" s="14" t="n"/>
      <c r="M237" s="13" t="n"/>
      <c r="N237" s="17">
        <f>IF(OR($H237="",$I237=""),"",MAX(0,$H237-$I237))</f>
        <v/>
      </c>
      <c r="O237" s="17">
        <f>IF(OR($I237="",$K237=""),"",$K237-$I237)</f>
        <v/>
      </c>
      <c r="P237" s="18">
        <f>IF($E237="","",IFERROR(INDEX('Sucursales y productos'!$G$2:$G$301,MATCH($E237,'Sucursales y productos'!$D$2:$D$301,0)),0))</f>
        <v/>
      </c>
      <c r="Q237" s="18">
        <f>IF($O237="","",$O237*N($P237))</f>
        <v/>
      </c>
      <c r="R237" s="18">
        <f>IF($I237="","",$I237*N($P237))</f>
        <v/>
      </c>
      <c r="S237" s="15">
        <f>IF($E237="","",IF($I237="","Pedido sin enviar",IF($K237="",IF(N($I237)&lt;N($H237),"Envío parcial · en camino","En camino"),IF($K237=$I237,IF(N($I237)&lt;N($H237),"Recibido · envío parcial","Recibido OK"),"Recibido con diferencia"))))</f>
        <v/>
      </c>
      <c r="T237" s="13" t="n"/>
      <c r="U237" s="15">
        <f>IF(OR($A237="",$A237&lt;&gt;Remito!$C$3),"",COUNTIF($A$2:$A237,$A237))</f>
        <v/>
      </c>
    </row>
    <row r="238">
      <c r="A238" s="13" t="n"/>
      <c r="B238" s="14" t="n"/>
      <c r="C238" s="13" t="n"/>
      <c r="D238" s="13" t="n"/>
      <c r="E238" s="13" t="n"/>
      <c r="F238" s="15">
        <f>IF($E238="","",IFERROR(INDEX('Sucursales y productos'!$E$2:$E$301,MATCH($E238,'Sucursales y productos'!$D$2:$D$301,0)),"Código no cargado"))</f>
        <v/>
      </c>
      <c r="G238" s="15">
        <f>IF($E238="","",IFERROR(INDEX('Sucursales y productos'!$F$2:$F$301,MATCH($E238,'Sucursales y productos'!$D$2:$D$301,0)),""))</f>
        <v/>
      </c>
      <c r="H238" s="16" t="n"/>
      <c r="I238" s="16" t="n"/>
      <c r="J238" s="14" t="n"/>
      <c r="K238" s="16" t="n"/>
      <c r="L238" s="14" t="n"/>
      <c r="M238" s="13" t="n"/>
      <c r="N238" s="17">
        <f>IF(OR($H238="",$I238=""),"",MAX(0,$H238-$I238))</f>
        <v/>
      </c>
      <c r="O238" s="17">
        <f>IF(OR($I238="",$K238=""),"",$K238-$I238)</f>
        <v/>
      </c>
      <c r="P238" s="18">
        <f>IF($E238="","",IFERROR(INDEX('Sucursales y productos'!$G$2:$G$301,MATCH($E238,'Sucursales y productos'!$D$2:$D$301,0)),0))</f>
        <v/>
      </c>
      <c r="Q238" s="18">
        <f>IF($O238="","",$O238*N($P238))</f>
        <v/>
      </c>
      <c r="R238" s="18">
        <f>IF($I238="","",$I238*N($P238))</f>
        <v/>
      </c>
      <c r="S238" s="15">
        <f>IF($E238="","",IF($I238="","Pedido sin enviar",IF($K238="",IF(N($I238)&lt;N($H238),"Envío parcial · en camino","En camino"),IF($K238=$I238,IF(N($I238)&lt;N($H238),"Recibido · envío parcial","Recibido OK"),"Recibido con diferencia"))))</f>
        <v/>
      </c>
      <c r="T238" s="13" t="n"/>
      <c r="U238" s="15">
        <f>IF(OR($A238="",$A238&lt;&gt;Remito!$C$3),"",COUNTIF($A$2:$A238,$A238))</f>
        <v/>
      </c>
    </row>
    <row r="239">
      <c r="A239" s="13" t="n"/>
      <c r="B239" s="14" t="n"/>
      <c r="C239" s="13" t="n"/>
      <c r="D239" s="13" t="n"/>
      <c r="E239" s="13" t="n"/>
      <c r="F239" s="15">
        <f>IF($E239="","",IFERROR(INDEX('Sucursales y productos'!$E$2:$E$301,MATCH($E239,'Sucursales y productos'!$D$2:$D$301,0)),"Código no cargado"))</f>
        <v/>
      </c>
      <c r="G239" s="15">
        <f>IF($E239="","",IFERROR(INDEX('Sucursales y productos'!$F$2:$F$301,MATCH($E239,'Sucursales y productos'!$D$2:$D$301,0)),""))</f>
        <v/>
      </c>
      <c r="H239" s="16" t="n"/>
      <c r="I239" s="16" t="n"/>
      <c r="J239" s="14" t="n"/>
      <c r="K239" s="16" t="n"/>
      <c r="L239" s="14" t="n"/>
      <c r="M239" s="13" t="n"/>
      <c r="N239" s="17">
        <f>IF(OR($H239="",$I239=""),"",MAX(0,$H239-$I239))</f>
        <v/>
      </c>
      <c r="O239" s="17">
        <f>IF(OR($I239="",$K239=""),"",$K239-$I239)</f>
        <v/>
      </c>
      <c r="P239" s="18">
        <f>IF($E239="","",IFERROR(INDEX('Sucursales y productos'!$G$2:$G$301,MATCH($E239,'Sucursales y productos'!$D$2:$D$301,0)),0))</f>
        <v/>
      </c>
      <c r="Q239" s="18">
        <f>IF($O239="","",$O239*N($P239))</f>
        <v/>
      </c>
      <c r="R239" s="18">
        <f>IF($I239="","",$I239*N($P239))</f>
        <v/>
      </c>
      <c r="S239" s="15">
        <f>IF($E239="","",IF($I239="","Pedido sin enviar",IF($K239="",IF(N($I239)&lt;N($H239),"Envío parcial · en camino","En camino"),IF($K239=$I239,IF(N($I239)&lt;N($H239),"Recibido · envío parcial","Recibido OK"),"Recibido con diferencia"))))</f>
        <v/>
      </c>
      <c r="T239" s="13" t="n"/>
      <c r="U239" s="15">
        <f>IF(OR($A239="",$A239&lt;&gt;Remito!$C$3),"",COUNTIF($A$2:$A239,$A239))</f>
        <v/>
      </c>
    </row>
    <row r="240">
      <c r="A240" s="13" t="n"/>
      <c r="B240" s="14" t="n"/>
      <c r="C240" s="13" t="n"/>
      <c r="D240" s="13" t="n"/>
      <c r="E240" s="13" t="n"/>
      <c r="F240" s="15">
        <f>IF($E240="","",IFERROR(INDEX('Sucursales y productos'!$E$2:$E$301,MATCH($E240,'Sucursales y productos'!$D$2:$D$301,0)),"Código no cargado"))</f>
        <v/>
      </c>
      <c r="G240" s="15">
        <f>IF($E240="","",IFERROR(INDEX('Sucursales y productos'!$F$2:$F$301,MATCH($E240,'Sucursales y productos'!$D$2:$D$301,0)),""))</f>
        <v/>
      </c>
      <c r="H240" s="16" t="n"/>
      <c r="I240" s="16" t="n"/>
      <c r="J240" s="14" t="n"/>
      <c r="K240" s="16" t="n"/>
      <c r="L240" s="14" t="n"/>
      <c r="M240" s="13" t="n"/>
      <c r="N240" s="17">
        <f>IF(OR($H240="",$I240=""),"",MAX(0,$H240-$I240))</f>
        <v/>
      </c>
      <c r="O240" s="17">
        <f>IF(OR($I240="",$K240=""),"",$K240-$I240)</f>
        <v/>
      </c>
      <c r="P240" s="18">
        <f>IF($E240="","",IFERROR(INDEX('Sucursales y productos'!$G$2:$G$301,MATCH($E240,'Sucursales y productos'!$D$2:$D$301,0)),0))</f>
        <v/>
      </c>
      <c r="Q240" s="18">
        <f>IF($O240="","",$O240*N($P240))</f>
        <v/>
      </c>
      <c r="R240" s="18">
        <f>IF($I240="","",$I240*N($P240))</f>
        <v/>
      </c>
      <c r="S240" s="15">
        <f>IF($E240="","",IF($I240="","Pedido sin enviar",IF($K240="",IF(N($I240)&lt;N($H240),"Envío parcial · en camino","En camino"),IF($K240=$I240,IF(N($I240)&lt;N($H240),"Recibido · envío parcial","Recibido OK"),"Recibido con diferencia"))))</f>
        <v/>
      </c>
      <c r="T240" s="13" t="n"/>
      <c r="U240" s="15">
        <f>IF(OR($A240="",$A240&lt;&gt;Remito!$C$3),"",COUNTIF($A$2:$A240,$A240))</f>
        <v/>
      </c>
    </row>
    <row r="241">
      <c r="A241" s="13" t="n"/>
      <c r="B241" s="14" t="n"/>
      <c r="C241" s="13" t="n"/>
      <c r="D241" s="13" t="n"/>
      <c r="E241" s="13" t="n"/>
      <c r="F241" s="15">
        <f>IF($E241="","",IFERROR(INDEX('Sucursales y productos'!$E$2:$E$301,MATCH($E241,'Sucursales y productos'!$D$2:$D$301,0)),"Código no cargado"))</f>
        <v/>
      </c>
      <c r="G241" s="15">
        <f>IF($E241="","",IFERROR(INDEX('Sucursales y productos'!$F$2:$F$301,MATCH($E241,'Sucursales y productos'!$D$2:$D$301,0)),""))</f>
        <v/>
      </c>
      <c r="H241" s="16" t="n"/>
      <c r="I241" s="16" t="n"/>
      <c r="J241" s="14" t="n"/>
      <c r="K241" s="16" t="n"/>
      <c r="L241" s="14" t="n"/>
      <c r="M241" s="13" t="n"/>
      <c r="N241" s="17">
        <f>IF(OR($H241="",$I241=""),"",MAX(0,$H241-$I241))</f>
        <v/>
      </c>
      <c r="O241" s="17">
        <f>IF(OR($I241="",$K241=""),"",$K241-$I241)</f>
        <v/>
      </c>
      <c r="P241" s="18">
        <f>IF($E241="","",IFERROR(INDEX('Sucursales y productos'!$G$2:$G$301,MATCH($E241,'Sucursales y productos'!$D$2:$D$301,0)),0))</f>
        <v/>
      </c>
      <c r="Q241" s="18">
        <f>IF($O241="","",$O241*N($P241))</f>
        <v/>
      </c>
      <c r="R241" s="18">
        <f>IF($I241="","",$I241*N($P241))</f>
        <v/>
      </c>
      <c r="S241" s="15">
        <f>IF($E241="","",IF($I241="","Pedido sin enviar",IF($K241="",IF(N($I241)&lt;N($H241),"Envío parcial · en camino","En camino"),IF($K241=$I241,IF(N($I241)&lt;N($H241),"Recibido · envío parcial","Recibido OK"),"Recibido con diferencia"))))</f>
        <v/>
      </c>
      <c r="T241" s="13" t="n"/>
      <c r="U241" s="15">
        <f>IF(OR($A241="",$A241&lt;&gt;Remito!$C$3),"",COUNTIF($A$2:$A241,$A241))</f>
        <v/>
      </c>
    </row>
    <row r="242">
      <c r="A242" s="13" t="n"/>
      <c r="B242" s="14" t="n"/>
      <c r="C242" s="13" t="n"/>
      <c r="D242" s="13" t="n"/>
      <c r="E242" s="13" t="n"/>
      <c r="F242" s="15">
        <f>IF($E242="","",IFERROR(INDEX('Sucursales y productos'!$E$2:$E$301,MATCH($E242,'Sucursales y productos'!$D$2:$D$301,0)),"Código no cargado"))</f>
        <v/>
      </c>
      <c r="G242" s="15">
        <f>IF($E242="","",IFERROR(INDEX('Sucursales y productos'!$F$2:$F$301,MATCH($E242,'Sucursales y productos'!$D$2:$D$301,0)),""))</f>
        <v/>
      </c>
      <c r="H242" s="16" t="n"/>
      <c r="I242" s="16" t="n"/>
      <c r="J242" s="14" t="n"/>
      <c r="K242" s="16" t="n"/>
      <c r="L242" s="14" t="n"/>
      <c r="M242" s="13" t="n"/>
      <c r="N242" s="17">
        <f>IF(OR($H242="",$I242=""),"",MAX(0,$H242-$I242))</f>
        <v/>
      </c>
      <c r="O242" s="17">
        <f>IF(OR($I242="",$K242=""),"",$K242-$I242)</f>
        <v/>
      </c>
      <c r="P242" s="18">
        <f>IF($E242="","",IFERROR(INDEX('Sucursales y productos'!$G$2:$G$301,MATCH($E242,'Sucursales y productos'!$D$2:$D$301,0)),0))</f>
        <v/>
      </c>
      <c r="Q242" s="18">
        <f>IF($O242="","",$O242*N($P242))</f>
        <v/>
      </c>
      <c r="R242" s="18">
        <f>IF($I242="","",$I242*N($P242))</f>
        <v/>
      </c>
      <c r="S242" s="15">
        <f>IF($E242="","",IF($I242="","Pedido sin enviar",IF($K242="",IF(N($I242)&lt;N($H242),"Envío parcial · en camino","En camino"),IF($K242=$I242,IF(N($I242)&lt;N($H242),"Recibido · envío parcial","Recibido OK"),"Recibido con diferencia"))))</f>
        <v/>
      </c>
      <c r="T242" s="13" t="n"/>
      <c r="U242" s="15">
        <f>IF(OR($A242="",$A242&lt;&gt;Remito!$C$3),"",COUNTIF($A$2:$A242,$A242))</f>
        <v/>
      </c>
    </row>
    <row r="243">
      <c r="A243" s="13" t="n"/>
      <c r="B243" s="14" t="n"/>
      <c r="C243" s="13" t="n"/>
      <c r="D243" s="13" t="n"/>
      <c r="E243" s="13" t="n"/>
      <c r="F243" s="15">
        <f>IF($E243="","",IFERROR(INDEX('Sucursales y productos'!$E$2:$E$301,MATCH($E243,'Sucursales y productos'!$D$2:$D$301,0)),"Código no cargado"))</f>
        <v/>
      </c>
      <c r="G243" s="15">
        <f>IF($E243="","",IFERROR(INDEX('Sucursales y productos'!$F$2:$F$301,MATCH($E243,'Sucursales y productos'!$D$2:$D$301,0)),""))</f>
        <v/>
      </c>
      <c r="H243" s="16" t="n"/>
      <c r="I243" s="16" t="n"/>
      <c r="J243" s="14" t="n"/>
      <c r="K243" s="16" t="n"/>
      <c r="L243" s="14" t="n"/>
      <c r="M243" s="13" t="n"/>
      <c r="N243" s="17">
        <f>IF(OR($H243="",$I243=""),"",MAX(0,$H243-$I243))</f>
        <v/>
      </c>
      <c r="O243" s="17">
        <f>IF(OR($I243="",$K243=""),"",$K243-$I243)</f>
        <v/>
      </c>
      <c r="P243" s="18">
        <f>IF($E243="","",IFERROR(INDEX('Sucursales y productos'!$G$2:$G$301,MATCH($E243,'Sucursales y productos'!$D$2:$D$301,0)),0))</f>
        <v/>
      </c>
      <c r="Q243" s="18">
        <f>IF($O243="","",$O243*N($P243))</f>
        <v/>
      </c>
      <c r="R243" s="18">
        <f>IF($I243="","",$I243*N($P243))</f>
        <v/>
      </c>
      <c r="S243" s="15">
        <f>IF($E243="","",IF($I243="","Pedido sin enviar",IF($K243="",IF(N($I243)&lt;N($H243),"Envío parcial · en camino","En camino"),IF($K243=$I243,IF(N($I243)&lt;N($H243),"Recibido · envío parcial","Recibido OK"),"Recibido con diferencia"))))</f>
        <v/>
      </c>
      <c r="T243" s="13" t="n"/>
      <c r="U243" s="15">
        <f>IF(OR($A243="",$A243&lt;&gt;Remito!$C$3),"",COUNTIF($A$2:$A243,$A243))</f>
        <v/>
      </c>
    </row>
    <row r="244">
      <c r="A244" s="13" t="n"/>
      <c r="B244" s="14" t="n"/>
      <c r="C244" s="13" t="n"/>
      <c r="D244" s="13" t="n"/>
      <c r="E244" s="13" t="n"/>
      <c r="F244" s="15">
        <f>IF($E244="","",IFERROR(INDEX('Sucursales y productos'!$E$2:$E$301,MATCH($E244,'Sucursales y productos'!$D$2:$D$301,0)),"Código no cargado"))</f>
        <v/>
      </c>
      <c r="G244" s="15">
        <f>IF($E244="","",IFERROR(INDEX('Sucursales y productos'!$F$2:$F$301,MATCH($E244,'Sucursales y productos'!$D$2:$D$301,0)),""))</f>
        <v/>
      </c>
      <c r="H244" s="16" t="n"/>
      <c r="I244" s="16" t="n"/>
      <c r="J244" s="14" t="n"/>
      <c r="K244" s="16" t="n"/>
      <c r="L244" s="14" t="n"/>
      <c r="M244" s="13" t="n"/>
      <c r="N244" s="17">
        <f>IF(OR($H244="",$I244=""),"",MAX(0,$H244-$I244))</f>
        <v/>
      </c>
      <c r="O244" s="17">
        <f>IF(OR($I244="",$K244=""),"",$K244-$I244)</f>
        <v/>
      </c>
      <c r="P244" s="18">
        <f>IF($E244="","",IFERROR(INDEX('Sucursales y productos'!$G$2:$G$301,MATCH($E244,'Sucursales y productos'!$D$2:$D$301,0)),0))</f>
        <v/>
      </c>
      <c r="Q244" s="18">
        <f>IF($O244="","",$O244*N($P244))</f>
        <v/>
      </c>
      <c r="R244" s="18">
        <f>IF($I244="","",$I244*N($P244))</f>
        <v/>
      </c>
      <c r="S244" s="15">
        <f>IF($E244="","",IF($I244="","Pedido sin enviar",IF($K244="",IF(N($I244)&lt;N($H244),"Envío parcial · en camino","En camino"),IF($K244=$I244,IF(N($I244)&lt;N($H244),"Recibido · envío parcial","Recibido OK"),"Recibido con diferencia"))))</f>
        <v/>
      </c>
      <c r="T244" s="13" t="n"/>
      <c r="U244" s="15">
        <f>IF(OR($A244="",$A244&lt;&gt;Remito!$C$3),"",COUNTIF($A$2:$A244,$A244))</f>
        <v/>
      </c>
    </row>
    <row r="245">
      <c r="A245" s="13" t="n"/>
      <c r="B245" s="14" t="n"/>
      <c r="C245" s="13" t="n"/>
      <c r="D245" s="13" t="n"/>
      <c r="E245" s="13" t="n"/>
      <c r="F245" s="15">
        <f>IF($E245="","",IFERROR(INDEX('Sucursales y productos'!$E$2:$E$301,MATCH($E245,'Sucursales y productos'!$D$2:$D$301,0)),"Código no cargado"))</f>
        <v/>
      </c>
      <c r="G245" s="15">
        <f>IF($E245="","",IFERROR(INDEX('Sucursales y productos'!$F$2:$F$301,MATCH($E245,'Sucursales y productos'!$D$2:$D$301,0)),""))</f>
        <v/>
      </c>
      <c r="H245" s="16" t="n"/>
      <c r="I245" s="16" t="n"/>
      <c r="J245" s="14" t="n"/>
      <c r="K245" s="16" t="n"/>
      <c r="L245" s="14" t="n"/>
      <c r="M245" s="13" t="n"/>
      <c r="N245" s="17">
        <f>IF(OR($H245="",$I245=""),"",MAX(0,$H245-$I245))</f>
        <v/>
      </c>
      <c r="O245" s="17">
        <f>IF(OR($I245="",$K245=""),"",$K245-$I245)</f>
        <v/>
      </c>
      <c r="P245" s="18">
        <f>IF($E245="","",IFERROR(INDEX('Sucursales y productos'!$G$2:$G$301,MATCH($E245,'Sucursales y productos'!$D$2:$D$301,0)),0))</f>
        <v/>
      </c>
      <c r="Q245" s="18">
        <f>IF($O245="","",$O245*N($P245))</f>
        <v/>
      </c>
      <c r="R245" s="18">
        <f>IF($I245="","",$I245*N($P245))</f>
        <v/>
      </c>
      <c r="S245" s="15">
        <f>IF($E245="","",IF($I245="","Pedido sin enviar",IF($K245="",IF(N($I245)&lt;N($H245),"Envío parcial · en camino","En camino"),IF($K245=$I245,IF(N($I245)&lt;N($H245),"Recibido · envío parcial","Recibido OK"),"Recibido con diferencia"))))</f>
        <v/>
      </c>
      <c r="T245" s="13" t="n"/>
      <c r="U245" s="15">
        <f>IF(OR($A245="",$A245&lt;&gt;Remito!$C$3),"",COUNTIF($A$2:$A245,$A245))</f>
        <v/>
      </c>
    </row>
    <row r="246">
      <c r="A246" s="13" t="n"/>
      <c r="B246" s="14" t="n"/>
      <c r="C246" s="13" t="n"/>
      <c r="D246" s="13" t="n"/>
      <c r="E246" s="13" t="n"/>
      <c r="F246" s="15">
        <f>IF($E246="","",IFERROR(INDEX('Sucursales y productos'!$E$2:$E$301,MATCH($E246,'Sucursales y productos'!$D$2:$D$301,0)),"Código no cargado"))</f>
        <v/>
      </c>
      <c r="G246" s="15">
        <f>IF($E246="","",IFERROR(INDEX('Sucursales y productos'!$F$2:$F$301,MATCH($E246,'Sucursales y productos'!$D$2:$D$301,0)),""))</f>
        <v/>
      </c>
      <c r="H246" s="16" t="n"/>
      <c r="I246" s="16" t="n"/>
      <c r="J246" s="14" t="n"/>
      <c r="K246" s="16" t="n"/>
      <c r="L246" s="14" t="n"/>
      <c r="M246" s="13" t="n"/>
      <c r="N246" s="17">
        <f>IF(OR($H246="",$I246=""),"",MAX(0,$H246-$I246))</f>
        <v/>
      </c>
      <c r="O246" s="17">
        <f>IF(OR($I246="",$K246=""),"",$K246-$I246)</f>
        <v/>
      </c>
      <c r="P246" s="18">
        <f>IF($E246="","",IFERROR(INDEX('Sucursales y productos'!$G$2:$G$301,MATCH($E246,'Sucursales y productos'!$D$2:$D$301,0)),0))</f>
        <v/>
      </c>
      <c r="Q246" s="18">
        <f>IF($O246="","",$O246*N($P246))</f>
        <v/>
      </c>
      <c r="R246" s="18">
        <f>IF($I246="","",$I246*N($P246))</f>
        <v/>
      </c>
      <c r="S246" s="15">
        <f>IF($E246="","",IF($I246="","Pedido sin enviar",IF($K246="",IF(N($I246)&lt;N($H246),"Envío parcial · en camino","En camino"),IF($K246=$I246,IF(N($I246)&lt;N($H246),"Recibido · envío parcial","Recibido OK"),"Recibido con diferencia"))))</f>
        <v/>
      </c>
      <c r="T246" s="13" t="n"/>
      <c r="U246" s="15">
        <f>IF(OR($A246="",$A246&lt;&gt;Remito!$C$3),"",COUNTIF($A$2:$A246,$A246))</f>
        <v/>
      </c>
    </row>
    <row r="247">
      <c r="A247" s="13" t="n"/>
      <c r="B247" s="14" t="n"/>
      <c r="C247" s="13" t="n"/>
      <c r="D247" s="13" t="n"/>
      <c r="E247" s="13" t="n"/>
      <c r="F247" s="15">
        <f>IF($E247="","",IFERROR(INDEX('Sucursales y productos'!$E$2:$E$301,MATCH($E247,'Sucursales y productos'!$D$2:$D$301,0)),"Código no cargado"))</f>
        <v/>
      </c>
      <c r="G247" s="15">
        <f>IF($E247="","",IFERROR(INDEX('Sucursales y productos'!$F$2:$F$301,MATCH($E247,'Sucursales y productos'!$D$2:$D$301,0)),""))</f>
        <v/>
      </c>
      <c r="H247" s="16" t="n"/>
      <c r="I247" s="16" t="n"/>
      <c r="J247" s="14" t="n"/>
      <c r="K247" s="16" t="n"/>
      <c r="L247" s="14" t="n"/>
      <c r="M247" s="13" t="n"/>
      <c r="N247" s="17">
        <f>IF(OR($H247="",$I247=""),"",MAX(0,$H247-$I247))</f>
        <v/>
      </c>
      <c r="O247" s="17">
        <f>IF(OR($I247="",$K247=""),"",$K247-$I247)</f>
        <v/>
      </c>
      <c r="P247" s="18">
        <f>IF($E247="","",IFERROR(INDEX('Sucursales y productos'!$G$2:$G$301,MATCH($E247,'Sucursales y productos'!$D$2:$D$301,0)),0))</f>
        <v/>
      </c>
      <c r="Q247" s="18">
        <f>IF($O247="","",$O247*N($P247))</f>
        <v/>
      </c>
      <c r="R247" s="18">
        <f>IF($I247="","",$I247*N($P247))</f>
        <v/>
      </c>
      <c r="S247" s="15">
        <f>IF($E247="","",IF($I247="","Pedido sin enviar",IF($K247="",IF(N($I247)&lt;N($H247),"Envío parcial · en camino","En camino"),IF($K247=$I247,IF(N($I247)&lt;N($H247),"Recibido · envío parcial","Recibido OK"),"Recibido con diferencia"))))</f>
        <v/>
      </c>
      <c r="T247" s="13" t="n"/>
      <c r="U247" s="15">
        <f>IF(OR($A247="",$A247&lt;&gt;Remito!$C$3),"",COUNTIF($A$2:$A247,$A247))</f>
        <v/>
      </c>
    </row>
    <row r="248">
      <c r="A248" s="13" t="n"/>
      <c r="B248" s="14" t="n"/>
      <c r="C248" s="13" t="n"/>
      <c r="D248" s="13" t="n"/>
      <c r="E248" s="13" t="n"/>
      <c r="F248" s="15">
        <f>IF($E248="","",IFERROR(INDEX('Sucursales y productos'!$E$2:$E$301,MATCH($E248,'Sucursales y productos'!$D$2:$D$301,0)),"Código no cargado"))</f>
        <v/>
      </c>
      <c r="G248" s="15">
        <f>IF($E248="","",IFERROR(INDEX('Sucursales y productos'!$F$2:$F$301,MATCH($E248,'Sucursales y productos'!$D$2:$D$301,0)),""))</f>
        <v/>
      </c>
      <c r="H248" s="16" t="n"/>
      <c r="I248" s="16" t="n"/>
      <c r="J248" s="14" t="n"/>
      <c r="K248" s="16" t="n"/>
      <c r="L248" s="14" t="n"/>
      <c r="M248" s="13" t="n"/>
      <c r="N248" s="17">
        <f>IF(OR($H248="",$I248=""),"",MAX(0,$H248-$I248))</f>
        <v/>
      </c>
      <c r="O248" s="17">
        <f>IF(OR($I248="",$K248=""),"",$K248-$I248)</f>
        <v/>
      </c>
      <c r="P248" s="18">
        <f>IF($E248="","",IFERROR(INDEX('Sucursales y productos'!$G$2:$G$301,MATCH($E248,'Sucursales y productos'!$D$2:$D$301,0)),0))</f>
        <v/>
      </c>
      <c r="Q248" s="18">
        <f>IF($O248="","",$O248*N($P248))</f>
        <v/>
      </c>
      <c r="R248" s="18">
        <f>IF($I248="","",$I248*N($P248))</f>
        <v/>
      </c>
      <c r="S248" s="15">
        <f>IF($E248="","",IF($I248="","Pedido sin enviar",IF($K248="",IF(N($I248)&lt;N($H248),"Envío parcial · en camino","En camino"),IF($K248=$I248,IF(N($I248)&lt;N($H248),"Recibido · envío parcial","Recibido OK"),"Recibido con diferencia"))))</f>
        <v/>
      </c>
      <c r="T248" s="13" t="n"/>
      <c r="U248" s="15">
        <f>IF(OR($A248="",$A248&lt;&gt;Remito!$C$3),"",COUNTIF($A$2:$A248,$A248))</f>
        <v/>
      </c>
    </row>
    <row r="249">
      <c r="A249" s="13" t="n"/>
      <c r="B249" s="14" t="n"/>
      <c r="C249" s="13" t="n"/>
      <c r="D249" s="13" t="n"/>
      <c r="E249" s="13" t="n"/>
      <c r="F249" s="15">
        <f>IF($E249="","",IFERROR(INDEX('Sucursales y productos'!$E$2:$E$301,MATCH($E249,'Sucursales y productos'!$D$2:$D$301,0)),"Código no cargado"))</f>
        <v/>
      </c>
      <c r="G249" s="15">
        <f>IF($E249="","",IFERROR(INDEX('Sucursales y productos'!$F$2:$F$301,MATCH($E249,'Sucursales y productos'!$D$2:$D$301,0)),""))</f>
        <v/>
      </c>
      <c r="H249" s="16" t="n"/>
      <c r="I249" s="16" t="n"/>
      <c r="J249" s="14" t="n"/>
      <c r="K249" s="16" t="n"/>
      <c r="L249" s="14" t="n"/>
      <c r="M249" s="13" t="n"/>
      <c r="N249" s="17">
        <f>IF(OR($H249="",$I249=""),"",MAX(0,$H249-$I249))</f>
        <v/>
      </c>
      <c r="O249" s="17">
        <f>IF(OR($I249="",$K249=""),"",$K249-$I249)</f>
        <v/>
      </c>
      <c r="P249" s="18">
        <f>IF($E249="","",IFERROR(INDEX('Sucursales y productos'!$G$2:$G$301,MATCH($E249,'Sucursales y productos'!$D$2:$D$301,0)),0))</f>
        <v/>
      </c>
      <c r="Q249" s="18">
        <f>IF($O249="","",$O249*N($P249))</f>
        <v/>
      </c>
      <c r="R249" s="18">
        <f>IF($I249="","",$I249*N($P249))</f>
        <v/>
      </c>
      <c r="S249" s="15">
        <f>IF($E249="","",IF($I249="","Pedido sin enviar",IF($K249="",IF(N($I249)&lt;N($H249),"Envío parcial · en camino","En camino"),IF($K249=$I249,IF(N($I249)&lt;N($H249),"Recibido · envío parcial","Recibido OK"),"Recibido con diferencia"))))</f>
        <v/>
      </c>
      <c r="T249" s="13" t="n"/>
      <c r="U249" s="15">
        <f>IF(OR($A249="",$A249&lt;&gt;Remito!$C$3),"",COUNTIF($A$2:$A249,$A249))</f>
        <v/>
      </c>
    </row>
    <row r="250">
      <c r="A250" s="13" t="n"/>
      <c r="B250" s="14" t="n"/>
      <c r="C250" s="13" t="n"/>
      <c r="D250" s="13" t="n"/>
      <c r="E250" s="13" t="n"/>
      <c r="F250" s="15">
        <f>IF($E250="","",IFERROR(INDEX('Sucursales y productos'!$E$2:$E$301,MATCH($E250,'Sucursales y productos'!$D$2:$D$301,0)),"Código no cargado"))</f>
        <v/>
      </c>
      <c r="G250" s="15">
        <f>IF($E250="","",IFERROR(INDEX('Sucursales y productos'!$F$2:$F$301,MATCH($E250,'Sucursales y productos'!$D$2:$D$301,0)),""))</f>
        <v/>
      </c>
      <c r="H250" s="16" t="n"/>
      <c r="I250" s="16" t="n"/>
      <c r="J250" s="14" t="n"/>
      <c r="K250" s="16" t="n"/>
      <c r="L250" s="14" t="n"/>
      <c r="M250" s="13" t="n"/>
      <c r="N250" s="17">
        <f>IF(OR($H250="",$I250=""),"",MAX(0,$H250-$I250))</f>
        <v/>
      </c>
      <c r="O250" s="17">
        <f>IF(OR($I250="",$K250=""),"",$K250-$I250)</f>
        <v/>
      </c>
      <c r="P250" s="18">
        <f>IF($E250="","",IFERROR(INDEX('Sucursales y productos'!$G$2:$G$301,MATCH($E250,'Sucursales y productos'!$D$2:$D$301,0)),0))</f>
        <v/>
      </c>
      <c r="Q250" s="18">
        <f>IF($O250="","",$O250*N($P250))</f>
        <v/>
      </c>
      <c r="R250" s="18">
        <f>IF($I250="","",$I250*N($P250))</f>
        <v/>
      </c>
      <c r="S250" s="15">
        <f>IF($E250="","",IF($I250="","Pedido sin enviar",IF($K250="",IF(N($I250)&lt;N($H250),"Envío parcial · en camino","En camino"),IF($K250=$I250,IF(N($I250)&lt;N($H250),"Recibido · envío parcial","Recibido OK"),"Recibido con diferencia"))))</f>
        <v/>
      </c>
      <c r="T250" s="13" t="n"/>
      <c r="U250" s="15">
        <f>IF(OR($A250="",$A250&lt;&gt;Remito!$C$3),"",COUNTIF($A$2:$A250,$A250))</f>
        <v/>
      </c>
    </row>
    <row r="251">
      <c r="A251" s="13" t="n"/>
      <c r="B251" s="14" t="n"/>
      <c r="C251" s="13" t="n"/>
      <c r="D251" s="13" t="n"/>
      <c r="E251" s="13" t="n"/>
      <c r="F251" s="15">
        <f>IF($E251="","",IFERROR(INDEX('Sucursales y productos'!$E$2:$E$301,MATCH($E251,'Sucursales y productos'!$D$2:$D$301,0)),"Código no cargado"))</f>
        <v/>
      </c>
      <c r="G251" s="15">
        <f>IF($E251="","",IFERROR(INDEX('Sucursales y productos'!$F$2:$F$301,MATCH($E251,'Sucursales y productos'!$D$2:$D$301,0)),""))</f>
        <v/>
      </c>
      <c r="H251" s="16" t="n"/>
      <c r="I251" s="16" t="n"/>
      <c r="J251" s="14" t="n"/>
      <c r="K251" s="16" t="n"/>
      <c r="L251" s="14" t="n"/>
      <c r="M251" s="13" t="n"/>
      <c r="N251" s="17">
        <f>IF(OR($H251="",$I251=""),"",MAX(0,$H251-$I251))</f>
        <v/>
      </c>
      <c r="O251" s="17">
        <f>IF(OR($I251="",$K251=""),"",$K251-$I251)</f>
        <v/>
      </c>
      <c r="P251" s="18">
        <f>IF($E251="","",IFERROR(INDEX('Sucursales y productos'!$G$2:$G$301,MATCH($E251,'Sucursales y productos'!$D$2:$D$301,0)),0))</f>
        <v/>
      </c>
      <c r="Q251" s="18">
        <f>IF($O251="","",$O251*N($P251))</f>
        <v/>
      </c>
      <c r="R251" s="18">
        <f>IF($I251="","",$I251*N($P251))</f>
        <v/>
      </c>
      <c r="S251" s="15">
        <f>IF($E251="","",IF($I251="","Pedido sin enviar",IF($K251="",IF(N($I251)&lt;N($H251),"Envío parcial · en camino","En camino"),IF($K251=$I251,IF(N($I251)&lt;N($H251),"Recibido · envío parcial","Recibido OK"),"Recibido con diferencia"))))</f>
        <v/>
      </c>
      <c r="T251" s="13" t="n"/>
      <c r="U251" s="15">
        <f>IF(OR($A251="",$A251&lt;&gt;Remito!$C$3),"",COUNTIF($A$2:$A251,$A251))</f>
        <v/>
      </c>
    </row>
    <row r="252">
      <c r="A252" s="13" t="n"/>
      <c r="B252" s="14" t="n"/>
      <c r="C252" s="13" t="n"/>
      <c r="D252" s="13" t="n"/>
      <c r="E252" s="13" t="n"/>
      <c r="F252" s="15">
        <f>IF($E252="","",IFERROR(INDEX('Sucursales y productos'!$E$2:$E$301,MATCH($E252,'Sucursales y productos'!$D$2:$D$301,0)),"Código no cargado"))</f>
        <v/>
      </c>
      <c r="G252" s="15">
        <f>IF($E252="","",IFERROR(INDEX('Sucursales y productos'!$F$2:$F$301,MATCH($E252,'Sucursales y productos'!$D$2:$D$301,0)),""))</f>
        <v/>
      </c>
      <c r="H252" s="16" t="n"/>
      <c r="I252" s="16" t="n"/>
      <c r="J252" s="14" t="n"/>
      <c r="K252" s="16" t="n"/>
      <c r="L252" s="14" t="n"/>
      <c r="M252" s="13" t="n"/>
      <c r="N252" s="17">
        <f>IF(OR($H252="",$I252=""),"",MAX(0,$H252-$I252))</f>
        <v/>
      </c>
      <c r="O252" s="17">
        <f>IF(OR($I252="",$K252=""),"",$K252-$I252)</f>
        <v/>
      </c>
      <c r="P252" s="18">
        <f>IF($E252="","",IFERROR(INDEX('Sucursales y productos'!$G$2:$G$301,MATCH($E252,'Sucursales y productos'!$D$2:$D$301,0)),0))</f>
        <v/>
      </c>
      <c r="Q252" s="18">
        <f>IF($O252="","",$O252*N($P252))</f>
        <v/>
      </c>
      <c r="R252" s="18">
        <f>IF($I252="","",$I252*N($P252))</f>
        <v/>
      </c>
      <c r="S252" s="15">
        <f>IF($E252="","",IF($I252="","Pedido sin enviar",IF($K252="",IF(N($I252)&lt;N($H252),"Envío parcial · en camino","En camino"),IF($K252=$I252,IF(N($I252)&lt;N($H252),"Recibido · envío parcial","Recibido OK"),"Recibido con diferencia"))))</f>
        <v/>
      </c>
      <c r="T252" s="13" t="n"/>
      <c r="U252" s="15">
        <f>IF(OR($A252="",$A252&lt;&gt;Remito!$C$3),"",COUNTIF($A$2:$A252,$A252))</f>
        <v/>
      </c>
    </row>
    <row r="253">
      <c r="A253" s="13" t="n"/>
      <c r="B253" s="14" t="n"/>
      <c r="C253" s="13" t="n"/>
      <c r="D253" s="13" t="n"/>
      <c r="E253" s="13" t="n"/>
      <c r="F253" s="15">
        <f>IF($E253="","",IFERROR(INDEX('Sucursales y productos'!$E$2:$E$301,MATCH($E253,'Sucursales y productos'!$D$2:$D$301,0)),"Código no cargado"))</f>
        <v/>
      </c>
      <c r="G253" s="15">
        <f>IF($E253="","",IFERROR(INDEX('Sucursales y productos'!$F$2:$F$301,MATCH($E253,'Sucursales y productos'!$D$2:$D$301,0)),""))</f>
        <v/>
      </c>
      <c r="H253" s="16" t="n"/>
      <c r="I253" s="16" t="n"/>
      <c r="J253" s="14" t="n"/>
      <c r="K253" s="16" t="n"/>
      <c r="L253" s="14" t="n"/>
      <c r="M253" s="13" t="n"/>
      <c r="N253" s="17">
        <f>IF(OR($H253="",$I253=""),"",MAX(0,$H253-$I253))</f>
        <v/>
      </c>
      <c r="O253" s="17">
        <f>IF(OR($I253="",$K253=""),"",$K253-$I253)</f>
        <v/>
      </c>
      <c r="P253" s="18">
        <f>IF($E253="","",IFERROR(INDEX('Sucursales y productos'!$G$2:$G$301,MATCH($E253,'Sucursales y productos'!$D$2:$D$301,0)),0))</f>
        <v/>
      </c>
      <c r="Q253" s="18">
        <f>IF($O253="","",$O253*N($P253))</f>
        <v/>
      </c>
      <c r="R253" s="18">
        <f>IF($I253="","",$I253*N($P253))</f>
        <v/>
      </c>
      <c r="S253" s="15">
        <f>IF($E253="","",IF($I253="","Pedido sin enviar",IF($K253="",IF(N($I253)&lt;N($H253),"Envío parcial · en camino","En camino"),IF($K253=$I253,IF(N($I253)&lt;N($H253),"Recibido · envío parcial","Recibido OK"),"Recibido con diferencia"))))</f>
        <v/>
      </c>
      <c r="T253" s="13" t="n"/>
      <c r="U253" s="15">
        <f>IF(OR($A253="",$A253&lt;&gt;Remito!$C$3),"",COUNTIF($A$2:$A253,$A253))</f>
        <v/>
      </c>
    </row>
    <row r="254">
      <c r="A254" s="13" t="n"/>
      <c r="B254" s="14" t="n"/>
      <c r="C254" s="13" t="n"/>
      <c r="D254" s="13" t="n"/>
      <c r="E254" s="13" t="n"/>
      <c r="F254" s="15">
        <f>IF($E254="","",IFERROR(INDEX('Sucursales y productos'!$E$2:$E$301,MATCH($E254,'Sucursales y productos'!$D$2:$D$301,0)),"Código no cargado"))</f>
        <v/>
      </c>
      <c r="G254" s="15">
        <f>IF($E254="","",IFERROR(INDEX('Sucursales y productos'!$F$2:$F$301,MATCH($E254,'Sucursales y productos'!$D$2:$D$301,0)),""))</f>
        <v/>
      </c>
      <c r="H254" s="16" t="n"/>
      <c r="I254" s="16" t="n"/>
      <c r="J254" s="14" t="n"/>
      <c r="K254" s="16" t="n"/>
      <c r="L254" s="14" t="n"/>
      <c r="M254" s="13" t="n"/>
      <c r="N254" s="17">
        <f>IF(OR($H254="",$I254=""),"",MAX(0,$H254-$I254))</f>
        <v/>
      </c>
      <c r="O254" s="17">
        <f>IF(OR($I254="",$K254=""),"",$K254-$I254)</f>
        <v/>
      </c>
      <c r="P254" s="18">
        <f>IF($E254="","",IFERROR(INDEX('Sucursales y productos'!$G$2:$G$301,MATCH($E254,'Sucursales y productos'!$D$2:$D$301,0)),0))</f>
        <v/>
      </c>
      <c r="Q254" s="18">
        <f>IF($O254="","",$O254*N($P254))</f>
        <v/>
      </c>
      <c r="R254" s="18">
        <f>IF($I254="","",$I254*N($P254))</f>
        <v/>
      </c>
      <c r="S254" s="15">
        <f>IF($E254="","",IF($I254="","Pedido sin enviar",IF($K254="",IF(N($I254)&lt;N($H254),"Envío parcial · en camino","En camino"),IF($K254=$I254,IF(N($I254)&lt;N($H254),"Recibido · envío parcial","Recibido OK"),"Recibido con diferencia"))))</f>
        <v/>
      </c>
      <c r="T254" s="13" t="n"/>
      <c r="U254" s="15">
        <f>IF(OR($A254="",$A254&lt;&gt;Remito!$C$3),"",COUNTIF($A$2:$A254,$A254))</f>
        <v/>
      </c>
    </row>
    <row r="255">
      <c r="A255" s="13" t="n"/>
      <c r="B255" s="14" t="n"/>
      <c r="C255" s="13" t="n"/>
      <c r="D255" s="13" t="n"/>
      <c r="E255" s="13" t="n"/>
      <c r="F255" s="15">
        <f>IF($E255="","",IFERROR(INDEX('Sucursales y productos'!$E$2:$E$301,MATCH($E255,'Sucursales y productos'!$D$2:$D$301,0)),"Código no cargado"))</f>
        <v/>
      </c>
      <c r="G255" s="15">
        <f>IF($E255="","",IFERROR(INDEX('Sucursales y productos'!$F$2:$F$301,MATCH($E255,'Sucursales y productos'!$D$2:$D$301,0)),""))</f>
        <v/>
      </c>
      <c r="H255" s="16" t="n"/>
      <c r="I255" s="16" t="n"/>
      <c r="J255" s="14" t="n"/>
      <c r="K255" s="16" t="n"/>
      <c r="L255" s="14" t="n"/>
      <c r="M255" s="13" t="n"/>
      <c r="N255" s="17">
        <f>IF(OR($H255="",$I255=""),"",MAX(0,$H255-$I255))</f>
        <v/>
      </c>
      <c r="O255" s="17">
        <f>IF(OR($I255="",$K255=""),"",$K255-$I255)</f>
        <v/>
      </c>
      <c r="P255" s="18">
        <f>IF($E255="","",IFERROR(INDEX('Sucursales y productos'!$G$2:$G$301,MATCH($E255,'Sucursales y productos'!$D$2:$D$301,0)),0))</f>
        <v/>
      </c>
      <c r="Q255" s="18">
        <f>IF($O255="","",$O255*N($P255))</f>
        <v/>
      </c>
      <c r="R255" s="18">
        <f>IF($I255="","",$I255*N($P255))</f>
        <v/>
      </c>
      <c r="S255" s="15">
        <f>IF($E255="","",IF($I255="","Pedido sin enviar",IF($K255="",IF(N($I255)&lt;N($H255),"Envío parcial · en camino","En camino"),IF($K255=$I255,IF(N($I255)&lt;N($H255),"Recibido · envío parcial","Recibido OK"),"Recibido con diferencia"))))</f>
        <v/>
      </c>
      <c r="T255" s="13" t="n"/>
      <c r="U255" s="15">
        <f>IF(OR($A255="",$A255&lt;&gt;Remito!$C$3),"",COUNTIF($A$2:$A255,$A255))</f>
        <v/>
      </c>
    </row>
    <row r="256">
      <c r="A256" s="13" t="n"/>
      <c r="B256" s="14" t="n"/>
      <c r="C256" s="13" t="n"/>
      <c r="D256" s="13" t="n"/>
      <c r="E256" s="13" t="n"/>
      <c r="F256" s="15">
        <f>IF($E256="","",IFERROR(INDEX('Sucursales y productos'!$E$2:$E$301,MATCH($E256,'Sucursales y productos'!$D$2:$D$301,0)),"Código no cargado"))</f>
        <v/>
      </c>
      <c r="G256" s="15">
        <f>IF($E256="","",IFERROR(INDEX('Sucursales y productos'!$F$2:$F$301,MATCH($E256,'Sucursales y productos'!$D$2:$D$301,0)),""))</f>
        <v/>
      </c>
      <c r="H256" s="16" t="n"/>
      <c r="I256" s="16" t="n"/>
      <c r="J256" s="14" t="n"/>
      <c r="K256" s="16" t="n"/>
      <c r="L256" s="14" t="n"/>
      <c r="M256" s="13" t="n"/>
      <c r="N256" s="17">
        <f>IF(OR($H256="",$I256=""),"",MAX(0,$H256-$I256))</f>
        <v/>
      </c>
      <c r="O256" s="17">
        <f>IF(OR($I256="",$K256=""),"",$K256-$I256)</f>
        <v/>
      </c>
      <c r="P256" s="18">
        <f>IF($E256="","",IFERROR(INDEX('Sucursales y productos'!$G$2:$G$301,MATCH($E256,'Sucursales y productos'!$D$2:$D$301,0)),0))</f>
        <v/>
      </c>
      <c r="Q256" s="18">
        <f>IF($O256="","",$O256*N($P256))</f>
        <v/>
      </c>
      <c r="R256" s="18">
        <f>IF($I256="","",$I256*N($P256))</f>
        <v/>
      </c>
      <c r="S256" s="15">
        <f>IF($E256="","",IF($I256="","Pedido sin enviar",IF($K256="",IF(N($I256)&lt;N($H256),"Envío parcial · en camino","En camino"),IF($K256=$I256,IF(N($I256)&lt;N($H256),"Recibido · envío parcial","Recibido OK"),"Recibido con diferencia"))))</f>
        <v/>
      </c>
      <c r="T256" s="13" t="n"/>
      <c r="U256" s="15">
        <f>IF(OR($A256="",$A256&lt;&gt;Remito!$C$3),"",COUNTIF($A$2:$A256,$A256))</f>
        <v/>
      </c>
    </row>
    <row r="257">
      <c r="A257" s="13" t="n"/>
      <c r="B257" s="14" t="n"/>
      <c r="C257" s="13" t="n"/>
      <c r="D257" s="13" t="n"/>
      <c r="E257" s="13" t="n"/>
      <c r="F257" s="15">
        <f>IF($E257="","",IFERROR(INDEX('Sucursales y productos'!$E$2:$E$301,MATCH($E257,'Sucursales y productos'!$D$2:$D$301,0)),"Código no cargado"))</f>
        <v/>
      </c>
      <c r="G257" s="15">
        <f>IF($E257="","",IFERROR(INDEX('Sucursales y productos'!$F$2:$F$301,MATCH($E257,'Sucursales y productos'!$D$2:$D$301,0)),""))</f>
        <v/>
      </c>
      <c r="H257" s="16" t="n"/>
      <c r="I257" s="16" t="n"/>
      <c r="J257" s="14" t="n"/>
      <c r="K257" s="16" t="n"/>
      <c r="L257" s="14" t="n"/>
      <c r="M257" s="13" t="n"/>
      <c r="N257" s="17">
        <f>IF(OR($H257="",$I257=""),"",MAX(0,$H257-$I257))</f>
        <v/>
      </c>
      <c r="O257" s="17">
        <f>IF(OR($I257="",$K257=""),"",$K257-$I257)</f>
        <v/>
      </c>
      <c r="P257" s="18">
        <f>IF($E257="","",IFERROR(INDEX('Sucursales y productos'!$G$2:$G$301,MATCH($E257,'Sucursales y productos'!$D$2:$D$301,0)),0))</f>
        <v/>
      </c>
      <c r="Q257" s="18">
        <f>IF($O257="","",$O257*N($P257))</f>
        <v/>
      </c>
      <c r="R257" s="18">
        <f>IF($I257="","",$I257*N($P257))</f>
        <v/>
      </c>
      <c r="S257" s="15">
        <f>IF($E257="","",IF($I257="","Pedido sin enviar",IF($K257="",IF(N($I257)&lt;N($H257),"Envío parcial · en camino","En camino"),IF($K257=$I257,IF(N($I257)&lt;N($H257),"Recibido · envío parcial","Recibido OK"),"Recibido con diferencia"))))</f>
        <v/>
      </c>
      <c r="T257" s="13" t="n"/>
      <c r="U257" s="15">
        <f>IF(OR($A257="",$A257&lt;&gt;Remito!$C$3),"",COUNTIF($A$2:$A257,$A257))</f>
        <v/>
      </c>
    </row>
    <row r="258">
      <c r="A258" s="13" t="n"/>
      <c r="B258" s="14" t="n"/>
      <c r="C258" s="13" t="n"/>
      <c r="D258" s="13" t="n"/>
      <c r="E258" s="13" t="n"/>
      <c r="F258" s="15">
        <f>IF($E258="","",IFERROR(INDEX('Sucursales y productos'!$E$2:$E$301,MATCH($E258,'Sucursales y productos'!$D$2:$D$301,0)),"Código no cargado"))</f>
        <v/>
      </c>
      <c r="G258" s="15">
        <f>IF($E258="","",IFERROR(INDEX('Sucursales y productos'!$F$2:$F$301,MATCH($E258,'Sucursales y productos'!$D$2:$D$301,0)),""))</f>
        <v/>
      </c>
      <c r="H258" s="16" t="n"/>
      <c r="I258" s="16" t="n"/>
      <c r="J258" s="14" t="n"/>
      <c r="K258" s="16" t="n"/>
      <c r="L258" s="14" t="n"/>
      <c r="M258" s="13" t="n"/>
      <c r="N258" s="17">
        <f>IF(OR($H258="",$I258=""),"",MAX(0,$H258-$I258))</f>
        <v/>
      </c>
      <c r="O258" s="17">
        <f>IF(OR($I258="",$K258=""),"",$K258-$I258)</f>
        <v/>
      </c>
      <c r="P258" s="18">
        <f>IF($E258="","",IFERROR(INDEX('Sucursales y productos'!$G$2:$G$301,MATCH($E258,'Sucursales y productos'!$D$2:$D$301,0)),0))</f>
        <v/>
      </c>
      <c r="Q258" s="18">
        <f>IF($O258="","",$O258*N($P258))</f>
        <v/>
      </c>
      <c r="R258" s="18">
        <f>IF($I258="","",$I258*N($P258))</f>
        <v/>
      </c>
      <c r="S258" s="15">
        <f>IF($E258="","",IF($I258="","Pedido sin enviar",IF($K258="",IF(N($I258)&lt;N($H258),"Envío parcial · en camino","En camino"),IF($K258=$I258,IF(N($I258)&lt;N($H258),"Recibido · envío parcial","Recibido OK"),"Recibido con diferencia"))))</f>
        <v/>
      </c>
      <c r="T258" s="13" t="n"/>
      <c r="U258" s="15">
        <f>IF(OR($A258="",$A258&lt;&gt;Remito!$C$3),"",COUNTIF($A$2:$A258,$A258))</f>
        <v/>
      </c>
    </row>
    <row r="259">
      <c r="A259" s="13" t="n"/>
      <c r="B259" s="14" t="n"/>
      <c r="C259" s="13" t="n"/>
      <c r="D259" s="13" t="n"/>
      <c r="E259" s="13" t="n"/>
      <c r="F259" s="15">
        <f>IF($E259="","",IFERROR(INDEX('Sucursales y productos'!$E$2:$E$301,MATCH($E259,'Sucursales y productos'!$D$2:$D$301,0)),"Código no cargado"))</f>
        <v/>
      </c>
      <c r="G259" s="15">
        <f>IF($E259="","",IFERROR(INDEX('Sucursales y productos'!$F$2:$F$301,MATCH($E259,'Sucursales y productos'!$D$2:$D$301,0)),""))</f>
        <v/>
      </c>
      <c r="H259" s="16" t="n"/>
      <c r="I259" s="16" t="n"/>
      <c r="J259" s="14" t="n"/>
      <c r="K259" s="16" t="n"/>
      <c r="L259" s="14" t="n"/>
      <c r="M259" s="13" t="n"/>
      <c r="N259" s="17">
        <f>IF(OR($H259="",$I259=""),"",MAX(0,$H259-$I259))</f>
        <v/>
      </c>
      <c r="O259" s="17">
        <f>IF(OR($I259="",$K259=""),"",$K259-$I259)</f>
        <v/>
      </c>
      <c r="P259" s="18">
        <f>IF($E259="","",IFERROR(INDEX('Sucursales y productos'!$G$2:$G$301,MATCH($E259,'Sucursales y productos'!$D$2:$D$301,0)),0))</f>
        <v/>
      </c>
      <c r="Q259" s="18">
        <f>IF($O259="","",$O259*N($P259))</f>
        <v/>
      </c>
      <c r="R259" s="18">
        <f>IF($I259="","",$I259*N($P259))</f>
        <v/>
      </c>
      <c r="S259" s="15">
        <f>IF($E259="","",IF($I259="","Pedido sin enviar",IF($K259="",IF(N($I259)&lt;N($H259),"Envío parcial · en camino","En camino"),IF($K259=$I259,IF(N($I259)&lt;N($H259),"Recibido · envío parcial","Recibido OK"),"Recibido con diferencia"))))</f>
        <v/>
      </c>
      <c r="T259" s="13" t="n"/>
      <c r="U259" s="15">
        <f>IF(OR($A259="",$A259&lt;&gt;Remito!$C$3),"",COUNTIF($A$2:$A259,$A259))</f>
        <v/>
      </c>
    </row>
    <row r="260">
      <c r="A260" s="13" t="n"/>
      <c r="B260" s="14" t="n"/>
      <c r="C260" s="13" t="n"/>
      <c r="D260" s="13" t="n"/>
      <c r="E260" s="13" t="n"/>
      <c r="F260" s="15">
        <f>IF($E260="","",IFERROR(INDEX('Sucursales y productos'!$E$2:$E$301,MATCH($E260,'Sucursales y productos'!$D$2:$D$301,0)),"Código no cargado"))</f>
        <v/>
      </c>
      <c r="G260" s="15">
        <f>IF($E260="","",IFERROR(INDEX('Sucursales y productos'!$F$2:$F$301,MATCH($E260,'Sucursales y productos'!$D$2:$D$301,0)),""))</f>
        <v/>
      </c>
      <c r="H260" s="16" t="n"/>
      <c r="I260" s="16" t="n"/>
      <c r="J260" s="14" t="n"/>
      <c r="K260" s="16" t="n"/>
      <c r="L260" s="14" t="n"/>
      <c r="M260" s="13" t="n"/>
      <c r="N260" s="17">
        <f>IF(OR($H260="",$I260=""),"",MAX(0,$H260-$I260))</f>
        <v/>
      </c>
      <c r="O260" s="17">
        <f>IF(OR($I260="",$K260=""),"",$K260-$I260)</f>
        <v/>
      </c>
      <c r="P260" s="18">
        <f>IF($E260="","",IFERROR(INDEX('Sucursales y productos'!$G$2:$G$301,MATCH($E260,'Sucursales y productos'!$D$2:$D$301,0)),0))</f>
        <v/>
      </c>
      <c r="Q260" s="18">
        <f>IF($O260="","",$O260*N($P260))</f>
        <v/>
      </c>
      <c r="R260" s="18">
        <f>IF($I260="","",$I260*N($P260))</f>
        <v/>
      </c>
      <c r="S260" s="15">
        <f>IF($E260="","",IF($I260="","Pedido sin enviar",IF($K260="",IF(N($I260)&lt;N($H260),"Envío parcial · en camino","En camino"),IF($K260=$I260,IF(N($I260)&lt;N($H260),"Recibido · envío parcial","Recibido OK"),"Recibido con diferencia"))))</f>
        <v/>
      </c>
      <c r="T260" s="13" t="n"/>
      <c r="U260" s="15">
        <f>IF(OR($A260="",$A260&lt;&gt;Remito!$C$3),"",COUNTIF($A$2:$A260,$A260))</f>
        <v/>
      </c>
    </row>
    <row r="261">
      <c r="A261" s="13" t="n"/>
      <c r="B261" s="14" t="n"/>
      <c r="C261" s="13" t="n"/>
      <c r="D261" s="13" t="n"/>
      <c r="E261" s="13" t="n"/>
      <c r="F261" s="15">
        <f>IF($E261="","",IFERROR(INDEX('Sucursales y productos'!$E$2:$E$301,MATCH($E261,'Sucursales y productos'!$D$2:$D$301,0)),"Código no cargado"))</f>
        <v/>
      </c>
      <c r="G261" s="15">
        <f>IF($E261="","",IFERROR(INDEX('Sucursales y productos'!$F$2:$F$301,MATCH($E261,'Sucursales y productos'!$D$2:$D$301,0)),""))</f>
        <v/>
      </c>
      <c r="H261" s="16" t="n"/>
      <c r="I261" s="16" t="n"/>
      <c r="J261" s="14" t="n"/>
      <c r="K261" s="16" t="n"/>
      <c r="L261" s="14" t="n"/>
      <c r="M261" s="13" t="n"/>
      <c r="N261" s="17">
        <f>IF(OR($H261="",$I261=""),"",MAX(0,$H261-$I261))</f>
        <v/>
      </c>
      <c r="O261" s="17">
        <f>IF(OR($I261="",$K261=""),"",$K261-$I261)</f>
        <v/>
      </c>
      <c r="P261" s="18">
        <f>IF($E261="","",IFERROR(INDEX('Sucursales y productos'!$G$2:$G$301,MATCH($E261,'Sucursales y productos'!$D$2:$D$301,0)),0))</f>
        <v/>
      </c>
      <c r="Q261" s="18">
        <f>IF($O261="","",$O261*N($P261))</f>
        <v/>
      </c>
      <c r="R261" s="18">
        <f>IF($I261="","",$I261*N($P261))</f>
        <v/>
      </c>
      <c r="S261" s="15">
        <f>IF($E261="","",IF($I261="","Pedido sin enviar",IF($K261="",IF(N($I261)&lt;N($H261),"Envío parcial · en camino","En camino"),IF($K261=$I261,IF(N($I261)&lt;N($H261),"Recibido · envío parcial","Recibido OK"),"Recibido con diferencia"))))</f>
        <v/>
      </c>
      <c r="T261" s="13" t="n"/>
      <c r="U261" s="15">
        <f>IF(OR($A261="",$A261&lt;&gt;Remito!$C$3),"",COUNTIF($A$2:$A261,$A261))</f>
        <v/>
      </c>
    </row>
    <row r="262">
      <c r="A262" s="13" t="n"/>
      <c r="B262" s="14" t="n"/>
      <c r="C262" s="13" t="n"/>
      <c r="D262" s="13" t="n"/>
      <c r="E262" s="13" t="n"/>
      <c r="F262" s="15">
        <f>IF($E262="","",IFERROR(INDEX('Sucursales y productos'!$E$2:$E$301,MATCH($E262,'Sucursales y productos'!$D$2:$D$301,0)),"Código no cargado"))</f>
        <v/>
      </c>
      <c r="G262" s="15">
        <f>IF($E262="","",IFERROR(INDEX('Sucursales y productos'!$F$2:$F$301,MATCH($E262,'Sucursales y productos'!$D$2:$D$301,0)),""))</f>
        <v/>
      </c>
      <c r="H262" s="16" t="n"/>
      <c r="I262" s="16" t="n"/>
      <c r="J262" s="14" t="n"/>
      <c r="K262" s="16" t="n"/>
      <c r="L262" s="14" t="n"/>
      <c r="M262" s="13" t="n"/>
      <c r="N262" s="17">
        <f>IF(OR($H262="",$I262=""),"",MAX(0,$H262-$I262))</f>
        <v/>
      </c>
      <c r="O262" s="17">
        <f>IF(OR($I262="",$K262=""),"",$K262-$I262)</f>
        <v/>
      </c>
      <c r="P262" s="18">
        <f>IF($E262="","",IFERROR(INDEX('Sucursales y productos'!$G$2:$G$301,MATCH($E262,'Sucursales y productos'!$D$2:$D$301,0)),0))</f>
        <v/>
      </c>
      <c r="Q262" s="18">
        <f>IF($O262="","",$O262*N($P262))</f>
        <v/>
      </c>
      <c r="R262" s="18">
        <f>IF($I262="","",$I262*N($P262))</f>
        <v/>
      </c>
      <c r="S262" s="15">
        <f>IF($E262="","",IF($I262="","Pedido sin enviar",IF($K262="",IF(N($I262)&lt;N($H262),"Envío parcial · en camino","En camino"),IF($K262=$I262,IF(N($I262)&lt;N($H262),"Recibido · envío parcial","Recibido OK"),"Recibido con diferencia"))))</f>
        <v/>
      </c>
      <c r="T262" s="13" t="n"/>
      <c r="U262" s="15">
        <f>IF(OR($A262="",$A262&lt;&gt;Remito!$C$3),"",COUNTIF($A$2:$A262,$A262))</f>
        <v/>
      </c>
    </row>
    <row r="263">
      <c r="A263" s="13" t="n"/>
      <c r="B263" s="14" t="n"/>
      <c r="C263" s="13" t="n"/>
      <c r="D263" s="13" t="n"/>
      <c r="E263" s="13" t="n"/>
      <c r="F263" s="15">
        <f>IF($E263="","",IFERROR(INDEX('Sucursales y productos'!$E$2:$E$301,MATCH($E263,'Sucursales y productos'!$D$2:$D$301,0)),"Código no cargado"))</f>
        <v/>
      </c>
      <c r="G263" s="15">
        <f>IF($E263="","",IFERROR(INDEX('Sucursales y productos'!$F$2:$F$301,MATCH($E263,'Sucursales y productos'!$D$2:$D$301,0)),""))</f>
        <v/>
      </c>
      <c r="H263" s="16" t="n"/>
      <c r="I263" s="16" t="n"/>
      <c r="J263" s="14" t="n"/>
      <c r="K263" s="16" t="n"/>
      <c r="L263" s="14" t="n"/>
      <c r="M263" s="13" t="n"/>
      <c r="N263" s="17">
        <f>IF(OR($H263="",$I263=""),"",MAX(0,$H263-$I263))</f>
        <v/>
      </c>
      <c r="O263" s="17">
        <f>IF(OR($I263="",$K263=""),"",$K263-$I263)</f>
        <v/>
      </c>
      <c r="P263" s="18">
        <f>IF($E263="","",IFERROR(INDEX('Sucursales y productos'!$G$2:$G$301,MATCH($E263,'Sucursales y productos'!$D$2:$D$301,0)),0))</f>
        <v/>
      </c>
      <c r="Q263" s="18">
        <f>IF($O263="","",$O263*N($P263))</f>
        <v/>
      </c>
      <c r="R263" s="18">
        <f>IF($I263="","",$I263*N($P263))</f>
        <v/>
      </c>
      <c r="S263" s="15">
        <f>IF($E263="","",IF($I263="","Pedido sin enviar",IF($K263="",IF(N($I263)&lt;N($H263),"Envío parcial · en camino","En camino"),IF($K263=$I263,IF(N($I263)&lt;N($H263),"Recibido · envío parcial","Recibido OK"),"Recibido con diferencia"))))</f>
        <v/>
      </c>
      <c r="T263" s="13" t="n"/>
      <c r="U263" s="15">
        <f>IF(OR($A263="",$A263&lt;&gt;Remito!$C$3),"",COUNTIF($A$2:$A263,$A263))</f>
        <v/>
      </c>
    </row>
    <row r="264">
      <c r="A264" s="13" t="n"/>
      <c r="B264" s="14" t="n"/>
      <c r="C264" s="13" t="n"/>
      <c r="D264" s="13" t="n"/>
      <c r="E264" s="13" t="n"/>
      <c r="F264" s="15">
        <f>IF($E264="","",IFERROR(INDEX('Sucursales y productos'!$E$2:$E$301,MATCH($E264,'Sucursales y productos'!$D$2:$D$301,0)),"Código no cargado"))</f>
        <v/>
      </c>
      <c r="G264" s="15">
        <f>IF($E264="","",IFERROR(INDEX('Sucursales y productos'!$F$2:$F$301,MATCH($E264,'Sucursales y productos'!$D$2:$D$301,0)),""))</f>
        <v/>
      </c>
      <c r="H264" s="16" t="n"/>
      <c r="I264" s="16" t="n"/>
      <c r="J264" s="14" t="n"/>
      <c r="K264" s="16" t="n"/>
      <c r="L264" s="14" t="n"/>
      <c r="M264" s="13" t="n"/>
      <c r="N264" s="17">
        <f>IF(OR($H264="",$I264=""),"",MAX(0,$H264-$I264))</f>
        <v/>
      </c>
      <c r="O264" s="17">
        <f>IF(OR($I264="",$K264=""),"",$K264-$I264)</f>
        <v/>
      </c>
      <c r="P264" s="18">
        <f>IF($E264="","",IFERROR(INDEX('Sucursales y productos'!$G$2:$G$301,MATCH($E264,'Sucursales y productos'!$D$2:$D$301,0)),0))</f>
        <v/>
      </c>
      <c r="Q264" s="18">
        <f>IF($O264="","",$O264*N($P264))</f>
        <v/>
      </c>
      <c r="R264" s="18">
        <f>IF($I264="","",$I264*N($P264))</f>
        <v/>
      </c>
      <c r="S264" s="15">
        <f>IF($E264="","",IF($I264="","Pedido sin enviar",IF($K264="",IF(N($I264)&lt;N($H264),"Envío parcial · en camino","En camino"),IF($K264=$I264,IF(N($I264)&lt;N($H264),"Recibido · envío parcial","Recibido OK"),"Recibido con diferencia"))))</f>
        <v/>
      </c>
      <c r="T264" s="13" t="n"/>
      <c r="U264" s="15">
        <f>IF(OR($A264="",$A264&lt;&gt;Remito!$C$3),"",COUNTIF($A$2:$A264,$A264))</f>
        <v/>
      </c>
    </row>
    <row r="265">
      <c r="A265" s="13" t="n"/>
      <c r="B265" s="14" t="n"/>
      <c r="C265" s="13" t="n"/>
      <c r="D265" s="13" t="n"/>
      <c r="E265" s="13" t="n"/>
      <c r="F265" s="15">
        <f>IF($E265="","",IFERROR(INDEX('Sucursales y productos'!$E$2:$E$301,MATCH($E265,'Sucursales y productos'!$D$2:$D$301,0)),"Código no cargado"))</f>
        <v/>
      </c>
      <c r="G265" s="15">
        <f>IF($E265="","",IFERROR(INDEX('Sucursales y productos'!$F$2:$F$301,MATCH($E265,'Sucursales y productos'!$D$2:$D$301,0)),""))</f>
        <v/>
      </c>
      <c r="H265" s="16" t="n"/>
      <c r="I265" s="16" t="n"/>
      <c r="J265" s="14" t="n"/>
      <c r="K265" s="16" t="n"/>
      <c r="L265" s="14" t="n"/>
      <c r="M265" s="13" t="n"/>
      <c r="N265" s="17">
        <f>IF(OR($H265="",$I265=""),"",MAX(0,$H265-$I265))</f>
        <v/>
      </c>
      <c r="O265" s="17">
        <f>IF(OR($I265="",$K265=""),"",$K265-$I265)</f>
        <v/>
      </c>
      <c r="P265" s="18">
        <f>IF($E265="","",IFERROR(INDEX('Sucursales y productos'!$G$2:$G$301,MATCH($E265,'Sucursales y productos'!$D$2:$D$301,0)),0))</f>
        <v/>
      </c>
      <c r="Q265" s="18">
        <f>IF($O265="","",$O265*N($P265))</f>
        <v/>
      </c>
      <c r="R265" s="18">
        <f>IF($I265="","",$I265*N($P265))</f>
        <v/>
      </c>
      <c r="S265" s="15">
        <f>IF($E265="","",IF($I265="","Pedido sin enviar",IF($K265="",IF(N($I265)&lt;N($H265),"Envío parcial · en camino","En camino"),IF($K265=$I265,IF(N($I265)&lt;N($H265),"Recibido · envío parcial","Recibido OK"),"Recibido con diferencia"))))</f>
        <v/>
      </c>
      <c r="T265" s="13" t="n"/>
      <c r="U265" s="15">
        <f>IF(OR($A265="",$A265&lt;&gt;Remito!$C$3),"",COUNTIF($A$2:$A265,$A265))</f>
        <v/>
      </c>
    </row>
    <row r="266">
      <c r="A266" s="13" t="n"/>
      <c r="B266" s="14" t="n"/>
      <c r="C266" s="13" t="n"/>
      <c r="D266" s="13" t="n"/>
      <c r="E266" s="13" t="n"/>
      <c r="F266" s="15">
        <f>IF($E266="","",IFERROR(INDEX('Sucursales y productos'!$E$2:$E$301,MATCH($E266,'Sucursales y productos'!$D$2:$D$301,0)),"Código no cargado"))</f>
        <v/>
      </c>
      <c r="G266" s="15">
        <f>IF($E266="","",IFERROR(INDEX('Sucursales y productos'!$F$2:$F$301,MATCH($E266,'Sucursales y productos'!$D$2:$D$301,0)),""))</f>
        <v/>
      </c>
      <c r="H266" s="16" t="n"/>
      <c r="I266" s="16" t="n"/>
      <c r="J266" s="14" t="n"/>
      <c r="K266" s="16" t="n"/>
      <c r="L266" s="14" t="n"/>
      <c r="M266" s="13" t="n"/>
      <c r="N266" s="17">
        <f>IF(OR($H266="",$I266=""),"",MAX(0,$H266-$I266))</f>
        <v/>
      </c>
      <c r="O266" s="17">
        <f>IF(OR($I266="",$K266=""),"",$K266-$I266)</f>
        <v/>
      </c>
      <c r="P266" s="18">
        <f>IF($E266="","",IFERROR(INDEX('Sucursales y productos'!$G$2:$G$301,MATCH($E266,'Sucursales y productos'!$D$2:$D$301,0)),0))</f>
        <v/>
      </c>
      <c r="Q266" s="18">
        <f>IF($O266="","",$O266*N($P266))</f>
        <v/>
      </c>
      <c r="R266" s="18">
        <f>IF($I266="","",$I266*N($P266))</f>
        <v/>
      </c>
      <c r="S266" s="15">
        <f>IF($E266="","",IF($I266="","Pedido sin enviar",IF($K266="",IF(N($I266)&lt;N($H266),"Envío parcial · en camino","En camino"),IF($K266=$I266,IF(N($I266)&lt;N($H266),"Recibido · envío parcial","Recibido OK"),"Recibido con diferencia"))))</f>
        <v/>
      </c>
      <c r="T266" s="13" t="n"/>
      <c r="U266" s="15">
        <f>IF(OR($A266="",$A266&lt;&gt;Remito!$C$3),"",COUNTIF($A$2:$A266,$A266))</f>
        <v/>
      </c>
    </row>
    <row r="267">
      <c r="A267" s="13" t="n"/>
      <c r="B267" s="14" t="n"/>
      <c r="C267" s="13" t="n"/>
      <c r="D267" s="13" t="n"/>
      <c r="E267" s="13" t="n"/>
      <c r="F267" s="15">
        <f>IF($E267="","",IFERROR(INDEX('Sucursales y productos'!$E$2:$E$301,MATCH($E267,'Sucursales y productos'!$D$2:$D$301,0)),"Código no cargado"))</f>
        <v/>
      </c>
      <c r="G267" s="15">
        <f>IF($E267="","",IFERROR(INDEX('Sucursales y productos'!$F$2:$F$301,MATCH($E267,'Sucursales y productos'!$D$2:$D$301,0)),""))</f>
        <v/>
      </c>
      <c r="H267" s="16" t="n"/>
      <c r="I267" s="16" t="n"/>
      <c r="J267" s="14" t="n"/>
      <c r="K267" s="16" t="n"/>
      <c r="L267" s="14" t="n"/>
      <c r="M267" s="13" t="n"/>
      <c r="N267" s="17">
        <f>IF(OR($H267="",$I267=""),"",MAX(0,$H267-$I267))</f>
        <v/>
      </c>
      <c r="O267" s="17">
        <f>IF(OR($I267="",$K267=""),"",$K267-$I267)</f>
        <v/>
      </c>
      <c r="P267" s="18">
        <f>IF($E267="","",IFERROR(INDEX('Sucursales y productos'!$G$2:$G$301,MATCH($E267,'Sucursales y productos'!$D$2:$D$301,0)),0))</f>
        <v/>
      </c>
      <c r="Q267" s="18">
        <f>IF($O267="","",$O267*N($P267))</f>
        <v/>
      </c>
      <c r="R267" s="18">
        <f>IF($I267="","",$I267*N($P267))</f>
        <v/>
      </c>
      <c r="S267" s="15">
        <f>IF($E267="","",IF($I267="","Pedido sin enviar",IF($K267="",IF(N($I267)&lt;N($H267),"Envío parcial · en camino","En camino"),IF($K267=$I267,IF(N($I267)&lt;N($H267),"Recibido · envío parcial","Recibido OK"),"Recibido con diferencia"))))</f>
        <v/>
      </c>
      <c r="T267" s="13" t="n"/>
      <c r="U267" s="15">
        <f>IF(OR($A267="",$A267&lt;&gt;Remito!$C$3),"",COUNTIF($A$2:$A267,$A267))</f>
        <v/>
      </c>
    </row>
    <row r="268">
      <c r="A268" s="13" t="n"/>
      <c r="B268" s="14" t="n"/>
      <c r="C268" s="13" t="n"/>
      <c r="D268" s="13" t="n"/>
      <c r="E268" s="13" t="n"/>
      <c r="F268" s="15">
        <f>IF($E268="","",IFERROR(INDEX('Sucursales y productos'!$E$2:$E$301,MATCH($E268,'Sucursales y productos'!$D$2:$D$301,0)),"Código no cargado"))</f>
        <v/>
      </c>
      <c r="G268" s="15">
        <f>IF($E268="","",IFERROR(INDEX('Sucursales y productos'!$F$2:$F$301,MATCH($E268,'Sucursales y productos'!$D$2:$D$301,0)),""))</f>
        <v/>
      </c>
      <c r="H268" s="16" t="n"/>
      <c r="I268" s="16" t="n"/>
      <c r="J268" s="14" t="n"/>
      <c r="K268" s="16" t="n"/>
      <c r="L268" s="14" t="n"/>
      <c r="M268" s="13" t="n"/>
      <c r="N268" s="17">
        <f>IF(OR($H268="",$I268=""),"",MAX(0,$H268-$I268))</f>
        <v/>
      </c>
      <c r="O268" s="17">
        <f>IF(OR($I268="",$K268=""),"",$K268-$I268)</f>
        <v/>
      </c>
      <c r="P268" s="18">
        <f>IF($E268="","",IFERROR(INDEX('Sucursales y productos'!$G$2:$G$301,MATCH($E268,'Sucursales y productos'!$D$2:$D$301,0)),0))</f>
        <v/>
      </c>
      <c r="Q268" s="18">
        <f>IF($O268="","",$O268*N($P268))</f>
        <v/>
      </c>
      <c r="R268" s="18">
        <f>IF($I268="","",$I268*N($P268))</f>
        <v/>
      </c>
      <c r="S268" s="15">
        <f>IF($E268="","",IF($I268="","Pedido sin enviar",IF($K268="",IF(N($I268)&lt;N($H268),"Envío parcial · en camino","En camino"),IF($K268=$I268,IF(N($I268)&lt;N($H268),"Recibido · envío parcial","Recibido OK"),"Recibido con diferencia"))))</f>
        <v/>
      </c>
      <c r="T268" s="13" t="n"/>
      <c r="U268" s="15">
        <f>IF(OR($A268="",$A268&lt;&gt;Remito!$C$3),"",COUNTIF($A$2:$A268,$A268))</f>
        <v/>
      </c>
    </row>
    <row r="269">
      <c r="A269" s="13" t="n"/>
      <c r="B269" s="14" t="n"/>
      <c r="C269" s="13" t="n"/>
      <c r="D269" s="13" t="n"/>
      <c r="E269" s="13" t="n"/>
      <c r="F269" s="15">
        <f>IF($E269="","",IFERROR(INDEX('Sucursales y productos'!$E$2:$E$301,MATCH($E269,'Sucursales y productos'!$D$2:$D$301,0)),"Código no cargado"))</f>
        <v/>
      </c>
      <c r="G269" s="15">
        <f>IF($E269="","",IFERROR(INDEX('Sucursales y productos'!$F$2:$F$301,MATCH($E269,'Sucursales y productos'!$D$2:$D$301,0)),""))</f>
        <v/>
      </c>
      <c r="H269" s="16" t="n"/>
      <c r="I269" s="16" t="n"/>
      <c r="J269" s="14" t="n"/>
      <c r="K269" s="16" t="n"/>
      <c r="L269" s="14" t="n"/>
      <c r="M269" s="13" t="n"/>
      <c r="N269" s="17">
        <f>IF(OR($H269="",$I269=""),"",MAX(0,$H269-$I269))</f>
        <v/>
      </c>
      <c r="O269" s="17">
        <f>IF(OR($I269="",$K269=""),"",$K269-$I269)</f>
        <v/>
      </c>
      <c r="P269" s="18">
        <f>IF($E269="","",IFERROR(INDEX('Sucursales y productos'!$G$2:$G$301,MATCH($E269,'Sucursales y productos'!$D$2:$D$301,0)),0))</f>
        <v/>
      </c>
      <c r="Q269" s="18">
        <f>IF($O269="","",$O269*N($P269))</f>
        <v/>
      </c>
      <c r="R269" s="18">
        <f>IF($I269="","",$I269*N($P269))</f>
        <v/>
      </c>
      <c r="S269" s="15">
        <f>IF($E269="","",IF($I269="","Pedido sin enviar",IF($K269="",IF(N($I269)&lt;N($H269),"Envío parcial · en camino","En camino"),IF($K269=$I269,IF(N($I269)&lt;N($H269),"Recibido · envío parcial","Recibido OK"),"Recibido con diferencia"))))</f>
        <v/>
      </c>
      <c r="T269" s="13" t="n"/>
      <c r="U269" s="15">
        <f>IF(OR($A269="",$A269&lt;&gt;Remito!$C$3),"",COUNTIF($A$2:$A269,$A269))</f>
        <v/>
      </c>
    </row>
    <row r="270">
      <c r="A270" s="13" t="n"/>
      <c r="B270" s="14" t="n"/>
      <c r="C270" s="13" t="n"/>
      <c r="D270" s="13" t="n"/>
      <c r="E270" s="13" t="n"/>
      <c r="F270" s="15">
        <f>IF($E270="","",IFERROR(INDEX('Sucursales y productos'!$E$2:$E$301,MATCH($E270,'Sucursales y productos'!$D$2:$D$301,0)),"Código no cargado"))</f>
        <v/>
      </c>
      <c r="G270" s="15">
        <f>IF($E270="","",IFERROR(INDEX('Sucursales y productos'!$F$2:$F$301,MATCH($E270,'Sucursales y productos'!$D$2:$D$301,0)),""))</f>
        <v/>
      </c>
      <c r="H270" s="16" t="n"/>
      <c r="I270" s="16" t="n"/>
      <c r="J270" s="14" t="n"/>
      <c r="K270" s="16" t="n"/>
      <c r="L270" s="14" t="n"/>
      <c r="M270" s="13" t="n"/>
      <c r="N270" s="17">
        <f>IF(OR($H270="",$I270=""),"",MAX(0,$H270-$I270))</f>
        <v/>
      </c>
      <c r="O270" s="17">
        <f>IF(OR($I270="",$K270=""),"",$K270-$I270)</f>
        <v/>
      </c>
      <c r="P270" s="18">
        <f>IF($E270="","",IFERROR(INDEX('Sucursales y productos'!$G$2:$G$301,MATCH($E270,'Sucursales y productos'!$D$2:$D$301,0)),0))</f>
        <v/>
      </c>
      <c r="Q270" s="18">
        <f>IF($O270="","",$O270*N($P270))</f>
        <v/>
      </c>
      <c r="R270" s="18">
        <f>IF($I270="","",$I270*N($P270))</f>
        <v/>
      </c>
      <c r="S270" s="15">
        <f>IF($E270="","",IF($I270="","Pedido sin enviar",IF($K270="",IF(N($I270)&lt;N($H270),"Envío parcial · en camino","En camino"),IF($K270=$I270,IF(N($I270)&lt;N($H270),"Recibido · envío parcial","Recibido OK"),"Recibido con diferencia"))))</f>
        <v/>
      </c>
      <c r="T270" s="13" t="n"/>
      <c r="U270" s="15">
        <f>IF(OR($A270="",$A270&lt;&gt;Remito!$C$3),"",COUNTIF($A$2:$A270,$A270))</f>
        <v/>
      </c>
    </row>
    <row r="271">
      <c r="A271" s="13" t="n"/>
      <c r="B271" s="14" t="n"/>
      <c r="C271" s="13" t="n"/>
      <c r="D271" s="13" t="n"/>
      <c r="E271" s="13" t="n"/>
      <c r="F271" s="15">
        <f>IF($E271="","",IFERROR(INDEX('Sucursales y productos'!$E$2:$E$301,MATCH($E271,'Sucursales y productos'!$D$2:$D$301,0)),"Código no cargado"))</f>
        <v/>
      </c>
      <c r="G271" s="15">
        <f>IF($E271="","",IFERROR(INDEX('Sucursales y productos'!$F$2:$F$301,MATCH($E271,'Sucursales y productos'!$D$2:$D$301,0)),""))</f>
        <v/>
      </c>
      <c r="H271" s="16" t="n"/>
      <c r="I271" s="16" t="n"/>
      <c r="J271" s="14" t="n"/>
      <c r="K271" s="16" t="n"/>
      <c r="L271" s="14" t="n"/>
      <c r="M271" s="13" t="n"/>
      <c r="N271" s="17">
        <f>IF(OR($H271="",$I271=""),"",MAX(0,$H271-$I271))</f>
        <v/>
      </c>
      <c r="O271" s="17">
        <f>IF(OR($I271="",$K271=""),"",$K271-$I271)</f>
        <v/>
      </c>
      <c r="P271" s="18">
        <f>IF($E271="","",IFERROR(INDEX('Sucursales y productos'!$G$2:$G$301,MATCH($E271,'Sucursales y productos'!$D$2:$D$301,0)),0))</f>
        <v/>
      </c>
      <c r="Q271" s="18">
        <f>IF($O271="","",$O271*N($P271))</f>
        <v/>
      </c>
      <c r="R271" s="18">
        <f>IF($I271="","",$I271*N($P271))</f>
        <v/>
      </c>
      <c r="S271" s="15">
        <f>IF($E271="","",IF($I271="","Pedido sin enviar",IF($K271="",IF(N($I271)&lt;N($H271),"Envío parcial · en camino","En camino"),IF($K271=$I271,IF(N($I271)&lt;N($H271),"Recibido · envío parcial","Recibido OK"),"Recibido con diferencia"))))</f>
        <v/>
      </c>
      <c r="T271" s="13" t="n"/>
      <c r="U271" s="15">
        <f>IF(OR($A271="",$A271&lt;&gt;Remito!$C$3),"",COUNTIF($A$2:$A271,$A271))</f>
        <v/>
      </c>
    </row>
    <row r="272">
      <c r="A272" s="13" t="n"/>
      <c r="B272" s="14" t="n"/>
      <c r="C272" s="13" t="n"/>
      <c r="D272" s="13" t="n"/>
      <c r="E272" s="13" t="n"/>
      <c r="F272" s="15">
        <f>IF($E272="","",IFERROR(INDEX('Sucursales y productos'!$E$2:$E$301,MATCH($E272,'Sucursales y productos'!$D$2:$D$301,0)),"Código no cargado"))</f>
        <v/>
      </c>
      <c r="G272" s="15">
        <f>IF($E272="","",IFERROR(INDEX('Sucursales y productos'!$F$2:$F$301,MATCH($E272,'Sucursales y productos'!$D$2:$D$301,0)),""))</f>
        <v/>
      </c>
      <c r="H272" s="16" t="n"/>
      <c r="I272" s="16" t="n"/>
      <c r="J272" s="14" t="n"/>
      <c r="K272" s="16" t="n"/>
      <c r="L272" s="14" t="n"/>
      <c r="M272" s="13" t="n"/>
      <c r="N272" s="17">
        <f>IF(OR($H272="",$I272=""),"",MAX(0,$H272-$I272))</f>
        <v/>
      </c>
      <c r="O272" s="17">
        <f>IF(OR($I272="",$K272=""),"",$K272-$I272)</f>
        <v/>
      </c>
      <c r="P272" s="18">
        <f>IF($E272="","",IFERROR(INDEX('Sucursales y productos'!$G$2:$G$301,MATCH($E272,'Sucursales y productos'!$D$2:$D$301,0)),0))</f>
        <v/>
      </c>
      <c r="Q272" s="18">
        <f>IF($O272="","",$O272*N($P272))</f>
        <v/>
      </c>
      <c r="R272" s="18">
        <f>IF($I272="","",$I272*N($P272))</f>
        <v/>
      </c>
      <c r="S272" s="15">
        <f>IF($E272="","",IF($I272="","Pedido sin enviar",IF($K272="",IF(N($I272)&lt;N($H272),"Envío parcial · en camino","En camino"),IF($K272=$I272,IF(N($I272)&lt;N($H272),"Recibido · envío parcial","Recibido OK"),"Recibido con diferencia"))))</f>
        <v/>
      </c>
      <c r="T272" s="13" t="n"/>
      <c r="U272" s="15">
        <f>IF(OR($A272="",$A272&lt;&gt;Remito!$C$3),"",COUNTIF($A$2:$A272,$A272))</f>
        <v/>
      </c>
    </row>
    <row r="273">
      <c r="A273" s="13" t="n"/>
      <c r="B273" s="14" t="n"/>
      <c r="C273" s="13" t="n"/>
      <c r="D273" s="13" t="n"/>
      <c r="E273" s="13" t="n"/>
      <c r="F273" s="15">
        <f>IF($E273="","",IFERROR(INDEX('Sucursales y productos'!$E$2:$E$301,MATCH($E273,'Sucursales y productos'!$D$2:$D$301,0)),"Código no cargado"))</f>
        <v/>
      </c>
      <c r="G273" s="15">
        <f>IF($E273="","",IFERROR(INDEX('Sucursales y productos'!$F$2:$F$301,MATCH($E273,'Sucursales y productos'!$D$2:$D$301,0)),""))</f>
        <v/>
      </c>
      <c r="H273" s="16" t="n"/>
      <c r="I273" s="16" t="n"/>
      <c r="J273" s="14" t="n"/>
      <c r="K273" s="16" t="n"/>
      <c r="L273" s="14" t="n"/>
      <c r="M273" s="13" t="n"/>
      <c r="N273" s="17">
        <f>IF(OR($H273="",$I273=""),"",MAX(0,$H273-$I273))</f>
        <v/>
      </c>
      <c r="O273" s="17">
        <f>IF(OR($I273="",$K273=""),"",$K273-$I273)</f>
        <v/>
      </c>
      <c r="P273" s="18">
        <f>IF($E273="","",IFERROR(INDEX('Sucursales y productos'!$G$2:$G$301,MATCH($E273,'Sucursales y productos'!$D$2:$D$301,0)),0))</f>
        <v/>
      </c>
      <c r="Q273" s="18">
        <f>IF($O273="","",$O273*N($P273))</f>
        <v/>
      </c>
      <c r="R273" s="18">
        <f>IF($I273="","",$I273*N($P273))</f>
        <v/>
      </c>
      <c r="S273" s="15">
        <f>IF($E273="","",IF($I273="","Pedido sin enviar",IF($K273="",IF(N($I273)&lt;N($H273),"Envío parcial · en camino","En camino"),IF($K273=$I273,IF(N($I273)&lt;N($H273),"Recibido · envío parcial","Recibido OK"),"Recibido con diferencia"))))</f>
        <v/>
      </c>
      <c r="T273" s="13" t="n"/>
      <c r="U273" s="15">
        <f>IF(OR($A273="",$A273&lt;&gt;Remito!$C$3),"",COUNTIF($A$2:$A273,$A273))</f>
        <v/>
      </c>
    </row>
    <row r="274">
      <c r="A274" s="13" t="n"/>
      <c r="B274" s="14" t="n"/>
      <c r="C274" s="13" t="n"/>
      <c r="D274" s="13" t="n"/>
      <c r="E274" s="13" t="n"/>
      <c r="F274" s="15">
        <f>IF($E274="","",IFERROR(INDEX('Sucursales y productos'!$E$2:$E$301,MATCH($E274,'Sucursales y productos'!$D$2:$D$301,0)),"Código no cargado"))</f>
        <v/>
      </c>
      <c r="G274" s="15">
        <f>IF($E274="","",IFERROR(INDEX('Sucursales y productos'!$F$2:$F$301,MATCH($E274,'Sucursales y productos'!$D$2:$D$301,0)),""))</f>
        <v/>
      </c>
      <c r="H274" s="16" t="n"/>
      <c r="I274" s="16" t="n"/>
      <c r="J274" s="14" t="n"/>
      <c r="K274" s="16" t="n"/>
      <c r="L274" s="14" t="n"/>
      <c r="M274" s="13" t="n"/>
      <c r="N274" s="17">
        <f>IF(OR($H274="",$I274=""),"",MAX(0,$H274-$I274))</f>
        <v/>
      </c>
      <c r="O274" s="17">
        <f>IF(OR($I274="",$K274=""),"",$K274-$I274)</f>
        <v/>
      </c>
      <c r="P274" s="18">
        <f>IF($E274="","",IFERROR(INDEX('Sucursales y productos'!$G$2:$G$301,MATCH($E274,'Sucursales y productos'!$D$2:$D$301,0)),0))</f>
        <v/>
      </c>
      <c r="Q274" s="18">
        <f>IF($O274="","",$O274*N($P274))</f>
        <v/>
      </c>
      <c r="R274" s="18">
        <f>IF($I274="","",$I274*N($P274))</f>
        <v/>
      </c>
      <c r="S274" s="15">
        <f>IF($E274="","",IF($I274="","Pedido sin enviar",IF($K274="",IF(N($I274)&lt;N($H274),"Envío parcial · en camino","En camino"),IF($K274=$I274,IF(N($I274)&lt;N($H274),"Recibido · envío parcial","Recibido OK"),"Recibido con diferencia"))))</f>
        <v/>
      </c>
      <c r="T274" s="13" t="n"/>
      <c r="U274" s="15">
        <f>IF(OR($A274="",$A274&lt;&gt;Remito!$C$3),"",COUNTIF($A$2:$A274,$A274))</f>
        <v/>
      </c>
    </row>
    <row r="275">
      <c r="A275" s="13" t="n"/>
      <c r="B275" s="14" t="n"/>
      <c r="C275" s="13" t="n"/>
      <c r="D275" s="13" t="n"/>
      <c r="E275" s="13" t="n"/>
      <c r="F275" s="15">
        <f>IF($E275="","",IFERROR(INDEX('Sucursales y productos'!$E$2:$E$301,MATCH($E275,'Sucursales y productos'!$D$2:$D$301,0)),"Código no cargado"))</f>
        <v/>
      </c>
      <c r="G275" s="15">
        <f>IF($E275="","",IFERROR(INDEX('Sucursales y productos'!$F$2:$F$301,MATCH($E275,'Sucursales y productos'!$D$2:$D$301,0)),""))</f>
        <v/>
      </c>
      <c r="H275" s="16" t="n"/>
      <c r="I275" s="16" t="n"/>
      <c r="J275" s="14" t="n"/>
      <c r="K275" s="16" t="n"/>
      <c r="L275" s="14" t="n"/>
      <c r="M275" s="13" t="n"/>
      <c r="N275" s="17">
        <f>IF(OR($H275="",$I275=""),"",MAX(0,$H275-$I275))</f>
        <v/>
      </c>
      <c r="O275" s="17">
        <f>IF(OR($I275="",$K275=""),"",$K275-$I275)</f>
        <v/>
      </c>
      <c r="P275" s="18">
        <f>IF($E275="","",IFERROR(INDEX('Sucursales y productos'!$G$2:$G$301,MATCH($E275,'Sucursales y productos'!$D$2:$D$301,0)),0))</f>
        <v/>
      </c>
      <c r="Q275" s="18">
        <f>IF($O275="","",$O275*N($P275))</f>
        <v/>
      </c>
      <c r="R275" s="18">
        <f>IF($I275="","",$I275*N($P275))</f>
        <v/>
      </c>
      <c r="S275" s="15">
        <f>IF($E275="","",IF($I275="","Pedido sin enviar",IF($K275="",IF(N($I275)&lt;N($H275),"Envío parcial · en camino","En camino"),IF($K275=$I275,IF(N($I275)&lt;N($H275),"Recibido · envío parcial","Recibido OK"),"Recibido con diferencia"))))</f>
        <v/>
      </c>
      <c r="T275" s="13" t="n"/>
      <c r="U275" s="15">
        <f>IF(OR($A275="",$A275&lt;&gt;Remito!$C$3),"",COUNTIF($A$2:$A275,$A275))</f>
        <v/>
      </c>
    </row>
    <row r="276">
      <c r="A276" s="13" t="n"/>
      <c r="B276" s="14" t="n"/>
      <c r="C276" s="13" t="n"/>
      <c r="D276" s="13" t="n"/>
      <c r="E276" s="13" t="n"/>
      <c r="F276" s="15">
        <f>IF($E276="","",IFERROR(INDEX('Sucursales y productos'!$E$2:$E$301,MATCH($E276,'Sucursales y productos'!$D$2:$D$301,0)),"Código no cargado"))</f>
        <v/>
      </c>
      <c r="G276" s="15">
        <f>IF($E276="","",IFERROR(INDEX('Sucursales y productos'!$F$2:$F$301,MATCH($E276,'Sucursales y productos'!$D$2:$D$301,0)),""))</f>
        <v/>
      </c>
      <c r="H276" s="16" t="n"/>
      <c r="I276" s="16" t="n"/>
      <c r="J276" s="14" t="n"/>
      <c r="K276" s="16" t="n"/>
      <c r="L276" s="14" t="n"/>
      <c r="M276" s="13" t="n"/>
      <c r="N276" s="17">
        <f>IF(OR($H276="",$I276=""),"",MAX(0,$H276-$I276))</f>
        <v/>
      </c>
      <c r="O276" s="17">
        <f>IF(OR($I276="",$K276=""),"",$K276-$I276)</f>
        <v/>
      </c>
      <c r="P276" s="18">
        <f>IF($E276="","",IFERROR(INDEX('Sucursales y productos'!$G$2:$G$301,MATCH($E276,'Sucursales y productos'!$D$2:$D$301,0)),0))</f>
        <v/>
      </c>
      <c r="Q276" s="18">
        <f>IF($O276="","",$O276*N($P276))</f>
        <v/>
      </c>
      <c r="R276" s="18">
        <f>IF($I276="","",$I276*N($P276))</f>
        <v/>
      </c>
      <c r="S276" s="15">
        <f>IF($E276="","",IF($I276="","Pedido sin enviar",IF($K276="",IF(N($I276)&lt;N($H276),"Envío parcial · en camino","En camino"),IF($K276=$I276,IF(N($I276)&lt;N($H276),"Recibido · envío parcial","Recibido OK"),"Recibido con diferencia"))))</f>
        <v/>
      </c>
      <c r="T276" s="13" t="n"/>
      <c r="U276" s="15">
        <f>IF(OR($A276="",$A276&lt;&gt;Remito!$C$3),"",COUNTIF($A$2:$A276,$A276))</f>
        <v/>
      </c>
    </row>
    <row r="277">
      <c r="A277" s="13" t="n"/>
      <c r="B277" s="14" t="n"/>
      <c r="C277" s="13" t="n"/>
      <c r="D277" s="13" t="n"/>
      <c r="E277" s="13" t="n"/>
      <c r="F277" s="15">
        <f>IF($E277="","",IFERROR(INDEX('Sucursales y productos'!$E$2:$E$301,MATCH($E277,'Sucursales y productos'!$D$2:$D$301,0)),"Código no cargado"))</f>
        <v/>
      </c>
      <c r="G277" s="15">
        <f>IF($E277="","",IFERROR(INDEX('Sucursales y productos'!$F$2:$F$301,MATCH($E277,'Sucursales y productos'!$D$2:$D$301,0)),""))</f>
        <v/>
      </c>
      <c r="H277" s="16" t="n"/>
      <c r="I277" s="16" t="n"/>
      <c r="J277" s="14" t="n"/>
      <c r="K277" s="16" t="n"/>
      <c r="L277" s="14" t="n"/>
      <c r="M277" s="13" t="n"/>
      <c r="N277" s="17">
        <f>IF(OR($H277="",$I277=""),"",MAX(0,$H277-$I277))</f>
        <v/>
      </c>
      <c r="O277" s="17">
        <f>IF(OR($I277="",$K277=""),"",$K277-$I277)</f>
        <v/>
      </c>
      <c r="P277" s="18">
        <f>IF($E277="","",IFERROR(INDEX('Sucursales y productos'!$G$2:$G$301,MATCH($E277,'Sucursales y productos'!$D$2:$D$301,0)),0))</f>
        <v/>
      </c>
      <c r="Q277" s="18">
        <f>IF($O277="","",$O277*N($P277))</f>
        <v/>
      </c>
      <c r="R277" s="18">
        <f>IF($I277="","",$I277*N($P277))</f>
        <v/>
      </c>
      <c r="S277" s="15">
        <f>IF($E277="","",IF($I277="","Pedido sin enviar",IF($K277="",IF(N($I277)&lt;N($H277),"Envío parcial · en camino","En camino"),IF($K277=$I277,IF(N($I277)&lt;N($H277),"Recibido · envío parcial","Recibido OK"),"Recibido con diferencia"))))</f>
        <v/>
      </c>
      <c r="T277" s="13" t="n"/>
      <c r="U277" s="15">
        <f>IF(OR($A277="",$A277&lt;&gt;Remito!$C$3),"",COUNTIF($A$2:$A277,$A277))</f>
        <v/>
      </c>
    </row>
    <row r="278">
      <c r="A278" s="13" t="n"/>
      <c r="B278" s="14" t="n"/>
      <c r="C278" s="13" t="n"/>
      <c r="D278" s="13" t="n"/>
      <c r="E278" s="13" t="n"/>
      <c r="F278" s="15">
        <f>IF($E278="","",IFERROR(INDEX('Sucursales y productos'!$E$2:$E$301,MATCH($E278,'Sucursales y productos'!$D$2:$D$301,0)),"Código no cargado"))</f>
        <v/>
      </c>
      <c r="G278" s="15">
        <f>IF($E278="","",IFERROR(INDEX('Sucursales y productos'!$F$2:$F$301,MATCH($E278,'Sucursales y productos'!$D$2:$D$301,0)),""))</f>
        <v/>
      </c>
      <c r="H278" s="16" t="n"/>
      <c r="I278" s="16" t="n"/>
      <c r="J278" s="14" t="n"/>
      <c r="K278" s="16" t="n"/>
      <c r="L278" s="14" t="n"/>
      <c r="M278" s="13" t="n"/>
      <c r="N278" s="17">
        <f>IF(OR($H278="",$I278=""),"",MAX(0,$H278-$I278))</f>
        <v/>
      </c>
      <c r="O278" s="17">
        <f>IF(OR($I278="",$K278=""),"",$K278-$I278)</f>
        <v/>
      </c>
      <c r="P278" s="18">
        <f>IF($E278="","",IFERROR(INDEX('Sucursales y productos'!$G$2:$G$301,MATCH($E278,'Sucursales y productos'!$D$2:$D$301,0)),0))</f>
        <v/>
      </c>
      <c r="Q278" s="18">
        <f>IF($O278="","",$O278*N($P278))</f>
        <v/>
      </c>
      <c r="R278" s="18">
        <f>IF($I278="","",$I278*N($P278))</f>
        <v/>
      </c>
      <c r="S278" s="15">
        <f>IF($E278="","",IF($I278="","Pedido sin enviar",IF($K278="",IF(N($I278)&lt;N($H278),"Envío parcial · en camino","En camino"),IF($K278=$I278,IF(N($I278)&lt;N($H278),"Recibido · envío parcial","Recibido OK"),"Recibido con diferencia"))))</f>
        <v/>
      </c>
      <c r="T278" s="13" t="n"/>
      <c r="U278" s="15">
        <f>IF(OR($A278="",$A278&lt;&gt;Remito!$C$3),"",COUNTIF($A$2:$A278,$A278))</f>
        <v/>
      </c>
    </row>
    <row r="279">
      <c r="A279" s="13" t="n"/>
      <c r="B279" s="14" t="n"/>
      <c r="C279" s="13" t="n"/>
      <c r="D279" s="13" t="n"/>
      <c r="E279" s="13" t="n"/>
      <c r="F279" s="15">
        <f>IF($E279="","",IFERROR(INDEX('Sucursales y productos'!$E$2:$E$301,MATCH($E279,'Sucursales y productos'!$D$2:$D$301,0)),"Código no cargado"))</f>
        <v/>
      </c>
      <c r="G279" s="15">
        <f>IF($E279="","",IFERROR(INDEX('Sucursales y productos'!$F$2:$F$301,MATCH($E279,'Sucursales y productos'!$D$2:$D$301,0)),""))</f>
        <v/>
      </c>
      <c r="H279" s="16" t="n"/>
      <c r="I279" s="16" t="n"/>
      <c r="J279" s="14" t="n"/>
      <c r="K279" s="16" t="n"/>
      <c r="L279" s="14" t="n"/>
      <c r="M279" s="13" t="n"/>
      <c r="N279" s="17">
        <f>IF(OR($H279="",$I279=""),"",MAX(0,$H279-$I279))</f>
        <v/>
      </c>
      <c r="O279" s="17">
        <f>IF(OR($I279="",$K279=""),"",$K279-$I279)</f>
        <v/>
      </c>
      <c r="P279" s="18">
        <f>IF($E279="","",IFERROR(INDEX('Sucursales y productos'!$G$2:$G$301,MATCH($E279,'Sucursales y productos'!$D$2:$D$301,0)),0))</f>
        <v/>
      </c>
      <c r="Q279" s="18">
        <f>IF($O279="","",$O279*N($P279))</f>
        <v/>
      </c>
      <c r="R279" s="18">
        <f>IF($I279="","",$I279*N($P279))</f>
        <v/>
      </c>
      <c r="S279" s="15">
        <f>IF($E279="","",IF($I279="","Pedido sin enviar",IF($K279="",IF(N($I279)&lt;N($H279),"Envío parcial · en camino","En camino"),IF($K279=$I279,IF(N($I279)&lt;N($H279),"Recibido · envío parcial","Recibido OK"),"Recibido con diferencia"))))</f>
        <v/>
      </c>
      <c r="T279" s="13" t="n"/>
      <c r="U279" s="15">
        <f>IF(OR($A279="",$A279&lt;&gt;Remito!$C$3),"",COUNTIF($A$2:$A279,$A279))</f>
        <v/>
      </c>
    </row>
    <row r="280">
      <c r="A280" s="13" t="n"/>
      <c r="B280" s="14" t="n"/>
      <c r="C280" s="13" t="n"/>
      <c r="D280" s="13" t="n"/>
      <c r="E280" s="13" t="n"/>
      <c r="F280" s="15">
        <f>IF($E280="","",IFERROR(INDEX('Sucursales y productos'!$E$2:$E$301,MATCH($E280,'Sucursales y productos'!$D$2:$D$301,0)),"Código no cargado"))</f>
        <v/>
      </c>
      <c r="G280" s="15">
        <f>IF($E280="","",IFERROR(INDEX('Sucursales y productos'!$F$2:$F$301,MATCH($E280,'Sucursales y productos'!$D$2:$D$301,0)),""))</f>
        <v/>
      </c>
      <c r="H280" s="16" t="n"/>
      <c r="I280" s="16" t="n"/>
      <c r="J280" s="14" t="n"/>
      <c r="K280" s="16" t="n"/>
      <c r="L280" s="14" t="n"/>
      <c r="M280" s="13" t="n"/>
      <c r="N280" s="17">
        <f>IF(OR($H280="",$I280=""),"",MAX(0,$H280-$I280))</f>
        <v/>
      </c>
      <c r="O280" s="17">
        <f>IF(OR($I280="",$K280=""),"",$K280-$I280)</f>
        <v/>
      </c>
      <c r="P280" s="18">
        <f>IF($E280="","",IFERROR(INDEX('Sucursales y productos'!$G$2:$G$301,MATCH($E280,'Sucursales y productos'!$D$2:$D$301,0)),0))</f>
        <v/>
      </c>
      <c r="Q280" s="18">
        <f>IF($O280="","",$O280*N($P280))</f>
        <v/>
      </c>
      <c r="R280" s="18">
        <f>IF($I280="","",$I280*N($P280))</f>
        <v/>
      </c>
      <c r="S280" s="15">
        <f>IF($E280="","",IF($I280="","Pedido sin enviar",IF($K280="",IF(N($I280)&lt;N($H280),"Envío parcial · en camino","En camino"),IF($K280=$I280,IF(N($I280)&lt;N($H280),"Recibido · envío parcial","Recibido OK"),"Recibido con diferencia"))))</f>
        <v/>
      </c>
      <c r="T280" s="13" t="n"/>
      <c r="U280" s="15">
        <f>IF(OR($A280="",$A280&lt;&gt;Remito!$C$3),"",COUNTIF($A$2:$A280,$A280))</f>
        <v/>
      </c>
    </row>
    <row r="281">
      <c r="A281" s="13" t="n"/>
      <c r="B281" s="14" t="n"/>
      <c r="C281" s="13" t="n"/>
      <c r="D281" s="13" t="n"/>
      <c r="E281" s="13" t="n"/>
      <c r="F281" s="15">
        <f>IF($E281="","",IFERROR(INDEX('Sucursales y productos'!$E$2:$E$301,MATCH($E281,'Sucursales y productos'!$D$2:$D$301,0)),"Código no cargado"))</f>
        <v/>
      </c>
      <c r="G281" s="15">
        <f>IF($E281="","",IFERROR(INDEX('Sucursales y productos'!$F$2:$F$301,MATCH($E281,'Sucursales y productos'!$D$2:$D$301,0)),""))</f>
        <v/>
      </c>
      <c r="H281" s="16" t="n"/>
      <c r="I281" s="16" t="n"/>
      <c r="J281" s="14" t="n"/>
      <c r="K281" s="16" t="n"/>
      <c r="L281" s="14" t="n"/>
      <c r="M281" s="13" t="n"/>
      <c r="N281" s="17">
        <f>IF(OR($H281="",$I281=""),"",MAX(0,$H281-$I281))</f>
        <v/>
      </c>
      <c r="O281" s="17">
        <f>IF(OR($I281="",$K281=""),"",$K281-$I281)</f>
        <v/>
      </c>
      <c r="P281" s="18">
        <f>IF($E281="","",IFERROR(INDEX('Sucursales y productos'!$G$2:$G$301,MATCH($E281,'Sucursales y productos'!$D$2:$D$301,0)),0))</f>
        <v/>
      </c>
      <c r="Q281" s="18">
        <f>IF($O281="","",$O281*N($P281))</f>
        <v/>
      </c>
      <c r="R281" s="18">
        <f>IF($I281="","",$I281*N($P281))</f>
        <v/>
      </c>
      <c r="S281" s="15">
        <f>IF($E281="","",IF($I281="","Pedido sin enviar",IF($K281="",IF(N($I281)&lt;N($H281),"Envío parcial · en camino","En camino"),IF($K281=$I281,IF(N($I281)&lt;N($H281),"Recibido · envío parcial","Recibido OK"),"Recibido con diferencia"))))</f>
        <v/>
      </c>
      <c r="T281" s="13" t="n"/>
      <c r="U281" s="15">
        <f>IF(OR($A281="",$A281&lt;&gt;Remito!$C$3),"",COUNTIF($A$2:$A281,$A281))</f>
        <v/>
      </c>
    </row>
    <row r="282">
      <c r="A282" s="13" t="n"/>
      <c r="B282" s="14" t="n"/>
      <c r="C282" s="13" t="n"/>
      <c r="D282" s="13" t="n"/>
      <c r="E282" s="13" t="n"/>
      <c r="F282" s="15">
        <f>IF($E282="","",IFERROR(INDEX('Sucursales y productos'!$E$2:$E$301,MATCH($E282,'Sucursales y productos'!$D$2:$D$301,0)),"Código no cargado"))</f>
        <v/>
      </c>
      <c r="G282" s="15">
        <f>IF($E282="","",IFERROR(INDEX('Sucursales y productos'!$F$2:$F$301,MATCH($E282,'Sucursales y productos'!$D$2:$D$301,0)),""))</f>
        <v/>
      </c>
      <c r="H282" s="16" t="n"/>
      <c r="I282" s="16" t="n"/>
      <c r="J282" s="14" t="n"/>
      <c r="K282" s="16" t="n"/>
      <c r="L282" s="14" t="n"/>
      <c r="M282" s="13" t="n"/>
      <c r="N282" s="17">
        <f>IF(OR($H282="",$I282=""),"",MAX(0,$H282-$I282))</f>
        <v/>
      </c>
      <c r="O282" s="17">
        <f>IF(OR($I282="",$K282=""),"",$K282-$I282)</f>
        <v/>
      </c>
      <c r="P282" s="18">
        <f>IF($E282="","",IFERROR(INDEX('Sucursales y productos'!$G$2:$G$301,MATCH($E282,'Sucursales y productos'!$D$2:$D$301,0)),0))</f>
        <v/>
      </c>
      <c r="Q282" s="18">
        <f>IF($O282="","",$O282*N($P282))</f>
        <v/>
      </c>
      <c r="R282" s="18">
        <f>IF($I282="","",$I282*N($P282))</f>
        <v/>
      </c>
      <c r="S282" s="15">
        <f>IF($E282="","",IF($I282="","Pedido sin enviar",IF($K282="",IF(N($I282)&lt;N($H282),"Envío parcial · en camino","En camino"),IF($K282=$I282,IF(N($I282)&lt;N($H282),"Recibido · envío parcial","Recibido OK"),"Recibido con diferencia"))))</f>
        <v/>
      </c>
      <c r="T282" s="13" t="n"/>
      <c r="U282" s="15">
        <f>IF(OR($A282="",$A282&lt;&gt;Remito!$C$3),"",COUNTIF($A$2:$A282,$A282))</f>
        <v/>
      </c>
    </row>
    <row r="283">
      <c r="A283" s="13" t="n"/>
      <c r="B283" s="14" t="n"/>
      <c r="C283" s="13" t="n"/>
      <c r="D283" s="13" t="n"/>
      <c r="E283" s="13" t="n"/>
      <c r="F283" s="15">
        <f>IF($E283="","",IFERROR(INDEX('Sucursales y productos'!$E$2:$E$301,MATCH($E283,'Sucursales y productos'!$D$2:$D$301,0)),"Código no cargado"))</f>
        <v/>
      </c>
      <c r="G283" s="15">
        <f>IF($E283="","",IFERROR(INDEX('Sucursales y productos'!$F$2:$F$301,MATCH($E283,'Sucursales y productos'!$D$2:$D$301,0)),""))</f>
        <v/>
      </c>
      <c r="H283" s="16" t="n"/>
      <c r="I283" s="16" t="n"/>
      <c r="J283" s="14" t="n"/>
      <c r="K283" s="16" t="n"/>
      <c r="L283" s="14" t="n"/>
      <c r="M283" s="13" t="n"/>
      <c r="N283" s="17">
        <f>IF(OR($H283="",$I283=""),"",MAX(0,$H283-$I283))</f>
        <v/>
      </c>
      <c r="O283" s="17">
        <f>IF(OR($I283="",$K283=""),"",$K283-$I283)</f>
        <v/>
      </c>
      <c r="P283" s="18">
        <f>IF($E283="","",IFERROR(INDEX('Sucursales y productos'!$G$2:$G$301,MATCH($E283,'Sucursales y productos'!$D$2:$D$301,0)),0))</f>
        <v/>
      </c>
      <c r="Q283" s="18">
        <f>IF($O283="","",$O283*N($P283))</f>
        <v/>
      </c>
      <c r="R283" s="18">
        <f>IF($I283="","",$I283*N($P283))</f>
        <v/>
      </c>
      <c r="S283" s="15">
        <f>IF($E283="","",IF($I283="","Pedido sin enviar",IF($K283="",IF(N($I283)&lt;N($H283),"Envío parcial · en camino","En camino"),IF($K283=$I283,IF(N($I283)&lt;N($H283),"Recibido · envío parcial","Recibido OK"),"Recibido con diferencia"))))</f>
        <v/>
      </c>
      <c r="T283" s="13" t="n"/>
      <c r="U283" s="15">
        <f>IF(OR($A283="",$A283&lt;&gt;Remito!$C$3),"",COUNTIF($A$2:$A283,$A283))</f>
        <v/>
      </c>
    </row>
    <row r="284">
      <c r="A284" s="13" t="n"/>
      <c r="B284" s="14" t="n"/>
      <c r="C284" s="13" t="n"/>
      <c r="D284" s="13" t="n"/>
      <c r="E284" s="13" t="n"/>
      <c r="F284" s="15">
        <f>IF($E284="","",IFERROR(INDEX('Sucursales y productos'!$E$2:$E$301,MATCH($E284,'Sucursales y productos'!$D$2:$D$301,0)),"Código no cargado"))</f>
        <v/>
      </c>
      <c r="G284" s="15">
        <f>IF($E284="","",IFERROR(INDEX('Sucursales y productos'!$F$2:$F$301,MATCH($E284,'Sucursales y productos'!$D$2:$D$301,0)),""))</f>
        <v/>
      </c>
      <c r="H284" s="16" t="n"/>
      <c r="I284" s="16" t="n"/>
      <c r="J284" s="14" t="n"/>
      <c r="K284" s="16" t="n"/>
      <c r="L284" s="14" t="n"/>
      <c r="M284" s="13" t="n"/>
      <c r="N284" s="17">
        <f>IF(OR($H284="",$I284=""),"",MAX(0,$H284-$I284))</f>
        <v/>
      </c>
      <c r="O284" s="17">
        <f>IF(OR($I284="",$K284=""),"",$K284-$I284)</f>
        <v/>
      </c>
      <c r="P284" s="18">
        <f>IF($E284="","",IFERROR(INDEX('Sucursales y productos'!$G$2:$G$301,MATCH($E284,'Sucursales y productos'!$D$2:$D$301,0)),0))</f>
        <v/>
      </c>
      <c r="Q284" s="18">
        <f>IF($O284="","",$O284*N($P284))</f>
        <v/>
      </c>
      <c r="R284" s="18">
        <f>IF($I284="","",$I284*N($P284))</f>
        <v/>
      </c>
      <c r="S284" s="15">
        <f>IF($E284="","",IF($I284="","Pedido sin enviar",IF($K284="",IF(N($I284)&lt;N($H284),"Envío parcial · en camino","En camino"),IF($K284=$I284,IF(N($I284)&lt;N($H284),"Recibido · envío parcial","Recibido OK"),"Recibido con diferencia"))))</f>
        <v/>
      </c>
      <c r="T284" s="13" t="n"/>
      <c r="U284" s="15">
        <f>IF(OR($A284="",$A284&lt;&gt;Remito!$C$3),"",COUNTIF($A$2:$A284,$A284))</f>
        <v/>
      </c>
    </row>
    <row r="285">
      <c r="A285" s="13" t="n"/>
      <c r="B285" s="14" t="n"/>
      <c r="C285" s="13" t="n"/>
      <c r="D285" s="13" t="n"/>
      <c r="E285" s="13" t="n"/>
      <c r="F285" s="15">
        <f>IF($E285="","",IFERROR(INDEX('Sucursales y productos'!$E$2:$E$301,MATCH($E285,'Sucursales y productos'!$D$2:$D$301,0)),"Código no cargado"))</f>
        <v/>
      </c>
      <c r="G285" s="15">
        <f>IF($E285="","",IFERROR(INDEX('Sucursales y productos'!$F$2:$F$301,MATCH($E285,'Sucursales y productos'!$D$2:$D$301,0)),""))</f>
        <v/>
      </c>
      <c r="H285" s="16" t="n"/>
      <c r="I285" s="16" t="n"/>
      <c r="J285" s="14" t="n"/>
      <c r="K285" s="16" t="n"/>
      <c r="L285" s="14" t="n"/>
      <c r="M285" s="13" t="n"/>
      <c r="N285" s="17">
        <f>IF(OR($H285="",$I285=""),"",MAX(0,$H285-$I285))</f>
        <v/>
      </c>
      <c r="O285" s="17">
        <f>IF(OR($I285="",$K285=""),"",$K285-$I285)</f>
        <v/>
      </c>
      <c r="P285" s="18">
        <f>IF($E285="","",IFERROR(INDEX('Sucursales y productos'!$G$2:$G$301,MATCH($E285,'Sucursales y productos'!$D$2:$D$301,0)),0))</f>
        <v/>
      </c>
      <c r="Q285" s="18">
        <f>IF($O285="","",$O285*N($P285))</f>
        <v/>
      </c>
      <c r="R285" s="18">
        <f>IF($I285="","",$I285*N($P285))</f>
        <v/>
      </c>
      <c r="S285" s="15">
        <f>IF($E285="","",IF($I285="","Pedido sin enviar",IF($K285="",IF(N($I285)&lt;N($H285),"Envío parcial · en camino","En camino"),IF($K285=$I285,IF(N($I285)&lt;N($H285),"Recibido · envío parcial","Recibido OK"),"Recibido con diferencia"))))</f>
        <v/>
      </c>
      <c r="T285" s="13" t="n"/>
      <c r="U285" s="15">
        <f>IF(OR($A285="",$A285&lt;&gt;Remito!$C$3),"",COUNTIF($A$2:$A285,$A285))</f>
        <v/>
      </c>
    </row>
    <row r="286">
      <c r="A286" s="13" t="n"/>
      <c r="B286" s="14" t="n"/>
      <c r="C286" s="13" t="n"/>
      <c r="D286" s="13" t="n"/>
      <c r="E286" s="13" t="n"/>
      <c r="F286" s="15">
        <f>IF($E286="","",IFERROR(INDEX('Sucursales y productos'!$E$2:$E$301,MATCH($E286,'Sucursales y productos'!$D$2:$D$301,0)),"Código no cargado"))</f>
        <v/>
      </c>
      <c r="G286" s="15">
        <f>IF($E286="","",IFERROR(INDEX('Sucursales y productos'!$F$2:$F$301,MATCH($E286,'Sucursales y productos'!$D$2:$D$301,0)),""))</f>
        <v/>
      </c>
      <c r="H286" s="16" t="n"/>
      <c r="I286" s="16" t="n"/>
      <c r="J286" s="14" t="n"/>
      <c r="K286" s="16" t="n"/>
      <c r="L286" s="14" t="n"/>
      <c r="M286" s="13" t="n"/>
      <c r="N286" s="17">
        <f>IF(OR($H286="",$I286=""),"",MAX(0,$H286-$I286))</f>
        <v/>
      </c>
      <c r="O286" s="17">
        <f>IF(OR($I286="",$K286=""),"",$K286-$I286)</f>
        <v/>
      </c>
      <c r="P286" s="18">
        <f>IF($E286="","",IFERROR(INDEX('Sucursales y productos'!$G$2:$G$301,MATCH($E286,'Sucursales y productos'!$D$2:$D$301,0)),0))</f>
        <v/>
      </c>
      <c r="Q286" s="18">
        <f>IF($O286="","",$O286*N($P286))</f>
        <v/>
      </c>
      <c r="R286" s="18">
        <f>IF($I286="","",$I286*N($P286))</f>
        <v/>
      </c>
      <c r="S286" s="15">
        <f>IF($E286="","",IF($I286="","Pedido sin enviar",IF($K286="",IF(N($I286)&lt;N($H286),"Envío parcial · en camino","En camino"),IF($K286=$I286,IF(N($I286)&lt;N($H286),"Recibido · envío parcial","Recibido OK"),"Recibido con diferencia"))))</f>
        <v/>
      </c>
      <c r="T286" s="13" t="n"/>
      <c r="U286" s="15">
        <f>IF(OR($A286="",$A286&lt;&gt;Remito!$C$3),"",COUNTIF($A$2:$A286,$A286))</f>
        <v/>
      </c>
    </row>
    <row r="287">
      <c r="A287" s="13" t="n"/>
      <c r="B287" s="14" t="n"/>
      <c r="C287" s="13" t="n"/>
      <c r="D287" s="13" t="n"/>
      <c r="E287" s="13" t="n"/>
      <c r="F287" s="15">
        <f>IF($E287="","",IFERROR(INDEX('Sucursales y productos'!$E$2:$E$301,MATCH($E287,'Sucursales y productos'!$D$2:$D$301,0)),"Código no cargado"))</f>
        <v/>
      </c>
      <c r="G287" s="15">
        <f>IF($E287="","",IFERROR(INDEX('Sucursales y productos'!$F$2:$F$301,MATCH($E287,'Sucursales y productos'!$D$2:$D$301,0)),""))</f>
        <v/>
      </c>
      <c r="H287" s="16" t="n"/>
      <c r="I287" s="16" t="n"/>
      <c r="J287" s="14" t="n"/>
      <c r="K287" s="16" t="n"/>
      <c r="L287" s="14" t="n"/>
      <c r="M287" s="13" t="n"/>
      <c r="N287" s="17">
        <f>IF(OR($H287="",$I287=""),"",MAX(0,$H287-$I287))</f>
        <v/>
      </c>
      <c r="O287" s="17">
        <f>IF(OR($I287="",$K287=""),"",$K287-$I287)</f>
        <v/>
      </c>
      <c r="P287" s="18">
        <f>IF($E287="","",IFERROR(INDEX('Sucursales y productos'!$G$2:$G$301,MATCH($E287,'Sucursales y productos'!$D$2:$D$301,0)),0))</f>
        <v/>
      </c>
      <c r="Q287" s="18">
        <f>IF($O287="","",$O287*N($P287))</f>
        <v/>
      </c>
      <c r="R287" s="18">
        <f>IF($I287="","",$I287*N($P287))</f>
        <v/>
      </c>
      <c r="S287" s="15">
        <f>IF($E287="","",IF($I287="","Pedido sin enviar",IF($K287="",IF(N($I287)&lt;N($H287),"Envío parcial · en camino","En camino"),IF($K287=$I287,IF(N($I287)&lt;N($H287),"Recibido · envío parcial","Recibido OK"),"Recibido con diferencia"))))</f>
        <v/>
      </c>
      <c r="T287" s="13" t="n"/>
      <c r="U287" s="15">
        <f>IF(OR($A287="",$A287&lt;&gt;Remito!$C$3),"",COUNTIF($A$2:$A287,$A287))</f>
        <v/>
      </c>
    </row>
    <row r="288">
      <c r="A288" s="13" t="n"/>
      <c r="B288" s="14" t="n"/>
      <c r="C288" s="13" t="n"/>
      <c r="D288" s="13" t="n"/>
      <c r="E288" s="13" t="n"/>
      <c r="F288" s="15">
        <f>IF($E288="","",IFERROR(INDEX('Sucursales y productos'!$E$2:$E$301,MATCH($E288,'Sucursales y productos'!$D$2:$D$301,0)),"Código no cargado"))</f>
        <v/>
      </c>
      <c r="G288" s="15">
        <f>IF($E288="","",IFERROR(INDEX('Sucursales y productos'!$F$2:$F$301,MATCH($E288,'Sucursales y productos'!$D$2:$D$301,0)),""))</f>
        <v/>
      </c>
      <c r="H288" s="16" t="n"/>
      <c r="I288" s="16" t="n"/>
      <c r="J288" s="14" t="n"/>
      <c r="K288" s="16" t="n"/>
      <c r="L288" s="14" t="n"/>
      <c r="M288" s="13" t="n"/>
      <c r="N288" s="17">
        <f>IF(OR($H288="",$I288=""),"",MAX(0,$H288-$I288))</f>
        <v/>
      </c>
      <c r="O288" s="17">
        <f>IF(OR($I288="",$K288=""),"",$K288-$I288)</f>
        <v/>
      </c>
      <c r="P288" s="18">
        <f>IF($E288="","",IFERROR(INDEX('Sucursales y productos'!$G$2:$G$301,MATCH($E288,'Sucursales y productos'!$D$2:$D$301,0)),0))</f>
        <v/>
      </c>
      <c r="Q288" s="18">
        <f>IF($O288="","",$O288*N($P288))</f>
        <v/>
      </c>
      <c r="R288" s="18">
        <f>IF($I288="","",$I288*N($P288))</f>
        <v/>
      </c>
      <c r="S288" s="15">
        <f>IF($E288="","",IF($I288="","Pedido sin enviar",IF($K288="",IF(N($I288)&lt;N($H288),"Envío parcial · en camino","En camino"),IF($K288=$I288,IF(N($I288)&lt;N($H288),"Recibido · envío parcial","Recibido OK"),"Recibido con diferencia"))))</f>
        <v/>
      </c>
      <c r="T288" s="13" t="n"/>
      <c r="U288" s="15">
        <f>IF(OR($A288="",$A288&lt;&gt;Remito!$C$3),"",COUNTIF($A$2:$A288,$A288))</f>
        <v/>
      </c>
    </row>
    <row r="289">
      <c r="A289" s="13" t="n"/>
      <c r="B289" s="14" t="n"/>
      <c r="C289" s="13" t="n"/>
      <c r="D289" s="13" t="n"/>
      <c r="E289" s="13" t="n"/>
      <c r="F289" s="15">
        <f>IF($E289="","",IFERROR(INDEX('Sucursales y productos'!$E$2:$E$301,MATCH($E289,'Sucursales y productos'!$D$2:$D$301,0)),"Código no cargado"))</f>
        <v/>
      </c>
      <c r="G289" s="15">
        <f>IF($E289="","",IFERROR(INDEX('Sucursales y productos'!$F$2:$F$301,MATCH($E289,'Sucursales y productos'!$D$2:$D$301,0)),""))</f>
        <v/>
      </c>
      <c r="H289" s="16" t="n"/>
      <c r="I289" s="16" t="n"/>
      <c r="J289" s="14" t="n"/>
      <c r="K289" s="16" t="n"/>
      <c r="L289" s="14" t="n"/>
      <c r="M289" s="13" t="n"/>
      <c r="N289" s="17">
        <f>IF(OR($H289="",$I289=""),"",MAX(0,$H289-$I289))</f>
        <v/>
      </c>
      <c r="O289" s="17">
        <f>IF(OR($I289="",$K289=""),"",$K289-$I289)</f>
        <v/>
      </c>
      <c r="P289" s="18">
        <f>IF($E289="","",IFERROR(INDEX('Sucursales y productos'!$G$2:$G$301,MATCH($E289,'Sucursales y productos'!$D$2:$D$301,0)),0))</f>
        <v/>
      </c>
      <c r="Q289" s="18">
        <f>IF($O289="","",$O289*N($P289))</f>
        <v/>
      </c>
      <c r="R289" s="18">
        <f>IF($I289="","",$I289*N($P289))</f>
        <v/>
      </c>
      <c r="S289" s="15">
        <f>IF($E289="","",IF($I289="","Pedido sin enviar",IF($K289="",IF(N($I289)&lt;N($H289),"Envío parcial · en camino","En camino"),IF($K289=$I289,IF(N($I289)&lt;N($H289),"Recibido · envío parcial","Recibido OK"),"Recibido con diferencia"))))</f>
        <v/>
      </c>
      <c r="T289" s="13" t="n"/>
      <c r="U289" s="15">
        <f>IF(OR($A289="",$A289&lt;&gt;Remito!$C$3),"",COUNTIF($A$2:$A289,$A289))</f>
        <v/>
      </c>
    </row>
    <row r="290">
      <c r="A290" s="13" t="n"/>
      <c r="B290" s="14" t="n"/>
      <c r="C290" s="13" t="n"/>
      <c r="D290" s="13" t="n"/>
      <c r="E290" s="13" t="n"/>
      <c r="F290" s="15">
        <f>IF($E290="","",IFERROR(INDEX('Sucursales y productos'!$E$2:$E$301,MATCH($E290,'Sucursales y productos'!$D$2:$D$301,0)),"Código no cargado"))</f>
        <v/>
      </c>
      <c r="G290" s="15">
        <f>IF($E290="","",IFERROR(INDEX('Sucursales y productos'!$F$2:$F$301,MATCH($E290,'Sucursales y productos'!$D$2:$D$301,0)),""))</f>
        <v/>
      </c>
      <c r="H290" s="16" t="n"/>
      <c r="I290" s="16" t="n"/>
      <c r="J290" s="14" t="n"/>
      <c r="K290" s="16" t="n"/>
      <c r="L290" s="14" t="n"/>
      <c r="M290" s="13" t="n"/>
      <c r="N290" s="17">
        <f>IF(OR($H290="",$I290=""),"",MAX(0,$H290-$I290))</f>
        <v/>
      </c>
      <c r="O290" s="17">
        <f>IF(OR($I290="",$K290=""),"",$K290-$I290)</f>
        <v/>
      </c>
      <c r="P290" s="18">
        <f>IF($E290="","",IFERROR(INDEX('Sucursales y productos'!$G$2:$G$301,MATCH($E290,'Sucursales y productos'!$D$2:$D$301,0)),0))</f>
        <v/>
      </c>
      <c r="Q290" s="18">
        <f>IF($O290="","",$O290*N($P290))</f>
        <v/>
      </c>
      <c r="R290" s="18">
        <f>IF($I290="","",$I290*N($P290))</f>
        <v/>
      </c>
      <c r="S290" s="15">
        <f>IF($E290="","",IF($I290="","Pedido sin enviar",IF($K290="",IF(N($I290)&lt;N($H290),"Envío parcial · en camino","En camino"),IF($K290=$I290,IF(N($I290)&lt;N($H290),"Recibido · envío parcial","Recibido OK"),"Recibido con diferencia"))))</f>
        <v/>
      </c>
      <c r="T290" s="13" t="n"/>
      <c r="U290" s="15">
        <f>IF(OR($A290="",$A290&lt;&gt;Remito!$C$3),"",COUNTIF($A$2:$A290,$A290))</f>
        <v/>
      </c>
    </row>
    <row r="291">
      <c r="A291" s="13" t="n"/>
      <c r="B291" s="14" t="n"/>
      <c r="C291" s="13" t="n"/>
      <c r="D291" s="13" t="n"/>
      <c r="E291" s="13" t="n"/>
      <c r="F291" s="15">
        <f>IF($E291="","",IFERROR(INDEX('Sucursales y productos'!$E$2:$E$301,MATCH($E291,'Sucursales y productos'!$D$2:$D$301,0)),"Código no cargado"))</f>
        <v/>
      </c>
      <c r="G291" s="15">
        <f>IF($E291="","",IFERROR(INDEX('Sucursales y productos'!$F$2:$F$301,MATCH($E291,'Sucursales y productos'!$D$2:$D$301,0)),""))</f>
        <v/>
      </c>
      <c r="H291" s="16" t="n"/>
      <c r="I291" s="16" t="n"/>
      <c r="J291" s="14" t="n"/>
      <c r="K291" s="16" t="n"/>
      <c r="L291" s="14" t="n"/>
      <c r="M291" s="13" t="n"/>
      <c r="N291" s="17">
        <f>IF(OR($H291="",$I291=""),"",MAX(0,$H291-$I291))</f>
        <v/>
      </c>
      <c r="O291" s="17">
        <f>IF(OR($I291="",$K291=""),"",$K291-$I291)</f>
        <v/>
      </c>
      <c r="P291" s="18">
        <f>IF($E291="","",IFERROR(INDEX('Sucursales y productos'!$G$2:$G$301,MATCH($E291,'Sucursales y productos'!$D$2:$D$301,0)),0))</f>
        <v/>
      </c>
      <c r="Q291" s="18">
        <f>IF($O291="","",$O291*N($P291))</f>
        <v/>
      </c>
      <c r="R291" s="18">
        <f>IF($I291="","",$I291*N($P291))</f>
        <v/>
      </c>
      <c r="S291" s="15">
        <f>IF($E291="","",IF($I291="","Pedido sin enviar",IF($K291="",IF(N($I291)&lt;N($H291),"Envío parcial · en camino","En camino"),IF($K291=$I291,IF(N($I291)&lt;N($H291),"Recibido · envío parcial","Recibido OK"),"Recibido con diferencia"))))</f>
        <v/>
      </c>
      <c r="T291" s="13" t="n"/>
      <c r="U291" s="15">
        <f>IF(OR($A291="",$A291&lt;&gt;Remito!$C$3),"",COUNTIF($A$2:$A291,$A291))</f>
        <v/>
      </c>
    </row>
    <row r="292">
      <c r="A292" s="13" t="n"/>
      <c r="B292" s="14" t="n"/>
      <c r="C292" s="13" t="n"/>
      <c r="D292" s="13" t="n"/>
      <c r="E292" s="13" t="n"/>
      <c r="F292" s="15">
        <f>IF($E292="","",IFERROR(INDEX('Sucursales y productos'!$E$2:$E$301,MATCH($E292,'Sucursales y productos'!$D$2:$D$301,0)),"Código no cargado"))</f>
        <v/>
      </c>
      <c r="G292" s="15">
        <f>IF($E292="","",IFERROR(INDEX('Sucursales y productos'!$F$2:$F$301,MATCH($E292,'Sucursales y productos'!$D$2:$D$301,0)),""))</f>
        <v/>
      </c>
      <c r="H292" s="16" t="n"/>
      <c r="I292" s="16" t="n"/>
      <c r="J292" s="14" t="n"/>
      <c r="K292" s="16" t="n"/>
      <c r="L292" s="14" t="n"/>
      <c r="M292" s="13" t="n"/>
      <c r="N292" s="17">
        <f>IF(OR($H292="",$I292=""),"",MAX(0,$H292-$I292))</f>
        <v/>
      </c>
      <c r="O292" s="17">
        <f>IF(OR($I292="",$K292=""),"",$K292-$I292)</f>
        <v/>
      </c>
      <c r="P292" s="18">
        <f>IF($E292="","",IFERROR(INDEX('Sucursales y productos'!$G$2:$G$301,MATCH($E292,'Sucursales y productos'!$D$2:$D$301,0)),0))</f>
        <v/>
      </c>
      <c r="Q292" s="18">
        <f>IF($O292="","",$O292*N($P292))</f>
        <v/>
      </c>
      <c r="R292" s="18">
        <f>IF($I292="","",$I292*N($P292))</f>
        <v/>
      </c>
      <c r="S292" s="15">
        <f>IF($E292="","",IF($I292="","Pedido sin enviar",IF($K292="",IF(N($I292)&lt;N($H292),"Envío parcial · en camino","En camino"),IF($K292=$I292,IF(N($I292)&lt;N($H292),"Recibido · envío parcial","Recibido OK"),"Recibido con diferencia"))))</f>
        <v/>
      </c>
      <c r="T292" s="13" t="n"/>
      <c r="U292" s="15">
        <f>IF(OR($A292="",$A292&lt;&gt;Remito!$C$3),"",COUNTIF($A$2:$A292,$A292))</f>
        <v/>
      </c>
    </row>
    <row r="293">
      <c r="A293" s="13" t="n"/>
      <c r="B293" s="14" t="n"/>
      <c r="C293" s="13" t="n"/>
      <c r="D293" s="13" t="n"/>
      <c r="E293" s="13" t="n"/>
      <c r="F293" s="15">
        <f>IF($E293="","",IFERROR(INDEX('Sucursales y productos'!$E$2:$E$301,MATCH($E293,'Sucursales y productos'!$D$2:$D$301,0)),"Código no cargado"))</f>
        <v/>
      </c>
      <c r="G293" s="15">
        <f>IF($E293="","",IFERROR(INDEX('Sucursales y productos'!$F$2:$F$301,MATCH($E293,'Sucursales y productos'!$D$2:$D$301,0)),""))</f>
        <v/>
      </c>
      <c r="H293" s="16" t="n"/>
      <c r="I293" s="16" t="n"/>
      <c r="J293" s="14" t="n"/>
      <c r="K293" s="16" t="n"/>
      <c r="L293" s="14" t="n"/>
      <c r="M293" s="13" t="n"/>
      <c r="N293" s="17">
        <f>IF(OR($H293="",$I293=""),"",MAX(0,$H293-$I293))</f>
        <v/>
      </c>
      <c r="O293" s="17">
        <f>IF(OR($I293="",$K293=""),"",$K293-$I293)</f>
        <v/>
      </c>
      <c r="P293" s="18">
        <f>IF($E293="","",IFERROR(INDEX('Sucursales y productos'!$G$2:$G$301,MATCH($E293,'Sucursales y productos'!$D$2:$D$301,0)),0))</f>
        <v/>
      </c>
      <c r="Q293" s="18">
        <f>IF($O293="","",$O293*N($P293))</f>
        <v/>
      </c>
      <c r="R293" s="18">
        <f>IF($I293="","",$I293*N($P293))</f>
        <v/>
      </c>
      <c r="S293" s="15">
        <f>IF($E293="","",IF($I293="","Pedido sin enviar",IF($K293="",IF(N($I293)&lt;N($H293),"Envío parcial · en camino","En camino"),IF($K293=$I293,IF(N($I293)&lt;N($H293),"Recibido · envío parcial","Recibido OK"),"Recibido con diferencia"))))</f>
        <v/>
      </c>
      <c r="T293" s="13" t="n"/>
      <c r="U293" s="15">
        <f>IF(OR($A293="",$A293&lt;&gt;Remito!$C$3),"",COUNTIF($A$2:$A293,$A293))</f>
        <v/>
      </c>
    </row>
    <row r="294">
      <c r="A294" s="13" t="n"/>
      <c r="B294" s="14" t="n"/>
      <c r="C294" s="13" t="n"/>
      <c r="D294" s="13" t="n"/>
      <c r="E294" s="13" t="n"/>
      <c r="F294" s="15">
        <f>IF($E294="","",IFERROR(INDEX('Sucursales y productos'!$E$2:$E$301,MATCH($E294,'Sucursales y productos'!$D$2:$D$301,0)),"Código no cargado"))</f>
        <v/>
      </c>
      <c r="G294" s="15">
        <f>IF($E294="","",IFERROR(INDEX('Sucursales y productos'!$F$2:$F$301,MATCH($E294,'Sucursales y productos'!$D$2:$D$301,0)),""))</f>
        <v/>
      </c>
      <c r="H294" s="16" t="n"/>
      <c r="I294" s="16" t="n"/>
      <c r="J294" s="14" t="n"/>
      <c r="K294" s="16" t="n"/>
      <c r="L294" s="14" t="n"/>
      <c r="M294" s="13" t="n"/>
      <c r="N294" s="17">
        <f>IF(OR($H294="",$I294=""),"",MAX(0,$H294-$I294))</f>
        <v/>
      </c>
      <c r="O294" s="17">
        <f>IF(OR($I294="",$K294=""),"",$K294-$I294)</f>
        <v/>
      </c>
      <c r="P294" s="18">
        <f>IF($E294="","",IFERROR(INDEX('Sucursales y productos'!$G$2:$G$301,MATCH($E294,'Sucursales y productos'!$D$2:$D$301,0)),0))</f>
        <v/>
      </c>
      <c r="Q294" s="18">
        <f>IF($O294="","",$O294*N($P294))</f>
        <v/>
      </c>
      <c r="R294" s="18">
        <f>IF($I294="","",$I294*N($P294))</f>
        <v/>
      </c>
      <c r="S294" s="15">
        <f>IF($E294="","",IF($I294="","Pedido sin enviar",IF($K294="",IF(N($I294)&lt;N($H294),"Envío parcial · en camino","En camino"),IF($K294=$I294,IF(N($I294)&lt;N($H294),"Recibido · envío parcial","Recibido OK"),"Recibido con diferencia"))))</f>
        <v/>
      </c>
      <c r="T294" s="13" t="n"/>
      <c r="U294" s="15">
        <f>IF(OR($A294="",$A294&lt;&gt;Remito!$C$3),"",COUNTIF($A$2:$A294,$A294))</f>
        <v/>
      </c>
    </row>
    <row r="295">
      <c r="A295" s="13" t="n"/>
      <c r="B295" s="14" t="n"/>
      <c r="C295" s="13" t="n"/>
      <c r="D295" s="13" t="n"/>
      <c r="E295" s="13" t="n"/>
      <c r="F295" s="15">
        <f>IF($E295="","",IFERROR(INDEX('Sucursales y productos'!$E$2:$E$301,MATCH($E295,'Sucursales y productos'!$D$2:$D$301,0)),"Código no cargado"))</f>
        <v/>
      </c>
      <c r="G295" s="15">
        <f>IF($E295="","",IFERROR(INDEX('Sucursales y productos'!$F$2:$F$301,MATCH($E295,'Sucursales y productos'!$D$2:$D$301,0)),""))</f>
        <v/>
      </c>
      <c r="H295" s="16" t="n"/>
      <c r="I295" s="16" t="n"/>
      <c r="J295" s="14" t="n"/>
      <c r="K295" s="16" t="n"/>
      <c r="L295" s="14" t="n"/>
      <c r="M295" s="13" t="n"/>
      <c r="N295" s="17">
        <f>IF(OR($H295="",$I295=""),"",MAX(0,$H295-$I295))</f>
        <v/>
      </c>
      <c r="O295" s="17">
        <f>IF(OR($I295="",$K295=""),"",$K295-$I295)</f>
        <v/>
      </c>
      <c r="P295" s="18">
        <f>IF($E295="","",IFERROR(INDEX('Sucursales y productos'!$G$2:$G$301,MATCH($E295,'Sucursales y productos'!$D$2:$D$301,0)),0))</f>
        <v/>
      </c>
      <c r="Q295" s="18">
        <f>IF($O295="","",$O295*N($P295))</f>
        <v/>
      </c>
      <c r="R295" s="18">
        <f>IF($I295="","",$I295*N($P295))</f>
        <v/>
      </c>
      <c r="S295" s="15">
        <f>IF($E295="","",IF($I295="","Pedido sin enviar",IF($K295="",IF(N($I295)&lt;N($H295),"Envío parcial · en camino","En camino"),IF($K295=$I295,IF(N($I295)&lt;N($H295),"Recibido · envío parcial","Recibido OK"),"Recibido con diferencia"))))</f>
        <v/>
      </c>
      <c r="T295" s="13" t="n"/>
      <c r="U295" s="15">
        <f>IF(OR($A295="",$A295&lt;&gt;Remito!$C$3),"",COUNTIF($A$2:$A295,$A295))</f>
        <v/>
      </c>
    </row>
    <row r="296">
      <c r="A296" s="13" t="n"/>
      <c r="B296" s="14" t="n"/>
      <c r="C296" s="13" t="n"/>
      <c r="D296" s="13" t="n"/>
      <c r="E296" s="13" t="n"/>
      <c r="F296" s="15">
        <f>IF($E296="","",IFERROR(INDEX('Sucursales y productos'!$E$2:$E$301,MATCH($E296,'Sucursales y productos'!$D$2:$D$301,0)),"Código no cargado"))</f>
        <v/>
      </c>
      <c r="G296" s="15">
        <f>IF($E296="","",IFERROR(INDEX('Sucursales y productos'!$F$2:$F$301,MATCH($E296,'Sucursales y productos'!$D$2:$D$301,0)),""))</f>
        <v/>
      </c>
      <c r="H296" s="16" t="n"/>
      <c r="I296" s="16" t="n"/>
      <c r="J296" s="14" t="n"/>
      <c r="K296" s="16" t="n"/>
      <c r="L296" s="14" t="n"/>
      <c r="M296" s="13" t="n"/>
      <c r="N296" s="17">
        <f>IF(OR($H296="",$I296=""),"",MAX(0,$H296-$I296))</f>
        <v/>
      </c>
      <c r="O296" s="17">
        <f>IF(OR($I296="",$K296=""),"",$K296-$I296)</f>
        <v/>
      </c>
      <c r="P296" s="18">
        <f>IF($E296="","",IFERROR(INDEX('Sucursales y productos'!$G$2:$G$301,MATCH($E296,'Sucursales y productos'!$D$2:$D$301,0)),0))</f>
        <v/>
      </c>
      <c r="Q296" s="18">
        <f>IF($O296="","",$O296*N($P296))</f>
        <v/>
      </c>
      <c r="R296" s="18">
        <f>IF($I296="","",$I296*N($P296))</f>
        <v/>
      </c>
      <c r="S296" s="15">
        <f>IF($E296="","",IF($I296="","Pedido sin enviar",IF($K296="",IF(N($I296)&lt;N($H296),"Envío parcial · en camino","En camino"),IF($K296=$I296,IF(N($I296)&lt;N($H296),"Recibido · envío parcial","Recibido OK"),"Recibido con diferencia"))))</f>
        <v/>
      </c>
      <c r="T296" s="13" t="n"/>
      <c r="U296" s="15">
        <f>IF(OR($A296="",$A296&lt;&gt;Remito!$C$3),"",COUNTIF($A$2:$A296,$A296))</f>
        <v/>
      </c>
    </row>
    <row r="297">
      <c r="A297" s="13" t="n"/>
      <c r="B297" s="14" t="n"/>
      <c r="C297" s="13" t="n"/>
      <c r="D297" s="13" t="n"/>
      <c r="E297" s="13" t="n"/>
      <c r="F297" s="15">
        <f>IF($E297="","",IFERROR(INDEX('Sucursales y productos'!$E$2:$E$301,MATCH($E297,'Sucursales y productos'!$D$2:$D$301,0)),"Código no cargado"))</f>
        <v/>
      </c>
      <c r="G297" s="15">
        <f>IF($E297="","",IFERROR(INDEX('Sucursales y productos'!$F$2:$F$301,MATCH($E297,'Sucursales y productos'!$D$2:$D$301,0)),""))</f>
        <v/>
      </c>
      <c r="H297" s="16" t="n"/>
      <c r="I297" s="16" t="n"/>
      <c r="J297" s="14" t="n"/>
      <c r="K297" s="16" t="n"/>
      <c r="L297" s="14" t="n"/>
      <c r="M297" s="13" t="n"/>
      <c r="N297" s="17">
        <f>IF(OR($H297="",$I297=""),"",MAX(0,$H297-$I297))</f>
        <v/>
      </c>
      <c r="O297" s="17">
        <f>IF(OR($I297="",$K297=""),"",$K297-$I297)</f>
        <v/>
      </c>
      <c r="P297" s="18">
        <f>IF($E297="","",IFERROR(INDEX('Sucursales y productos'!$G$2:$G$301,MATCH($E297,'Sucursales y productos'!$D$2:$D$301,0)),0))</f>
        <v/>
      </c>
      <c r="Q297" s="18">
        <f>IF($O297="","",$O297*N($P297))</f>
        <v/>
      </c>
      <c r="R297" s="18">
        <f>IF($I297="","",$I297*N($P297))</f>
        <v/>
      </c>
      <c r="S297" s="15">
        <f>IF($E297="","",IF($I297="","Pedido sin enviar",IF($K297="",IF(N($I297)&lt;N($H297),"Envío parcial · en camino","En camino"),IF($K297=$I297,IF(N($I297)&lt;N($H297),"Recibido · envío parcial","Recibido OK"),"Recibido con diferencia"))))</f>
        <v/>
      </c>
      <c r="T297" s="13" t="n"/>
      <c r="U297" s="15">
        <f>IF(OR($A297="",$A297&lt;&gt;Remito!$C$3),"",COUNTIF($A$2:$A297,$A297))</f>
        <v/>
      </c>
    </row>
    <row r="298">
      <c r="A298" s="13" t="n"/>
      <c r="B298" s="14" t="n"/>
      <c r="C298" s="13" t="n"/>
      <c r="D298" s="13" t="n"/>
      <c r="E298" s="13" t="n"/>
      <c r="F298" s="15">
        <f>IF($E298="","",IFERROR(INDEX('Sucursales y productos'!$E$2:$E$301,MATCH($E298,'Sucursales y productos'!$D$2:$D$301,0)),"Código no cargado"))</f>
        <v/>
      </c>
      <c r="G298" s="15">
        <f>IF($E298="","",IFERROR(INDEX('Sucursales y productos'!$F$2:$F$301,MATCH($E298,'Sucursales y productos'!$D$2:$D$301,0)),""))</f>
        <v/>
      </c>
      <c r="H298" s="16" t="n"/>
      <c r="I298" s="16" t="n"/>
      <c r="J298" s="14" t="n"/>
      <c r="K298" s="16" t="n"/>
      <c r="L298" s="14" t="n"/>
      <c r="M298" s="13" t="n"/>
      <c r="N298" s="17">
        <f>IF(OR($H298="",$I298=""),"",MAX(0,$H298-$I298))</f>
        <v/>
      </c>
      <c r="O298" s="17">
        <f>IF(OR($I298="",$K298=""),"",$K298-$I298)</f>
        <v/>
      </c>
      <c r="P298" s="18">
        <f>IF($E298="","",IFERROR(INDEX('Sucursales y productos'!$G$2:$G$301,MATCH($E298,'Sucursales y productos'!$D$2:$D$301,0)),0))</f>
        <v/>
      </c>
      <c r="Q298" s="18">
        <f>IF($O298="","",$O298*N($P298))</f>
        <v/>
      </c>
      <c r="R298" s="18">
        <f>IF($I298="","",$I298*N($P298))</f>
        <v/>
      </c>
      <c r="S298" s="15">
        <f>IF($E298="","",IF($I298="","Pedido sin enviar",IF($K298="",IF(N($I298)&lt;N($H298),"Envío parcial · en camino","En camino"),IF($K298=$I298,IF(N($I298)&lt;N($H298),"Recibido · envío parcial","Recibido OK"),"Recibido con diferencia"))))</f>
        <v/>
      </c>
      <c r="T298" s="13" t="n"/>
      <c r="U298" s="15">
        <f>IF(OR($A298="",$A298&lt;&gt;Remito!$C$3),"",COUNTIF($A$2:$A298,$A298))</f>
        <v/>
      </c>
    </row>
    <row r="299">
      <c r="A299" s="13" t="n"/>
      <c r="B299" s="14" t="n"/>
      <c r="C299" s="13" t="n"/>
      <c r="D299" s="13" t="n"/>
      <c r="E299" s="13" t="n"/>
      <c r="F299" s="15">
        <f>IF($E299="","",IFERROR(INDEX('Sucursales y productos'!$E$2:$E$301,MATCH($E299,'Sucursales y productos'!$D$2:$D$301,0)),"Código no cargado"))</f>
        <v/>
      </c>
      <c r="G299" s="15">
        <f>IF($E299="","",IFERROR(INDEX('Sucursales y productos'!$F$2:$F$301,MATCH($E299,'Sucursales y productos'!$D$2:$D$301,0)),""))</f>
        <v/>
      </c>
      <c r="H299" s="16" t="n"/>
      <c r="I299" s="16" t="n"/>
      <c r="J299" s="14" t="n"/>
      <c r="K299" s="16" t="n"/>
      <c r="L299" s="14" t="n"/>
      <c r="M299" s="13" t="n"/>
      <c r="N299" s="17">
        <f>IF(OR($H299="",$I299=""),"",MAX(0,$H299-$I299))</f>
        <v/>
      </c>
      <c r="O299" s="17">
        <f>IF(OR($I299="",$K299=""),"",$K299-$I299)</f>
        <v/>
      </c>
      <c r="P299" s="18">
        <f>IF($E299="","",IFERROR(INDEX('Sucursales y productos'!$G$2:$G$301,MATCH($E299,'Sucursales y productos'!$D$2:$D$301,0)),0))</f>
        <v/>
      </c>
      <c r="Q299" s="18">
        <f>IF($O299="","",$O299*N($P299))</f>
        <v/>
      </c>
      <c r="R299" s="18">
        <f>IF($I299="","",$I299*N($P299))</f>
        <v/>
      </c>
      <c r="S299" s="15">
        <f>IF($E299="","",IF($I299="","Pedido sin enviar",IF($K299="",IF(N($I299)&lt;N($H299),"Envío parcial · en camino","En camino"),IF($K299=$I299,IF(N($I299)&lt;N($H299),"Recibido · envío parcial","Recibido OK"),"Recibido con diferencia"))))</f>
        <v/>
      </c>
      <c r="T299" s="13" t="n"/>
      <c r="U299" s="15">
        <f>IF(OR($A299="",$A299&lt;&gt;Remito!$C$3),"",COUNTIF($A$2:$A299,$A299))</f>
        <v/>
      </c>
    </row>
    <row r="300">
      <c r="A300" s="13" t="n"/>
      <c r="B300" s="14" t="n"/>
      <c r="C300" s="13" t="n"/>
      <c r="D300" s="13" t="n"/>
      <c r="E300" s="13" t="n"/>
      <c r="F300" s="15">
        <f>IF($E300="","",IFERROR(INDEX('Sucursales y productos'!$E$2:$E$301,MATCH($E300,'Sucursales y productos'!$D$2:$D$301,0)),"Código no cargado"))</f>
        <v/>
      </c>
      <c r="G300" s="15">
        <f>IF($E300="","",IFERROR(INDEX('Sucursales y productos'!$F$2:$F$301,MATCH($E300,'Sucursales y productos'!$D$2:$D$301,0)),""))</f>
        <v/>
      </c>
      <c r="H300" s="16" t="n"/>
      <c r="I300" s="16" t="n"/>
      <c r="J300" s="14" t="n"/>
      <c r="K300" s="16" t="n"/>
      <c r="L300" s="14" t="n"/>
      <c r="M300" s="13" t="n"/>
      <c r="N300" s="17">
        <f>IF(OR($H300="",$I300=""),"",MAX(0,$H300-$I300))</f>
        <v/>
      </c>
      <c r="O300" s="17">
        <f>IF(OR($I300="",$K300=""),"",$K300-$I300)</f>
        <v/>
      </c>
      <c r="P300" s="18">
        <f>IF($E300="","",IFERROR(INDEX('Sucursales y productos'!$G$2:$G$301,MATCH($E300,'Sucursales y productos'!$D$2:$D$301,0)),0))</f>
        <v/>
      </c>
      <c r="Q300" s="18">
        <f>IF($O300="","",$O300*N($P300))</f>
        <v/>
      </c>
      <c r="R300" s="18">
        <f>IF($I300="","",$I300*N($P300))</f>
        <v/>
      </c>
      <c r="S300" s="15">
        <f>IF($E300="","",IF($I300="","Pedido sin enviar",IF($K300="",IF(N($I300)&lt;N($H300),"Envío parcial · en camino","En camino"),IF($K300=$I300,IF(N($I300)&lt;N($H300),"Recibido · envío parcial","Recibido OK"),"Recibido con diferencia"))))</f>
        <v/>
      </c>
      <c r="T300" s="13" t="n"/>
      <c r="U300" s="15">
        <f>IF(OR($A300="",$A300&lt;&gt;Remito!$C$3),"",COUNTIF($A$2:$A300,$A300))</f>
        <v/>
      </c>
    </row>
    <row r="301">
      <c r="A301" s="13" t="n"/>
      <c r="B301" s="14" t="n"/>
      <c r="C301" s="13" t="n"/>
      <c r="D301" s="13" t="n"/>
      <c r="E301" s="13" t="n"/>
      <c r="F301" s="15">
        <f>IF($E301="","",IFERROR(INDEX('Sucursales y productos'!$E$2:$E$301,MATCH($E301,'Sucursales y productos'!$D$2:$D$301,0)),"Código no cargado"))</f>
        <v/>
      </c>
      <c r="G301" s="15">
        <f>IF($E301="","",IFERROR(INDEX('Sucursales y productos'!$F$2:$F$301,MATCH($E301,'Sucursales y productos'!$D$2:$D$301,0)),""))</f>
        <v/>
      </c>
      <c r="H301" s="16" t="n"/>
      <c r="I301" s="16" t="n"/>
      <c r="J301" s="14" t="n"/>
      <c r="K301" s="16" t="n"/>
      <c r="L301" s="14" t="n"/>
      <c r="M301" s="13" t="n"/>
      <c r="N301" s="17">
        <f>IF(OR($H301="",$I301=""),"",MAX(0,$H301-$I301))</f>
        <v/>
      </c>
      <c r="O301" s="17">
        <f>IF(OR($I301="",$K301=""),"",$K301-$I301)</f>
        <v/>
      </c>
      <c r="P301" s="18">
        <f>IF($E301="","",IFERROR(INDEX('Sucursales y productos'!$G$2:$G$301,MATCH($E301,'Sucursales y productos'!$D$2:$D$301,0)),0))</f>
        <v/>
      </c>
      <c r="Q301" s="18">
        <f>IF($O301="","",$O301*N($P301))</f>
        <v/>
      </c>
      <c r="R301" s="18">
        <f>IF($I301="","",$I301*N($P301))</f>
        <v/>
      </c>
      <c r="S301" s="15">
        <f>IF($E301="","",IF($I301="","Pedido sin enviar",IF($K301="",IF(N($I301)&lt;N($H301),"Envío parcial · en camino","En camino"),IF($K301=$I301,IF(N($I301)&lt;N($H301),"Recibido · envío parcial","Recibido OK"),"Recibido con diferencia"))))</f>
        <v/>
      </c>
      <c r="T301" s="13" t="n"/>
      <c r="U301" s="15">
        <f>IF(OR($A301="",$A301&lt;&gt;Remito!$C$3),"",COUNTIF($A$2:$A301,$A301))</f>
        <v/>
      </c>
    </row>
    <row r="302">
      <c r="A302" s="13" t="n"/>
      <c r="B302" s="14" t="n"/>
      <c r="C302" s="13" t="n"/>
      <c r="D302" s="13" t="n"/>
      <c r="E302" s="13" t="n"/>
      <c r="F302" s="15">
        <f>IF($E302="","",IFERROR(INDEX('Sucursales y productos'!$E$2:$E$301,MATCH($E302,'Sucursales y productos'!$D$2:$D$301,0)),"Código no cargado"))</f>
        <v/>
      </c>
      <c r="G302" s="15">
        <f>IF($E302="","",IFERROR(INDEX('Sucursales y productos'!$F$2:$F$301,MATCH($E302,'Sucursales y productos'!$D$2:$D$301,0)),""))</f>
        <v/>
      </c>
      <c r="H302" s="16" t="n"/>
      <c r="I302" s="16" t="n"/>
      <c r="J302" s="14" t="n"/>
      <c r="K302" s="16" t="n"/>
      <c r="L302" s="14" t="n"/>
      <c r="M302" s="13" t="n"/>
      <c r="N302" s="17">
        <f>IF(OR($H302="",$I302=""),"",MAX(0,$H302-$I302))</f>
        <v/>
      </c>
      <c r="O302" s="17">
        <f>IF(OR($I302="",$K302=""),"",$K302-$I302)</f>
        <v/>
      </c>
      <c r="P302" s="18">
        <f>IF($E302="","",IFERROR(INDEX('Sucursales y productos'!$G$2:$G$301,MATCH($E302,'Sucursales y productos'!$D$2:$D$301,0)),0))</f>
        <v/>
      </c>
      <c r="Q302" s="18">
        <f>IF($O302="","",$O302*N($P302))</f>
        <v/>
      </c>
      <c r="R302" s="18">
        <f>IF($I302="","",$I302*N($P302))</f>
        <v/>
      </c>
      <c r="S302" s="15">
        <f>IF($E302="","",IF($I302="","Pedido sin enviar",IF($K302="",IF(N($I302)&lt;N($H302),"Envío parcial · en camino","En camino"),IF($K302=$I302,IF(N($I302)&lt;N($H302),"Recibido · envío parcial","Recibido OK"),"Recibido con diferencia"))))</f>
        <v/>
      </c>
      <c r="T302" s="13" t="n"/>
      <c r="U302" s="15">
        <f>IF(OR($A302="",$A302&lt;&gt;Remito!$C$3),"",COUNTIF($A$2:$A302,$A302))</f>
        <v/>
      </c>
    </row>
    <row r="303">
      <c r="A303" s="13" t="n"/>
      <c r="B303" s="14" t="n"/>
      <c r="C303" s="13" t="n"/>
      <c r="D303" s="13" t="n"/>
      <c r="E303" s="13" t="n"/>
      <c r="F303" s="15">
        <f>IF($E303="","",IFERROR(INDEX('Sucursales y productos'!$E$2:$E$301,MATCH($E303,'Sucursales y productos'!$D$2:$D$301,0)),"Código no cargado"))</f>
        <v/>
      </c>
      <c r="G303" s="15">
        <f>IF($E303="","",IFERROR(INDEX('Sucursales y productos'!$F$2:$F$301,MATCH($E303,'Sucursales y productos'!$D$2:$D$301,0)),""))</f>
        <v/>
      </c>
      <c r="H303" s="16" t="n"/>
      <c r="I303" s="16" t="n"/>
      <c r="J303" s="14" t="n"/>
      <c r="K303" s="16" t="n"/>
      <c r="L303" s="14" t="n"/>
      <c r="M303" s="13" t="n"/>
      <c r="N303" s="17">
        <f>IF(OR($H303="",$I303=""),"",MAX(0,$H303-$I303))</f>
        <v/>
      </c>
      <c r="O303" s="17">
        <f>IF(OR($I303="",$K303=""),"",$K303-$I303)</f>
        <v/>
      </c>
      <c r="P303" s="18">
        <f>IF($E303="","",IFERROR(INDEX('Sucursales y productos'!$G$2:$G$301,MATCH($E303,'Sucursales y productos'!$D$2:$D$301,0)),0))</f>
        <v/>
      </c>
      <c r="Q303" s="18">
        <f>IF($O303="","",$O303*N($P303))</f>
        <v/>
      </c>
      <c r="R303" s="18">
        <f>IF($I303="","",$I303*N($P303))</f>
        <v/>
      </c>
      <c r="S303" s="15">
        <f>IF($E303="","",IF($I303="","Pedido sin enviar",IF($K303="",IF(N($I303)&lt;N($H303),"Envío parcial · en camino","En camino"),IF($K303=$I303,IF(N($I303)&lt;N($H303),"Recibido · envío parcial","Recibido OK"),"Recibido con diferencia"))))</f>
        <v/>
      </c>
      <c r="T303" s="13" t="n"/>
      <c r="U303" s="15">
        <f>IF(OR($A303="",$A303&lt;&gt;Remito!$C$3),"",COUNTIF($A$2:$A303,$A303))</f>
        <v/>
      </c>
    </row>
    <row r="304">
      <c r="A304" s="13" t="n"/>
      <c r="B304" s="14" t="n"/>
      <c r="C304" s="13" t="n"/>
      <c r="D304" s="13" t="n"/>
      <c r="E304" s="13" t="n"/>
      <c r="F304" s="15">
        <f>IF($E304="","",IFERROR(INDEX('Sucursales y productos'!$E$2:$E$301,MATCH($E304,'Sucursales y productos'!$D$2:$D$301,0)),"Código no cargado"))</f>
        <v/>
      </c>
      <c r="G304" s="15">
        <f>IF($E304="","",IFERROR(INDEX('Sucursales y productos'!$F$2:$F$301,MATCH($E304,'Sucursales y productos'!$D$2:$D$301,0)),""))</f>
        <v/>
      </c>
      <c r="H304" s="16" t="n"/>
      <c r="I304" s="16" t="n"/>
      <c r="J304" s="14" t="n"/>
      <c r="K304" s="16" t="n"/>
      <c r="L304" s="14" t="n"/>
      <c r="M304" s="13" t="n"/>
      <c r="N304" s="17">
        <f>IF(OR($H304="",$I304=""),"",MAX(0,$H304-$I304))</f>
        <v/>
      </c>
      <c r="O304" s="17">
        <f>IF(OR($I304="",$K304=""),"",$K304-$I304)</f>
        <v/>
      </c>
      <c r="P304" s="18">
        <f>IF($E304="","",IFERROR(INDEX('Sucursales y productos'!$G$2:$G$301,MATCH($E304,'Sucursales y productos'!$D$2:$D$301,0)),0))</f>
        <v/>
      </c>
      <c r="Q304" s="18">
        <f>IF($O304="","",$O304*N($P304))</f>
        <v/>
      </c>
      <c r="R304" s="18">
        <f>IF($I304="","",$I304*N($P304))</f>
        <v/>
      </c>
      <c r="S304" s="15">
        <f>IF($E304="","",IF($I304="","Pedido sin enviar",IF($K304="",IF(N($I304)&lt;N($H304),"Envío parcial · en camino","En camino"),IF($K304=$I304,IF(N($I304)&lt;N($H304),"Recibido · envío parcial","Recibido OK"),"Recibido con diferencia"))))</f>
        <v/>
      </c>
      <c r="T304" s="13" t="n"/>
      <c r="U304" s="15">
        <f>IF(OR($A304="",$A304&lt;&gt;Remito!$C$3),"",COUNTIF($A$2:$A304,$A304))</f>
        <v/>
      </c>
    </row>
    <row r="305">
      <c r="A305" s="13" t="n"/>
      <c r="B305" s="14" t="n"/>
      <c r="C305" s="13" t="n"/>
      <c r="D305" s="13" t="n"/>
      <c r="E305" s="13" t="n"/>
      <c r="F305" s="15">
        <f>IF($E305="","",IFERROR(INDEX('Sucursales y productos'!$E$2:$E$301,MATCH($E305,'Sucursales y productos'!$D$2:$D$301,0)),"Código no cargado"))</f>
        <v/>
      </c>
      <c r="G305" s="15">
        <f>IF($E305="","",IFERROR(INDEX('Sucursales y productos'!$F$2:$F$301,MATCH($E305,'Sucursales y productos'!$D$2:$D$301,0)),""))</f>
        <v/>
      </c>
      <c r="H305" s="16" t="n"/>
      <c r="I305" s="16" t="n"/>
      <c r="J305" s="14" t="n"/>
      <c r="K305" s="16" t="n"/>
      <c r="L305" s="14" t="n"/>
      <c r="M305" s="13" t="n"/>
      <c r="N305" s="17">
        <f>IF(OR($H305="",$I305=""),"",MAX(0,$H305-$I305))</f>
        <v/>
      </c>
      <c r="O305" s="17">
        <f>IF(OR($I305="",$K305=""),"",$K305-$I305)</f>
        <v/>
      </c>
      <c r="P305" s="18">
        <f>IF($E305="","",IFERROR(INDEX('Sucursales y productos'!$G$2:$G$301,MATCH($E305,'Sucursales y productos'!$D$2:$D$301,0)),0))</f>
        <v/>
      </c>
      <c r="Q305" s="18">
        <f>IF($O305="","",$O305*N($P305))</f>
        <v/>
      </c>
      <c r="R305" s="18">
        <f>IF($I305="","",$I305*N($P305))</f>
        <v/>
      </c>
      <c r="S305" s="15">
        <f>IF($E305="","",IF($I305="","Pedido sin enviar",IF($K305="",IF(N($I305)&lt;N($H305),"Envío parcial · en camino","En camino"),IF($K305=$I305,IF(N($I305)&lt;N($H305),"Recibido · envío parcial","Recibido OK"),"Recibido con diferencia"))))</f>
        <v/>
      </c>
      <c r="T305" s="13" t="n"/>
      <c r="U305" s="15">
        <f>IF(OR($A305="",$A305&lt;&gt;Remito!$C$3),"",COUNTIF($A$2:$A305,$A305))</f>
        <v/>
      </c>
    </row>
    <row r="306">
      <c r="A306" s="13" t="n"/>
      <c r="B306" s="14" t="n"/>
      <c r="C306" s="13" t="n"/>
      <c r="D306" s="13" t="n"/>
      <c r="E306" s="13" t="n"/>
      <c r="F306" s="15">
        <f>IF($E306="","",IFERROR(INDEX('Sucursales y productos'!$E$2:$E$301,MATCH($E306,'Sucursales y productos'!$D$2:$D$301,0)),"Código no cargado"))</f>
        <v/>
      </c>
      <c r="G306" s="15">
        <f>IF($E306="","",IFERROR(INDEX('Sucursales y productos'!$F$2:$F$301,MATCH($E306,'Sucursales y productos'!$D$2:$D$301,0)),""))</f>
        <v/>
      </c>
      <c r="H306" s="16" t="n"/>
      <c r="I306" s="16" t="n"/>
      <c r="J306" s="14" t="n"/>
      <c r="K306" s="16" t="n"/>
      <c r="L306" s="14" t="n"/>
      <c r="M306" s="13" t="n"/>
      <c r="N306" s="17">
        <f>IF(OR($H306="",$I306=""),"",MAX(0,$H306-$I306))</f>
        <v/>
      </c>
      <c r="O306" s="17">
        <f>IF(OR($I306="",$K306=""),"",$K306-$I306)</f>
        <v/>
      </c>
      <c r="P306" s="18">
        <f>IF($E306="","",IFERROR(INDEX('Sucursales y productos'!$G$2:$G$301,MATCH($E306,'Sucursales y productos'!$D$2:$D$301,0)),0))</f>
        <v/>
      </c>
      <c r="Q306" s="18">
        <f>IF($O306="","",$O306*N($P306))</f>
        <v/>
      </c>
      <c r="R306" s="18">
        <f>IF($I306="","",$I306*N($P306))</f>
        <v/>
      </c>
      <c r="S306" s="15">
        <f>IF($E306="","",IF($I306="","Pedido sin enviar",IF($K306="",IF(N($I306)&lt;N($H306),"Envío parcial · en camino","En camino"),IF($K306=$I306,IF(N($I306)&lt;N($H306),"Recibido · envío parcial","Recibido OK"),"Recibido con diferencia"))))</f>
        <v/>
      </c>
      <c r="T306" s="13" t="n"/>
      <c r="U306" s="15">
        <f>IF(OR($A306="",$A306&lt;&gt;Remito!$C$3),"",COUNTIF($A$2:$A306,$A306))</f>
        <v/>
      </c>
    </row>
    <row r="307">
      <c r="A307" s="13" t="n"/>
      <c r="B307" s="14" t="n"/>
      <c r="C307" s="13" t="n"/>
      <c r="D307" s="13" t="n"/>
      <c r="E307" s="13" t="n"/>
      <c r="F307" s="15">
        <f>IF($E307="","",IFERROR(INDEX('Sucursales y productos'!$E$2:$E$301,MATCH($E307,'Sucursales y productos'!$D$2:$D$301,0)),"Código no cargado"))</f>
        <v/>
      </c>
      <c r="G307" s="15">
        <f>IF($E307="","",IFERROR(INDEX('Sucursales y productos'!$F$2:$F$301,MATCH($E307,'Sucursales y productos'!$D$2:$D$301,0)),""))</f>
        <v/>
      </c>
      <c r="H307" s="16" t="n"/>
      <c r="I307" s="16" t="n"/>
      <c r="J307" s="14" t="n"/>
      <c r="K307" s="16" t="n"/>
      <c r="L307" s="14" t="n"/>
      <c r="M307" s="13" t="n"/>
      <c r="N307" s="17">
        <f>IF(OR($H307="",$I307=""),"",MAX(0,$H307-$I307))</f>
        <v/>
      </c>
      <c r="O307" s="17">
        <f>IF(OR($I307="",$K307=""),"",$K307-$I307)</f>
        <v/>
      </c>
      <c r="P307" s="18">
        <f>IF($E307="","",IFERROR(INDEX('Sucursales y productos'!$G$2:$G$301,MATCH($E307,'Sucursales y productos'!$D$2:$D$301,0)),0))</f>
        <v/>
      </c>
      <c r="Q307" s="18">
        <f>IF($O307="","",$O307*N($P307))</f>
        <v/>
      </c>
      <c r="R307" s="18">
        <f>IF($I307="","",$I307*N($P307))</f>
        <v/>
      </c>
      <c r="S307" s="15">
        <f>IF($E307="","",IF($I307="","Pedido sin enviar",IF($K307="",IF(N($I307)&lt;N($H307),"Envío parcial · en camino","En camino"),IF($K307=$I307,IF(N($I307)&lt;N($H307),"Recibido · envío parcial","Recibido OK"),"Recibido con diferencia"))))</f>
        <v/>
      </c>
      <c r="T307" s="13" t="n"/>
      <c r="U307" s="15">
        <f>IF(OR($A307="",$A307&lt;&gt;Remito!$C$3),"",COUNTIF($A$2:$A307,$A307))</f>
        <v/>
      </c>
    </row>
    <row r="308">
      <c r="A308" s="13" t="n"/>
      <c r="B308" s="14" t="n"/>
      <c r="C308" s="13" t="n"/>
      <c r="D308" s="13" t="n"/>
      <c r="E308" s="13" t="n"/>
      <c r="F308" s="15">
        <f>IF($E308="","",IFERROR(INDEX('Sucursales y productos'!$E$2:$E$301,MATCH($E308,'Sucursales y productos'!$D$2:$D$301,0)),"Código no cargado"))</f>
        <v/>
      </c>
      <c r="G308" s="15">
        <f>IF($E308="","",IFERROR(INDEX('Sucursales y productos'!$F$2:$F$301,MATCH($E308,'Sucursales y productos'!$D$2:$D$301,0)),""))</f>
        <v/>
      </c>
      <c r="H308" s="16" t="n"/>
      <c r="I308" s="16" t="n"/>
      <c r="J308" s="14" t="n"/>
      <c r="K308" s="16" t="n"/>
      <c r="L308" s="14" t="n"/>
      <c r="M308" s="13" t="n"/>
      <c r="N308" s="17">
        <f>IF(OR($H308="",$I308=""),"",MAX(0,$H308-$I308))</f>
        <v/>
      </c>
      <c r="O308" s="17">
        <f>IF(OR($I308="",$K308=""),"",$K308-$I308)</f>
        <v/>
      </c>
      <c r="P308" s="18">
        <f>IF($E308="","",IFERROR(INDEX('Sucursales y productos'!$G$2:$G$301,MATCH($E308,'Sucursales y productos'!$D$2:$D$301,0)),0))</f>
        <v/>
      </c>
      <c r="Q308" s="18">
        <f>IF($O308="","",$O308*N($P308))</f>
        <v/>
      </c>
      <c r="R308" s="18">
        <f>IF($I308="","",$I308*N($P308))</f>
        <v/>
      </c>
      <c r="S308" s="15">
        <f>IF($E308="","",IF($I308="","Pedido sin enviar",IF($K308="",IF(N($I308)&lt;N($H308),"Envío parcial · en camino","En camino"),IF($K308=$I308,IF(N($I308)&lt;N($H308),"Recibido · envío parcial","Recibido OK"),"Recibido con diferencia"))))</f>
        <v/>
      </c>
      <c r="T308" s="13" t="n"/>
      <c r="U308" s="15">
        <f>IF(OR($A308="",$A308&lt;&gt;Remito!$C$3),"",COUNTIF($A$2:$A308,$A308))</f>
        <v/>
      </c>
    </row>
    <row r="309">
      <c r="A309" s="13" t="n"/>
      <c r="B309" s="14" t="n"/>
      <c r="C309" s="13" t="n"/>
      <c r="D309" s="13" t="n"/>
      <c r="E309" s="13" t="n"/>
      <c r="F309" s="15">
        <f>IF($E309="","",IFERROR(INDEX('Sucursales y productos'!$E$2:$E$301,MATCH($E309,'Sucursales y productos'!$D$2:$D$301,0)),"Código no cargado"))</f>
        <v/>
      </c>
      <c r="G309" s="15">
        <f>IF($E309="","",IFERROR(INDEX('Sucursales y productos'!$F$2:$F$301,MATCH($E309,'Sucursales y productos'!$D$2:$D$301,0)),""))</f>
        <v/>
      </c>
      <c r="H309" s="16" t="n"/>
      <c r="I309" s="16" t="n"/>
      <c r="J309" s="14" t="n"/>
      <c r="K309" s="16" t="n"/>
      <c r="L309" s="14" t="n"/>
      <c r="M309" s="13" t="n"/>
      <c r="N309" s="17">
        <f>IF(OR($H309="",$I309=""),"",MAX(0,$H309-$I309))</f>
        <v/>
      </c>
      <c r="O309" s="17">
        <f>IF(OR($I309="",$K309=""),"",$K309-$I309)</f>
        <v/>
      </c>
      <c r="P309" s="18">
        <f>IF($E309="","",IFERROR(INDEX('Sucursales y productos'!$G$2:$G$301,MATCH($E309,'Sucursales y productos'!$D$2:$D$301,0)),0))</f>
        <v/>
      </c>
      <c r="Q309" s="18">
        <f>IF($O309="","",$O309*N($P309))</f>
        <v/>
      </c>
      <c r="R309" s="18">
        <f>IF($I309="","",$I309*N($P309))</f>
        <v/>
      </c>
      <c r="S309" s="15">
        <f>IF($E309="","",IF($I309="","Pedido sin enviar",IF($K309="",IF(N($I309)&lt;N($H309),"Envío parcial · en camino","En camino"),IF($K309=$I309,IF(N($I309)&lt;N($H309),"Recibido · envío parcial","Recibido OK"),"Recibido con diferencia"))))</f>
        <v/>
      </c>
      <c r="T309" s="13" t="n"/>
      <c r="U309" s="15">
        <f>IF(OR($A309="",$A309&lt;&gt;Remito!$C$3),"",COUNTIF($A$2:$A309,$A309))</f>
        <v/>
      </c>
    </row>
    <row r="310">
      <c r="A310" s="13" t="n"/>
      <c r="B310" s="14" t="n"/>
      <c r="C310" s="13" t="n"/>
      <c r="D310" s="13" t="n"/>
      <c r="E310" s="13" t="n"/>
      <c r="F310" s="15">
        <f>IF($E310="","",IFERROR(INDEX('Sucursales y productos'!$E$2:$E$301,MATCH($E310,'Sucursales y productos'!$D$2:$D$301,0)),"Código no cargado"))</f>
        <v/>
      </c>
      <c r="G310" s="15">
        <f>IF($E310="","",IFERROR(INDEX('Sucursales y productos'!$F$2:$F$301,MATCH($E310,'Sucursales y productos'!$D$2:$D$301,0)),""))</f>
        <v/>
      </c>
      <c r="H310" s="16" t="n"/>
      <c r="I310" s="16" t="n"/>
      <c r="J310" s="14" t="n"/>
      <c r="K310" s="16" t="n"/>
      <c r="L310" s="14" t="n"/>
      <c r="M310" s="13" t="n"/>
      <c r="N310" s="17">
        <f>IF(OR($H310="",$I310=""),"",MAX(0,$H310-$I310))</f>
        <v/>
      </c>
      <c r="O310" s="17">
        <f>IF(OR($I310="",$K310=""),"",$K310-$I310)</f>
        <v/>
      </c>
      <c r="P310" s="18">
        <f>IF($E310="","",IFERROR(INDEX('Sucursales y productos'!$G$2:$G$301,MATCH($E310,'Sucursales y productos'!$D$2:$D$301,0)),0))</f>
        <v/>
      </c>
      <c r="Q310" s="18">
        <f>IF($O310="","",$O310*N($P310))</f>
        <v/>
      </c>
      <c r="R310" s="18">
        <f>IF($I310="","",$I310*N($P310))</f>
        <v/>
      </c>
      <c r="S310" s="15">
        <f>IF($E310="","",IF($I310="","Pedido sin enviar",IF($K310="",IF(N($I310)&lt;N($H310),"Envío parcial · en camino","En camino"),IF($K310=$I310,IF(N($I310)&lt;N($H310),"Recibido · envío parcial","Recibido OK"),"Recibido con diferencia"))))</f>
        <v/>
      </c>
      <c r="T310" s="13" t="n"/>
      <c r="U310" s="15">
        <f>IF(OR($A310="",$A310&lt;&gt;Remito!$C$3),"",COUNTIF($A$2:$A310,$A310))</f>
        <v/>
      </c>
    </row>
    <row r="311">
      <c r="A311" s="13" t="n"/>
      <c r="B311" s="14" t="n"/>
      <c r="C311" s="13" t="n"/>
      <c r="D311" s="13" t="n"/>
      <c r="E311" s="13" t="n"/>
      <c r="F311" s="15">
        <f>IF($E311="","",IFERROR(INDEX('Sucursales y productos'!$E$2:$E$301,MATCH($E311,'Sucursales y productos'!$D$2:$D$301,0)),"Código no cargado"))</f>
        <v/>
      </c>
      <c r="G311" s="15">
        <f>IF($E311="","",IFERROR(INDEX('Sucursales y productos'!$F$2:$F$301,MATCH($E311,'Sucursales y productos'!$D$2:$D$301,0)),""))</f>
        <v/>
      </c>
      <c r="H311" s="16" t="n"/>
      <c r="I311" s="16" t="n"/>
      <c r="J311" s="14" t="n"/>
      <c r="K311" s="16" t="n"/>
      <c r="L311" s="14" t="n"/>
      <c r="M311" s="13" t="n"/>
      <c r="N311" s="17">
        <f>IF(OR($H311="",$I311=""),"",MAX(0,$H311-$I311))</f>
        <v/>
      </c>
      <c r="O311" s="17">
        <f>IF(OR($I311="",$K311=""),"",$K311-$I311)</f>
        <v/>
      </c>
      <c r="P311" s="18">
        <f>IF($E311="","",IFERROR(INDEX('Sucursales y productos'!$G$2:$G$301,MATCH($E311,'Sucursales y productos'!$D$2:$D$301,0)),0))</f>
        <v/>
      </c>
      <c r="Q311" s="18">
        <f>IF($O311="","",$O311*N($P311))</f>
        <v/>
      </c>
      <c r="R311" s="18">
        <f>IF($I311="","",$I311*N($P311))</f>
        <v/>
      </c>
      <c r="S311" s="15">
        <f>IF($E311="","",IF($I311="","Pedido sin enviar",IF($K311="",IF(N($I311)&lt;N($H311),"Envío parcial · en camino","En camino"),IF($K311=$I311,IF(N($I311)&lt;N($H311),"Recibido · envío parcial","Recibido OK"),"Recibido con diferencia"))))</f>
        <v/>
      </c>
      <c r="T311" s="13" t="n"/>
      <c r="U311" s="15">
        <f>IF(OR($A311="",$A311&lt;&gt;Remito!$C$3),"",COUNTIF($A$2:$A311,$A311))</f>
        <v/>
      </c>
    </row>
    <row r="312">
      <c r="A312" s="13" t="n"/>
      <c r="B312" s="14" t="n"/>
      <c r="C312" s="13" t="n"/>
      <c r="D312" s="13" t="n"/>
      <c r="E312" s="13" t="n"/>
      <c r="F312" s="15">
        <f>IF($E312="","",IFERROR(INDEX('Sucursales y productos'!$E$2:$E$301,MATCH($E312,'Sucursales y productos'!$D$2:$D$301,0)),"Código no cargado"))</f>
        <v/>
      </c>
      <c r="G312" s="15">
        <f>IF($E312="","",IFERROR(INDEX('Sucursales y productos'!$F$2:$F$301,MATCH($E312,'Sucursales y productos'!$D$2:$D$301,0)),""))</f>
        <v/>
      </c>
      <c r="H312" s="16" t="n"/>
      <c r="I312" s="16" t="n"/>
      <c r="J312" s="14" t="n"/>
      <c r="K312" s="16" t="n"/>
      <c r="L312" s="14" t="n"/>
      <c r="M312" s="13" t="n"/>
      <c r="N312" s="17">
        <f>IF(OR($H312="",$I312=""),"",MAX(0,$H312-$I312))</f>
        <v/>
      </c>
      <c r="O312" s="17">
        <f>IF(OR($I312="",$K312=""),"",$K312-$I312)</f>
        <v/>
      </c>
      <c r="P312" s="18">
        <f>IF($E312="","",IFERROR(INDEX('Sucursales y productos'!$G$2:$G$301,MATCH($E312,'Sucursales y productos'!$D$2:$D$301,0)),0))</f>
        <v/>
      </c>
      <c r="Q312" s="18">
        <f>IF($O312="","",$O312*N($P312))</f>
        <v/>
      </c>
      <c r="R312" s="18">
        <f>IF($I312="","",$I312*N($P312))</f>
        <v/>
      </c>
      <c r="S312" s="15">
        <f>IF($E312="","",IF($I312="","Pedido sin enviar",IF($K312="",IF(N($I312)&lt;N($H312),"Envío parcial · en camino","En camino"),IF($K312=$I312,IF(N($I312)&lt;N($H312),"Recibido · envío parcial","Recibido OK"),"Recibido con diferencia"))))</f>
        <v/>
      </c>
      <c r="T312" s="13" t="n"/>
      <c r="U312" s="15">
        <f>IF(OR($A312="",$A312&lt;&gt;Remito!$C$3),"",COUNTIF($A$2:$A312,$A312))</f>
        <v/>
      </c>
    </row>
    <row r="313">
      <c r="A313" s="13" t="n"/>
      <c r="B313" s="14" t="n"/>
      <c r="C313" s="13" t="n"/>
      <c r="D313" s="13" t="n"/>
      <c r="E313" s="13" t="n"/>
      <c r="F313" s="15">
        <f>IF($E313="","",IFERROR(INDEX('Sucursales y productos'!$E$2:$E$301,MATCH($E313,'Sucursales y productos'!$D$2:$D$301,0)),"Código no cargado"))</f>
        <v/>
      </c>
      <c r="G313" s="15">
        <f>IF($E313="","",IFERROR(INDEX('Sucursales y productos'!$F$2:$F$301,MATCH($E313,'Sucursales y productos'!$D$2:$D$301,0)),""))</f>
        <v/>
      </c>
      <c r="H313" s="16" t="n"/>
      <c r="I313" s="16" t="n"/>
      <c r="J313" s="14" t="n"/>
      <c r="K313" s="16" t="n"/>
      <c r="L313" s="14" t="n"/>
      <c r="M313" s="13" t="n"/>
      <c r="N313" s="17">
        <f>IF(OR($H313="",$I313=""),"",MAX(0,$H313-$I313))</f>
        <v/>
      </c>
      <c r="O313" s="17">
        <f>IF(OR($I313="",$K313=""),"",$K313-$I313)</f>
        <v/>
      </c>
      <c r="P313" s="18">
        <f>IF($E313="","",IFERROR(INDEX('Sucursales y productos'!$G$2:$G$301,MATCH($E313,'Sucursales y productos'!$D$2:$D$301,0)),0))</f>
        <v/>
      </c>
      <c r="Q313" s="18">
        <f>IF($O313="","",$O313*N($P313))</f>
        <v/>
      </c>
      <c r="R313" s="18">
        <f>IF($I313="","",$I313*N($P313))</f>
        <v/>
      </c>
      <c r="S313" s="15">
        <f>IF($E313="","",IF($I313="","Pedido sin enviar",IF($K313="",IF(N($I313)&lt;N($H313),"Envío parcial · en camino","En camino"),IF($K313=$I313,IF(N($I313)&lt;N($H313),"Recibido · envío parcial","Recibido OK"),"Recibido con diferencia"))))</f>
        <v/>
      </c>
      <c r="T313" s="13" t="n"/>
      <c r="U313" s="15">
        <f>IF(OR($A313="",$A313&lt;&gt;Remito!$C$3),"",COUNTIF($A$2:$A313,$A313))</f>
        <v/>
      </c>
    </row>
    <row r="314">
      <c r="A314" s="13" t="n"/>
      <c r="B314" s="14" t="n"/>
      <c r="C314" s="13" t="n"/>
      <c r="D314" s="13" t="n"/>
      <c r="E314" s="13" t="n"/>
      <c r="F314" s="15">
        <f>IF($E314="","",IFERROR(INDEX('Sucursales y productos'!$E$2:$E$301,MATCH($E314,'Sucursales y productos'!$D$2:$D$301,0)),"Código no cargado"))</f>
        <v/>
      </c>
      <c r="G314" s="15">
        <f>IF($E314="","",IFERROR(INDEX('Sucursales y productos'!$F$2:$F$301,MATCH($E314,'Sucursales y productos'!$D$2:$D$301,0)),""))</f>
        <v/>
      </c>
      <c r="H314" s="16" t="n"/>
      <c r="I314" s="16" t="n"/>
      <c r="J314" s="14" t="n"/>
      <c r="K314" s="16" t="n"/>
      <c r="L314" s="14" t="n"/>
      <c r="M314" s="13" t="n"/>
      <c r="N314" s="17">
        <f>IF(OR($H314="",$I314=""),"",MAX(0,$H314-$I314))</f>
        <v/>
      </c>
      <c r="O314" s="17">
        <f>IF(OR($I314="",$K314=""),"",$K314-$I314)</f>
        <v/>
      </c>
      <c r="P314" s="18">
        <f>IF($E314="","",IFERROR(INDEX('Sucursales y productos'!$G$2:$G$301,MATCH($E314,'Sucursales y productos'!$D$2:$D$301,0)),0))</f>
        <v/>
      </c>
      <c r="Q314" s="18">
        <f>IF($O314="","",$O314*N($P314))</f>
        <v/>
      </c>
      <c r="R314" s="18">
        <f>IF($I314="","",$I314*N($P314))</f>
        <v/>
      </c>
      <c r="S314" s="15">
        <f>IF($E314="","",IF($I314="","Pedido sin enviar",IF($K314="",IF(N($I314)&lt;N($H314),"Envío parcial · en camino","En camino"),IF($K314=$I314,IF(N($I314)&lt;N($H314),"Recibido · envío parcial","Recibido OK"),"Recibido con diferencia"))))</f>
        <v/>
      </c>
      <c r="T314" s="13" t="n"/>
      <c r="U314" s="15">
        <f>IF(OR($A314="",$A314&lt;&gt;Remito!$C$3),"",COUNTIF($A$2:$A314,$A314))</f>
        <v/>
      </c>
    </row>
    <row r="315">
      <c r="A315" s="13" t="n"/>
      <c r="B315" s="14" t="n"/>
      <c r="C315" s="13" t="n"/>
      <c r="D315" s="13" t="n"/>
      <c r="E315" s="13" t="n"/>
      <c r="F315" s="15">
        <f>IF($E315="","",IFERROR(INDEX('Sucursales y productos'!$E$2:$E$301,MATCH($E315,'Sucursales y productos'!$D$2:$D$301,0)),"Código no cargado"))</f>
        <v/>
      </c>
      <c r="G315" s="15">
        <f>IF($E315="","",IFERROR(INDEX('Sucursales y productos'!$F$2:$F$301,MATCH($E315,'Sucursales y productos'!$D$2:$D$301,0)),""))</f>
        <v/>
      </c>
      <c r="H315" s="16" t="n"/>
      <c r="I315" s="16" t="n"/>
      <c r="J315" s="14" t="n"/>
      <c r="K315" s="16" t="n"/>
      <c r="L315" s="14" t="n"/>
      <c r="M315" s="13" t="n"/>
      <c r="N315" s="17">
        <f>IF(OR($H315="",$I315=""),"",MAX(0,$H315-$I315))</f>
        <v/>
      </c>
      <c r="O315" s="17">
        <f>IF(OR($I315="",$K315=""),"",$K315-$I315)</f>
        <v/>
      </c>
      <c r="P315" s="18">
        <f>IF($E315="","",IFERROR(INDEX('Sucursales y productos'!$G$2:$G$301,MATCH($E315,'Sucursales y productos'!$D$2:$D$301,0)),0))</f>
        <v/>
      </c>
      <c r="Q315" s="18">
        <f>IF($O315="","",$O315*N($P315))</f>
        <v/>
      </c>
      <c r="R315" s="18">
        <f>IF($I315="","",$I315*N($P315))</f>
        <v/>
      </c>
      <c r="S315" s="15">
        <f>IF($E315="","",IF($I315="","Pedido sin enviar",IF($K315="",IF(N($I315)&lt;N($H315),"Envío parcial · en camino","En camino"),IF($K315=$I315,IF(N($I315)&lt;N($H315),"Recibido · envío parcial","Recibido OK"),"Recibido con diferencia"))))</f>
        <v/>
      </c>
      <c r="T315" s="13" t="n"/>
      <c r="U315" s="15">
        <f>IF(OR($A315="",$A315&lt;&gt;Remito!$C$3),"",COUNTIF($A$2:$A315,$A315))</f>
        <v/>
      </c>
    </row>
    <row r="316">
      <c r="A316" s="13" t="n"/>
      <c r="B316" s="14" t="n"/>
      <c r="C316" s="13" t="n"/>
      <c r="D316" s="13" t="n"/>
      <c r="E316" s="13" t="n"/>
      <c r="F316" s="15">
        <f>IF($E316="","",IFERROR(INDEX('Sucursales y productos'!$E$2:$E$301,MATCH($E316,'Sucursales y productos'!$D$2:$D$301,0)),"Código no cargado"))</f>
        <v/>
      </c>
      <c r="G316" s="15">
        <f>IF($E316="","",IFERROR(INDEX('Sucursales y productos'!$F$2:$F$301,MATCH($E316,'Sucursales y productos'!$D$2:$D$301,0)),""))</f>
        <v/>
      </c>
      <c r="H316" s="16" t="n"/>
      <c r="I316" s="16" t="n"/>
      <c r="J316" s="14" t="n"/>
      <c r="K316" s="16" t="n"/>
      <c r="L316" s="14" t="n"/>
      <c r="M316" s="13" t="n"/>
      <c r="N316" s="17">
        <f>IF(OR($H316="",$I316=""),"",MAX(0,$H316-$I316))</f>
        <v/>
      </c>
      <c r="O316" s="17">
        <f>IF(OR($I316="",$K316=""),"",$K316-$I316)</f>
        <v/>
      </c>
      <c r="P316" s="18">
        <f>IF($E316="","",IFERROR(INDEX('Sucursales y productos'!$G$2:$G$301,MATCH($E316,'Sucursales y productos'!$D$2:$D$301,0)),0))</f>
        <v/>
      </c>
      <c r="Q316" s="18">
        <f>IF($O316="","",$O316*N($P316))</f>
        <v/>
      </c>
      <c r="R316" s="18">
        <f>IF($I316="","",$I316*N($P316))</f>
        <v/>
      </c>
      <c r="S316" s="15">
        <f>IF($E316="","",IF($I316="","Pedido sin enviar",IF($K316="",IF(N($I316)&lt;N($H316),"Envío parcial · en camino","En camino"),IF($K316=$I316,IF(N($I316)&lt;N($H316),"Recibido · envío parcial","Recibido OK"),"Recibido con diferencia"))))</f>
        <v/>
      </c>
      <c r="T316" s="13" t="n"/>
      <c r="U316" s="15">
        <f>IF(OR($A316="",$A316&lt;&gt;Remito!$C$3),"",COUNTIF($A$2:$A316,$A316))</f>
        <v/>
      </c>
    </row>
    <row r="317">
      <c r="A317" s="13" t="n"/>
      <c r="B317" s="14" t="n"/>
      <c r="C317" s="13" t="n"/>
      <c r="D317" s="13" t="n"/>
      <c r="E317" s="13" t="n"/>
      <c r="F317" s="15">
        <f>IF($E317="","",IFERROR(INDEX('Sucursales y productos'!$E$2:$E$301,MATCH($E317,'Sucursales y productos'!$D$2:$D$301,0)),"Código no cargado"))</f>
        <v/>
      </c>
      <c r="G317" s="15">
        <f>IF($E317="","",IFERROR(INDEX('Sucursales y productos'!$F$2:$F$301,MATCH($E317,'Sucursales y productos'!$D$2:$D$301,0)),""))</f>
        <v/>
      </c>
      <c r="H317" s="16" t="n"/>
      <c r="I317" s="16" t="n"/>
      <c r="J317" s="14" t="n"/>
      <c r="K317" s="16" t="n"/>
      <c r="L317" s="14" t="n"/>
      <c r="M317" s="13" t="n"/>
      <c r="N317" s="17">
        <f>IF(OR($H317="",$I317=""),"",MAX(0,$H317-$I317))</f>
        <v/>
      </c>
      <c r="O317" s="17">
        <f>IF(OR($I317="",$K317=""),"",$K317-$I317)</f>
        <v/>
      </c>
      <c r="P317" s="18">
        <f>IF($E317="","",IFERROR(INDEX('Sucursales y productos'!$G$2:$G$301,MATCH($E317,'Sucursales y productos'!$D$2:$D$301,0)),0))</f>
        <v/>
      </c>
      <c r="Q317" s="18">
        <f>IF($O317="","",$O317*N($P317))</f>
        <v/>
      </c>
      <c r="R317" s="18">
        <f>IF($I317="","",$I317*N($P317))</f>
        <v/>
      </c>
      <c r="S317" s="15">
        <f>IF($E317="","",IF($I317="","Pedido sin enviar",IF($K317="",IF(N($I317)&lt;N($H317),"Envío parcial · en camino","En camino"),IF($K317=$I317,IF(N($I317)&lt;N($H317),"Recibido · envío parcial","Recibido OK"),"Recibido con diferencia"))))</f>
        <v/>
      </c>
      <c r="T317" s="13" t="n"/>
      <c r="U317" s="15">
        <f>IF(OR($A317="",$A317&lt;&gt;Remito!$C$3),"",COUNTIF($A$2:$A317,$A317))</f>
        <v/>
      </c>
    </row>
    <row r="318">
      <c r="A318" s="13" t="n"/>
      <c r="B318" s="14" t="n"/>
      <c r="C318" s="13" t="n"/>
      <c r="D318" s="13" t="n"/>
      <c r="E318" s="13" t="n"/>
      <c r="F318" s="15">
        <f>IF($E318="","",IFERROR(INDEX('Sucursales y productos'!$E$2:$E$301,MATCH($E318,'Sucursales y productos'!$D$2:$D$301,0)),"Código no cargado"))</f>
        <v/>
      </c>
      <c r="G318" s="15">
        <f>IF($E318="","",IFERROR(INDEX('Sucursales y productos'!$F$2:$F$301,MATCH($E318,'Sucursales y productos'!$D$2:$D$301,0)),""))</f>
        <v/>
      </c>
      <c r="H318" s="16" t="n"/>
      <c r="I318" s="16" t="n"/>
      <c r="J318" s="14" t="n"/>
      <c r="K318" s="16" t="n"/>
      <c r="L318" s="14" t="n"/>
      <c r="M318" s="13" t="n"/>
      <c r="N318" s="17">
        <f>IF(OR($H318="",$I318=""),"",MAX(0,$H318-$I318))</f>
        <v/>
      </c>
      <c r="O318" s="17">
        <f>IF(OR($I318="",$K318=""),"",$K318-$I318)</f>
        <v/>
      </c>
      <c r="P318" s="18">
        <f>IF($E318="","",IFERROR(INDEX('Sucursales y productos'!$G$2:$G$301,MATCH($E318,'Sucursales y productos'!$D$2:$D$301,0)),0))</f>
        <v/>
      </c>
      <c r="Q318" s="18">
        <f>IF($O318="","",$O318*N($P318))</f>
        <v/>
      </c>
      <c r="R318" s="18">
        <f>IF($I318="","",$I318*N($P318))</f>
        <v/>
      </c>
      <c r="S318" s="15">
        <f>IF($E318="","",IF($I318="","Pedido sin enviar",IF($K318="",IF(N($I318)&lt;N($H318),"Envío parcial · en camino","En camino"),IF($K318=$I318,IF(N($I318)&lt;N($H318),"Recibido · envío parcial","Recibido OK"),"Recibido con diferencia"))))</f>
        <v/>
      </c>
      <c r="T318" s="13" t="n"/>
      <c r="U318" s="15">
        <f>IF(OR($A318="",$A318&lt;&gt;Remito!$C$3),"",COUNTIF($A$2:$A318,$A318))</f>
        <v/>
      </c>
    </row>
    <row r="319">
      <c r="A319" s="13" t="n"/>
      <c r="B319" s="14" t="n"/>
      <c r="C319" s="13" t="n"/>
      <c r="D319" s="13" t="n"/>
      <c r="E319" s="13" t="n"/>
      <c r="F319" s="15">
        <f>IF($E319="","",IFERROR(INDEX('Sucursales y productos'!$E$2:$E$301,MATCH($E319,'Sucursales y productos'!$D$2:$D$301,0)),"Código no cargado"))</f>
        <v/>
      </c>
      <c r="G319" s="15">
        <f>IF($E319="","",IFERROR(INDEX('Sucursales y productos'!$F$2:$F$301,MATCH($E319,'Sucursales y productos'!$D$2:$D$301,0)),""))</f>
        <v/>
      </c>
      <c r="H319" s="16" t="n"/>
      <c r="I319" s="16" t="n"/>
      <c r="J319" s="14" t="n"/>
      <c r="K319" s="16" t="n"/>
      <c r="L319" s="14" t="n"/>
      <c r="M319" s="13" t="n"/>
      <c r="N319" s="17">
        <f>IF(OR($H319="",$I319=""),"",MAX(0,$H319-$I319))</f>
        <v/>
      </c>
      <c r="O319" s="17">
        <f>IF(OR($I319="",$K319=""),"",$K319-$I319)</f>
        <v/>
      </c>
      <c r="P319" s="18">
        <f>IF($E319="","",IFERROR(INDEX('Sucursales y productos'!$G$2:$G$301,MATCH($E319,'Sucursales y productos'!$D$2:$D$301,0)),0))</f>
        <v/>
      </c>
      <c r="Q319" s="18">
        <f>IF($O319="","",$O319*N($P319))</f>
        <v/>
      </c>
      <c r="R319" s="18">
        <f>IF($I319="","",$I319*N($P319))</f>
        <v/>
      </c>
      <c r="S319" s="15">
        <f>IF($E319="","",IF($I319="","Pedido sin enviar",IF($K319="",IF(N($I319)&lt;N($H319),"Envío parcial · en camino","En camino"),IF($K319=$I319,IF(N($I319)&lt;N($H319),"Recibido · envío parcial","Recibido OK"),"Recibido con diferencia"))))</f>
        <v/>
      </c>
      <c r="T319" s="13" t="n"/>
      <c r="U319" s="15">
        <f>IF(OR($A319="",$A319&lt;&gt;Remito!$C$3),"",COUNTIF($A$2:$A319,$A319))</f>
        <v/>
      </c>
    </row>
    <row r="320">
      <c r="A320" s="13" t="n"/>
      <c r="B320" s="14" t="n"/>
      <c r="C320" s="13" t="n"/>
      <c r="D320" s="13" t="n"/>
      <c r="E320" s="13" t="n"/>
      <c r="F320" s="15">
        <f>IF($E320="","",IFERROR(INDEX('Sucursales y productos'!$E$2:$E$301,MATCH($E320,'Sucursales y productos'!$D$2:$D$301,0)),"Código no cargado"))</f>
        <v/>
      </c>
      <c r="G320" s="15">
        <f>IF($E320="","",IFERROR(INDEX('Sucursales y productos'!$F$2:$F$301,MATCH($E320,'Sucursales y productos'!$D$2:$D$301,0)),""))</f>
        <v/>
      </c>
      <c r="H320" s="16" t="n"/>
      <c r="I320" s="16" t="n"/>
      <c r="J320" s="14" t="n"/>
      <c r="K320" s="16" t="n"/>
      <c r="L320" s="14" t="n"/>
      <c r="M320" s="13" t="n"/>
      <c r="N320" s="17">
        <f>IF(OR($H320="",$I320=""),"",MAX(0,$H320-$I320))</f>
        <v/>
      </c>
      <c r="O320" s="17">
        <f>IF(OR($I320="",$K320=""),"",$K320-$I320)</f>
        <v/>
      </c>
      <c r="P320" s="18">
        <f>IF($E320="","",IFERROR(INDEX('Sucursales y productos'!$G$2:$G$301,MATCH($E320,'Sucursales y productos'!$D$2:$D$301,0)),0))</f>
        <v/>
      </c>
      <c r="Q320" s="18">
        <f>IF($O320="","",$O320*N($P320))</f>
        <v/>
      </c>
      <c r="R320" s="18">
        <f>IF($I320="","",$I320*N($P320))</f>
        <v/>
      </c>
      <c r="S320" s="15">
        <f>IF($E320="","",IF($I320="","Pedido sin enviar",IF($K320="",IF(N($I320)&lt;N($H320),"Envío parcial · en camino","En camino"),IF($K320=$I320,IF(N($I320)&lt;N($H320),"Recibido · envío parcial","Recibido OK"),"Recibido con diferencia"))))</f>
        <v/>
      </c>
      <c r="T320" s="13" t="n"/>
      <c r="U320" s="15">
        <f>IF(OR($A320="",$A320&lt;&gt;Remito!$C$3),"",COUNTIF($A$2:$A320,$A320))</f>
        <v/>
      </c>
    </row>
    <row r="321">
      <c r="A321" s="13" t="n"/>
      <c r="B321" s="14" t="n"/>
      <c r="C321" s="13" t="n"/>
      <c r="D321" s="13" t="n"/>
      <c r="E321" s="13" t="n"/>
      <c r="F321" s="15">
        <f>IF($E321="","",IFERROR(INDEX('Sucursales y productos'!$E$2:$E$301,MATCH($E321,'Sucursales y productos'!$D$2:$D$301,0)),"Código no cargado"))</f>
        <v/>
      </c>
      <c r="G321" s="15">
        <f>IF($E321="","",IFERROR(INDEX('Sucursales y productos'!$F$2:$F$301,MATCH($E321,'Sucursales y productos'!$D$2:$D$301,0)),""))</f>
        <v/>
      </c>
      <c r="H321" s="16" t="n"/>
      <c r="I321" s="16" t="n"/>
      <c r="J321" s="14" t="n"/>
      <c r="K321" s="16" t="n"/>
      <c r="L321" s="14" t="n"/>
      <c r="M321" s="13" t="n"/>
      <c r="N321" s="17">
        <f>IF(OR($H321="",$I321=""),"",MAX(0,$H321-$I321))</f>
        <v/>
      </c>
      <c r="O321" s="17">
        <f>IF(OR($I321="",$K321=""),"",$K321-$I321)</f>
        <v/>
      </c>
      <c r="P321" s="18">
        <f>IF($E321="","",IFERROR(INDEX('Sucursales y productos'!$G$2:$G$301,MATCH($E321,'Sucursales y productos'!$D$2:$D$301,0)),0))</f>
        <v/>
      </c>
      <c r="Q321" s="18">
        <f>IF($O321="","",$O321*N($P321))</f>
        <v/>
      </c>
      <c r="R321" s="18">
        <f>IF($I321="","",$I321*N($P321))</f>
        <v/>
      </c>
      <c r="S321" s="15">
        <f>IF($E321="","",IF($I321="","Pedido sin enviar",IF($K321="",IF(N($I321)&lt;N($H321),"Envío parcial · en camino","En camino"),IF($K321=$I321,IF(N($I321)&lt;N($H321),"Recibido · envío parcial","Recibido OK"),"Recibido con diferencia"))))</f>
        <v/>
      </c>
      <c r="T321" s="13" t="n"/>
      <c r="U321" s="15">
        <f>IF(OR($A321="",$A321&lt;&gt;Remito!$C$3),"",COUNTIF($A$2:$A321,$A321))</f>
        <v/>
      </c>
    </row>
    <row r="322">
      <c r="A322" s="13" t="n"/>
      <c r="B322" s="14" t="n"/>
      <c r="C322" s="13" t="n"/>
      <c r="D322" s="13" t="n"/>
      <c r="E322" s="13" t="n"/>
      <c r="F322" s="15">
        <f>IF($E322="","",IFERROR(INDEX('Sucursales y productos'!$E$2:$E$301,MATCH($E322,'Sucursales y productos'!$D$2:$D$301,0)),"Código no cargado"))</f>
        <v/>
      </c>
      <c r="G322" s="15">
        <f>IF($E322="","",IFERROR(INDEX('Sucursales y productos'!$F$2:$F$301,MATCH($E322,'Sucursales y productos'!$D$2:$D$301,0)),""))</f>
        <v/>
      </c>
      <c r="H322" s="16" t="n"/>
      <c r="I322" s="16" t="n"/>
      <c r="J322" s="14" t="n"/>
      <c r="K322" s="16" t="n"/>
      <c r="L322" s="14" t="n"/>
      <c r="M322" s="13" t="n"/>
      <c r="N322" s="17">
        <f>IF(OR($H322="",$I322=""),"",MAX(0,$H322-$I322))</f>
        <v/>
      </c>
      <c r="O322" s="17">
        <f>IF(OR($I322="",$K322=""),"",$K322-$I322)</f>
        <v/>
      </c>
      <c r="P322" s="18">
        <f>IF($E322="","",IFERROR(INDEX('Sucursales y productos'!$G$2:$G$301,MATCH($E322,'Sucursales y productos'!$D$2:$D$301,0)),0))</f>
        <v/>
      </c>
      <c r="Q322" s="18">
        <f>IF($O322="","",$O322*N($P322))</f>
        <v/>
      </c>
      <c r="R322" s="18">
        <f>IF($I322="","",$I322*N($P322))</f>
        <v/>
      </c>
      <c r="S322" s="15">
        <f>IF($E322="","",IF($I322="","Pedido sin enviar",IF($K322="",IF(N($I322)&lt;N($H322),"Envío parcial · en camino","En camino"),IF($K322=$I322,IF(N($I322)&lt;N($H322),"Recibido · envío parcial","Recibido OK"),"Recibido con diferencia"))))</f>
        <v/>
      </c>
      <c r="T322" s="13" t="n"/>
      <c r="U322" s="15">
        <f>IF(OR($A322="",$A322&lt;&gt;Remito!$C$3),"",COUNTIF($A$2:$A322,$A322))</f>
        <v/>
      </c>
    </row>
    <row r="323">
      <c r="A323" s="13" t="n"/>
      <c r="B323" s="14" t="n"/>
      <c r="C323" s="13" t="n"/>
      <c r="D323" s="13" t="n"/>
      <c r="E323" s="13" t="n"/>
      <c r="F323" s="15">
        <f>IF($E323="","",IFERROR(INDEX('Sucursales y productos'!$E$2:$E$301,MATCH($E323,'Sucursales y productos'!$D$2:$D$301,0)),"Código no cargado"))</f>
        <v/>
      </c>
      <c r="G323" s="15">
        <f>IF($E323="","",IFERROR(INDEX('Sucursales y productos'!$F$2:$F$301,MATCH($E323,'Sucursales y productos'!$D$2:$D$301,0)),""))</f>
        <v/>
      </c>
      <c r="H323" s="16" t="n"/>
      <c r="I323" s="16" t="n"/>
      <c r="J323" s="14" t="n"/>
      <c r="K323" s="16" t="n"/>
      <c r="L323" s="14" t="n"/>
      <c r="M323" s="13" t="n"/>
      <c r="N323" s="17">
        <f>IF(OR($H323="",$I323=""),"",MAX(0,$H323-$I323))</f>
        <v/>
      </c>
      <c r="O323" s="17">
        <f>IF(OR($I323="",$K323=""),"",$K323-$I323)</f>
        <v/>
      </c>
      <c r="P323" s="18">
        <f>IF($E323="","",IFERROR(INDEX('Sucursales y productos'!$G$2:$G$301,MATCH($E323,'Sucursales y productos'!$D$2:$D$301,0)),0))</f>
        <v/>
      </c>
      <c r="Q323" s="18">
        <f>IF($O323="","",$O323*N($P323))</f>
        <v/>
      </c>
      <c r="R323" s="18">
        <f>IF($I323="","",$I323*N($P323))</f>
        <v/>
      </c>
      <c r="S323" s="15">
        <f>IF($E323="","",IF($I323="","Pedido sin enviar",IF($K323="",IF(N($I323)&lt;N($H323),"Envío parcial · en camino","En camino"),IF($K323=$I323,IF(N($I323)&lt;N($H323),"Recibido · envío parcial","Recibido OK"),"Recibido con diferencia"))))</f>
        <v/>
      </c>
      <c r="T323" s="13" t="n"/>
      <c r="U323" s="15">
        <f>IF(OR($A323="",$A323&lt;&gt;Remito!$C$3),"",COUNTIF($A$2:$A323,$A323))</f>
        <v/>
      </c>
    </row>
    <row r="324">
      <c r="A324" s="13" t="n"/>
      <c r="B324" s="14" t="n"/>
      <c r="C324" s="13" t="n"/>
      <c r="D324" s="13" t="n"/>
      <c r="E324" s="13" t="n"/>
      <c r="F324" s="15">
        <f>IF($E324="","",IFERROR(INDEX('Sucursales y productos'!$E$2:$E$301,MATCH($E324,'Sucursales y productos'!$D$2:$D$301,0)),"Código no cargado"))</f>
        <v/>
      </c>
      <c r="G324" s="15">
        <f>IF($E324="","",IFERROR(INDEX('Sucursales y productos'!$F$2:$F$301,MATCH($E324,'Sucursales y productos'!$D$2:$D$301,0)),""))</f>
        <v/>
      </c>
      <c r="H324" s="16" t="n"/>
      <c r="I324" s="16" t="n"/>
      <c r="J324" s="14" t="n"/>
      <c r="K324" s="16" t="n"/>
      <c r="L324" s="14" t="n"/>
      <c r="M324" s="13" t="n"/>
      <c r="N324" s="17">
        <f>IF(OR($H324="",$I324=""),"",MAX(0,$H324-$I324))</f>
        <v/>
      </c>
      <c r="O324" s="17">
        <f>IF(OR($I324="",$K324=""),"",$K324-$I324)</f>
        <v/>
      </c>
      <c r="P324" s="18">
        <f>IF($E324="","",IFERROR(INDEX('Sucursales y productos'!$G$2:$G$301,MATCH($E324,'Sucursales y productos'!$D$2:$D$301,0)),0))</f>
        <v/>
      </c>
      <c r="Q324" s="18">
        <f>IF($O324="","",$O324*N($P324))</f>
        <v/>
      </c>
      <c r="R324" s="18">
        <f>IF($I324="","",$I324*N($P324))</f>
        <v/>
      </c>
      <c r="S324" s="15">
        <f>IF($E324="","",IF($I324="","Pedido sin enviar",IF($K324="",IF(N($I324)&lt;N($H324),"Envío parcial · en camino","En camino"),IF($K324=$I324,IF(N($I324)&lt;N($H324),"Recibido · envío parcial","Recibido OK"),"Recibido con diferencia"))))</f>
        <v/>
      </c>
      <c r="T324" s="13" t="n"/>
      <c r="U324" s="15">
        <f>IF(OR($A324="",$A324&lt;&gt;Remito!$C$3),"",COUNTIF($A$2:$A324,$A324))</f>
        <v/>
      </c>
    </row>
    <row r="325">
      <c r="A325" s="13" t="n"/>
      <c r="B325" s="14" t="n"/>
      <c r="C325" s="13" t="n"/>
      <c r="D325" s="13" t="n"/>
      <c r="E325" s="13" t="n"/>
      <c r="F325" s="15">
        <f>IF($E325="","",IFERROR(INDEX('Sucursales y productos'!$E$2:$E$301,MATCH($E325,'Sucursales y productos'!$D$2:$D$301,0)),"Código no cargado"))</f>
        <v/>
      </c>
      <c r="G325" s="15">
        <f>IF($E325="","",IFERROR(INDEX('Sucursales y productos'!$F$2:$F$301,MATCH($E325,'Sucursales y productos'!$D$2:$D$301,0)),""))</f>
        <v/>
      </c>
      <c r="H325" s="16" t="n"/>
      <c r="I325" s="16" t="n"/>
      <c r="J325" s="14" t="n"/>
      <c r="K325" s="16" t="n"/>
      <c r="L325" s="14" t="n"/>
      <c r="M325" s="13" t="n"/>
      <c r="N325" s="17">
        <f>IF(OR($H325="",$I325=""),"",MAX(0,$H325-$I325))</f>
        <v/>
      </c>
      <c r="O325" s="17">
        <f>IF(OR($I325="",$K325=""),"",$K325-$I325)</f>
        <v/>
      </c>
      <c r="P325" s="18">
        <f>IF($E325="","",IFERROR(INDEX('Sucursales y productos'!$G$2:$G$301,MATCH($E325,'Sucursales y productos'!$D$2:$D$301,0)),0))</f>
        <v/>
      </c>
      <c r="Q325" s="18">
        <f>IF($O325="","",$O325*N($P325))</f>
        <v/>
      </c>
      <c r="R325" s="18">
        <f>IF($I325="","",$I325*N($P325))</f>
        <v/>
      </c>
      <c r="S325" s="15">
        <f>IF($E325="","",IF($I325="","Pedido sin enviar",IF($K325="",IF(N($I325)&lt;N($H325),"Envío parcial · en camino","En camino"),IF($K325=$I325,IF(N($I325)&lt;N($H325),"Recibido · envío parcial","Recibido OK"),"Recibido con diferencia"))))</f>
        <v/>
      </c>
      <c r="T325" s="13" t="n"/>
      <c r="U325" s="15">
        <f>IF(OR($A325="",$A325&lt;&gt;Remito!$C$3),"",COUNTIF($A$2:$A325,$A325))</f>
        <v/>
      </c>
    </row>
    <row r="326">
      <c r="A326" s="13" t="n"/>
      <c r="B326" s="14" t="n"/>
      <c r="C326" s="13" t="n"/>
      <c r="D326" s="13" t="n"/>
      <c r="E326" s="13" t="n"/>
      <c r="F326" s="15">
        <f>IF($E326="","",IFERROR(INDEX('Sucursales y productos'!$E$2:$E$301,MATCH($E326,'Sucursales y productos'!$D$2:$D$301,0)),"Código no cargado"))</f>
        <v/>
      </c>
      <c r="G326" s="15">
        <f>IF($E326="","",IFERROR(INDEX('Sucursales y productos'!$F$2:$F$301,MATCH($E326,'Sucursales y productos'!$D$2:$D$301,0)),""))</f>
        <v/>
      </c>
      <c r="H326" s="16" t="n"/>
      <c r="I326" s="16" t="n"/>
      <c r="J326" s="14" t="n"/>
      <c r="K326" s="16" t="n"/>
      <c r="L326" s="14" t="n"/>
      <c r="M326" s="13" t="n"/>
      <c r="N326" s="17">
        <f>IF(OR($H326="",$I326=""),"",MAX(0,$H326-$I326))</f>
        <v/>
      </c>
      <c r="O326" s="17">
        <f>IF(OR($I326="",$K326=""),"",$K326-$I326)</f>
        <v/>
      </c>
      <c r="P326" s="18">
        <f>IF($E326="","",IFERROR(INDEX('Sucursales y productos'!$G$2:$G$301,MATCH($E326,'Sucursales y productos'!$D$2:$D$301,0)),0))</f>
        <v/>
      </c>
      <c r="Q326" s="18">
        <f>IF($O326="","",$O326*N($P326))</f>
        <v/>
      </c>
      <c r="R326" s="18">
        <f>IF($I326="","",$I326*N($P326))</f>
        <v/>
      </c>
      <c r="S326" s="15">
        <f>IF($E326="","",IF($I326="","Pedido sin enviar",IF($K326="",IF(N($I326)&lt;N($H326),"Envío parcial · en camino","En camino"),IF($K326=$I326,IF(N($I326)&lt;N($H326),"Recibido · envío parcial","Recibido OK"),"Recibido con diferencia"))))</f>
        <v/>
      </c>
      <c r="T326" s="13" t="n"/>
      <c r="U326" s="15">
        <f>IF(OR($A326="",$A326&lt;&gt;Remito!$C$3),"",COUNTIF($A$2:$A326,$A326))</f>
        <v/>
      </c>
    </row>
    <row r="327">
      <c r="A327" s="13" t="n"/>
      <c r="B327" s="14" t="n"/>
      <c r="C327" s="13" t="n"/>
      <c r="D327" s="13" t="n"/>
      <c r="E327" s="13" t="n"/>
      <c r="F327" s="15">
        <f>IF($E327="","",IFERROR(INDEX('Sucursales y productos'!$E$2:$E$301,MATCH($E327,'Sucursales y productos'!$D$2:$D$301,0)),"Código no cargado"))</f>
        <v/>
      </c>
      <c r="G327" s="15">
        <f>IF($E327="","",IFERROR(INDEX('Sucursales y productos'!$F$2:$F$301,MATCH($E327,'Sucursales y productos'!$D$2:$D$301,0)),""))</f>
        <v/>
      </c>
      <c r="H327" s="16" t="n"/>
      <c r="I327" s="16" t="n"/>
      <c r="J327" s="14" t="n"/>
      <c r="K327" s="16" t="n"/>
      <c r="L327" s="14" t="n"/>
      <c r="M327" s="13" t="n"/>
      <c r="N327" s="17">
        <f>IF(OR($H327="",$I327=""),"",MAX(0,$H327-$I327))</f>
        <v/>
      </c>
      <c r="O327" s="17">
        <f>IF(OR($I327="",$K327=""),"",$K327-$I327)</f>
        <v/>
      </c>
      <c r="P327" s="18">
        <f>IF($E327="","",IFERROR(INDEX('Sucursales y productos'!$G$2:$G$301,MATCH($E327,'Sucursales y productos'!$D$2:$D$301,0)),0))</f>
        <v/>
      </c>
      <c r="Q327" s="18">
        <f>IF($O327="","",$O327*N($P327))</f>
        <v/>
      </c>
      <c r="R327" s="18">
        <f>IF($I327="","",$I327*N($P327))</f>
        <v/>
      </c>
      <c r="S327" s="15">
        <f>IF($E327="","",IF($I327="","Pedido sin enviar",IF($K327="",IF(N($I327)&lt;N($H327),"Envío parcial · en camino","En camino"),IF($K327=$I327,IF(N($I327)&lt;N($H327),"Recibido · envío parcial","Recibido OK"),"Recibido con diferencia"))))</f>
        <v/>
      </c>
      <c r="T327" s="13" t="n"/>
      <c r="U327" s="15">
        <f>IF(OR($A327="",$A327&lt;&gt;Remito!$C$3),"",COUNTIF($A$2:$A327,$A327))</f>
        <v/>
      </c>
    </row>
    <row r="328">
      <c r="A328" s="13" t="n"/>
      <c r="B328" s="14" t="n"/>
      <c r="C328" s="13" t="n"/>
      <c r="D328" s="13" t="n"/>
      <c r="E328" s="13" t="n"/>
      <c r="F328" s="15">
        <f>IF($E328="","",IFERROR(INDEX('Sucursales y productos'!$E$2:$E$301,MATCH($E328,'Sucursales y productos'!$D$2:$D$301,0)),"Código no cargado"))</f>
        <v/>
      </c>
      <c r="G328" s="15">
        <f>IF($E328="","",IFERROR(INDEX('Sucursales y productos'!$F$2:$F$301,MATCH($E328,'Sucursales y productos'!$D$2:$D$301,0)),""))</f>
        <v/>
      </c>
      <c r="H328" s="16" t="n"/>
      <c r="I328" s="16" t="n"/>
      <c r="J328" s="14" t="n"/>
      <c r="K328" s="16" t="n"/>
      <c r="L328" s="14" t="n"/>
      <c r="M328" s="13" t="n"/>
      <c r="N328" s="17">
        <f>IF(OR($H328="",$I328=""),"",MAX(0,$H328-$I328))</f>
        <v/>
      </c>
      <c r="O328" s="17">
        <f>IF(OR($I328="",$K328=""),"",$K328-$I328)</f>
        <v/>
      </c>
      <c r="P328" s="18">
        <f>IF($E328="","",IFERROR(INDEX('Sucursales y productos'!$G$2:$G$301,MATCH($E328,'Sucursales y productos'!$D$2:$D$301,0)),0))</f>
        <v/>
      </c>
      <c r="Q328" s="18">
        <f>IF($O328="","",$O328*N($P328))</f>
        <v/>
      </c>
      <c r="R328" s="18">
        <f>IF($I328="","",$I328*N($P328))</f>
        <v/>
      </c>
      <c r="S328" s="15">
        <f>IF($E328="","",IF($I328="","Pedido sin enviar",IF($K328="",IF(N($I328)&lt;N($H328),"Envío parcial · en camino","En camino"),IF($K328=$I328,IF(N($I328)&lt;N($H328),"Recibido · envío parcial","Recibido OK"),"Recibido con diferencia"))))</f>
        <v/>
      </c>
      <c r="T328" s="13" t="n"/>
      <c r="U328" s="15">
        <f>IF(OR($A328="",$A328&lt;&gt;Remito!$C$3),"",COUNTIF($A$2:$A328,$A328))</f>
        <v/>
      </c>
    </row>
    <row r="329">
      <c r="A329" s="13" t="n"/>
      <c r="B329" s="14" t="n"/>
      <c r="C329" s="13" t="n"/>
      <c r="D329" s="13" t="n"/>
      <c r="E329" s="13" t="n"/>
      <c r="F329" s="15">
        <f>IF($E329="","",IFERROR(INDEX('Sucursales y productos'!$E$2:$E$301,MATCH($E329,'Sucursales y productos'!$D$2:$D$301,0)),"Código no cargado"))</f>
        <v/>
      </c>
      <c r="G329" s="15">
        <f>IF($E329="","",IFERROR(INDEX('Sucursales y productos'!$F$2:$F$301,MATCH($E329,'Sucursales y productos'!$D$2:$D$301,0)),""))</f>
        <v/>
      </c>
      <c r="H329" s="16" t="n"/>
      <c r="I329" s="16" t="n"/>
      <c r="J329" s="14" t="n"/>
      <c r="K329" s="16" t="n"/>
      <c r="L329" s="14" t="n"/>
      <c r="M329" s="13" t="n"/>
      <c r="N329" s="17">
        <f>IF(OR($H329="",$I329=""),"",MAX(0,$H329-$I329))</f>
        <v/>
      </c>
      <c r="O329" s="17">
        <f>IF(OR($I329="",$K329=""),"",$K329-$I329)</f>
        <v/>
      </c>
      <c r="P329" s="18">
        <f>IF($E329="","",IFERROR(INDEX('Sucursales y productos'!$G$2:$G$301,MATCH($E329,'Sucursales y productos'!$D$2:$D$301,0)),0))</f>
        <v/>
      </c>
      <c r="Q329" s="18">
        <f>IF($O329="","",$O329*N($P329))</f>
        <v/>
      </c>
      <c r="R329" s="18">
        <f>IF($I329="","",$I329*N($P329))</f>
        <v/>
      </c>
      <c r="S329" s="15">
        <f>IF($E329="","",IF($I329="","Pedido sin enviar",IF($K329="",IF(N($I329)&lt;N($H329),"Envío parcial · en camino","En camino"),IF($K329=$I329,IF(N($I329)&lt;N($H329),"Recibido · envío parcial","Recibido OK"),"Recibido con diferencia"))))</f>
        <v/>
      </c>
      <c r="T329" s="13" t="n"/>
      <c r="U329" s="15">
        <f>IF(OR($A329="",$A329&lt;&gt;Remito!$C$3),"",COUNTIF($A$2:$A329,$A329))</f>
        <v/>
      </c>
    </row>
    <row r="330">
      <c r="A330" s="13" t="n"/>
      <c r="B330" s="14" t="n"/>
      <c r="C330" s="13" t="n"/>
      <c r="D330" s="13" t="n"/>
      <c r="E330" s="13" t="n"/>
      <c r="F330" s="15">
        <f>IF($E330="","",IFERROR(INDEX('Sucursales y productos'!$E$2:$E$301,MATCH($E330,'Sucursales y productos'!$D$2:$D$301,0)),"Código no cargado"))</f>
        <v/>
      </c>
      <c r="G330" s="15">
        <f>IF($E330="","",IFERROR(INDEX('Sucursales y productos'!$F$2:$F$301,MATCH($E330,'Sucursales y productos'!$D$2:$D$301,0)),""))</f>
        <v/>
      </c>
      <c r="H330" s="16" t="n"/>
      <c r="I330" s="16" t="n"/>
      <c r="J330" s="14" t="n"/>
      <c r="K330" s="16" t="n"/>
      <c r="L330" s="14" t="n"/>
      <c r="M330" s="13" t="n"/>
      <c r="N330" s="17">
        <f>IF(OR($H330="",$I330=""),"",MAX(0,$H330-$I330))</f>
        <v/>
      </c>
      <c r="O330" s="17">
        <f>IF(OR($I330="",$K330=""),"",$K330-$I330)</f>
        <v/>
      </c>
      <c r="P330" s="18">
        <f>IF($E330="","",IFERROR(INDEX('Sucursales y productos'!$G$2:$G$301,MATCH($E330,'Sucursales y productos'!$D$2:$D$301,0)),0))</f>
        <v/>
      </c>
      <c r="Q330" s="18">
        <f>IF($O330="","",$O330*N($P330))</f>
        <v/>
      </c>
      <c r="R330" s="18">
        <f>IF($I330="","",$I330*N($P330))</f>
        <v/>
      </c>
      <c r="S330" s="15">
        <f>IF($E330="","",IF($I330="","Pedido sin enviar",IF($K330="",IF(N($I330)&lt;N($H330),"Envío parcial · en camino","En camino"),IF($K330=$I330,IF(N($I330)&lt;N($H330),"Recibido · envío parcial","Recibido OK"),"Recibido con diferencia"))))</f>
        <v/>
      </c>
      <c r="T330" s="13" t="n"/>
      <c r="U330" s="15">
        <f>IF(OR($A330="",$A330&lt;&gt;Remito!$C$3),"",COUNTIF($A$2:$A330,$A330))</f>
        <v/>
      </c>
    </row>
    <row r="331">
      <c r="A331" s="13" t="n"/>
      <c r="B331" s="14" t="n"/>
      <c r="C331" s="13" t="n"/>
      <c r="D331" s="13" t="n"/>
      <c r="E331" s="13" t="n"/>
      <c r="F331" s="15">
        <f>IF($E331="","",IFERROR(INDEX('Sucursales y productos'!$E$2:$E$301,MATCH($E331,'Sucursales y productos'!$D$2:$D$301,0)),"Código no cargado"))</f>
        <v/>
      </c>
      <c r="G331" s="15">
        <f>IF($E331="","",IFERROR(INDEX('Sucursales y productos'!$F$2:$F$301,MATCH($E331,'Sucursales y productos'!$D$2:$D$301,0)),""))</f>
        <v/>
      </c>
      <c r="H331" s="16" t="n"/>
      <c r="I331" s="16" t="n"/>
      <c r="J331" s="14" t="n"/>
      <c r="K331" s="16" t="n"/>
      <c r="L331" s="14" t="n"/>
      <c r="M331" s="13" t="n"/>
      <c r="N331" s="17">
        <f>IF(OR($H331="",$I331=""),"",MAX(0,$H331-$I331))</f>
        <v/>
      </c>
      <c r="O331" s="17">
        <f>IF(OR($I331="",$K331=""),"",$K331-$I331)</f>
        <v/>
      </c>
      <c r="P331" s="18">
        <f>IF($E331="","",IFERROR(INDEX('Sucursales y productos'!$G$2:$G$301,MATCH($E331,'Sucursales y productos'!$D$2:$D$301,0)),0))</f>
        <v/>
      </c>
      <c r="Q331" s="18">
        <f>IF($O331="","",$O331*N($P331))</f>
        <v/>
      </c>
      <c r="R331" s="18">
        <f>IF($I331="","",$I331*N($P331))</f>
        <v/>
      </c>
      <c r="S331" s="15">
        <f>IF($E331="","",IF($I331="","Pedido sin enviar",IF($K331="",IF(N($I331)&lt;N($H331),"Envío parcial · en camino","En camino"),IF($K331=$I331,IF(N($I331)&lt;N($H331),"Recibido · envío parcial","Recibido OK"),"Recibido con diferencia"))))</f>
        <v/>
      </c>
      <c r="T331" s="13" t="n"/>
      <c r="U331" s="15">
        <f>IF(OR($A331="",$A331&lt;&gt;Remito!$C$3),"",COUNTIF($A$2:$A331,$A331))</f>
        <v/>
      </c>
    </row>
    <row r="332">
      <c r="A332" s="13" t="n"/>
      <c r="B332" s="14" t="n"/>
      <c r="C332" s="13" t="n"/>
      <c r="D332" s="13" t="n"/>
      <c r="E332" s="13" t="n"/>
      <c r="F332" s="15">
        <f>IF($E332="","",IFERROR(INDEX('Sucursales y productos'!$E$2:$E$301,MATCH($E332,'Sucursales y productos'!$D$2:$D$301,0)),"Código no cargado"))</f>
        <v/>
      </c>
      <c r="G332" s="15">
        <f>IF($E332="","",IFERROR(INDEX('Sucursales y productos'!$F$2:$F$301,MATCH($E332,'Sucursales y productos'!$D$2:$D$301,0)),""))</f>
        <v/>
      </c>
      <c r="H332" s="16" t="n"/>
      <c r="I332" s="16" t="n"/>
      <c r="J332" s="14" t="n"/>
      <c r="K332" s="16" t="n"/>
      <c r="L332" s="14" t="n"/>
      <c r="M332" s="13" t="n"/>
      <c r="N332" s="17">
        <f>IF(OR($H332="",$I332=""),"",MAX(0,$H332-$I332))</f>
        <v/>
      </c>
      <c r="O332" s="17">
        <f>IF(OR($I332="",$K332=""),"",$K332-$I332)</f>
        <v/>
      </c>
      <c r="P332" s="18">
        <f>IF($E332="","",IFERROR(INDEX('Sucursales y productos'!$G$2:$G$301,MATCH($E332,'Sucursales y productos'!$D$2:$D$301,0)),0))</f>
        <v/>
      </c>
      <c r="Q332" s="18">
        <f>IF($O332="","",$O332*N($P332))</f>
        <v/>
      </c>
      <c r="R332" s="18">
        <f>IF($I332="","",$I332*N($P332))</f>
        <v/>
      </c>
      <c r="S332" s="15">
        <f>IF($E332="","",IF($I332="","Pedido sin enviar",IF($K332="",IF(N($I332)&lt;N($H332),"Envío parcial · en camino","En camino"),IF($K332=$I332,IF(N($I332)&lt;N($H332),"Recibido · envío parcial","Recibido OK"),"Recibido con diferencia"))))</f>
        <v/>
      </c>
      <c r="T332" s="13" t="n"/>
      <c r="U332" s="15">
        <f>IF(OR($A332="",$A332&lt;&gt;Remito!$C$3),"",COUNTIF($A$2:$A332,$A332))</f>
        <v/>
      </c>
    </row>
    <row r="333">
      <c r="A333" s="13" t="n"/>
      <c r="B333" s="14" t="n"/>
      <c r="C333" s="13" t="n"/>
      <c r="D333" s="13" t="n"/>
      <c r="E333" s="13" t="n"/>
      <c r="F333" s="15">
        <f>IF($E333="","",IFERROR(INDEX('Sucursales y productos'!$E$2:$E$301,MATCH($E333,'Sucursales y productos'!$D$2:$D$301,0)),"Código no cargado"))</f>
        <v/>
      </c>
      <c r="G333" s="15">
        <f>IF($E333="","",IFERROR(INDEX('Sucursales y productos'!$F$2:$F$301,MATCH($E333,'Sucursales y productos'!$D$2:$D$301,0)),""))</f>
        <v/>
      </c>
      <c r="H333" s="16" t="n"/>
      <c r="I333" s="16" t="n"/>
      <c r="J333" s="14" t="n"/>
      <c r="K333" s="16" t="n"/>
      <c r="L333" s="14" t="n"/>
      <c r="M333" s="13" t="n"/>
      <c r="N333" s="17">
        <f>IF(OR($H333="",$I333=""),"",MAX(0,$H333-$I333))</f>
        <v/>
      </c>
      <c r="O333" s="17">
        <f>IF(OR($I333="",$K333=""),"",$K333-$I333)</f>
        <v/>
      </c>
      <c r="P333" s="18">
        <f>IF($E333="","",IFERROR(INDEX('Sucursales y productos'!$G$2:$G$301,MATCH($E333,'Sucursales y productos'!$D$2:$D$301,0)),0))</f>
        <v/>
      </c>
      <c r="Q333" s="18">
        <f>IF($O333="","",$O333*N($P333))</f>
        <v/>
      </c>
      <c r="R333" s="18">
        <f>IF($I333="","",$I333*N($P333))</f>
        <v/>
      </c>
      <c r="S333" s="15">
        <f>IF($E333="","",IF($I333="","Pedido sin enviar",IF($K333="",IF(N($I333)&lt;N($H333),"Envío parcial · en camino","En camino"),IF($K333=$I333,IF(N($I333)&lt;N($H333),"Recibido · envío parcial","Recibido OK"),"Recibido con diferencia"))))</f>
        <v/>
      </c>
      <c r="T333" s="13" t="n"/>
      <c r="U333" s="15">
        <f>IF(OR($A333="",$A333&lt;&gt;Remito!$C$3),"",COUNTIF($A$2:$A333,$A333))</f>
        <v/>
      </c>
    </row>
    <row r="334">
      <c r="A334" s="13" t="n"/>
      <c r="B334" s="14" t="n"/>
      <c r="C334" s="13" t="n"/>
      <c r="D334" s="13" t="n"/>
      <c r="E334" s="13" t="n"/>
      <c r="F334" s="15">
        <f>IF($E334="","",IFERROR(INDEX('Sucursales y productos'!$E$2:$E$301,MATCH($E334,'Sucursales y productos'!$D$2:$D$301,0)),"Código no cargado"))</f>
        <v/>
      </c>
      <c r="G334" s="15">
        <f>IF($E334="","",IFERROR(INDEX('Sucursales y productos'!$F$2:$F$301,MATCH($E334,'Sucursales y productos'!$D$2:$D$301,0)),""))</f>
        <v/>
      </c>
      <c r="H334" s="16" t="n"/>
      <c r="I334" s="16" t="n"/>
      <c r="J334" s="14" t="n"/>
      <c r="K334" s="16" t="n"/>
      <c r="L334" s="14" t="n"/>
      <c r="M334" s="13" t="n"/>
      <c r="N334" s="17">
        <f>IF(OR($H334="",$I334=""),"",MAX(0,$H334-$I334))</f>
        <v/>
      </c>
      <c r="O334" s="17">
        <f>IF(OR($I334="",$K334=""),"",$K334-$I334)</f>
        <v/>
      </c>
      <c r="P334" s="18">
        <f>IF($E334="","",IFERROR(INDEX('Sucursales y productos'!$G$2:$G$301,MATCH($E334,'Sucursales y productos'!$D$2:$D$301,0)),0))</f>
        <v/>
      </c>
      <c r="Q334" s="18">
        <f>IF($O334="","",$O334*N($P334))</f>
        <v/>
      </c>
      <c r="R334" s="18">
        <f>IF($I334="","",$I334*N($P334))</f>
        <v/>
      </c>
      <c r="S334" s="15">
        <f>IF($E334="","",IF($I334="","Pedido sin enviar",IF($K334="",IF(N($I334)&lt;N($H334),"Envío parcial · en camino","En camino"),IF($K334=$I334,IF(N($I334)&lt;N($H334),"Recibido · envío parcial","Recibido OK"),"Recibido con diferencia"))))</f>
        <v/>
      </c>
      <c r="T334" s="13" t="n"/>
      <c r="U334" s="15">
        <f>IF(OR($A334="",$A334&lt;&gt;Remito!$C$3),"",COUNTIF($A$2:$A334,$A334))</f>
        <v/>
      </c>
    </row>
    <row r="335">
      <c r="A335" s="13" t="n"/>
      <c r="B335" s="14" t="n"/>
      <c r="C335" s="13" t="n"/>
      <c r="D335" s="13" t="n"/>
      <c r="E335" s="13" t="n"/>
      <c r="F335" s="15">
        <f>IF($E335="","",IFERROR(INDEX('Sucursales y productos'!$E$2:$E$301,MATCH($E335,'Sucursales y productos'!$D$2:$D$301,0)),"Código no cargado"))</f>
        <v/>
      </c>
      <c r="G335" s="15">
        <f>IF($E335="","",IFERROR(INDEX('Sucursales y productos'!$F$2:$F$301,MATCH($E335,'Sucursales y productos'!$D$2:$D$301,0)),""))</f>
        <v/>
      </c>
      <c r="H335" s="16" t="n"/>
      <c r="I335" s="16" t="n"/>
      <c r="J335" s="14" t="n"/>
      <c r="K335" s="16" t="n"/>
      <c r="L335" s="14" t="n"/>
      <c r="M335" s="13" t="n"/>
      <c r="N335" s="17">
        <f>IF(OR($H335="",$I335=""),"",MAX(0,$H335-$I335))</f>
        <v/>
      </c>
      <c r="O335" s="17">
        <f>IF(OR($I335="",$K335=""),"",$K335-$I335)</f>
        <v/>
      </c>
      <c r="P335" s="18">
        <f>IF($E335="","",IFERROR(INDEX('Sucursales y productos'!$G$2:$G$301,MATCH($E335,'Sucursales y productos'!$D$2:$D$301,0)),0))</f>
        <v/>
      </c>
      <c r="Q335" s="18">
        <f>IF($O335="","",$O335*N($P335))</f>
        <v/>
      </c>
      <c r="R335" s="18">
        <f>IF($I335="","",$I335*N($P335))</f>
        <v/>
      </c>
      <c r="S335" s="15">
        <f>IF($E335="","",IF($I335="","Pedido sin enviar",IF($K335="",IF(N($I335)&lt;N($H335),"Envío parcial · en camino","En camino"),IF($K335=$I335,IF(N($I335)&lt;N($H335),"Recibido · envío parcial","Recibido OK"),"Recibido con diferencia"))))</f>
        <v/>
      </c>
      <c r="T335" s="13" t="n"/>
      <c r="U335" s="15">
        <f>IF(OR($A335="",$A335&lt;&gt;Remito!$C$3),"",COUNTIF($A$2:$A335,$A335))</f>
        <v/>
      </c>
    </row>
    <row r="336">
      <c r="A336" s="13" t="n"/>
      <c r="B336" s="14" t="n"/>
      <c r="C336" s="13" t="n"/>
      <c r="D336" s="13" t="n"/>
      <c r="E336" s="13" t="n"/>
      <c r="F336" s="15">
        <f>IF($E336="","",IFERROR(INDEX('Sucursales y productos'!$E$2:$E$301,MATCH($E336,'Sucursales y productos'!$D$2:$D$301,0)),"Código no cargado"))</f>
        <v/>
      </c>
      <c r="G336" s="15">
        <f>IF($E336="","",IFERROR(INDEX('Sucursales y productos'!$F$2:$F$301,MATCH($E336,'Sucursales y productos'!$D$2:$D$301,0)),""))</f>
        <v/>
      </c>
      <c r="H336" s="16" t="n"/>
      <c r="I336" s="16" t="n"/>
      <c r="J336" s="14" t="n"/>
      <c r="K336" s="16" t="n"/>
      <c r="L336" s="14" t="n"/>
      <c r="M336" s="13" t="n"/>
      <c r="N336" s="17">
        <f>IF(OR($H336="",$I336=""),"",MAX(0,$H336-$I336))</f>
        <v/>
      </c>
      <c r="O336" s="17">
        <f>IF(OR($I336="",$K336=""),"",$K336-$I336)</f>
        <v/>
      </c>
      <c r="P336" s="18">
        <f>IF($E336="","",IFERROR(INDEX('Sucursales y productos'!$G$2:$G$301,MATCH($E336,'Sucursales y productos'!$D$2:$D$301,0)),0))</f>
        <v/>
      </c>
      <c r="Q336" s="18">
        <f>IF($O336="","",$O336*N($P336))</f>
        <v/>
      </c>
      <c r="R336" s="18">
        <f>IF($I336="","",$I336*N($P336))</f>
        <v/>
      </c>
      <c r="S336" s="15">
        <f>IF($E336="","",IF($I336="","Pedido sin enviar",IF($K336="",IF(N($I336)&lt;N($H336),"Envío parcial · en camino","En camino"),IF($K336=$I336,IF(N($I336)&lt;N($H336),"Recibido · envío parcial","Recibido OK"),"Recibido con diferencia"))))</f>
        <v/>
      </c>
      <c r="T336" s="13" t="n"/>
      <c r="U336" s="15">
        <f>IF(OR($A336="",$A336&lt;&gt;Remito!$C$3),"",COUNTIF($A$2:$A336,$A336))</f>
        <v/>
      </c>
    </row>
    <row r="337">
      <c r="A337" s="13" t="n"/>
      <c r="B337" s="14" t="n"/>
      <c r="C337" s="13" t="n"/>
      <c r="D337" s="13" t="n"/>
      <c r="E337" s="13" t="n"/>
      <c r="F337" s="15">
        <f>IF($E337="","",IFERROR(INDEX('Sucursales y productos'!$E$2:$E$301,MATCH($E337,'Sucursales y productos'!$D$2:$D$301,0)),"Código no cargado"))</f>
        <v/>
      </c>
      <c r="G337" s="15">
        <f>IF($E337="","",IFERROR(INDEX('Sucursales y productos'!$F$2:$F$301,MATCH($E337,'Sucursales y productos'!$D$2:$D$301,0)),""))</f>
        <v/>
      </c>
      <c r="H337" s="16" t="n"/>
      <c r="I337" s="16" t="n"/>
      <c r="J337" s="14" t="n"/>
      <c r="K337" s="16" t="n"/>
      <c r="L337" s="14" t="n"/>
      <c r="M337" s="13" t="n"/>
      <c r="N337" s="17">
        <f>IF(OR($H337="",$I337=""),"",MAX(0,$H337-$I337))</f>
        <v/>
      </c>
      <c r="O337" s="17">
        <f>IF(OR($I337="",$K337=""),"",$K337-$I337)</f>
        <v/>
      </c>
      <c r="P337" s="18">
        <f>IF($E337="","",IFERROR(INDEX('Sucursales y productos'!$G$2:$G$301,MATCH($E337,'Sucursales y productos'!$D$2:$D$301,0)),0))</f>
        <v/>
      </c>
      <c r="Q337" s="18">
        <f>IF($O337="","",$O337*N($P337))</f>
        <v/>
      </c>
      <c r="R337" s="18">
        <f>IF($I337="","",$I337*N($P337))</f>
        <v/>
      </c>
      <c r="S337" s="15">
        <f>IF($E337="","",IF($I337="","Pedido sin enviar",IF($K337="",IF(N($I337)&lt;N($H337),"Envío parcial · en camino","En camino"),IF($K337=$I337,IF(N($I337)&lt;N($H337),"Recibido · envío parcial","Recibido OK"),"Recibido con diferencia"))))</f>
        <v/>
      </c>
      <c r="T337" s="13" t="n"/>
      <c r="U337" s="15">
        <f>IF(OR($A337="",$A337&lt;&gt;Remito!$C$3),"",COUNTIF($A$2:$A337,$A337))</f>
        <v/>
      </c>
    </row>
    <row r="338">
      <c r="A338" s="13" t="n"/>
      <c r="B338" s="14" t="n"/>
      <c r="C338" s="13" t="n"/>
      <c r="D338" s="13" t="n"/>
      <c r="E338" s="13" t="n"/>
      <c r="F338" s="15">
        <f>IF($E338="","",IFERROR(INDEX('Sucursales y productos'!$E$2:$E$301,MATCH($E338,'Sucursales y productos'!$D$2:$D$301,0)),"Código no cargado"))</f>
        <v/>
      </c>
      <c r="G338" s="15">
        <f>IF($E338="","",IFERROR(INDEX('Sucursales y productos'!$F$2:$F$301,MATCH($E338,'Sucursales y productos'!$D$2:$D$301,0)),""))</f>
        <v/>
      </c>
      <c r="H338" s="16" t="n"/>
      <c r="I338" s="16" t="n"/>
      <c r="J338" s="14" t="n"/>
      <c r="K338" s="16" t="n"/>
      <c r="L338" s="14" t="n"/>
      <c r="M338" s="13" t="n"/>
      <c r="N338" s="17">
        <f>IF(OR($H338="",$I338=""),"",MAX(0,$H338-$I338))</f>
        <v/>
      </c>
      <c r="O338" s="17">
        <f>IF(OR($I338="",$K338=""),"",$K338-$I338)</f>
        <v/>
      </c>
      <c r="P338" s="18">
        <f>IF($E338="","",IFERROR(INDEX('Sucursales y productos'!$G$2:$G$301,MATCH($E338,'Sucursales y productos'!$D$2:$D$301,0)),0))</f>
        <v/>
      </c>
      <c r="Q338" s="18">
        <f>IF($O338="","",$O338*N($P338))</f>
        <v/>
      </c>
      <c r="R338" s="18">
        <f>IF($I338="","",$I338*N($P338))</f>
        <v/>
      </c>
      <c r="S338" s="15">
        <f>IF($E338="","",IF($I338="","Pedido sin enviar",IF($K338="",IF(N($I338)&lt;N($H338),"Envío parcial · en camino","En camino"),IF($K338=$I338,IF(N($I338)&lt;N($H338),"Recibido · envío parcial","Recibido OK"),"Recibido con diferencia"))))</f>
        <v/>
      </c>
      <c r="T338" s="13" t="n"/>
      <c r="U338" s="15">
        <f>IF(OR($A338="",$A338&lt;&gt;Remito!$C$3),"",COUNTIF($A$2:$A338,$A338))</f>
        <v/>
      </c>
    </row>
    <row r="339">
      <c r="A339" s="13" t="n"/>
      <c r="B339" s="14" t="n"/>
      <c r="C339" s="13" t="n"/>
      <c r="D339" s="13" t="n"/>
      <c r="E339" s="13" t="n"/>
      <c r="F339" s="15">
        <f>IF($E339="","",IFERROR(INDEX('Sucursales y productos'!$E$2:$E$301,MATCH($E339,'Sucursales y productos'!$D$2:$D$301,0)),"Código no cargado"))</f>
        <v/>
      </c>
      <c r="G339" s="15">
        <f>IF($E339="","",IFERROR(INDEX('Sucursales y productos'!$F$2:$F$301,MATCH($E339,'Sucursales y productos'!$D$2:$D$301,0)),""))</f>
        <v/>
      </c>
      <c r="H339" s="16" t="n"/>
      <c r="I339" s="16" t="n"/>
      <c r="J339" s="14" t="n"/>
      <c r="K339" s="16" t="n"/>
      <c r="L339" s="14" t="n"/>
      <c r="M339" s="13" t="n"/>
      <c r="N339" s="17">
        <f>IF(OR($H339="",$I339=""),"",MAX(0,$H339-$I339))</f>
        <v/>
      </c>
      <c r="O339" s="17">
        <f>IF(OR($I339="",$K339=""),"",$K339-$I339)</f>
        <v/>
      </c>
      <c r="P339" s="18">
        <f>IF($E339="","",IFERROR(INDEX('Sucursales y productos'!$G$2:$G$301,MATCH($E339,'Sucursales y productos'!$D$2:$D$301,0)),0))</f>
        <v/>
      </c>
      <c r="Q339" s="18">
        <f>IF($O339="","",$O339*N($P339))</f>
        <v/>
      </c>
      <c r="R339" s="18">
        <f>IF($I339="","",$I339*N($P339))</f>
        <v/>
      </c>
      <c r="S339" s="15">
        <f>IF($E339="","",IF($I339="","Pedido sin enviar",IF($K339="",IF(N($I339)&lt;N($H339),"Envío parcial · en camino","En camino"),IF($K339=$I339,IF(N($I339)&lt;N($H339),"Recibido · envío parcial","Recibido OK"),"Recibido con diferencia"))))</f>
        <v/>
      </c>
      <c r="T339" s="13" t="n"/>
      <c r="U339" s="15">
        <f>IF(OR($A339="",$A339&lt;&gt;Remito!$C$3),"",COUNTIF($A$2:$A339,$A339))</f>
        <v/>
      </c>
    </row>
    <row r="340">
      <c r="A340" s="13" t="n"/>
      <c r="B340" s="14" t="n"/>
      <c r="C340" s="13" t="n"/>
      <c r="D340" s="13" t="n"/>
      <c r="E340" s="13" t="n"/>
      <c r="F340" s="15">
        <f>IF($E340="","",IFERROR(INDEX('Sucursales y productos'!$E$2:$E$301,MATCH($E340,'Sucursales y productos'!$D$2:$D$301,0)),"Código no cargado"))</f>
        <v/>
      </c>
      <c r="G340" s="15">
        <f>IF($E340="","",IFERROR(INDEX('Sucursales y productos'!$F$2:$F$301,MATCH($E340,'Sucursales y productos'!$D$2:$D$301,0)),""))</f>
        <v/>
      </c>
      <c r="H340" s="16" t="n"/>
      <c r="I340" s="16" t="n"/>
      <c r="J340" s="14" t="n"/>
      <c r="K340" s="16" t="n"/>
      <c r="L340" s="14" t="n"/>
      <c r="M340" s="13" t="n"/>
      <c r="N340" s="17">
        <f>IF(OR($H340="",$I340=""),"",MAX(0,$H340-$I340))</f>
        <v/>
      </c>
      <c r="O340" s="17">
        <f>IF(OR($I340="",$K340=""),"",$K340-$I340)</f>
        <v/>
      </c>
      <c r="P340" s="18">
        <f>IF($E340="","",IFERROR(INDEX('Sucursales y productos'!$G$2:$G$301,MATCH($E340,'Sucursales y productos'!$D$2:$D$301,0)),0))</f>
        <v/>
      </c>
      <c r="Q340" s="18">
        <f>IF($O340="","",$O340*N($P340))</f>
        <v/>
      </c>
      <c r="R340" s="18">
        <f>IF($I340="","",$I340*N($P340))</f>
        <v/>
      </c>
      <c r="S340" s="15">
        <f>IF($E340="","",IF($I340="","Pedido sin enviar",IF($K340="",IF(N($I340)&lt;N($H340),"Envío parcial · en camino","En camino"),IF($K340=$I340,IF(N($I340)&lt;N($H340),"Recibido · envío parcial","Recibido OK"),"Recibido con diferencia"))))</f>
        <v/>
      </c>
      <c r="T340" s="13" t="n"/>
      <c r="U340" s="15">
        <f>IF(OR($A340="",$A340&lt;&gt;Remito!$C$3),"",COUNTIF($A$2:$A340,$A340))</f>
        <v/>
      </c>
    </row>
    <row r="341">
      <c r="A341" s="13" t="n"/>
      <c r="B341" s="14" t="n"/>
      <c r="C341" s="13" t="n"/>
      <c r="D341" s="13" t="n"/>
      <c r="E341" s="13" t="n"/>
      <c r="F341" s="15">
        <f>IF($E341="","",IFERROR(INDEX('Sucursales y productos'!$E$2:$E$301,MATCH($E341,'Sucursales y productos'!$D$2:$D$301,0)),"Código no cargado"))</f>
        <v/>
      </c>
      <c r="G341" s="15">
        <f>IF($E341="","",IFERROR(INDEX('Sucursales y productos'!$F$2:$F$301,MATCH($E341,'Sucursales y productos'!$D$2:$D$301,0)),""))</f>
        <v/>
      </c>
      <c r="H341" s="16" t="n"/>
      <c r="I341" s="16" t="n"/>
      <c r="J341" s="14" t="n"/>
      <c r="K341" s="16" t="n"/>
      <c r="L341" s="14" t="n"/>
      <c r="M341" s="13" t="n"/>
      <c r="N341" s="17">
        <f>IF(OR($H341="",$I341=""),"",MAX(0,$H341-$I341))</f>
        <v/>
      </c>
      <c r="O341" s="17">
        <f>IF(OR($I341="",$K341=""),"",$K341-$I341)</f>
        <v/>
      </c>
      <c r="P341" s="18">
        <f>IF($E341="","",IFERROR(INDEX('Sucursales y productos'!$G$2:$G$301,MATCH($E341,'Sucursales y productos'!$D$2:$D$301,0)),0))</f>
        <v/>
      </c>
      <c r="Q341" s="18">
        <f>IF($O341="","",$O341*N($P341))</f>
        <v/>
      </c>
      <c r="R341" s="18">
        <f>IF($I341="","",$I341*N($P341))</f>
        <v/>
      </c>
      <c r="S341" s="15">
        <f>IF($E341="","",IF($I341="","Pedido sin enviar",IF($K341="",IF(N($I341)&lt;N($H341),"Envío parcial · en camino","En camino"),IF($K341=$I341,IF(N($I341)&lt;N($H341),"Recibido · envío parcial","Recibido OK"),"Recibido con diferencia"))))</f>
        <v/>
      </c>
      <c r="T341" s="13" t="n"/>
      <c r="U341" s="15">
        <f>IF(OR($A341="",$A341&lt;&gt;Remito!$C$3),"",COUNTIF($A$2:$A341,$A341))</f>
        <v/>
      </c>
    </row>
    <row r="342">
      <c r="A342" s="13" t="n"/>
      <c r="B342" s="14" t="n"/>
      <c r="C342" s="13" t="n"/>
      <c r="D342" s="13" t="n"/>
      <c r="E342" s="13" t="n"/>
      <c r="F342" s="15">
        <f>IF($E342="","",IFERROR(INDEX('Sucursales y productos'!$E$2:$E$301,MATCH($E342,'Sucursales y productos'!$D$2:$D$301,0)),"Código no cargado"))</f>
        <v/>
      </c>
      <c r="G342" s="15">
        <f>IF($E342="","",IFERROR(INDEX('Sucursales y productos'!$F$2:$F$301,MATCH($E342,'Sucursales y productos'!$D$2:$D$301,0)),""))</f>
        <v/>
      </c>
      <c r="H342" s="16" t="n"/>
      <c r="I342" s="16" t="n"/>
      <c r="J342" s="14" t="n"/>
      <c r="K342" s="16" t="n"/>
      <c r="L342" s="14" t="n"/>
      <c r="M342" s="13" t="n"/>
      <c r="N342" s="17">
        <f>IF(OR($H342="",$I342=""),"",MAX(0,$H342-$I342))</f>
        <v/>
      </c>
      <c r="O342" s="17">
        <f>IF(OR($I342="",$K342=""),"",$K342-$I342)</f>
        <v/>
      </c>
      <c r="P342" s="18">
        <f>IF($E342="","",IFERROR(INDEX('Sucursales y productos'!$G$2:$G$301,MATCH($E342,'Sucursales y productos'!$D$2:$D$301,0)),0))</f>
        <v/>
      </c>
      <c r="Q342" s="18">
        <f>IF($O342="","",$O342*N($P342))</f>
        <v/>
      </c>
      <c r="R342" s="18">
        <f>IF($I342="","",$I342*N($P342))</f>
        <v/>
      </c>
      <c r="S342" s="15">
        <f>IF($E342="","",IF($I342="","Pedido sin enviar",IF($K342="",IF(N($I342)&lt;N($H342),"Envío parcial · en camino","En camino"),IF($K342=$I342,IF(N($I342)&lt;N($H342),"Recibido · envío parcial","Recibido OK"),"Recibido con diferencia"))))</f>
        <v/>
      </c>
      <c r="T342" s="13" t="n"/>
      <c r="U342" s="15">
        <f>IF(OR($A342="",$A342&lt;&gt;Remito!$C$3),"",COUNTIF($A$2:$A342,$A342))</f>
        <v/>
      </c>
    </row>
    <row r="343">
      <c r="A343" s="13" t="n"/>
      <c r="B343" s="14" t="n"/>
      <c r="C343" s="13" t="n"/>
      <c r="D343" s="13" t="n"/>
      <c r="E343" s="13" t="n"/>
      <c r="F343" s="15">
        <f>IF($E343="","",IFERROR(INDEX('Sucursales y productos'!$E$2:$E$301,MATCH($E343,'Sucursales y productos'!$D$2:$D$301,0)),"Código no cargado"))</f>
        <v/>
      </c>
      <c r="G343" s="15">
        <f>IF($E343="","",IFERROR(INDEX('Sucursales y productos'!$F$2:$F$301,MATCH($E343,'Sucursales y productos'!$D$2:$D$301,0)),""))</f>
        <v/>
      </c>
      <c r="H343" s="16" t="n"/>
      <c r="I343" s="16" t="n"/>
      <c r="J343" s="14" t="n"/>
      <c r="K343" s="16" t="n"/>
      <c r="L343" s="14" t="n"/>
      <c r="M343" s="13" t="n"/>
      <c r="N343" s="17">
        <f>IF(OR($H343="",$I343=""),"",MAX(0,$H343-$I343))</f>
        <v/>
      </c>
      <c r="O343" s="17">
        <f>IF(OR($I343="",$K343=""),"",$K343-$I343)</f>
        <v/>
      </c>
      <c r="P343" s="18">
        <f>IF($E343="","",IFERROR(INDEX('Sucursales y productos'!$G$2:$G$301,MATCH($E343,'Sucursales y productos'!$D$2:$D$301,0)),0))</f>
        <v/>
      </c>
      <c r="Q343" s="18">
        <f>IF($O343="","",$O343*N($P343))</f>
        <v/>
      </c>
      <c r="R343" s="18">
        <f>IF($I343="","",$I343*N($P343))</f>
        <v/>
      </c>
      <c r="S343" s="15">
        <f>IF($E343="","",IF($I343="","Pedido sin enviar",IF($K343="",IF(N($I343)&lt;N($H343),"Envío parcial · en camino","En camino"),IF($K343=$I343,IF(N($I343)&lt;N($H343),"Recibido · envío parcial","Recibido OK"),"Recibido con diferencia"))))</f>
        <v/>
      </c>
      <c r="T343" s="13" t="n"/>
      <c r="U343" s="15">
        <f>IF(OR($A343="",$A343&lt;&gt;Remito!$C$3),"",COUNTIF($A$2:$A343,$A343))</f>
        <v/>
      </c>
    </row>
    <row r="344">
      <c r="A344" s="13" t="n"/>
      <c r="B344" s="14" t="n"/>
      <c r="C344" s="13" t="n"/>
      <c r="D344" s="13" t="n"/>
      <c r="E344" s="13" t="n"/>
      <c r="F344" s="15">
        <f>IF($E344="","",IFERROR(INDEX('Sucursales y productos'!$E$2:$E$301,MATCH($E344,'Sucursales y productos'!$D$2:$D$301,0)),"Código no cargado"))</f>
        <v/>
      </c>
      <c r="G344" s="15">
        <f>IF($E344="","",IFERROR(INDEX('Sucursales y productos'!$F$2:$F$301,MATCH($E344,'Sucursales y productos'!$D$2:$D$301,0)),""))</f>
        <v/>
      </c>
      <c r="H344" s="16" t="n"/>
      <c r="I344" s="16" t="n"/>
      <c r="J344" s="14" t="n"/>
      <c r="K344" s="16" t="n"/>
      <c r="L344" s="14" t="n"/>
      <c r="M344" s="13" t="n"/>
      <c r="N344" s="17">
        <f>IF(OR($H344="",$I344=""),"",MAX(0,$H344-$I344))</f>
        <v/>
      </c>
      <c r="O344" s="17">
        <f>IF(OR($I344="",$K344=""),"",$K344-$I344)</f>
        <v/>
      </c>
      <c r="P344" s="18">
        <f>IF($E344="","",IFERROR(INDEX('Sucursales y productos'!$G$2:$G$301,MATCH($E344,'Sucursales y productos'!$D$2:$D$301,0)),0))</f>
        <v/>
      </c>
      <c r="Q344" s="18">
        <f>IF($O344="","",$O344*N($P344))</f>
        <v/>
      </c>
      <c r="R344" s="18">
        <f>IF($I344="","",$I344*N($P344))</f>
        <v/>
      </c>
      <c r="S344" s="15">
        <f>IF($E344="","",IF($I344="","Pedido sin enviar",IF($K344="",IF(N($I344)&lt;N($H344),"Envío parcial · en camino","En camino"),IF($K344=$I344,IF(N($I344)&lt;N($H344),"Recibido · envío parcial","Recibido OK"),"Recibido con diferencia"))))</f>
        <v/>
      </c>
      <c r="T344" s="13" t="n"/>
      <c r="U344" s="15">
        <f>IF(OR($A344="",$A344&lt;&gt;Remito!$C$3),"",COUNTIF($A$2:$A344,$A344))</f>
        <v/>
      </c>
    </row>
    <row r="345">
      <c r="A345" s="13" t="n"/>
      <c r="B345" s="14" t="n"/>
      <c r="C345" s="13" t="n"/>
      <c r="D345" s="13" t="n"/>
      <c r="E345" s="13" t="n"/>
      <c r="F345" s="15">
        <f>IF($E345="","",IFERROR(INDEX('Sucursales y productos'!$E$2:$E$301,MATCH($E345,'Sucursales y productos'!$D$2:$D$301,0)),"Código no cargado"))</f>
        <v/>
      </c>
      <c r="G345" s="15">
        <f>IF($E345="","",IFERROR(INDEX('Sucursales y productos'!$F$2:$F$301,MATCH($E345,'Sucursales y productos'!$D$2:$D$301,0)),""))</f>
        <v/>
      </c>
      <c r="H345" s="16" t="n"/>
      <c r="I345" s="16" t="n"/>
      <c r="J345" s="14" t="n"/>
      <c r="K345" s="16" t="n"/>
      <c r="L345" s="14" t="n"/>
      <c r="M345" s="13" t="n"/>
      <c r="N345" s="17">
        <f>IF(OR($H345="",$I345=""),"",MAX(0,$H345-$I345))</f>
        <v/>
      </c>
      <c r="O345" s="17">
        <f>IF(OR($I345="",$K345=""),"",$K345-$I345)</f>
        <v/>
      </c>
      <c r="P345" s="18">
        <f>IF($E345="","",IFERROR(INDEX('Sucursales y productos'!$G$2:$G$301,MATCH($E345,'Sucursales y productos'!$D$2:$D$301,0)),0))</f>
        <v/>
      </c>
      <c r="Q345" s="18">
        <f>IF($O345="","",$O345*N($P345))</f>
        <v/>
      </c>
      <c r="R345" s="18">
        <f>IF($I345="","",$I345*N($P345))</f>
        <v/>
      </c>
      <c r="S345" s="15">
        <f>IF($E345="","",IF($I345="","Pedido sin enviar",IF($K345="",IF(N($I345)&lt;N($H345),"Envío parcial · en camino","En camino"),IF($K345=$I345,IF(N($I345)&lt;N($H345),"Recibido · envío parcial","Recibido OK"),"Recibido con diferencia"))))</f>
        <v/>
      </c>
      <c r="T345" s="13" t="n"/>
      <c r="U345" s="15">
        <f>IF(OR($A345="",$A345&lt;&gt;Remito!$C$3),"",COUNTIF($A$2:$A345,$A345))</f>
        <v/>
      </c>
    </row>
    <row r="346">
      <c r="A346" s="13" t="n"/>
      <c r="B346" s="14" t="n"/>
      <c r="C346" s="13" t="n"/>
      <c r="D346" s="13" t="n"/>
      <c r="E346" s="13" t="n"/>
      <c r="F346" s="15">
        <f>IF($E346="","",IFERROR(INDEX('Sucursales y productos'!$E$2:$E$301,MATCH($E346,'Sucursales y productos'!$D$2:$D$301,0)),"Código no cargado"))</f>
        <v/>
      </c>
      <c r="G346" s="15">
        <f>IF($E346="","",IFERROR(INDEX('Sucursales y productos'!$F$2:$F$301,MATCH($E346,'Sucursales y productos'!$D$2:$D$301,0)),""))</f>
        <v/>
      </c>
      <c r="H346" s="16" t="n"/>
      <c r="I346" s="16" t="n"/>
      <c r="J346" s="14" t="n"/>
      <c r="K346" s="16" t="n"/>
      <c r="L346" s="14" t="n"/>
      <c r="M346" s="13" t="n"/>
      <c r="N346" s="17">
        <f>IF(OR($H346="",$I346=""),"",MAX(0,$H346-$I346))</f>
        <v/>
      </c>
      <c r="O346" s="17">
        <f>IF(OR($I346="",$K346=""),"",$K346-$I346)</f>
        <v/>
      </c>
      <c r="P346" s="18">
        <f>IF($E346="","",IFERROR(INDEX('Sucursales y productos'!$G$2:$G$301,MATCH($E346,'Sucursales y productos'!$D$2:$D$301,0)),0))</f>
        <v/>
      </c>
      <c r="Q346" s="18">
        <f>IF($O346="","",$O346*N($P346))</f>
        <v/>
      </c>
      <c r="R346" s="18">
        <f>IF($I346="","",$I346*N($P346))</f>
        <v/>
      </c>
      <c r="S346" s="15">
        <f>IF($E346="","",IF($I346="","Pedido sin enviar",IF($K346="",IF(N($I346)&lt;N($H346),"Envío parcial · en camino","En camino"),IF($K346=$I346,IF(N($I346)&lt;N($H346),"Recibido · envío parcial","Recibido OK"),"Recibido con diferencia"))))</f>
        <v/>
      </c>
      <c r="T346" s="13" t="n"/>
      <c r="U346" s="15">
        <f>IF(OR($A346="",$A346&lt;&gt;Remito!$C$3),"",COUNTIF($A$2:$A346,$A346))</f>
        <v/>
      </c>
    </row>
    <row r="347">
      <c r="A347" s="13" t="n"/>
      <c r="B347" s="14" t="n"/>
      <c r="C347" s="13" t="n"/>
      <c r="D347" s="13" t="n"/>
      <c r="E347" s="13" t="n"/>
      <c r="F347" s="15">
        <f>IF($E347="","",IFERROR(INDEX('Sucursales y productos'!$E$2:$E$301,MATCH($E347,'Sucursales y productos'!$D$2:$D$301,0)),"Código no cargado"))</f>
        <v/>
      </c>
      <c r="G347" s="15">
        <f>IF($E347="","",IFERROR(INDEX('Sucursales y productos'!$F$2:$F$301,MATCH($E347,'Sucursales y productos'!$D$2:$D$301,0)),""))</f>
        <v/>
      </c>
      <c r="H347" s="16" t="n"/>
      <c r="I347" s="16" t="n"/>
      <c r="J347" s="14" t="n"/>
      <c r="K347" s="16" t="n"/>
      <c r="L347" s="14" t="n"/>
      <c r="M347" s="13" t="n"/>
      <c r="N347" s="17">
        <f>IF(OR($H347="",$I347=""),"",MAX(0,$H347-$I347))</f>
        <v/>
      </c>
      <c r="O347" s="17">
        <f>IF(OR($I347="",$K347=""),"",$K347-$I347)</f>
        <v/>
      </c>
      <c r="P347" s="18">
        <f>IF($E347="","",IFERROR(INDEX('Sucursales y productos'!$G$2:$G$301,MATCH($E347,'Sucursales y productos'!$D$2:$D$301,0)),0))</f>
        <v/>
      </c>
      <c r="Q347" s="18">
        <f>IF($O347="","",$O347*N($P347))</f>
        <v/>
      </c>
      <c r="R347" s="18">
        <f>IF($I347="","",$I347*N($P347))</f>
        <v/>
      </c>
      <c r="S347" s="15">
        <f>IF($E347="","",IF($I347="","Pedido sin enviar",IF($K347="",IF(N($I347)&lt;N($H347),"Envío parcial · en camino","En camino"),IF($K347=$I347,IF(N($I347)&lt;N($H347),"Recibido · envío parcial","Recibido OK"),"Recibido con diferencia"))))</f>
        <v/>
      </c>
      <c r="T347" s="13" t="n"/>
      <c r="U347" s="15">
        <f>IF(OR($A347="",$A347&lt;&gt;Remito!$C$3),"",COUNTIF($A$2:$A347,$A347))</f>
        <v/>
      </c>
    </row>
    <row r="348">
      <c r="A348" s="13" t="n"/>
      <c r="B348" s="14" t="n"/>
      <c r="C348" s="13" t="n"/>
      <c r="D348" s="13" t="n"/>
      <c r="E348" s="13" t="n"/>
      <c r="F348" s="15">
        <f>IF($E348="","",IFERROR(INDEX('Sucursales y productos'!$E$2:$E$301,MATCH($E348,'Sucursales y productos'!$D$2:$D$301,0)),"Código no cargado"))</f>
        <v/>
      </c>
      <c r="G348" s="15">
        <f>IF($E348="","",IFERROR(INDEX('Sucursales y productos'!$F$2:$F$301,MATCH($E348,'Sucursales y productos'!$D$2:$D$301,0)),""))</f>
        <v/>
      </c>
      <c r="H348" s="16" t="n"/>
      <c r="I348" s="16" t="n"/>
      <c r="J348" s="14" t="n"/>
      <c r="K348" s="16" t="n"/>
      <c r="L348" s="14" t="n"/>
      <c r="M348" s="13" t="n"/>
      <c r="N348" s="17">
        <f>IF(OR($H348="",$I348=""),"",MAX(0,$H348-$I348))</f>
        <v/>
      </c>
      <c r="O348" s="17">
        <f>IF(OR($I348="",$K348=""),"",$K348-$I348)</f>
        <v/>
      </c>
      <c r="P348" s="18">
        <f>IF($E348="","",IFERROR(INDEX('Sucursales y productos'!$G$2:$G$301,MATCH($E348,'Sucursales y productos'!$D$2:$D$301,0)),0))</f>
        <v/>
      </c>
      <c r="Q348" s="18">
        <f>IF($O348="","",$O348*N($P348))</f>
        <v/>
      </c>
      <c r="R348" s="18">
        <f>IF($I348="","",$I348*N($P348))</f>
        <v/>
      </c>
      <c r="S348" s="15">
        <f>IF($E348="","",IF($I348="","Pedido sin enviar",IF($K348="",IF(N($I348)&lt;N($H348),"Envío parcial · en camino","En camino"),IF($K348=$I348,IF(N($I348)&lt;N($H348),"Recibido · envío parcial","Recibido OK"),"Recibido con diferencia"))))</f>
        <v/>
      </c>
      <c r="T348" s="13" t="n"/>
      <c r="U348" s="15">
        <f>IF(OR($A348="",$A348&lt;&gt;Remito!$C$3),"",COUNTIF($A$2:$A348,$A348))</f>
        <v/>
      </c>
    </row>
    <row r="349">
      <c r="A349" s="13" t="n"/>
      <c r="B349" s="14" t="n"/>
      <c r="C349" s="13" t="n"/>
      <c r="D349" s="13" t="n"/>
      <c r="E349" s="13" t="n"/>
      <c r="F349" s="15">
        <f>IF($E349="","",IFERROR(INDEX('Sucursales y productos'!$E$2:$E$301,MATCH($E349,'Sucursales y productos'!$D$2:$D$301,0)),"Código no cargado"))</f>
        <v/>
      </c>
      <c r="G349" s="15">
        <f>IF($E349="","",IFERROR(INDEX('Sucursales y productos'!$F$2:$F$301,MATCH($E349,'Sucursales y productos'!$D$2:$D$301,0)),""))</f>
        <v/>
      </c>
      <c r="H349" s="16" t="n"/>
      <c r="I349" s="16" t="n"/>
      <c r="J349" s="14" t="n"/>
      <c r="K349" s="16" t="n"/>
      <c r="L349" s="14" t="n"/>
      <c r="M349" s="13" t="n"/>
      <c r="N349" s="17">
        <f>IF(OR($H349="",$I349=""),"",MAX(0,$H349-$I349))</f>
        <v/>
      </c>
      <c r="O349" s="17">
        <f>IF(OR($I349="",$K349=""),"",$K349-$I349)</f>
        <v/>
      </c>
      <c r="P349" s="18">
        <f>IF($E349="","",IFERROR(INDEX('Sucursales y productos'!$G$2:$G$301,MATCH($E349,'Sucursales y productos'!$D$2:$D$301,0)),0))</f>
        <v/>
      </c>
      <c r="Q349" s="18">
        <f>IF($O349="","",$O349*N($P349))</f>
        <v/>
      </c>
      <c r="R349" s="18">
        <f>IF($I349="","",$I349*N($P349))</f>
        <v/>
      </c>
      <c r="S349" s="15">
        <f>IF($E349="","",IF($I349="","Pedido sin enviar",IF($K349="",IF(N($I349)&lt;N($H349),"Envío parcial · en camino","En camino"),IF($K349=$I349,IF(N($I349)&lt;N($H349),"Recibido · envío parcial","Recibido OK"),"Recibido con diferencia"))))</f>
        <v/>
      </c>
      <c r="T349" s="13" t="n"/>
      <c r="U349" s="15">
        <f>IF(OR($A349="",$A349&lt;&gt;Remito!$C$3),"",COUNTIF($A$2:$A349,$A349))</f>
        <v/>
      </c>
    </row>
    <row r="350">
      <c r="A350" s="13" t="n"/>
      <c r="B350" s="14" t="n"/>
      <c r="C350" s="13" t="n"/>
      <c r="D350" s="13" t="n"/>
      <c r="E350" s="13" t="n"/>
      <c r="F350" s="15">
        <f>IF($E350="","",IFERROR(INDEX('Sucursales y productos'!$E$2:$E$301,MATCH($E350,'Sucursales y productos'!$D$2:$D$301,0)),"Código no cargado"))</f>
        <v/>
      </c>
      <c r="G350" s="15">
        <f>IF($E350="","",IFERROR(INDEX('Sucursales y productos'!$F$2:$F$301,MATCH($E350,'Sucursales y productos'!$D$2:$D$301,0)),""))</f>
        <v/>
      </c>
      <c r="H350" s="16" t="n"/>
      <c r="I350" s="16" t="n"/>
      <c r="J350" s="14" t="n"/>
      <c r="K350" s="16" t="n"/>
      <c r="L350" s="14" t="n"/>
      <c r="M350" s="13" t="n"/>
      <c r="N350" s="17">
        <f>IF(OR($H350="",$I350=""),"",MAX(0,$H350-$I350))</f>
        <v/>
      </c>
      <c r="O350" s="17">
        <f>IF(OR($I350="",$K350=""),"",$K350-$I350)</f>
        <v/>
      </c>
      <c r="P350" s="18">
        <f>IF($E350="","",IFERROR(INDEX('Sucursales y productos'!$G$2:$G$301,MATCH($E350,'Sucursales y productos'!$D$2:$D$301,0)),0))</f>
        <v/>
      </c>
      <c r="Q350" s="18">
        <f>IF($O350="","",$O350*N($P350))</f>
        <v/>
      </c>
      <c r="R350" s="18">
        <f>IF($I350="","",$I350*N($P350))</f>
        <v/>
      </c>
      <c r="S350" s="15">
        <f>IF($E350="","",IF($I350="","Pedido sin enviar",IF($K350="",IF(N($I350)&lt;N($H350),"Envío parcial · en camino","En camino"),IF($K350=$I350,IF(N($I350)&lt;N($H350),"Recibido · envío parcial","Recibido OK"),"Recibido con diferencia"))))</f>
        <v/>
      </c>
      <c r="T350" s="13" t="n"/>
      <c r="U350" s="15">
        <f>IF(OR($A350="",$A350&lt;&gt;Remito!$C$3),"",COUNTIF($A$2:$A350,$A350))</f>
        <v/>
      </c>
    </row>
    <row r="351">
      <c r="A351" s="13" t="n"/>
      <c r="B351" s="14" t="n"/>
      <c r="C351" s="13" t="n"/>
      <c r="D351" s="13" t="n"/>
      <c r="E351" s="13" t="n"/>
      <c r="F351" s="15">
        <f>IF($E351="","",IFERROR(INDEX('Sucursales y productos'!$E$2:$E$301,MATCH($E351,'Sucursales y productos'!$D$2:$D$301,0)),"Código no cargado"))</f>
        <v/>
      </c>
      <c r="G351" s="15">
        <f>IF($E351="","",IFERROR(INDEX('Sucursales y productos'!$F$2:$F$301,MATCH($E351,'Sucursales y productos'!$D$2:$D$301,0)),""))</f>
        <v/>
      </c>
      <c r="H351" s="16" t="n"/>
      <c r="I351" s="16" t="n"/>
      <c r="J351" s="14" t="n"/>
      <c r="K351" s="16" t="n"/>
      <c r="L351" s="14" t="n"/>
      <c r="M351" s="13" t="n"/>
      <c r="N351" s="17">
        <f>IF(OR($H351="",$I351=""),"",MAX(0,$H351-$I351))</f>
        <v/>
      </c>
      <c r="O351" s="17">
        <f>IF(OR($I351="",$K351=""),"",$K351-$I351)</f>
        <v/>
      </c>
      <c r="P351" s="18">
        <f>IF($E351="","",IFERROR(INDEX('Sucursales y productos'!$G$2:$G$301,MATCH($E351,'Sucursales y productos'!$D$2:$D$301,0)),0))</f>
        <v/>
      </c>
      <c r="Q351" s="18">
        <f>IF($O351="","",$O351*N($P351))</f>
        <v/>
      </c>
      <c r="R351" s="18">
        <f>IF($I351="","",$I351*N($P351))</f>
        <v/>
      </c>
      <c r="S351" s="15">
        <f>IF($E351="","",IF($I351="","Pedido sin enviar",IF($K351="",IF(N($I351)&lt;N($H351),"Envío parcial · en camino","En camino"),IF($K351=$I351,IF(N($I351)&lt;N($H351),"Recibido · envío parcial","Recibido OK"),"Recibido con diferencia"))))</f>
        <v/>
      </c>
      <c r="T351" s="13" t="n"/>
      <c r="U351" s="15">
        <f>IF(OR($A351="",$A351&lt;&gt;Remito!$C$3),"",COUNTIF($A$2:$A351,$A351))</f>
        <v/>
      </c>
    </row>
    <row r="352">
      <c r="A352" s="13" t="n"/>
      <c r="B352" s="14" t="n"/>
      <c r="C352" s="13" t="n"/>
      <c r="D352" s="13" t="n"/>
      <c r="E352" s="13" t="n"/>
      <c r="F352" s="15">
        <f>IF($E352="","",IFERROR(INDEX('Sucursales y productos'!$E$2:$E$301,MATCH($E352,'Sucursales y productos'!$D$2:$D$301,0)),"Código no cargado"))</f>
        <v/>
      </c>
      <c r="G352" s="15">
        <f>IF($E352="","",IFERROR(INDEX('Sucursales y productos'!$F$2:$F$301,MATCH($E352,'Sucursales y productos'!$D$2:$D$301,0)),""))</f>
        <v/>
      </c>
      <c r="H352" s="16" t="n"/>
      <c r="I352" s="16" t="n"/>
      <c r="J352" s="14" t="n"/>
      <c r="K352" s="16" t="n"/>
      <c r="L352" s="14" t="n"/>
      <c r="M352" s="13" t="n"/>
      <c r="N352" s="17">
        <f>IF(OR($H352="",$I352=""),"",MAX(0,$H352-$I352))</f>
        <v/>
      </c>
      <c r="O352" s="17">
        <f>IF(OR($I352="",$K352=""),"",$K352-$I352)</f>
        <v/>
      </c>
      <c r="P352" s="18">
        <f>IF($E352="","",IFERROR(INDEX('Sucursales y productos'!$G$2:$G$301,MATCH($E352,'Sucursales y productos'!$D$2:$D$301,0)),0))</f>
        <v/>
      </c>
      <c r="Q352" s="18">
        <f>IF($O352="","",$O352*N($P352))</f>
        <v/>
      </c>
      <c r="R352" s="18">
        <f>IF($I352="","",$I352*N($P352))</f>
        <v/>
      </c>
      <c r="S352" s="15">
        <f>IF($E352="","",IF($I352="","Pedido sin enviar",IF($K352="",IF(N($I352)&lt;N($H352),"Envío parcial · en camino","En camino"),IF($K352=$I352,IF(N($I352)&lt;N($H352),"Recibido · envío parcial","Recibido OK"),"Recibido con diferencia"))))</f>
        <v/>
      </c>
      <c r="T352" s="13" t="n"/>
      <c r="U352" s="15">
        <f>IF(OR($A352="",$A352&lt;&gt;Remito!$C$3),"",COUNTIF($A$2:$A352,$A352))</f>
        <v/>
      </c>
    </row>
    <row r="353">
      <c r="A353" s="13" t="n"/>
      <c r="B353" s="14" t="n"/>
      <c r="C353" s="13" t="n"/>
      <c r="D353" s="13" t="n"/>
      <c r="E353" s="13" t="n"/>
      <c r="F353" s="15">
        <f>IF($E353="","",IFERROR(INDEX('Sucursales y productos'!$E$2:$E$301,MATCH($E353,'Sucursales y productos'!$D$2:$D$301,0)),"Código no cargado"))</f>
        <v/>
      </c>
      <c r="G353" s="15">
        <f>IF($E353="","",IFERROR(INDEX('Sucursales y productos'!$F$2:$F$301,MATCH($E353,'Sucursales y productos'!$D$2:$D$301,0)),""))</f>
        <v/>
      </c>
      <c r="H353" s="16" t="n"/>
      <c r="I353" s="16" t="n"/>
      <c r="J353" s="14" t="n"/>
      <c r="K353" s="16" t="n"/>
      <c r="L353" s="14" t="n"/>
      <c r="M353" s="13" t="n"/>
      <c r="N353" s="17">
        <f>IF(OR($H353="",$I353=""),"",MAX(0,$H353-$I353))</f>
        <v/>
      </c>
      <c r="O353" s="17">
        <f>IF(OR($I353="",$K353=""),"",$K353-$I353)</f>
        <v/>
      </c>
      <c r="P353" s="18">
        <f>IF($E353="","",IFERROR(INDEX('Sucursales y productos'!$G$2:$G$301,MATCH($E353,'Sucursales y productos'!$D$2:$D$301,0)),0))</f>
        <v/>
      </c>
      <c r="Q353" s="18">
        <f>IF($O353="","",$O353*N($P353))</f>
        <v/>
      </c>
      <c r="R353" s="18">
        <f>IF($I353="","",$I353*N($P353))</f>
        <v/>
      </c>
      <c r="S353" s="15">
        <f>IF($E353="","",IF($I353="","Pedido sin enviar",IF($K353="",IF(N($I353)&lt;N($H353),"Envío parcial · en camino","En camino"),IF($K353=$I353,IF(N($I353)&lt;N($H353),"Recibido · envío parcial","Recibido OK"),"Recibido con diferencia"))))</f>
        <v/>
      </c>
      <c r="T353" s="13" t="n"/>
      <c r="U353" s="15">
        <f>IF(OR($A353="",$A353&lt;&gt;Remito!$C$3),"",COUNTIF($A$2:$A353,$A353))</f>
        <v/>
      </c>
    </row>
    <row r="354">
      <c r="A354" s="13" t="n"/>
      <c r="B354" s="14" t="n"/>
      <c r="C354" s="13" t="n"/>
      <c r="D354" s="13" t="n"/>
      <c r="E354" s="13" t="n"/>
      <c r="F354" s="15">
        <f>IF($E354="","",IFERROR(INDEX('Sucursales y productos'!$E$2:$E$301,MATCH($E354,'Sucursales y productos'!$D$2:$D$301,0)),"Código no cargado"))</f>
        <v/>
      </c>
      <c r="G354" s="15">
        <f>IF($E354="","",IFERROR(INDEX('Sucursales y productos'!$F$2:$F$301,MATCH($E354,'Sucursales y productos'!$D$2:$D$301,0)),""))</f>
        <v/>
      </c>
      <c r="H354" s="16" t="n"/>
      <c r="I354" s="16" t="n"/>
      <c r="J354" s="14" t="n"/>
      <c r="K354" s="16" t="n"/>
      <c r="L354" s="14" t="n"/>
      <c r="M354" s="13" t="n"/>
      <c r="N354" s="17">
        <f>IF(OR($H354="",$I354=""),"",MAX(0,$H354-$I354))</f>
        <v/>
      </c>
      <c r="O354" s="17">
        <f>IF(OR($I354="",$K354=""),"",$K354-$I354)</f>
        <v/>
      </c>
      <c r="P354" s="18">
        <f>IF($E354="","",IFERROR(INDEX('Sucursales y productos'!$G$2:$G$301,MATCH($E354,'Sucursales y productos'!$D$2:$D$301,0)),0))</f>
        <v/>
      </c>
      <c r="Q354" s="18">
        <f>IF($O354="","",$O354*N($P354))</f>
        <v/>
      </c>
      <c r="R354" s="18">
        <f>IF($I354="","",$I354*N($P354))</f>
        <v/>
      </c>
      <c r="S354" s="15">
        <f>IF($E354="","",IF($I354="","Pedido sin enviar",IF($K354="",IF(N($I354)&lt;N($H354),"Envío parcial · en camino","En camino"),IF($K354=$I354,IF(N($I354)&lt;N($H354),"Recibido · envío parcial","Recibido OK"),"Recibido con diferencia"))))</f>
        <v/>
      </c>
      <c r="T354" s="13" t="n"/>
      <c r="U354" s="15">
        <f>IF(OR($A354="",$A354&lt;&gt;Remito!$C$3),"",COUNTIF($A$2:$A354,$A354))</f>
        <v/>
      </c>
    </row>
    <row r="355">
      <c r="A355" s="13" t="n"/>
      <c r="B355" s="14" t="n"/>
      <c r="C355" s="13" t="n"/>
      <c r="D355" s="13" t="n"/>
      <c r="E355" s="13" t="n"/>
      <c r="F355" s="15">
        <f>IF($E355="","",IFERROR(INDEX('Sucursales y productos'!$E$2:$E$301,MATCH($E355,'Sucursales y productos'!$D$2:$D$301,0)),"Código no cargado"))</f>
        <v/>
      </c>
      <c r="G355" s="15">
        <f>IF($E355="","",IFERROR(INDEX('Sucursales y productos'!$F$2:$F$301,MATCH($E355,'Sucursales y productos'!$D$2:$D$301,0)),""))</f>
        <v/>
      </c>
      <c r="H355" s="16" t="n"/>
      <c r="I355" s="16" t="n"/>
      <c r="J355" s="14" t="n"/>
      <c r="K355" s="16" t="n"/>
      <c r="L355" s="14" t="n"/>
      <c r="M355" s="13" t="n"/>
      <c r="N355" s="17">
        <f>IF(OR($H355="",$I355=""),"",MAX(0,$H355-$I355))</f>
        <v/>
      </c>
      <c r="O355" s="17">
        <f>IF(OR($I355="",$K355=""),"",$K355-$I355)</f>
        <v/>
      </c>
      <c r="P355" s="18">
        <f>IF($E355="","",IFERROR(INDEX('Sucursales y productos'!$G$2:$G$301,MATCH($E355,'Sucursales y productos'!$D$2:$D$301,0)),0))</f>
        <v/>
      </c>
      <c r="Q355" s="18">
        <f>IF($O355="","",$O355*N($P355))</f>
        <v/>
      </c>
      <c r="R355" s="18">
        <f>IF($I355="","",$I355*N($P355))</f>
        <v/>
      </c>
      <c r="S355" s="15">
        <f>IF($E355="","",IF($I355="","Pedido sin enviar",IF($K355="",IF(N($I355)&lt;N($H355),"Envío parcial · en camino","En camino"),IF($K355=$I355,IF(N($I355)&lt;N($H355),"Recibido · envío parcial","Recibido OK"),"Recibido con diferencia"))))</f>
        <v/>
      </c>
      <c r="T355" s="13" t="n"/>
      <c r="U355" s="15">
        <f>IF(OR($A355="",$A355&lt;&gt;Remito!$C$3),"",COUNTIF($A$2:$A355,$A355))</f>
        <v/>
      </c>
    </row>
    <row r="356">
      <c r="A356" s="13" t="n"/>
      <c r="B356" s="14" t="n"/>
      <c r="C356" s="13" t="n"/>
      <c r="D356" s="13" t="n"/>
      <c r="E356" s="13" t="n"/>
      <c r="F356" s="15">
        <f>IF($E356="","",IFERROR(INDEX('Sucursales y productos'!$E$2:$E$301,MATCH($E356,'Sucursales y productos'!$D$2:$D$301,0)),"Código no cargado"))</f>
        <v/>
      </c>
      <c r="G356" s="15">
        <f>IF($E356="","",IFERROR(INDEX('Sucursales y productos'!$F$2:$F$301,MATCH($E356,'Sucursales y productos'!$D$2:$D$301,0)),""))</f>
        <v/>
      </c>
      <c r="H356" s="16" t="n"/>
      <c r="I356" s="16" t="n"/>
      <c r="J356" s="14" t="n"/>
      <c r="K356" s="16" t="n"/>
      <c r="L356" s="14" t="n"/>
      <c r="M356" s="13" t="n"/>
      <c r="N356" s="17">
        <f>IF(OR($H356="",$I356=""),"",MAX(0,$H356-$I356))</f>
        <v/>
      </c>
      <c r="O356" s="17">
        <f>IF(OR($I356="",$K356=""),"",$K356-$I356)</f>
        <v/>
      </c>
      <c r="P356" s="18">
        <f>IF($E356="","",IFERROR(INDEX('Sucursales y productos'!$G$2:$G$301,MATCH($E356,'Sucursales y productos'!$D$2:$D$301,0)),0))</f>
        <v/>
      </c>
      <c r="Q356" s="18">
        <f>IF($O356="","",$O356*N($P356))</f>
        <v/>
      </c>
      <c r="R356" s="18">
        <f>IF($I356="","",$I356*N($P356))</f>
        <v/>
      </c>
      <c r="S356" s="15">
        <f>IF($E356="","",IF($I356="","Pedido sin enviar",IF($K356="",IF(N($I356)&lt;N($H356),"Envío parcial · en camino","En camino"),IF($K356=$I356,IF(N($I356)&lt;N($H356),"Recibido · envío parcial","Recibido OK"),"Recibido con diferencia"))))</f>
        <v/>
      </c>
      <c r="T356" s="13" t="n"/>
      <c r="U356" s="15">
        <f>IF(OR($A356="",$A356&lt;&gt;Remito!$C$3),"",COUNTIF($A$2:$A356,$A356))</f>
        <v/>
      </c>
    </row>
    <row r="357">
      <c r="A357" s="13" t="n"/>
      <c r="B357" s="14" t="n"/>
      <c r="C357" s="13" t="n"/>
      <c r="D357" s="13" t="n"/>
      <c r="E357" s="13" t="n"/>
      <c r="F357" s="15">
        <f>IF($E357="","",IFERROR(INDEX('Sucursales y productos'!$E$2:$E$301,MATCH($E357,'Sucursales y productos'!$D$2:$D$301,0)),"Código no cargado"))</f>
        <v/>
      </c>
      <c r="G357" s="15">
        <f>IF($E357="","",IFERROR(INDEX('Sucursales y productos'!$F$2:$F$301,MATCH($E357,'Sucursales y productos'!$D$2:$D$301,0)),""))</f>
        <v/>
      </c>
      <c r="H357" s="16" t="n"/>
      <c r="I357" s="16" t="n"/>
      <c r="J357" s="14" t="n"/>
      <c r="K357" s="16" t="n"/>
      <c r="L357" s="14" t="n"/>
      <c r="M357" s="13" t="n"/>
      <c r="N357" s="17">
        <f>IF(OR($H357="",$I357=""),"",MAX(0,$H357-$I357))</f>
        <v/>
      </c>
      <c r="O357" s="17">
        <f>IF(OR($I357="",$K357=""),"",$K357-$I357)</f>
        <v/>
      </c>
      <c r="P357" s="18">
        <f>IF($E357="","",IFERROR(INDEX('Sucursales y productos'!$G$2:$G$301,MATCH($E357,'Sucursales y productos'!$D$2:$D$301,0)),0))</f>
        <v/>
      </c>
      <c r="Q357" s="18">
        <f>IF($O357="","",$O357*N($P357))</f>
        <v/>
      </c>
      <c r="R357" s="18">
        <f>IF($I357="","",$I357*N($P357))</f>
        <v/>
      </c>
      <c r="S357" s="15">
        <f>IF($E357="","",IF($I357="","Pedido sin enviar",IF($K357="",IF(N($I357)&lt;N($H357),"Envío parcial · en camino","En camino"),IF($K357=$I357,IF(N($I357)&lt;N($H357),"Recibido · envío parcial","Recibido OK"),"Recibido con diferencia"))))</f>
        <v/>
      </c>
      <c r="T357" s="13" t="n"/>
      <c r="U357" s="15">
        <f>IF(OR($A357="",$A357&lt;&gt;Remito!$C$3),"",COUNTIF($A$2:$A357,$A357))</f>
        <v/>
      </c>
    </row>
    <row r="358">
      <c r="A358" s="13" t="n"/>
      <c r="B358" s="14" t="n"/>
      <c r="C358" s="13" t="n"/>
      <c r="D358" s="13" t="n"/>
      <c r="E358" s="13" t="n"/>
      <c r="F358" s="15">
        <f>IF($E358="","",IFERROR(INDEX('Sucursales y productos'!$E$2:$E$301,MATCH($E358,'Sucursales y productos'!$D$2:$D$301,0)),"Código no cargado"))</f>
        <v/>
      </c>
      <c r="G358" s="15">
        <f>IF($E358="","",IFERROR(INDEX('Sucursales y productos'!$F$2:$F$301,MATCH($E358,'Sucursales y productos'!$D$2:$D$301,0)),""))</f>
        <v/>
      </c>
      <c r="H358" s="16" t="n"/>
      <c r="I358" s="16" t="n"/>
      <c r="J358" s="14" t="n"/>
      <c r="K358" s="16" t="n"/>
      <c r="L358" s="14" t="n"/>
      <c r="M358" s="13" t="n"/>
      <c r="N358" s="17">
        <f>IF(OR($H358="",$I358=""),"",MAX(0,$H358-$I358))</f>
        <v/>
      </c>
      <c r="O358" s="17">
        <f>IF(OR($I358="",$K358=""),"",$K358-$I358)</f>
        <v/>
      </c>
      <c r="P358" s="18">
        <f>IF($E358="","",IFERROR(INDEX('Sucursales y productos'!$G$2:$G$301,MATCH($E358,'Sucursales y productos'!$D$2:$D$301,0)),0))</f>
        <v/>
      </c>
      <c r="Q358" s="18">
        <f>IF($O358="","",$O358*N($P358))</f>
        <v/>
      </c>
      <c r="R358" s="18">
        <f>IF($I358="","",$I358*N($P358))</f>
        <v/>
      </c>
      <c r="S358" s="15">
        <f>IF($E358="","",IF($I358="","Pedido sin enviar",IF($K358="",IF(N($I358)&lt;N($H358),"Envío parcial · en camino","En camino"),IF($K358=$I358,IF(N($I358)&lt;N($H358),"Recibido · envío parcial","Recibido OK"),"Recibido con diferencia"))))</f>
        <v/>
      </c>
      <c r="T358" s="13" t="n"/>
      <c r="U358" s="15">
        <f>IF(OR($A358="",$A358&lt;&gt;Remito!$C$3),"",COUNTIF($A$2:$A358,$A358))</f>
        <v/>
      </c>
    </row>
    <row r="359">
      <c r="A359" s="13" t="n"/>
      <c r="B359" s="14" t="n"/>
      <c r="C359" s="13" t="n"/>
      <c r="D359" s="13" t="n"/>
      <c r="E359" s="13" t="n"/>
      <c r="F359" s="15">
        <f>IF($E359="","",IFERROR(INDEX('Sucursales y productos'!$E$2:$E$301,MATCH($E359,'Sucursales y productos'!$D$2:$D$301,0)),"Código no cargado"))</f>
        <v/>
      </c>
      <c r="G359" s="15">
        <f>IF($E359="","",IFERROR(INDEX('Sucursales y productos'!$F$2:$F$301,MATCH($E359,'Sucursales y productos'!$D$2:$D$301,0)),""))</f>
        <v/>
      </c>
      <c r="H359" s="16" t="n"/>
      <c r="I359" s="16" t="n"/>
      <c r="J359" s="14" t="n"/>
      <c r="K359" s="16" t="n"/>
      <c r="L359" s="14" t="n"/>
      <c r="M359" s="13" t="n"/>
      <c r="N359" s="17">
        <f>IF(OR($H359="",$I359=""),"",MAX(0,$H359-$I359))</f>
        <v/>
      </c>
      <c r="O359" s="17">
        <f>IF(OR($I359="",$K359=""),"",$K359-$I359)</f>
        <v/>
      </c>
      <c r="P359" s="18">
        <f>IF($E359="","",IFERROR(INDEX('Sucursales y productos'!$G$2:$G$301,MATCH($E359,'Sucursales y productos'!$D$2:$D$301,0)),0))</f>
        <v/>
      </c>
      <c r="Q359" s="18">
        <f>IF($O359="","",$O359*N($P359))</f>
        <v/>
      </c>
      <c r="R359" s="18">
        <f>IF($I359="","",$I359*N($P359))</f>
        <v/>
      </c>
      <c r="S359" s="15">
        <f>IF($E359="","",IF($I359="","Pedido sin enviar",IF($K359="",IF(N($I359)&lt;N($H359),"Envío parcial · en camino","En camino"),IF($K359=$I359,IF(N($I359)&lt;N($H359),"Recibido · envío parcial","Recibido OK"),"Recibido con diferencia"))))</f>
        <v/>
      </c>
      <c r="T359" s="13" t="n"/>
      <c r="U359" s="15">
        <f>IF(OR($A359="",$A359&lt;&gt;Remito!$C$3),"",COUNTIF($A$2:$A359,$A359))</f>
        <v/>
      </c>
    </row>
    <row r="360">
      <c r="A360" s="13" t="n"/>
      <c r="B360" s="14" t="n"/>
      <c r="C360" s="13" t="n"/>
      <c r="D360" s="13" t="n"/>
      <c r="E360" s="13" t="n"/>
      <c r="F360" s="15">
        <f>IF($E360="","",IFERROR(INDEX('Sucursales y productos'!$E$2:$E$301,MATCH($E360,'Sucursales y productos'!$D$2:$D$301,0)),"Código no cargado"))</f>
        <v/>
      </c>
      <c r="G360" s="15">
        <f>IF($E360="","",IFERROR(INDEX('Sucursales y productos'!$F$2:$F$301,MATCH($E360,'Sucursales y productos'!$D$2:$D$301,0)),""))</f>
        <v/>
      </c>
      <c r="H360" s="16" t="n"/>
      <c r="I360" s="16" t="n"/>
      <c r="J360" s="14" t="n"/>
      <c r="K360" s="16" t="n"/>
      <c r="L360" s="14" t="n"/>
      <c r="M360" s="13" t="n"/>
      <c r="N360" s="17">
        <f>IF(OR($H360="",$I360=""),"",MAX(0,$H360-$I360))</f>
        <v/>
      </c>
      <c r="O360" s="17">
        <f>IF(OR($I360="",$K360=""),"",$K360-$I360)</f>
        <v/>
      </c>
      <c r="P360" s="18">
        <f>IF($E360="","",IFERROR(INDEX('Sucursales y productos'!$G$2:$G$301,MATCH($E360,'Sucursales y productos'!$D$2:$D$301,0)),0))</f>
        <v/>
      </c>
      <c r="Q360" s="18">
        <f>IF($O360="","",$O360*N($P360))</f>
        <v/>
      </c>
      <c r="R360" s="18">
        <f>IF($I360="","",$I360*N($P360))</f>
        <v/>
      </c>
      <c r="S360" s="15">
        <f>IF($E360="","",IF($I360="","Pedido sin enviar",IF($K360="",IF(N($I360)&lt;N($H360),"Envío parcial · en camino","En camino"),IF($K360=$I360,IF(N($I360)&lt;N($H360),"Recibido · envío parcial","Recibido OK"),"Recibido con diferencia"))))</f>
        <v/>
      </c>
      <c r="T360" s="13" t="n"/>
      <c r="U360" s="15">
        <f>IF(OR($A360="",$A360&lt;&gt;Remito!$C$3),"",COUNTIF($A$2:$A360,$A360))</f>
        <v/>
      </c>
    </row>
    <row r="361">
      <c r="A361" s="13" t="n"/>
      <c r="B361" s="14" t="n"/>
      <c r="C361" s="13" t="n"/>
      <c r="D361" s="13" t="n"/>
      <c r="E361" s="13" t="n"/>
      <c r="F361" s="15">
        <f>IF($E361="","",IFERROR(INDEX('Sucursales y productos'!$E$2:$E$301,MATCH($E361,'Sucursales y productos'!$D$2:$D$301,0)),"Código no cargado"))</f>
        <v/>
      </c>
      <c r="G361" s="15">
        <f>IF($E361="","",IFERROR(INDEX('Sucursales y productos'!$F$2:$F$301,MATCH($E361,'Sucursales y productos'!$D$2:$D$301,0)),""))</f>
        <v/>
      </c>
      <c r="H361" s="16" t="n"/>
      <c r="I361" s="16" t="n"/>
      <c r="J361" s="14" t="n"/>
      <c r="K361" s="16" t="n"/>
      <c r="L361" s="14" t="n"/>
      <c r="M361" s="13" t="n"/>
      <c r="N361" s="17">
        <f>IF(OR($H361="",$I361=""),"",MAX(0,$H361-$I361))</f>
        <v/>
      </c>
      <c r="O361" s="17">
        <f>IF(OR($I361="",$K361=""),"",$K361-$I361)</f>
        <v/>
      </c>
      <c r="P361" s="18">
        <f>IF($E361="","",IFERROR(INDEX('Sucursales y productos'!$G$2:$G$301,MATCH($E361,'Sucursales y productos'!$D$2:$D$301,0)),0))</f>
        <v/>
      </c>
      <c r="Q361" s="18">
        <f>IF($O361="","",$O361*N($P361))</f>
        <v/>
      </c>
      <c r="R361" s="18">
        <f>IF($I361="","",$I361*N($P361))</f>
        <v/>
      </c>
      <c r="S361" s="15">
        <f>IF($E361="","",IF($I361="","Pedido sin enviar",IF($K361="",IF(N($I361)&lt;N($H361),"Envío parcial · en camino","En camino"),IF($K361=$I361,IF(N($I361)&lt;N($H361),"Recibido · envío parcial","Recibido OK"),"Recibido con diferencia"))))</f>
        <v/>
      </c>
      <c r="T361" s="13" t="n"/>
      <c r="U361" s="15">
        <f>IF(OR($A361="",$A361&lt;&gt;Remito!$C$3),"",COUNTIF($A$2:$A361,$A361))</f>
        <v/>
      </c>
    </row>
    <row r="362">
      <c r="A362" s="13" t="n"/>
      <c r="B362" s="14" t="n"/>
      <c r="C362" s="13" t="n"/>
      <c r="D362" s="13" t="n"/>
      <c r="E362" s="13" t="n"/>
      <c r="F362" s="15">
        <f>IF($E362="","",IFERROR(INDEX('Sucursales y productos'!$E$2:$E$301,MATCH($E362,'Sucursales y productos'!$D$2:$D$301,0)),"Código no cargado"))</f>
        <v/>
      </c>
      <c r="G362" s="15">
        <f>IF($E362="","",IFERROR(INDEX('Sucursales y productos'!$F$2:$F$301,MATCH($E362,'Sucursales y productos'!$D$2:$D$301,0)),""))</f>
        <v/>
      </c>
      <c r="H362" s="16" t="n"/>
      <c r="I362" s="16" t="n"/>
      <c r="J362" s="14" t="n"/>
      <c r="K362" s="16" t="n"/>
      <c r="L362" s="14" t="n"/>
      <c r="M362" s="13" t="n"/>
      <c r="N362" s="17">
        <f>IF(OR($H362="",$I362=""),"",MAX(0,$H362-$I362))</f>
        <v/>
      </c>
      <c r="O362" s="17">
        <f>IF(OR($I362="",$K362=""),"",$K362-$I362)</f>
        <v/>
      </c>
      <c r="P362" s="18">
        <f>IF($E362="","",IFERROR(INDEX('Sucursales y productos'!$G$2:$G$301,MATCH($E362,'Sucursales y productos'!$D$2:$D$301,0)),0))</f>
        <v/>
      </c>
      <c r="Q362" s="18">
        <f>IF($O362="","",$O362*N($P362))</f>
        <v/>
      </c>
      <c r="R362" s="18">
        <f>IF($I362="","",$I362*N($P362))</f>
        <v/>
      </c>
      <c r="S362" s="15">
        <f>IF($E362="","",IF($I362="","Pedido sin enviar",IF($K362="",IF(N($I362)&lt;N($H362),"Envío parcial · en camino","En camino"),IF($K362=$I362,IF(N($I362)&lt;N($H362),"Recibido · envío parcial","Recibido OK"),"Recibido con diferencia"))))</f>
        <v/>
      </c>
      <c r="T362" s="13" t="n"/>
      <c r="U362" s="15">
        <f>IF(OR($A362="",$A362&lt;&gt;Remito!$C$3),"",COUNTIF($A$2:$A362,$A362))</f>
        <v/>
      </c>
    </row>
    <row r="363">
      <c r="A363" s="13" t="n"/>
      <c r="B363" s="14" t="n"/>
      <c r="C363" s="13" t="n"/>
      <c r="D363" s="13" t="n"/>
      <c r="E363" s="13" t="n"/>
      <c r="F363" s="15">
        <f>IF($E363="","",IFERROR(INDEX('Sucursales y productos'!$E$2:$E$301,MATCH($E363,'Sucursales y productos'!$D$2:$D$301,0)),"Código no cargado"))</f>
        <v/>
      </c>
      <c r="G363" s="15">
        <f>IF($E363="","",IFERROR(INDEX('Sucursales y productos'!$F$2:$F$301,MATCH($E363,'Sucursales y productos'!$D$2:$D$301,0)),""))</f>
        <v/>
      </c>
      <c r="H363" s="16" t="n"/>
      <c r="I363" s="16" t="n"/>
      <c r="J363" s="14" t="n"/>
      <c r="K363" s="16" t="n"/>
      <c r="L363" s="14" t="n"/>
      <c r="M363" s="13" t="n"/>
      <c r="N363" s="17">
        <f>IF(OR($H363="",$I363=""),"",MAX(0,$H363-$I363))</f>
        <v/>
      </c>
      <c r="O363" s="17">
        <f>IF(OR($I363="",$K363=""),"",$K363-$I363)</f>
        <v/>
      </c>
      <c r="P363" s="18">
        <f>IF($E363="","",IFERROR(INDEX('Sucursales y productos'!$G$2:$G$301,MATCH($E363,'Sucursales y productos'!$D$2:$D$301,0)),0))</f>
        <v/>
      </c>
      <c r="Q363" s="18">
        <f>IF($O363="","",$O363*N($P363))</f>
        <v/>
      </c>
      <c r="R363" s="18">
        <f>IF($I363="","",$I363*N($P363))</f>
        <v/>
      </c>
      <c r="S363" s="15">
        <f>IF($E363="","",IF($I363="","Pedido sin enviar",IF($K363="",IF(N($I363)&lt;N($H363),"Envío parcial · en camino","En camino"),IF($K363=$I363,IF(N($I363)&lt;N($H363),"Recibido · envío parcial","Recibido OK"),"Recibido con diferencia"))))</f>
        <v/>
      </c>
      <c r="T363" s="13" t="n"/>
      <c r="U363" s="15">
        <f>IF(OR($A363="",$A363&lt;&gt;Remito!$C$3),"",COUNTIF($A$2:$A363,$A363))</f>
        <v/>
      </c>
    </row>
    <row r="364">
      <c r="A364" s="13" t="n"/>
      <c r="B364" s="14" t="n"/>
      <c r="C364" s="13" t="n"/>
      <c r="D364" s="13" t="n"/>
      <c r="E364" s="13" t="n"/>
      <c r="F364" s="15">
        <f>IF($E364="","",IFERROR(INDEX('Sucursales y productos'!$E$2:$E$301,MATCH($E364,'Sucursales y productos'!$D$2:$D$301,0)),"Código no cargado"))</f>
        <v/>
      </c>
      <c r="G364" s="15">
        <f>IF($E364="","",IFERROR(INDEX('Sucursales y productos'!$F$2:$F$301,MATCH($E364,'Sucursales y productos'!$D$2:$D$301,0)),""))</f>
        <v/>
      </c>
      <c r="H364" s="16" t="n"/>
      <c r="I364" s="16" t="n"/>
      <c r="J364" s="14" t="n"/>
      <c r="K364" s="16" t="n"/>
      <c r="L364" s="14" t="n"/>
      <c r="M364" s="13" t="n"/>
      <c r="N364" s="17">
        <f>IF(OR($H364="",$I364=""),"",MAX(0,$H364-$I364))</f>
        <v/>
      </c>
      <c r="O364" s="17">
        <f>IF(OR($I364="",$K364=""),"",$K364-$I364)</f>
        <v/>
      </c>
      <c r="P364" s="18">
        <f>IF($E364="","",IFERROR(INDEX('Sucursales y productos'!$G$2:$G$301,MATCH($E364,'Sucursales y productos'!$D$2:$D$301,0)),0))</f>
        <v/>
      </c>
      <c r="Q364" s="18">
        <f>IF($O364="","",$O364*N($P364))</f>
        <v/>
      </c>
      <c r="R364" s="18">
        <f>IF($I364="","",$I364*N($P364))</f>
        <v/>
      </c>
      <c r="S364" s="15">
        <f>IF($E364="","",IF($I364="","Pedido sin enviar",IF($K364="",IF(N($I364)&lt;N($H364),"Envío parcial · en camino","En camino"),IF($K364=$I364,IF(N($I364)&lt;N($H364),"Recibido · envío parcial","Recibido OK"),"Recibido con diferencia"))))</f>
        <v/>
      </c>
      <c r="T364" s="13" t="n"/>
      <c r="U364" s="15">
        <f>IF(OR($A364="",$A364&lt;&gt;Remito!$C$3),"",COUNTIF($A$2:$A364,$A364))</f>
        <v/>
      </c>
    </row>
    <row r="365">
      <c r="A365" s="13" t="n"/>
      <c r="B365" s="14" t="n"/>
      <c r="C365" s="13" t="n"/>
      <c r="D365" s="13" t="n"/>
      <c r="E365" s="13" t="n"/>
      <c r="F365" s="15">
        <f>IF($E365="","",IFERROR(INDEX('Sucursales y productos'!$E$2:$E$301,MATCH($E365,'Sucursales y productos'!$D$2:$D$301,0)),"Código no cargado"))</f>
        <v/>
      </c>
      <c r="G365" s="15">
        <f>IF($E365="","",IFERROR(INDEX('Sucursales y productos'!$F$2:$F$301,MATCH($E365,'Sucursales y productos'!$D$2:$D$301,0)),""))</f>
        <v/>
      </c>
      <c r="H365" s="16" t="n"/>
      <c r="I365" s="16" t="n"/>
      <c r="J365" s="14" t="n"/>
      <c r="K365" s="16" t="n"/>
      <c r="L365" s="14" t="n"/>
      <c r="M365" s="13" t="n"/>
      <c r="N365" s="17">
        <f>IF(OR($H365="",$I365=""),"",MAX(0,$H365-$I365))</f>
        <v/>
      </c>
      <c r="O365" s="17">
        <f>IF(OR($I365="",$K365=""),"",$K365-$I365)</f>
        <v/>
      </c>
      <c r="P365" s="18">
        <f>IF($E365="","",IFERROR(INDEX('Sucursales y productos'!$G$2:$G$301,MATCH($E365,'Sucursales y productos'!$D$2:$D$301,0)),0))</f>
        <v/>
      </c>
      <c r="Q365" s="18">
        <f>IF($O365="","",$O365*N($P365))</f>
        <v/>
      </c>
      <c r="R365" s="18">
        <f>IF($I365="","",$I365*N($P365))</f>
        <v/>
      </c>
      <c r="S365" s="15">
        <f>IF($E365="","",IF($I365="","Pedido sin enviar",IF($K365="",IF(N($I365)&lt;N($H365),"Envío parcial · en camino","En camino"),IF($K365=$I365,IF(N($I365)&lt;N($H365),"Recibido · envío parcial","Recibido OK"),"Recibido con diferencia"))))</f>
        <v/>
      </c>
      <c r="T365" s="13" t="n"/>
      <c r="U365" s="15">
        <f>IF(OR($A365="",$A365&lt;&gt;Remito!$C$3),"",COUNTIF($A$2:$A365,$A365))</f>
        <v/>
      </c>
    </row>
    <row r="366">
      <c r="A366" s="13" t="n"/>
      <c r="B366" s="14" t="n"/>
      <c r="C366" s="13" t="n"/>
      <c r="D366" s="13" t="n"/>
      <c r="E366" s="13" t="n"/>
      <c r="F366" s="15">
        <f>IF($E366="","",IFERROR(INDEX('Sucursales y productos'!$E$2:$E$301,MATCH($E366,'Sucursales y productos'!$D$2:$D$301,0)),"Código no cargado"))</f>
        <v/>
      </c>
      <c r="G366" s="15">
        <f>IF($E366="","",IFERROR(INDEX('Sucursales y productos'!$F$2:$F$301,MATCH($E366,'Sucursales y productos'!$D$2:$D$301,0)),""))</f>
        <v/>
      </c>
      <c r="H366" s="16" t="n"/>
      <c r="I366" s="16" t="n"/>
      <c r="J366" s="14" t="n"/>
      <c r="K366" s="16" t="n"/>
      <c r="L366" s="14" t="n"/>
      <c r="M366" s="13" t="n"/>
      <c r="N366" s="17">
        <f>IF(OR($H366="",$I366=""),"",MAX(0,$H366-$I366))</f>
        <v/>
      </c>
      <c r="O366" s="17">
        <f>IF(OR($I366="",$K366=""),"",$K366-$I366)</f>
        <v/>
      </c>
      <c r="P366" s="18">
        <f>IF($E366="","",IFERROR(INDEX('Sucursales y productos'!$G$2:$G$301,MATCH($E366,'Sucursales y productos'!$D$2:$D$301,0)),0))</f>
        <v/>
      </c>
      <c r="Q366" s="18">
        <f>IF($O366="","",$O366*N($P366))</f>
        <v/>
      </c>
      <c r="R366" s="18">
        <f>IF($I366="","",$I366*N($P366))</f>
        <v/>
      </c>
      <c r="S366" s="15">
        <f>IF($E366="","",IF($I366="","Pedido sin enviar",IF($K366="",IF(N($I366)&lt;N($H366),"Envío parcial · en camino","En camino"),IF($K366=$I366,IF(N($I366)&lt;N($H366),"Recibido · envío parcial","Recibido OK"),"Recibido con diferencia"))))</f>
        <v/>
      </c>
      <c r="T366" s="13" t="n"/>
      <c r="U366" s="15">
        <f>IF(OR($A366="",$A366&lt;&gt;Remito!$C$3),"",COUNTIF($A$2:$A366,$A366))</f>
        <v/>
      </c>
    </row>
    <row r="367">
      <c r="A367" s="13" t="n"/>
      <c r="B367" s="14" t="n"/>
      <c r="C367" s="13" t="n"/>
      <c r="D367" s="13" t="n"/>
      <c r="E367" s="13" t="n"/>
      <c r="F367" s="15">
        <f>IF($E367="","",IFERROR(INDEX('Sucursales y productos'!$E$2:$E$301,MATCH($E367,'Sucursales y productos'!$D$2:$D$301,0)),"Código no cargado"))</f>
        <v/>
      </c>
      <c r="G367" s="15">
        <f>IF($E367="","",IFERROR(INDEX('Sucursales y productos'!$F$2:$F$301,MATCH($E367,'Sucursales y productos'!$D$2:$D$301,0)),""))</f>
        <v/>
      </c>
      <c r="H367" s="16" t="n"/>
      <c r="I367" s="16" t="n"/>
      <c r="J367" s="14" t="n"/>
      <c r="K367" s="16" t="n"/>
      <c r="L367" s="14" t="n"/>
      <c r="M367" s="13" t="n"/>
      <c r="N367" s="17">
        <f>IF(OR($H367="",$I367=""),"",MAX(0,$H367-$I367))</f>
        <v/>
      </c>
      <c r="O367" s="17">
        <f>IF(OR($I367="",$K367=""),"",$K367-$I367)</f>
        <v/>
      </c>
      <c r="P367" s="18">
        <f>IF($E367="","",IFERROR(INDEX('Sucursales y productos'!$G$2:$G$301,MATCH($E367,'Sucursales y productos'!$D$2:$D$301,0)),0))</f>
        <v/>
      </c>
      <c r="Q367" s="18">
        <f>IF($O367="","",$O367*N($P367))</f>
        <v/>
      </c>
      <c r="R367" s="18">
        <f>IF($I367="","",$I367*N($P367))</f>
        <v/>
      </c>
      <c r="S367" s="15">
        <f>IF($E367="","",IF($I367="","Pedido sin enviar",IF($K367="",IF(N($I367)&lt;N($H367),"Envío parcial · en camino","En camino"),IF($K367=$I367,IF(N($I367)&lt;N($H367),"Recibido · envío parcial","Recibido OK"),"Recibido con diferencia"))))</f>
        <v/>
      </c>
      <c r="T367" s="13" t="n"/>
      <c r="U367" s="15">
        <f>IF(OR($A367="",$A367&lt;&gt;Remito!$C$3),"",COUNTIF($A$2:$A367,$A367))</f>
        <v/>
      </c>
    </row>
    <row r="368">
      <c r="A368" s="13" t="n"/>
      <c r="B368" s="14" t="n"/>
      <c r="C368" s="13" t="n"/>
      <c r="D368" s="13" t="n"/>
      <c r="E368" s="13" t="n"/>
      <c r="F368" s="15">
        <f>IF($E368="","",IFERROR(INDEX('Sucursales y productos'!$E$2:$E$301,MATCH($E368,'Sucursales y productos'!$D$2:$D$301,0)),"Código no cargado"))</f>
        <v/>
      </c>
      <c r="G368" s="15">
        <f>IF($E368="","",IFERROR(INDEX('Sucursales y productos'!$F$2:$F$301,MATCH($E368,'Sucursales y productos'!$D$2:$D$301,0)),""))</f>
        <v/>
      </c>
      <c r="H368" s="16" t="n"/>
      <c r="I368" s="16" t="n"/>
      <c r="J368" s="14" t="n"/>
      <c r="K368" s="16" t="n"/>
      <c r="L368" s="14" t="n"/>
      <c r="M368" s="13" t="n"/>
      <c r="N368" s="17">
        <f>IF(OR($H368="",$I368=""),"",MAX(0,$H368-$I368))</f>
        <v/>
      </c>
      <c r="O368" s="17">
        <f>IF(OR($I368="",$K368=""),"",$K368-$I368)</f>
        <v/>
      </c>
      <c r="P368" s="18">
        <f>IF($E368="","",IFERROR(INDEX('Sucursales y productos'!$G$2:$G$301,MATCH($E368,'Sucursales y productos'!$D$2:$D$301,0)),0))</f>
        <v/>
      </c>
      <c r="Q368" s="18">
        <f>IF($O368="","",$O368*N($P368))</f>
        <v/>
      </c>
      <c r="R368" s="18">
        <f>IF($I368="","",$I368*N($P368))</f>
        <v/>
      </c>
      <c r="S368" s="15">
        <f>IF($E368="","",IF($I368="","Pedido sin enviar",IF($K368="",IF(N($I368)&lt;N($H368),"Envío parcial · en camino","En camino"),IF($K368=$I368,IF(N($I368)&lt;N($H368),"Recibido · envío parcial","Recibido OK"),"Recibido con diferencia"))))</f>
        <v/>
      </c>
      <c r="T368" s="13" t="n"/>
      <c r="U368" s="15">
        <f>IF(OR($A368="",$A368&lt;&gt;Remito!$C$3),"",COUNTIF($A$2:$A368,$A368))</f>
        <v/>
      </c>
    </row>
    <row r="369">
      <c r="A369" s="13" t="n"/>
      <c r="B369" s="14" t="n"/>
      <c r="C369" s="13" t="n"/>
      <c r="D369" s="13" t="n"/>
      <c r="E369" s="13" t="n"/>
      <c r="F369" s="15">
        <f>IF($E369="","",IFERROR(INDEX('Sucursales y productos'!$E$2:$E$301,MATCH($E369,'Sucursales y productos'!$D$2:$D$301,0)),"Código no cargado"))</f>
        <v/>
      </c>
      <c r="G369" s="15">
        <f>IF($E369="","",IFERROR(INDEX('Sucursales y productos'!$F$2:$F$301,MATCH($E369,'Sucursales y productos'!$D$2:$D$301,0)),""))</f>
        <v/>
      </c>
      <c r="H369" s="16" t="n"/>
      <c r="I369" s="16" t="n"/>
      <c r="J369" s="14" t="n"/>
      <c r="K369" s="16" t="n"/>
      <c r="L369" s="14" t="n"/>
      <c r="M369" s="13" t="n"/>
      <c r="N369" s="17">
        <f>IF(OR($H369="",$I369=""),"",MAX(0,$H369-$I369))</f>
        <v/>
      </c>
      <c r="O369" s="17">
        <f>IF(OR($I369="",$K369=""),"",$K369-$I369)</f>
        <v/>
      </c>
      <c r="P369" s="18">
        <f>IF($E369="","",IFERROR(INDEX('Sucursales y productos'!$G$2:$G$301,MATCH($E369,'Sucursales y productos'!$D$2:$D$301,0)),0))</f>
        <v/>
      </c>
      <c r="Q369" s="18">
        <f>IF($O369="","",$O369*N($P369))</f>
        <v/>
      </c>
      <c r="R369" s="18">
        <f>IF($I369="","",$I369*N($P369))</f>
        <v/>
      </c>
      <c r="S369" s="15">
        <f>IF($E369="","",IF($I369="","Pedido sin enviar",IF($K369="",IF(N($I369)&lt;N($H369),"Envío parcial · en camino","En camino"),IF($K369=$I369,IF(N($I369)&lt;N($H369),"Recibido · envío parcial","Recibido OK"),"Recibido con diferencia"))))</f>
        <v/>
      </c>
      <c r="T369" s="13" t="n"/>
      <c r="U369" s="15">
        <f>IF(OR($A369="",$A369&lt;&gt;Remito!$C$3),"",COUNTIF($A$2:$A369,$A369))</f>
        <v/>
      </c>
    </row>
    <row r="370">
      <c r="A370" s="13" t="n"/>
      <c r="B370" s="14" t="n"/>
      <c r="C370" s="13" t="n"/>
      <c r="D370" s="13" t="n"/>
      <c r="E370" s="13" t="n"/>
      <c r="F370" s="15">
        <f>IF($E370="","",IFERROR(INDEX('Sucursales y productos'!$E$2:$E$301,MATCH($E370,'Sucursales y productos'!$D$2:$D$301,0)),"Código no cargado"))</f>
        <v/>
      </c>
      <c r="G370" s="15">
        <f>IF($E370="","",IFERROR(INDEX('Sucursales y productos'!$F$2:$F$301,MATCH($E370,'Sucursales y productos'!$D$2:$D$301,0)),""))</f>
        <v/>
      </c>
      <c r="H370" s="16" t="n"/>
      <c r="I370" s="16" t="n"/>
      <c r="J370" s="14" t="n"/>
      <c r="K370" s="16" t="n"/>
      <c r="L370" s="14" t="n"/>
      <c r="M370" s="13" t="n"/>
      <c r="N370" s="17">
        <f>IF(OR($H370="",$I370=""),"",MAX(0,$H370-$I370))</f>
        <v/>
      </c>
      <c r="O370" s="17">
        <f>IF(OR($I370="",$K370=""),"",$K370-$I370)</f>
        <v/>
      </c>
      <c r="P370" s="18">
        <f>IF($E370="","",IFERROR(INDEX('Sucursales y productos'!$G$2:$G$301,MATCH($E370,'Sucursales y productos'!$D$2:$D$301,0)),0))</f>
        <v/>
      </c>
      <c r="Q370" s="18">
        <f>IF($O370="","",$O370*N($P370))</f>
        <v/>
      </c>
      <c r="R370" s="18">
        <f>IF($I370="","",$I370*N($P370))</f>
        <v/>
      </c>
      <c r="S370" s="15">
        <f>IF($E370="","",IF($I370="","Pedido sin enviar",IF($K370="",IF(N($I370)&lt;N($H370),"Envío parcial · en camino","En camino"),IF($K370=$I370,IF(N($I370)&lt;N($H370),"Recibido · envío parcial","Recibido OK"),"Recibido con diferencia"))))</f>
        <v/>
      </c>
      <c r="T370" s="13" t="n"/>
      <c r="U370" s="15">
        <f>IF(OR($A370="",$A370&lt;&gt;Remito!$C$3),"",COUNTIF($A$2:$A370,$A370))</f>
        <v/>
      </c>
    </row>
    <row r="371">
      <c r="A371" s="13" t="n"/>
      <c r="B371" s="14" t="n"/>
      <c r="C371" s="13" t="n"/>
      <c r="D371" s="13" t="n"/>
      <c r="E371" s="13" t="n"/>
      <c r="F371" s="15">
        <f>IF($E371="","",IFERROR(INDEX('Sucursales y productos'!$E$2:$E$301,MATCH($E371,'Sucursales y productos'!$D$2:$D$301,0)),"Código no cargado"))</f>
        <v/>
      </c>
      <c r="G371" s="15">
        <f>IF($E371="","",IFERROR(INDEX('Sucursales y productos'!$F$2:$F$301,MATCH($E371,'Sucursales y productos'!$D$2:$D$301,0)),""))</f>
        <v/>
      </c>
      <c r="H371" s="16" t="n"/>
      <c r="I371" s="16" t="n"/>
      <c r="J371" s="14" t="n"/>
      <c r="K371" s="16" t="n"/>
      <c r="L371" s="14" t="n"/>
      <c r="M371" s="13" t="n"/>
      <c r="N371" s="17">
        <f>IF(OR($H371="",$I371=""),"",MAX(0,$H371-$I371))</f>
        <v/>
      </c>
      <c r="O371" s="17">
        <f>IF(OR($I371="",$K371=""),"",$K371-$I371)</f>
        <v/>
      </c>
      <c r="P371" s="18">
        <f>IF($E371="","",IFERROR(INDEX('Sucursales y productos'!$G$2:$G$301,MATCH($E371,'Sucursales y productos'!$D$2:$D$301,0)),0))</f>
        <v/>
      </c>
      <c r="Q371" s="18">
        <f>IF($O371="","",$O371*N($P371))</f>
        <v/>
      </c>
      <c r="R371" s="18">
        <f>IF($I371="","",$I371*N($P371))</f>
        <v/>
      </c>
      <c r="S371" s="15">
        <f>IF($E371="","",IF($I371="","Pedido sin enviar",IF($K371="",IF(N($I371)&lt;N($H371),"Envío parcial · en camino","En camino"),IF($K371=$I371,IF(N($I371)&lt;N($H371),"Recibido · envío parcial","Recibido OK"),"Recibido con diferencia"))))</f>
        <v/>
      </c>
      <c r="T371" s="13" t="n"/>
      <c r="U371" s="15">
        <f>IF(OR($A371="",$A371&lt;&gt;Remito!$C$3),"",COUNTIF($A$2:$A371,$A371))</f>
        <v/>
      </c>
    </row>
    <row r="372">
      <c r="A372" s="13" t="n"/>
      <c r="B372" s="14" t="n"/>
      <c r="C372" s="13" t="n"/>
      <c r="D372" s="13" t="n"/>
      <c r="E372" s="13" t="n"/>
      <c r="F372" s="15">
        <f>IF($E372="","",IFERROR(INDEX('Sucursales y productos'!$E$2:$E$301,MATCH($E372,'Sucursales y productos'!$D$2:$D$301,0)),"Código no cargado"))</f>
        <v/>
      </c>
      <c r="G372" s="15">
        <f>IF($E372="","",IFERROR(INDEX('Sucursales y productos'!$F$2:$F$301,MATCH($E372,'Sucursales y productos'!$D$2:$D$301,0)),""))</f>
        <v/>
      </c>
      <c r="H372" s="16" t="n"/>
      <c r="I372" s="16" t="n"/>
      <c r="J372" s="14" t="n"/>
      <c r="K372" s="16" t="n"/>
      <c r="L372" s="14" t="n"/>
      <c r="M372" s="13" t="n"/>
      <c r="N372" s="17">
        <f>IF(OR($H372="",$I372=""),"",MAX(0,$H372-$I372))</f>
        <v/>
      </c>
      <c r="O372" s="17">
        <f>IF(OR($I372="",$K372=""),"",$K372-$I372)</f>
        <v/>
      </c>
      <c r="P372" s="18">
        <f>IF($E372="","",IFERROR(INDEX('Sucursales y productos'!$G$2:$G$301,MATCH($E372,'Sucursales y productos'!$D$2:$D$301,0)),0))</f>
        <v/>
      </c>
      <c r="Q372" s="18">
        <f>IF($O372="","",$O372*N($P372))</f>
        <v/>
      </c>
      <c r="R372" s="18">
        <f>IF($I372="","",$I372*N($P372))</f>
        <v/>
      </c>
      <c r="S372" s="15">
        <f>IF($E372="","",IF($I372="","Pedido sin enviar",IF($K372="",IF(N($I372)&lt;N($H372),"Envío parcial · en camino","En camino"),IF($K372=$I372,IF(N($I372)&lt;N($H372),"Recibido · envío parcial","Recibido OK"),"Recibido con diferencia"))))</f>
        <v/>
      </c>
      <c r="T372" s="13" t="n"/>
      <c r="U372" s="15">
        <f>IF(OR($A372="",$A372&lt;&gt;Remito!$C$3),"",COUNTIF($A$2:$A372,$A372))</f>
        <v/>
      </c>
    </row>
    <row r="373">
      <c r="A373" s="13" t="n"/>
      <c r="B373" s="14" t="n"/>
      <c r="C373" s="13" t="n"/>
      <c r="D373" s="13" t="n"/>
      <c r="E373" s="13" t="n"/>
      <c r="F373" s="15">
        <f>IF($E373="","",IFERROR(INDEX('Sucursales y productos'!$E$2:$E$301,MATCH($E373,'Sucursales y productos'!$D$2:$D$301,0)),"Código no cargado"))</f>
        <v/>
      </c>
      <c r="G373" s="15">
        <f>IF($E373="","",IFERROR(INDEX('Sucursales y productos'!$F$2:$F$301,MATCH($E373,'Sucursales y productos'!$D$2:$D$301,0)),""))</f>
        <v/>
      </c>
      <c r="H373" s="16" t="n"/>
      <c r="I373" s="16" t="n"/>
      <c r="J373" s="14" t="n"/>
      <c r="K373" s="16" t="n"/>
      <c r="L373" s="14" t="n"/>
      <c r="M373" s="13" t="n"/>
      <c r="N373" s="17">
        <f>IF(OR($H373="",$I373=""),"",MAX(0,$H373-$I373))</f>
        <v/>
      </c>
      <c r="O373" s="17">
        <f>IF(OR($I373="",$K373=""),"",$K373-$I373)</f>
        <v/>
      </c>
      <c r="P373" s="18">
        <f>IF($E373="","",IFERROR(INDEX('Sucursales y productos'!$G$2:$G$301,MATCH($E373,'Sucursales y productos'!$D$2:$D$301,0)),0))</f>
        <v/>
      </c>
      <c r="Q373" s="18">
        <f>IF($O373="","",$O373*N($P373))</f>
        <v/>
      </c>
      <c r="R373" s="18">
        <f>IF($I373="","",$I373*N($P373))</f>
        <v/>
      </c>
      <c r="S373" s="15">
        <f>IF($E373="","",IF($I373="","Pedido sin enviar",IF($K373="",IF(N($I373)&lt;N($H373),"Envío parcial · en camino","En camino"),IF($K373=$I373,IF(N($I373)&lt;N($H373),"Recibido · envío parcial","Recibido OK"),"Recibido con diferencia"))))</f>
        <v/>
      </c>
      <c r="T373" s="13" t="n"/>
      <c r="U373" s="15">
        <f>IF(OR($A373="",$A373&lt;&gt;Remito!$C$3),"",COUNTIF($A$2:$A373,$A373))</f>
        <v/>
      </c>
    </row>
    <row r="374">
      <c r="A374" s="13" t="n"/>
      <c r="B374" s="14" t="n"/>
      <c r="C374" s="13" t="n"/>
      <c r="D374" s="13" t="n"/>
      <c r="E374" s="13" t="n"/>
      <c r="F374" s="15">
        <f>IF($E374="","",IFERROR(INDEX('Sucursales y productos'!$E$2:$E$301,MATCH($E374,'Sucursales y productos'!$D$2:$D$301,0)),"Código no cargado"))</f>
        <v/>
      </c>
      <c r="G374" s="15">
        <f>IF($E374="","",IFERROR(INDEX('Sucursales y productos'!$F$2:$F$301,MATCH($E374,'Sucursales y productos'!$D$2:$D$301,0)),""))</f>
        <v/>
      </c>
      <c r="H374" s="16" t="n"/>
      <c r="I374" s="16" t="n"/>
      <c r="J374" s="14" t="n"/>
      <c r="K374" s="16" t="n"/>
      <c r="L374" s="14" t="n"/>
      <c r="M374" s="13" t="n"/>
      <c r="N374" s="17">
        <f>IF(OR($H374="",$I374=""),"",MAX(0,$H374-$I374))</f>
        <v/>
      </c>
      <c r="O374" s="17">
        <f>IF(OR($I374="",$K374=""),"",$K374-$I374)</f>
        <v/>
      </c>
      <c r="P374" s="18">
        <f>IF($E374="","",IFERROR(INDEX('Sucursales y productos'!$G$2:$G$301,MATCH($E374,'Sucursales y productos'!$D$2:$D$301,0)),0))</f>
        <v/>
      </c>
      <c r="Q374" s="18">
        <f>IF($O374="","",$O374*N($P374))</f>
        <v/>
      </c>
      <c r="R374" s="18">
        <f>IF($I374="","",$I374*N($P374))</f>
        <v/>
      </c>
      <c r="S374" s="15">
        <f>IF($E374="","",IF($I374="","Pedido sin enviar",IF($K374="",IF(N($I374)&lt;N($H374),"Envío parcial · en camino","En camino"),IF($K374=$I374,IF(N($I374)&lt;N($H374),"Recibido · envío parcial","Recibido OK"),"Recibido con diferencia"))))</f>
        <v/>
      </c>
      <c r="T374" s="13" t="n"/>
      <c r="U374" s="15">
        <f>IF(OR($A374="",$A374&lt;&gt;Remito!$C$3),"",COUNTIF($A$2:$A374,$A374))</f>
        <v/>
      </c>
    </row>
    <row r="375">
      <c r="A375" s="13" t="n"/>
      <c r="B375" s="14" t="n"/>
      <c r="C375" s="13" t="n"/>
      <c r="D375" s="13" t="n"/>
      <c r="E375" s="13" t="n"/>
      <c r="F375" s="15">
        <f>IF($E375="","",IFERROR(INDEX('Sucursales y productos'!$E$2:$E$301,MATCH($E375,'Sucursales y productos'!$D$2:$D$301,0)),"Código no cargado"))</f>
        <v/>
      </c>
      <c r="G375" s="15">
        <f>IF($E375="","",IFERROR(INDEX('Sucursales y productos'!$F$2:$F$301,MATCH($E375,'Sucursales y productos'!$D$2:$D$301,0)),""))</f>
        <v/>
      </c>
      <c r="H375" s="16" t="n"/>
      <c r="I375" s="16" t="n"/>
      <c r="J375" s="14" t="n"/>
      <c r="K375" s="16" t="n"/>
      <c r="L375" s="14" t="n"/>
      <c r="M375" s="13" t="n"/>
      <c r="N375" s="17">
        <f>IF(OR($H375="",$I375=""),"",MAX(0,$H375-$I375))</f>
        <v/>
      </c>
      <c r="O375" s="17">
        <f>IF(OR($I375="",$K375=""),"",$K375-$I375)</f>
        <v/>
      </c>
      <c r="P375" s="18">
        <f>IF($E375="","",IFERROR(INDEX('Sucursales y productos'!$G$2:$G$301,MATCH($E375,'Sucursales y productos'!$D$2:$D$301,0)),0))</f>
        <v/>
      </c>
      <c r="Q375" s="18">
        <f>IF($O375="","",$O375*N($P375))</f>
        <v/>
      </c>
      <c r="R375" s="18">
        <f>IF($I375="","",$I375*N($P375))</f>
        <v/>
      </c>
      <c r="S375" s="15">
        <f>IF($E375="","",IF($I375="","Pedido sin enviar",IF($K375="",IF(N($I375)&lt;N($H375),"Envío parcial · en camino","En camino"),IF($K375=$I375,IF(N($I375)&lt;N($H375),"Recibido · envío parcial","Recibido OK"),"Recibido con diferencia"))))</f>
        <v/>
      </c>
      <c r="T375" s="13" t="n"/>
      <c r="U375" s="15">
        <f>IF(OR($A375="",$A375&lt;&gt;Remito!$C$3),"",COUNTIF($A$2:$A375,$A375))</f>
        <v/>
      </c>
    </row>
    <row r="376">
      <c r="A376" s="13" t="n"/>
      <c r="B376" s="14" t="n"/>
      <c r="C376" s="13" t="n"/>
      <c r="D376" s="13" t="n"/>
      <c r="E376" s="13" t="n"/>
      <c r="F376" s="15">
        <f>IF($E376="","",IFERROR(INDEX('Sucursales y productos'!$E$2:$E$301,MATCH($E376,'Sucursales y productos'!$D$2:$D$301,0)),"Código no cargado"))</f>
        <v/>
      </c>
      <c r="G376" s="15">
        <f>IF($E376="","",IFERROR(INDEX('Sucursales y productos'!$F$2:$F$301,MATCH($E376,'Sucursales y productos'!$D$2:$D$301,0)),""))</f>
        <v/>
      </c>
      <c r="H376" s="16" t="n"/>
      <c r="I376" s="16" t="n"/>
      <c r="J376" s="14" t="n"/>
      <c r="K376" s="16" t="n"/>
      <c r="L376" s="14" t="n"/>
      <c r="M376" s="13" t="n"/>
      <c r="N376" s="17">
        <f>IF(OR($H376="",$I376=""),"",MAX(0,$H376-$I376))</f>
        <v/>
      </c>
      <c r="O376" s="17">
        <f>IF(OR($I376="",$K376=""),"",$K376-$I376)</f>
        <v/>
      </c>
      <c r="P376" s="18">
        <f>IF($E376="","",IFERROR(INDEX('Sucursales y productos'!$G$2:$G$301,MATCH($E376,'Sucursales y productos'!$D$2:$D$301,0)),0))</f>
        <v/>
      </c>
      <c r="Q376" s="18">
        <f>IF($O376="","",$O376*N($P376))</f>
        <v/>
      </c>
      <c r="R376" s="18">
        <f>IF($I376="","",$I376*N($P376))</f>
        <v/>
      </c>
      <c r="S376" s="15">
        <f>IF($E376="","",IF($I376="","Pedido sin enviar",IF($K376="",IF(N($I376)&lt;N($H376),"Envío parcial · en camino","En camino"),IF($K376=$I376,IF(N($I376)&lt;N($H376),"Recibido · envío parcial","Recibido OK"),"Recibido con diferencia"))))</f>
        <v/>
      </c>
      <c r="T376" s="13" t="n"/>
      <c r="U376" s="15">
        <f>IF(OR($A376="",$A376&lt;&gt;Remito!$C$3),"",COUNTIF($A$2:$A376,$A376))</f>
        <v/>
      </c>
    </row>
    <row r="377">
      <c r="A377" s="13" t="n"/>
      <c r="B377" s="14" t="n"/>
      <c r="C377" s="13" t="n"/>
      <c r="D377" s="13" t="n"/>
      <c r="E377" s="13" t="n"/>
      <c r="F377" s="15">
        <f>IF($E377="","",IFERROR(INDEX('Sucursales y productos'!$E$2:$E$301,MATCH($E377,'Sucursales y productos'!$D$2:$D$301,0)),"Código no cargado"))</f>
        <v/>
      </c>
      <c r="G377" s="15">
        <f>IF($E377="","",IFERROR(INDEX('Sucursales y productos'!$F$2:$F$301,MATCH($E377,'Sucursales y productos'!$D$2:$D$301,0)),""))</f>
        <v/>
      </c>
      <c r="H377" s="16" t="n"/>
      <c r="I377" s="16" t="n"/>
      <c r="J377" s="14" t="n"/>
      <c r="K377" s="16" t="n"/>
      <c r="L377" s="14" t="n"/>
      <c r="M377" s="13" t="n"/>
      <c r="N377" s="17">
        <f>IF(OR($H377="",$I377=""),"",MAX(0,$H377-$I377))</f>
        <v/>
      </c>
      <c r="O377" s="17">
        <f>IF(OR($I377="",$K377=""),"",$K377-$I377)</f>
        <v/>
      </c>
      <c r="P377" s="18">
        <f>IF($E377="","",IFERROR(INDEX('Sucursales y productos'!$G$2:$G$301,MATCH($E377,'Sucursales y productos'!$D$2:$D$301,0)),0))</f>
        <v/>
      </c>
      <c r="Q377" s="18">
        <f>IF($O377="","",$O377*N($P377))</f>
        <v/>
      </c>
      <c r="R377" s="18">
        <f>IF($I377="","",$I377*N($P377))</f>
        <v/>
      </c>
      <c r="S377" s="15">
        <f>IF($E377="","",IF($I377="","Pedido sin enviar",IF($K377="",IF(N($I377)&lt;N($H377),"Envío parcial · en camino","En camino"),IF($K377=$I377,IF(N($I377)&lt;N($H377),"Recibido · envío parcial","Recibido OK"),"Recibido con diferencia"))))</f>
        <v/>
      </c>
      <c r="T377" s="13" t="n"/>
      <c r="U377" s="15">
        <f>IF(OR($A377="",$A377&lt;&gt;Remito!$C$3),"",COUNTIF($A$2:$A377,$A377))</f>
        <v/>
      </c>
    </row>
    <row r="378">
      <c r="A378" s="13" t="n"/>
      <c r="B378" s="14" t="n"/>
      <c r="C378" s="13" t="n"/>
      <c r="D378" s="13" t="n"/>
      <c r="E378" s="13" t="n"/>
      <c r="F378" s="15">
        <f>IF($E378="","",IFERROR(INDEX('Sucursales y productos'!$E$2:$E$301,MATCH($E378,'Sucursales y productos'!$D$2:$D$301,0)),"Código no cargado"))</f>
        <v/>
      </c>
      <c r="G378" s="15">
        <f>IF($E378="","",IFERROR(INDEX('Sucursales y productos'!$F$2:$F$301,MATCH($E378,'Sucursales y productos'!$D$2:$D$301,0)),""))</f>
        <v/>
      </c>
      <c r="H378" s="16" t="n"/>
      <c r="I378" s="16" t="n"/>
      <c r="J378" s="14" t="n"/>
      <c r="K378" s="16" t="n"/>
      <c r="L378" s="14" t="n"/>
      <c r="M378" s="13" t="n"/>
      <c r="N378" s="17">
        <f>IF(OR($H378="",$I378=""),"",MAX(0,$H378-$I378))</f>
        <v/>
      </c>
      <c r="O378" s="17">
        <f>IF(OR($I378="",$K378=""),"",$K378-$I378)</f>
        <v/>
      </c>
      <c r="P378" s="18">
        <f>IF($E378="","",IFERROR(INDEX('Sucursales y productos'!$G$2:$G$301,MATCH($E378,'Sucursales y productos'!$D$2:$D$301,0)),0))</f>
        <v/>
      </c>
      <c r="Q378" s="18">
        <f>IF($O378="","",$O378*N($P378))</f>
        <v/>
      </c>
      <c r="R378" s="18">
        <f>IF($I378="","",$I378*N($P378))</f>
        <v/>
      </c>
      <c r="S378" s="15">
        <f>IF($E378="","",IF($I378="","Pedido sin enviar",IF($K378="",IF(N($I378)&lt;N($H378),"Envío parcial · en camino","En camino"),IF($K378=$I378,IF(N($I378)&lt;N($H378),"Recibido · envío parcial","Recibido OK"),"Recibido con diferencia"))))</f>
        <v/>
      </c>
      <c r="T378" s="13" t="n"/>
      <c r="U378" s="15">
        <f>IF(OR($A378="",$A378&lt;&gt;Remito!$C$3),"",COUNTIF($A$2:$A378,$A378))</f>
        <v/>
      </c>
    </row>
    <row r="379">
      <c r="A379" s="13" t="n"/>
      <c r="B379" s="14" t="n"/>
      <c r="C379" s="13" t="n"/>
      <c r="D379" s="13" t="n"/>
      <c r="E379" s="13" t="n"/>
      <c r="F379" s="15">
        <f>IF($E379="","",IFERROR(INDEX('Sucursales y productos'!$E$2:$E$301,MATCH($E379,'Sucursales y productos'!$D$2:$D$301,0)),"Código no cargado"))</f>
        <v/>
      </c>
      <c r="G379" s="15">
        <f>IF($E379="","",IFERROR(INDEX('Sucursales y productos'!$F$2:$F$301,MATCH($E379,'Sucursales y productos'!$D$2:$D$301,0)),""))</f>
        <v/>
      </c>
      <c r="H379" s="16" t="n"/>
      <c r="I379" s="16" t="n"/>
      <c r="J379" s="14" t="n"/>
      <c r="K379" s="16" t="n"/>
      <c r="L379" s="14" t="n"/>
      <c r="M379" s="13" t="n"/>
      <c r="N379" s="17">
        <f>IF(OR($H379="",$I379=""),"",MAX(0,$H379-$I379))</f>
        <v/>
      </c>
      <c r="O379" s="17">
        <f>IF(OR($I379="",$K379=""),"",$K379-$I379)</f>
        <v/>
      </c>
      <c r="P379" s="18">
        <f>IF($E379="","",IFERROR(INDEX('Sucursales y productos'!$G$2:$G$301,MATCH($E379,'Sucursales y productos'!$D$2:$D$301,0)),0))</f>
        <v/>
      </c>
      <c r="Q379" s="18">
        <f>IF($O379="","",$O379*N($P379))</f>
        <v/>
      </c>
      <c r="R379" s="18">
        <f>IF($I379="","",$I379*N($P379))</f>
        <v/>
      </c>
      <c r="S379" s="15">
        <f>IF($E379="","",IF($I379="","Pedido sin enviar",IF($K379="",IF(N($I379)&lt;N($H379),"Envío parcial · en camino","En camino"),IF($K379=$I379,IF(N($I379)&lt;N($H379),"Recibido · envío parcial","Recibido OK"),"Recibido con diferencia"))))</f>
        <v/>
      </c>
      <c r="T379" s="13" t="n"/>
      <c r="U379" s="15">
        <f>IF(OR($A379="",$A379&lt;&gt;Remito!$C$3),"",COUNTIF($A$2:$A379,$A379))</f>
        <v/>
      </c>
    </row>
    <row r="380">
      <c r="A380" s="13" t="n"/>
      <c r="B380" s="14" t="n"/>
      <c r="C380" s="13" t="n"/>
      <c r="D380" s="13" t="n"/>
      <c r="E380" s="13" t="n"/>
      <c r="F380" s="15">
        <f>IF($E380="","",IFERROR(INDEX('Sucursales y productos'!$E$2:$E$301,MATCH($E380,'Sucursales y productos'!$D$2:$D$301,0)),"Código no cargado"))</f>
        <v/>
      </c>
      <c r="G380" s="15">
        <f>IF($E380="","",IFERROR(INDEX('Sucursales y productos'!$F$2:$F$301,MATCH($E380,'Sucursales y productos'!$D$2:$D$301,0)),""))</f>
        <v/>
      </c>
      <c r="H380" s="16" t="n"/>
      <c r="I380" s="16" t="n"/>
      <c r="J380" s="14" t="n"/>
      <c r="K380" s="16" t="n"/>
      <c r="L380" s="14" t="n"/>
      <c r="M380" s="13" t="n"/>
      <c r="N380" s="17">
        <f>IF(OR($H380="",$I380=""),"",MAX(0,$H380-$I380))</f>
        <v/>
      </c>
      <c r="O380" s="17">
        <f>IF(OR($I380="",$K380=""),"",$K380-$I380)</f>
        <v/>
      </c>
      <c r="P380" s="18">
        <f>IF($E380="","",IFERROR(INDEX('Sucursales y productos'!$G$2:$G$301,MATCH($E380,'Sucursales y productos'!$D$2:$D$301,0)),0))</f>
        <v/>
      </c>
      <c r="Q380" s="18">
        <f>IF($O380="","",$O380*N($P380))</f>
        <v/>
      </c>
      <c r="R380" s="18">
        <f>IF($I380="","",$I380*N($P380))</f>
        <v/>
      </c>
      <c r="S380" s="15">
        <f>IF($E380="","",IF($I380="","Pedido sin enviar",IF($K380="",IF(N($I380)&lt;N($H380),"Envío parcial · en camino","En camino"),IF($K380=$I380,IF(N($I380)&lt;N($H380),"Recibido · envío parcial","Recibido OK"),"Recibido con diferencia"))))</f>
        <v/>
      </c>
      <c r="T380" s="13" t="n"/>
      <c r="U380" s="15">
        <f>IF(OR($A380="",$A380&lt;&gt;Remito!$C$3),"",COUNTIF($A$2:$A380,$A380))</f>
        <v/>
      </c>
    </row>
    <row r="381">
      <c r="A381" s="13" t="n"/>
      <c r="B381" s="14" t="n"/>
      <c r="C381" s="13" t="n"/>
      <c r="D381" s="13" t="n"/>
      <c r="E381" s="13" t="n"/>
      <c r="F381" s="15">
        <f>IF($E381="","",IFERROR(INDEX('Sucursales y productos'!$E$2:$E$301,MATCH($E381,'Sucursales y productos'!$D$2:$D$301,0)),"Código no cargado"))</f>
        <v/>
      </c>
      <c r="G381" s="15">
        <f>IF($E381="","",IFERROR(INDEX('Sucursales y productos'!$F$2:$F$301,MATCH($E381,'Sucursales y productos'!$D$2:$D$301,0)),""))</f>
        <v/>
      </c>
      <c r="H381" s="16" t="n"/>
      <c r="I381" s="16" t="n"/>
      <c r="J381" s="14" t="n"/>
      <c r="K381" s="16" t="n"/>
      <c r="L381" s="14" t="n"/>
      <c r="M381" s="13" t="n"/>
      <c r="N381" s="17">
        <f>IF(OR($H381="",$I381=""),"",MAX(0,$H381-$I381))</f>
        <v/>
      </c>
      <c r="O381" s="17">
        <f>IF(OR($I381="",$K381=""),"",$K381-$I381)</f>
        <v/>
      </c>
      <c r="P381" s="18">
        <f>IF($E381="","",IFERROR(INDEX('Sucursales y productos'!$G$2:$G$301,MATCH($E381,'Sucursales y productos'!$D$2:$D$301,0)),0))</f>
        <v/>
      </c>
      <c r="Q381" s="18">
        <f>IF($O381="","",$O381*N($P381))</f>
        <v/>
      </c>
      <c r="R381" s="18">
        <f>IF($I381="","",$I381*N($P381))</f>
        <v/>
      </c>
      <c r="S381" s="15">
        <f>IF($E381="","",IF($I381="","Pedido sin enviar",IF($K381="",IF(N($I381)&lt;N($H381),"Envío parcial · en camino","En camino"),IF($K381=$I381,IF(N($I381)&lt;N($H381),"Recibido · envío parcial","Recibido OK"),"Recibido con diferencia"))))</f>
        <v/>
      </c>
      <c r="T381" s="13" t="n"/>
      <c r="U381" s="15">
        <f>IF(OR($A381="",$A381&lt;&gt;Remito!$C$3),"",COUNTIF($A$2:$A381,$A381))</f>
        <v/>
      </c>
    </row>
    <row r="382">
      <c r="A382" s="13" t="n"/>
      <c r="B382" s="14" t="n"/>
      <c r="C382" s="13" t="n"/>
      <c r="D382" s="13" t="n"/>
      <c r="E382" s="13" t="n"/>
      <c r="F382" s="15">
        <f>IF($E382="","",IFERROR(INDEX('Sucursales y productos'!$E$2:$E$301,MATCH($E382,'Sucursales y productos'!$D$2:$D$301,0)),"Código no cargado"))</f>
        <v/>
      </c>
      <c r="G382" s="15">
        <f>IF($E382="","",IFERROR(INDEX('Sucursales y productos'!$F$2:$F$301,MATCH($E382,'Sucursales y productos'!$D$2:$D$301,0)),""))</f>
        <v/>
      </c>
      <c r="H382" s="16" t="n"/>
      <c r="I382" s="16" t="n"/>
      <c r="J382" s="14" t="n"/>
      <c r="K382" s="16" t="n"/>
      <c r="L382" s="14" t="n"/>
      <c r="M382" s="13" t="n"/>
      <c r="N382" s="17">
        <f>IF(OR($H382="",$I382=""),"",MAX(0,$H382-$I382))</f>
        <v/>
      </c>
      <c r="O382" s="17">
        <f>IF(OR($I382="",$K382=""),"",$K382-$I382)</f>
        <v/>
      </c>
      <c r="P382" s="18">
        <f>IF($E382="","",IFERROR(INDEX('Sucursales y productos'!$G$2:$G$301,MATCH($E382,'Sucursales y productos'!$D$2:$D$301,0)),0))</f>
        <v/>
      </c>
      <c r="Q382" s="18">
        <f>IF($O382="","",$O382*N($P382))</f>
        <v/>
      </c>
      <c r="R382" s="18">
        <f>IF($I382="","",$I382*N($P382))</f>
        <v/>
      </c>
      <c r="S382" s="15">
        <f>IF($E382="","",IF($I382="","Pedido sin enviar",IF($K382="",IF(N($I382)&lt;N($H382),"Envío parcial · en camino","En camino"),IF($K382=$I382,IF(N($I382)&lt;N($H382),"Recibido · envío parcial","Recibido OK"),"Recibido con diferencia"))))</f>
        <v/>
      </c>
      <c r="T382" s="13" t="n"/>
      <c r="U382" s="15">
        <f>IF(OR($A382="",$A382&lt;&gt;Remito!$C$3),"",COUNTIF($A$2:$A382,$A382))</f>
        <v/>
      </c>
    </row>
    <row r="383">
      <c r="A383" s="13" t="n"/>
      <c r="B383" s="14" t="n"/>
      <c r="C383" s="13" t="n"/>
      <c r="D383" s="13" t="n"/>
      <c r="E383" s="13" t="n"/>
      <c r="F383" s="15">
        <f>IF($E383="","",IFERROR(INDEX('Sucursales y productos'!$E$2:$E$301,MATCH($E383,'Sucursales y productos'!$D$2:$D$301,0)),"Código no cargado"))</f>
        <v/>
      </c>
      <c r="G383" s="15">
        <f>IF($E383="","",IFERROR(INDEX('Sucursales y productos'!$F$2:$F$301,MATCH($E383,'Sucursales y productos'!$D$2:$D$301,0)),""))</f>
        <v/>
      </c>
      <c r="H383" s="16" t="n"/>
      <c r="I383" s="16" t="n"/>
      <c r="J383" s="14" t="n"/>
      <c r="K383" s="16" t="n"/>
      <c r="L383" s="14" t="n"/>
      <c r="M383" s="13" t="n"/>
      <c r="N383" s="17">
        <f>IF(OR($H383="",$I383=""),"",MAX(0,$H383-$I383))</f>
        <v/>
      </c>
      <c r="O383" s="17">
        <f>IF(OR($I383="",$K383=""),"",$K383-$I383)</f>
        <v/>
      </c>
      <c r="P383" s="18">
        <f>IF($E383="","",IFERROR(INDEX('Sucursales y productos'!$G$2:$G$301,MATCH($E383,'Sucursales y productos'!$D$2:$D$301,0)),0))</f>
        <v/>
      </c>
      <c r="Q383" s="18">
        <f>IF($O383="","",$O383*N($P383))</f>
        <v/>
      </c>
      <c r="R383" s="18">
        <f>IF($I383="","",$I383*N($P383))</f>
        <v/>
      </c>
      <c r="S383" s="15">
        <f>IF($E383="","",IF($I383="","Pedido sin enviar",IF($K383="",IF(N($I383)&lt;N($H383),"Envío parcial · en camino","En camino"),IF($K383=$I383,IF(N($I383)&lt;N($H383),"Recibido · envío parcial","Recibido OK"),"Recibido con diferencia"))))</f>
        <v/>
      </c>
      <c r="T383" s="13" t="n"/>
      <c r="U383" s="15">
        <f>IF(OR($A383="",$A383&lt;&gt;Remito!$C$3),"",COUNTIF($A$2:$A383,$A383))</f>
        <v/>
      </c>
    </row>
    <row r="384">
      <c r="A384" s="13" t="n"/>
      <c r="B384" s="14" t="n"/>
      <c r="C384" s="13" t="n"/>
      <c r="D384" s="13" t="n"/>
      <c r="E384" s="13" t="n"/>
      <c r="F384" s="15">
        <f>IF($E384="","",IFERROR(INDEX('Sucursales y productos'!$E$2:$E$301,MATCH($E384,'Sucursales y productos'!$D$2:$D$301,0)),"Código no cargado"))</f>
        <v/>
      </c>
      <c r="G384" s="15">
        <f>IF($E384="","",IFERROR(INDEX('Sucursales y productos'!$F$2:$F$301,MATCH($E384,'Sucursales y productos'!$D$2:$D$301,0)),""))</f>
        <v/>
      </c>
      <c r="H384" s="16" t="n"/>
      <c r="I384" s="16" t="n"/>
      <c r="J384" s="14" t="n"/>
      <c r="K384" s="16" t="n"/>
      <c r="L384" s="14" t="n"/>
      <c r="M384" s="13" t="n"/>
      <c r="N384" s="17">
        <f>IF(OR($H384="",$I384=""),"",MAX(0,$H384-$I384))</f>
        <v/>
      </c>
      <c r="O384" s="17">
        <f>IF(OR($I384="",$K384=""),"",$K384-$I384)</f>
        <v/>
      </c>
      <c r="P384" s="18">
        <f>IF($E384="","",IFERROR(INDEX('Sucursales y productos'!$G$2:$G$301,MATCH($E384,'Sucursales y productos'!$D$2:$D$301,0)),0))</f>
        <v/>
      </c>
      <c r="Q384" s="18">
        <f>IF($O384="","",$O384*N($P384))</f>
        <v/>
      </c>
      <c r="R384" s="18">
        <f>IF($I384="","",$I384*N($P384))</f>
        <v/>
      </c>
      <c r="S384" s="15">
        <f>IF($E384="","",IF($I384="","Pedido sin enviar",IF($K384="",IF(N($I384)&lt;N($H384),"Envío parcial · en camino","En camino"),IF($K384=$I384,IF(N($I384)&lt;N($H384),"Recibido · envío parcial","Recibido OK"),"Recibido con diferencia"))))</f>
        <v/>
      </c>
      <c r="T384" s="13" t="n"/>
      <c r="U384" s="15">
        <f>IF(OR($A384="",$A384&lt;&gt;Remito!$C$3),"",COUNTIF($A$2:$A384,$A384))</f>
        <v/>
      </c>
    </row>
    <row r="385">
      <c r="A385" s="13" t="n"/>
      <c r="B385" s="14" t="n"/>
      <c r="C385" s="13" t="n"/>
      <c r="D385" s="13" t="n"/>
      <c r="E385" s="13" t="n"/>
      <c r="F385" s="15">
        <f>IF($E385="","",IFERROR(INDEX('Sucursales y productos'!$E$2:$E$301,MATCH($E385,'Sucursales y productos'!$D$2:$D$301,0)),"Código no cargado"))</f>
        <v/>
      </c>
      <c r="G385" s="15">
        <f>IF($E385="","",IFERROR(INDEX('Sucursales y productos'!$F$2:$F$301,MATCH($E385,'Sucursales y productos'!$D$2:$D$301,0)),""))</f>
        <v/>
      </c>
      <c r="H385" s="16" t="n"/>
      <c r="I385" s="16" t="n"/>
      <c r="J385" s="14" t="n"/>
      <c r="K385" s="16" t="n"/>
      <c r="L385" s="14" t="n"/>
      <c r="M385" s="13" t="n"/>
      <c r="N385" s="17">
        <f>IF(OR($H385="",$I385=""),"",MAX(0,$H385-$I385))</f>
        <v/>
      </c>
      <c r="O385" s="17">
        <f>IF(OR($I385="",$K385=""),"",$K385-$I385)</f>
        <v/>
      </c>
      <c r="P385" s="18">
        <f>IF($E385="","",IFERROR(INDEX('Sucursales y productos'!$G$2:$G$301,MATCH($E385,'Sucursales y productos'!$D$2:$D$301,0)),0))</f>
        <v/>
      </c>
      <c r="Q385" s="18">
        <f>IF($O385="","",$O385*N($P385))</f>
        <v/>
      </c>
      <c r="R385" s="18">
        <f>IF($I385="","",$I385*N($P385))</f>
        <v/>
      </c>
      <c r="S385" s="15">
        <f>IF($E385="","",IF($I385="","Pedido sin enviar",IF($K385="",IF(N($I385)&lt;N($H385),"Envío parcial · en camino","En camino"),IF($K385=$I385,IF(N($I385)&lt;N($H385),"Recibido · envío parcial","Recibido OK"),"Recibido con diferencia"))))</f>
        <v/>
      </c>
      <c r="T385" s="13" t="n"/>
      <c r="U385" s="15">
        <f>IF(OR($A385="",$A385&lt;&gt;Remito!$C$3),"",COUNTIF($A$2:$A385,$A385))</f>
        <v/>
      </c>
    </row>
    <row r="386">
      <c r="A386" s="13" t="n"/>
      <c r="B386" s="14" t="n"/>
      <c r="C386" s="13" t="n"/>
      <c r="D386" s="13" t="n"/>
      <c r="E386" s="13" t="n"/>
      <c r="F386" s="15">
        <f>IF($E386="","",IFERROR(INDEX('Sucursales y productos'!$E$2:$E$301,MATCH($E386,'Sucursales y productos'!$D$2:$D$301,0)),"Código no cargado"))</f>
        <v/>
      </c>
      <c r="G386" s="15">
        <f>IF($E386="","",IFERROR(INDEX('Sucursales y productos'!$F$2:$F$301,MATCH($E386,'Sucursales y productos'!$D$2:$D$301,0)),""))</f>
        <v/>
      </c>
      <c r="H386" s="16" t="n"/>
      <c r="I386" s="16" t="n"/>
      <c r="J386" s="14" t="n"/>
      <c r="K386" s="16" t="n"/>
      <c r="L386" s="14" t="n"/>
      <c r="M386" s="13" t="n"/>
      <c r="N386" s="17">
        <f>IF(OR($H386="",$I386=""),"",MAX(0,$H386-$I386))</f>
        <v/>
      </c>
      <c r="O386" s="17">
        <f>IF(OR($I386="",$K386=""),"",$K386-$I386)</f>
        <v/>
      </c>
      <c r="P386" s="18">
        <f>IF($E386="","",IFERROR(INDEX('Sucursales y productos'!$G$2:$G$301,MATCH($E386,'Sucursales y productos'!$D$2:$D$301,0)),0))</f>
        <v/>
      </c>
      <c r="Q386" s="18">
        <f>IF($O386="","",$O386*N($P386))</f>
        <v/>
      </c>
      <c r="R386" s="18">
        <f>IF($I386="","",$I386*N($P386))</f>
        <v/>
      </c>
      <c r="S386" s="15">
        <f>IF($E386="","",IF($I386="","Pedido sin enviar",IF($K386="",IF(N($I386)&lt;N($H386),"Envío parcial · en camino","En camino"),IF($K386=$I386,IF(N($I386)&lt;N($H386),"Recibido · envío parcial","Recibido OK"),"Recibido con diferencia"))))</f>
        <v/>
      </c>
      <c r="T386" s="13" t="n"/>
      <c r="U386" s="15">
        <f>IF(OR($A386="",$A386&lt;&gt;Remito!$C$3),"",COUNTIF($A$2:$A386,$A386))</f>
        <v/>
      </c>
    </row>
    <row r="387">
      <c r="A387" s="13" t="n"/>
      <c r="B387" s="14" t="n"/>
      <c r="C387" s="13" t="n"/>
      <c r="D387" s="13" t="n"/>
      <c r="E387" s="13" t="n"/>
      <c r="F387" s="15">
        <f>IF($E387="","",IFERROR(INDEX('Sucursales y productos'!$E$2:$E$301,MATCH($E387,'Sucursales y productos'!$D$2:$D$301,0)),"Código no cargado"))</f>
        <v/>
      </c>
      <c r="G387" s="15">
        <f>IF($E387="","",IFERROR(INDEX('Sucursales y productos'!$F$2:$F$301,MATCH($E387,'Sucursales y productos'!$D$2:$D$301,0)),""))</f>
        <v/>
      </c>
      <c r="H387" s="16" t="n"/>
      <c r="I387" s="16" t="n"/>
      <c r="J387" s="14" t="n"/>
      <c r="K387" s="16" t="n"/>
      <c r="L387" s="14" t="n"/>
      <c r="M387" s="13" t="n"/>
      <c r="N387" s="17">
        <f>IF(OR($H387="",$I387=""),"",MAX(0,$H387-$I387))</f>
        <v/>
      </c>
      <c r="O387" s="17">
        <f>IF(OR($I387="",$K387=""),"",$K387-$I387)</f>
        <v/>
      </c>
      <c r="P387" s="18">
        <f>IF($E387="","",IFERROR(INDEX('Sucursales y productos'!$G$2:$G$301,MATCH($E387,'Sucursales y productos'!$D$2:$D$301,0)),0))</f>
        <v/>
      </c>
      <c r="Q387" s="18">
        <f>IF($O387="","",$O387*N($P387))</f>
        <v/>
      </c>
      <c r="R387" s="18">
        <f>IF($I387="","",$I387*N($P387))</f>
        <v/>
      </c>
      <c r="S387" s="15">
        <f>IF($E387="","",IF($I387="","Pedido sin enviar",IF($K387="",IF(N($I387)&lt;N($H387),"Envío parcial · en camino","En camino"),IF($K387=$I387,IF(N($I387)&lt;N($H387),"Recibido · envío parcial","Recibido OK"),"Recibido con diferencia"))))</f>
        <v/>
      </c>
      <c r="T387" s="13" t="n"/>
      <c r="U387" s="15">
        <f>IF(OR($A387="",$A387&lt;&gt;Remito!$C$3),"",COUNTIF($A$2:$A387,$A387))</f>
        <v/>
      </c>
    </row>
    <row r="388">
      <c r="A388" s="13" t="n"/>
      <c r="B388" s="14" t="n"/>
      <c r="C388" s="13" t="n"/>
      <c r="D388" s="13" t="n"/>
      <c r="E388" s="13" t="n"/>
      <c r="F388" s="15">
        <f>IF($E388="","",IFERROR(INDEX('Sucursales y productos'!$E$2:$E$301,MATCH($E388,'Sucursales y productos'!$D$2:$D$301,0)),"Código no cargado"))</f>
        <v/>
      </c>
      <c r="G388" s="15">
        <f>IF($E388="","",IFERROR(INDEX('Sucursales y productos'!$F$2:$F$301,MATCH($E388,'Sucursales y productos'!$D$2:$D$301,0)),""))</f>
        <v/>
      </c>
      <c r="H388" s="16" t="n"/>
      <c r="I388" s="16" t="n"/>
      <c r="J388" s="14" t="n"/>
      <c r="K388" s="16" t="n"/>
      <c r="L388" s="14" t="n"/>
      <c r="M388" s="13" t="n"/>
      <c r="N388" s="17">
        <f>IF(OR($H388="",$I388=""),"",MAX(0,$H388-$I388))</f>
        <v/>
      </c>
      <c r="O388" s="17">
        <f>IF(OR($I388="",$K388=""),"",$K388-$I388)</f>
        <v/>
      </c>
      <c r="P388" s="18">
        <f>IF($E388="","",IFERROR(INDEX('Sucursales y productos'!$G$2:$G$301,MATCH($E388,'Sucursales y productos'!$D$2:$D$301,0)),0))</f>
        <v/>
      </c>
      <c r="Q388" s="18">
        <f>IF($O388="","",$O388*N($P388))</f>
        <v/>
      </c>
      <c r="R388" s="18">
        <f>IF($I388="","",$I388*N($P388))</f>
        <v/>
      </c>
      <c r="S388" s="15">
        <f>IF($E388="","",IF($I388="","Pedido sin enviar",IF($K388="",IF(N($I388)&lt;N($H388),"Envío parcial · en camino","En camino"),IF($K388=$I388,IF(N($I388)&lt;N($H388),"Recibido · envío parcial","Recibido OK"),"Recibido con diferencia"))))</f>
        <v/>
      </c>
      <c r="T388" s="13" t="n"/>
      <c r="U388" s="15">
        <f>IF(OR($A388="",$A388&lt;&gt;Remito!$C$3),"",COUNTIF($A$2:$A388,$A388))</f>
        <v/>
      </c>
    </row>
    <row r="389">
      <c r="A389" s="13" t="n"/>
      <c r="B389" s="14" t="n"/>
      <c r="C389" s="13" t="n"/>
      <c r="D389" s="13" t="n"/>
      <c r="E389" s="13" t="n"/>
      <c r="F389" s="15">
        <f>IF($E389="","",IFERROR(INDEX('Sucursales y productos'!$E$2:$E$301,MATCH($E389,'Sucursales y productos'!$D$2:$D$301,0)),"Código no cargado"))</f>
        <v/>
      </c>
      <c r="G389" s="15">
        <f>IF($E389="","",IFERROR(INDEX('Sucursales y productos'!$F$2:$F$301,MATCH($E389,'Sucursales y productos'!$D$2:$D$301,0)),""))</f>
        <v/>
      </c>
      <c r="H389" s="16" t="n"/>
      <c r="I389" s="16" t="n"/>
      <c r="J389" s="14" t="n"/>
      <c r="K389" s="16" t="n"/>
      <c r="L389" s="14" t="n"/>
      <c r="M389" s="13" t="n"/>
      <c r="N389" s="17">
        <f>IF(OR($H389="",$I389=""),"",MAX(0,$H389-$I389))</f>
        <v/>
      </c>
      <c r="O389" s="17">
        <f>IF(OR($I389="",$K389=""),"",$K389-$I389)</f>
        <v/>
      </c>
      <c r="P389" s="18">
        <f>IF($E389="","",IFERROR(INDEX('Sucursales y productos'!$G$2:$G$301,MATCH($E389,'Sucursales y productos'!$D$2:$D$301,0)),0))</f>
        <v/>
      </c>
      <c r="Q389" s="18">
        <f>IF($O389="","",$O389*N($P389))</f>
        <v/>
      </c>
      <c r="R389" s="18">
        <f>IF($I389="","",$I389*N($P389))</f>
        <v/>
      </c>
      <c r="S389" s="15">
        <f>IF($E389="","",IF($I389="","Pedido sin enviar",IF($K389="",IF(N($I389)&lt;N($H389),"Envío parcial · en camino","En camino"),IF($K389=$I389,IF(N($I389)&lt;N($H389),"Recibido · envío parcial","Recibido OK"),"Recibido con diferencia"))))</f>
        <v/>
      </c>
      <c r="T389" s="13" t="n"/>
      <c r="U389" s="15">
        <f>IF(OR($A389="",$A389&lt;&gt;Remito!$C$3),"",COUNTIF($A$2:$A389,$A389))</f>
        <v/>
      </c>
    </row>
    <row r="390">
      <c r="A390" s="13" t="n"/>
      <c r="B390" s="14" t="n"/>
      <c r="C390" s="13" t="n"/>
      <c r="D390" s="13" t="n"/>
      <c r="E390" s="13" t="n"/>
      <c r="F390" s="15">
        <f>IF($E390="","",IFERROR(INDEX('Sucursales y productos'!$E$2:$E$301,MATCH($E390,'Sucursales y productos'!$D$2:$D$301,0)),"Código no cargado"))</f>
        <v/>
      </c>
      <c r="G390" s="15">
        <f>IF($E390="","",IFERROR(INDEX('Sucursales y productos'!$F$2:$F$301,MATCH($E390,'Sucursales y productos'!$D$2:$D$301,0)),""))</f>
        <v/>
      </c>
      <c r="H390" s="16" t="n"/>
      <c r="I390" s="16" t="n"/>
      <c r="J390" s="14" t="n"/>
      <c r="K390" s="16" t="n"/>
      <c r="L390" s="14" t="n"/>
      <c r="M390" s="13" t="n"/>
      <c r="N390" s="17">
        <f>IF(OR($H390="",$I390=""),"",MAX(0,$H390-$I390))</f>
        <v/>
      </c>
      <c r="O390" s="17">
        <f>IF(OR($I390="",$K390=""),"",$K390-$I390)</f>
        <v/>
      </c>
      <c r="P390" s="18">
        <f>IF($E390="","",IFERROR(INDEX('Sucursales y productos'!$G$2:$G$301,MATCH($E390,'Sucursales y productos'!$D$2:$D$301,0)),0))</f>
        <v/>
      </c>
      <c r="Q390" s="18">
        <f>IF($O390="","",$O390*N($P390))</f>
        <v/>
      </c>
      <c r="R390" s="18">
        <f>IF($I390="","",$I390*N($P390))</f>
        <v/>
      </c>
      <c r="S390" s="15">
        <f>IF($E390="","",IF($I390="","Pedido sin enviar",IF($K390="",IF(N($I390)&lt;N($H390),"Envío parcial · en camino","En camino"),IF($K390=$I390,IF(N($I390)&lt;N($H390),"Recibido · envío parcial","Recibido OK"),"Recibido con diferencia"))))</f>
        <v/>
      </c>
      <c r="T390" s="13" t="n"/>
      <c r="U390" s="15">
        <f>IF(OR($A390="",$A390&lt;&gt;Remito!$C$3),"",COUNTIF($A$2:$A390,$A390))</f>
        <v/>
      </c>
    </row>
    <row r="391">
      <c r="A391" s="13" t="n"/>
      <c r="B391" s="14" t="n"/>
      <c r="C391" s="13" t="n"/>
      <c r="D391" s="13" t="n"/>
      <c r="E391" s="13" t="n"/>
      <c r="F391" s="15">
        <f>IF($E391="","",IFERROR(INDEX('Sucursales y productos'!$E$2:$E$301,MATCH($E391,'Sucursales y productos'!$D$2:$D$301,0)),"Código no cargado"))</f>
        <v/>
      </c>
      <c r="G391" s="15">
        <f>IF($E391="","",IFERROR(INDEX('Sucursales y productos'!$F$2:$F$301,MATCH($E391,'Sucursales y productos'!$D$2:$D$301,0)),""))</f>
        <v/>
      </c>
      <c r="H391" s="16" t="n"/>
      <c r="I391" s="16" t="n"/>
      <c r="J391" s="14" t="n"/>
      <c r="K391" s="16" t="n"/>
      <c r="L391" s="14" t="n"/>
      <c r="M391" s="13" t="n"/>
      <c r="N391" s="17">
        <f>IF(OR($H391="",$I391=""),"",MAX(0,$H391-$I391))</f>
        <v/>
      </c>
      <c r="O391" s="17">
        <f>IF(OR($I391="",$K391=""),"",$K391-$I391)</f>
        <v/>
      </c>
      <c r="P391" s="18">
        <f>IF($E391="","",IFERROR(INDEX('Sucursales y productos'!$G$2:$G$301,MATCH($E391,'Sucursales y productos'!$D$2:$D$301,0)),0))</f>
        <v/>
      </c>
      <c r="Q391" s="18">
        <f>IF($O391="","",$O391*N($P391))</f>
        <v/>
      </c>
      <c r="R391" s="18">
        <f>IF($I391="","",$I391*N($P391))</f>
        <v/>
      </c>
      <c r="S391" s="15">
        <f>IF($E391="","",IF($I391="","Pedido sin enviar",IF($K391="",IF(N($I391)&lt;N($H391),"Envío parcial · en camino","En camino"),IF($K391=$I391,IF(N($I391)&lt;N($H391),"Recibido · envío parcial","Recibido OK"),"Recibido con diferencia"))))</f>
        <v/>
      </c>
      <c r="T391" s="13" t="n"/>
      <c r="U391" s="15">
        <f>IF(OR($A391="",$A391&lt;&gt;Remito!$C$3),"",COUNTIF($A$2:$A391,$A391))</f>
        <v/>
      </c>
    </row>
    <row r="392">
      <c r="A392" s="13" t="n"/>
      <c r="B392" s="14" t="n"/>
      <c r="C392" s="13" t="n"/>
      <c r="D392" s="13" t="n"/>
      <c r="E392" s="13" t="n"/>
      <c r="F392" s="15">
        <f>IF($E392="","",IFERROR(INDEX('Sucursales y productos'!$E$2:$E$301,MATCH($E392,'Sucursales y productos'!$D$2:$D$301,0)),"Código no cargado"))</f>
        <v/>
      </c>
      <c r="G392" s="15">
        <f>IF($E392="","",IFERROR(INDEX('Sucursales y productos'!$F$2:$F$301,MATCH($E392,'Sucursales y productos'!$D$2:$D$301,0)),""))</f>
        <v/>
      </c>
      <c r="H392" s="16" t="n"/>
      <c r="I392" s="16" t="n"/>
      <c r="J392" s="14" t="n"/>
      <c r="K392" s="16" t="n"/>
      <c r="L392" s="14" t="n"/>
      <c r="M392" s="13" t="n"/>
      <c r="N392" s="17">
        <f>IF(OR($H392="",$I392=""),"",MAX(0,$H392-$I392))</f>
        <v/>
      </c>
      <c r="O392" s="17">
        <f>IF(OR($I392="",$K392=""),"",$K392-$I392)</f>
        <v/>
      </c>
      <c r="P392" s="18">
        <f>IF($E392="","",IFERROR(INDEX('Sucursales y productos'!$G$2:$G$301,MATCH($E392,'Sucursales y productos'!$D$2:$D$301,0)),0))</f>
        <v/>
      </c>
      <c r="Q392" s="18">
        <f>IF($O392="","",$O392*N($P392))</f>
        <v/>
      </c>
      <c r="R392" s="18">
        <f>IF($I392="","",$I392*N($P392))</f>
        <v/>
      </c>
      <c r="S392" s="15">
        <f>IF($E392="","",IF($I392="","Pedido sin enviar",IF($K392="",IF(N($I392)&lt;N($H392),"Envío parcial · en camino","En camino"),IF($K392=$I392,IF(N($I392)&lt;N($H392),"Recibido · envío parcial","Recibido OK"),"Recibido con diferencia"))))</f>
        <v/>
      </c>
      <c r="T392" s="13" t="n"/>
      <c r="U392" s="15">
        <f>IF(OR($A392="",$A392&lt;&gt;Remito!$C$3),"",COUNTIF($A$2:$A392,$A392))</f>
        <v/>
      </c>
    </row>
    <row r="393">
      <c r="A393" s="13" t="n"/>
      <c r="B393" s="14" t="n"/>
      <c r="C393" s="13" t="n"/>
      <c r="D393" s="13" t="n"/>
      <c r="E393" s="13" t="n"/>
      <c r="F393" s="15">
        <f>IF($E393="","",IFERROR(INDEX('Sucursales y productos'!$E$2:$E$301,MATCH($E393,'Sucursales y productos'!$D$2:$D$301,0)),"Código no cargado"))</f>
        <v/>
      </c>
      <c r="G393" s="15">
        <f>IF($E393="","",IFERROR(INDEX('Sucursales y productos'!$F$2:$F$301,MATCH($E393,'Sucursales y productos'!$D$2:$D$301,0)),""))</f>
        <v/>
      </c>
      <c r="H393" s="16" t="n"/>
      <c r="I393" s="16" t="n"/>
      <c r="J393" s="14" t="n"/>
      <c r="K393" s="16" t="n"/>
      <c r="L393" s="14" t="n"/>
      <c r="M393" s="13" t="n"/>
      <c r="N393" s="17">
        <f>IF(OR($H393="",$I393=""),"",MAX(0,$H393-$I393))</f>
        <v/>
      </c>
      <c r="O393" s="17">
        <f>IF(OR($I393="",$K393=""),"",$K393-$I393)</f>
        <v/>
      </c>
      <c r="P393" s="18">
        <f>IF($E393="","",IFERROR(INDEX('Sucursales y productos'!$G$2:$G$301,MATCH($E393,'Sucursales y productos'!$D$2:$D$301,0)),0))</f>
        <v/>
      </c>
      <c r="Q393" s="18">
        <f>IF($O393="","",$O393*N($P393))</f>
        <v/>
      </c>
      <c r="R393" s="18">
        <f>IF($I393="","",$I393*N($P393))</f>
        <v/>
      </c>
      <c r="S393" s="15">
        <f>IF($E393="","",IF($I393="","Pedido sin enviar",IF($K393="",IF(N($I393)&lt;N($H393),"Envío parcial · en camino","En camino"),IF($K393=$I393,IF(N($I393)&lt;N($H393),"Recibido · envío parcial","Recibido OK"),"Recibido con diferencia"))))</f>
        <v/>
      </c>
      <c r="T393" s="13" t="n"/>
      <c r="U393" s="15">
        <f>IF(OR($A393="",$A393&lt;&gt;Remito!$C$3),"",COUNTIF($A$2:$A393,$A393))</f>
        <v/>
      </c>
    </row>
    <row r="394">
      <c r="A394" s="13" t="n"/>
      <c r="B394" s="14" t="n"/>
      <c r="C394" s="13" t="n"/>
      <c r="D394" s="13" t="n"/>
      <c r="E394" s="13" t="n"/>
      <c r="F394" s="15">
        <f>IF($E394="","",IFERROR(INDEX('Sucursales y productos'!$E$2:$E$301,MATCH($E394,'Sucursales y productos'!$D$2:$D$301,0)),"Código no cargado"))</f>
        <v/>
      </c>
      <c r="G394" s="15">
        <f>IF($E394="","",IFERROR(INDEX('Sucursales y productos'!$F$2:$F$301,MATCH($E394,'Sucursales y productos'!$D$2:$D$301,0)),""))</f>
        <v/>
      </c>
      <c r="H394" s="16" t="n"/>
      <c r="I394" s="16" t="n"/>
      <c r="J394" s="14" t="n"/>
      <c r="K394" s="16" t="n"/>
      <c r="L394" s="14" t="n"/>
      <c r="M394" s="13" t="n"/>
      <c r="N394" s="17">
        <f>IF(OR($H394="",$I394=""),"",MAX(0,$H394-$I394))</f>
        <v/>
      </c>
      <c r="O394" s="17">
        <f>IF(OR($I394="",$K394=""),"",$K394-$I394)</f>
        <v/>
      </c>
      <c r="P394" s="18">
        <f>IF($E394="","",IFERROR(INDEX('Sucursales y productos'!$G$2:$G$301,MATCH($E394,'Sucursales y productos'!$D$2:$D$301,0)),0))</f>
        <v/>
      </c>
      <c r="Q394" s="18">
        <f>IF($O394="","",$O394*N($P394))</f>
        <v/>
      </c>
      <c r="R394" s="18">
        <f>IF($I394="","",$I394*N($P394))</f>
        <v/>
      </c>
      <c r="S394" s="15">
        <f>IF($E394="","",IF($I394="","Pedido sin enviar",IF($K394="",IF(N($I394)&lt;N($H394),"Envío parcial · en camino","En camino"),IF($K394=$I394,IF(N($I394)&lt;N($H394),"Recibido · envío parcial","Recibido OK"),"Recibido con diferencia"))))</f>
        <v/>
      </c>
      <c r="T394" s="13" t="n"/>
      <c r="U394" s="15">
        <f>IF(OR($A394="",$A394&lt;&gt;Remito!$C$3),"",COUNTIF($A$2:$A394,$A394))</f>
        <v/>
      </c>
    </row>
    <row r="395">
      <c r="A395" s="13" t="n"/>
      <c r="B395" s="14" t="n"/>
      <c r="C395" s="13" t="n"/>
      <c r="D395" s="13" t="n"/>
      <c r="E395" s="13" t="n"/>
      <c r="F395" s="15">
        <f>IF($E395="","",IFERROR(INDEX('Sucursales y productos'!$E$2:$E$301,MATCH($E395,'Sucursales y productos'!$D$2:$D$301,0)),"Código no cargado"))</f>
        <v/>
      </c>
      <c r="G395" s="15">
        <f>IF($E395="","",IFERROR(INDEX('Sucursales y productos'!$F$2:$F$301,MATCH($E395,'Sucursales y productos'!$D$2:$D$301,0)),""))</f>
        <v/>
      </c>
      <c r="H395" s="16" t="n"/>
      <c r="I395" s="16" t="n"/>
      <c r="J395" s="14" t="n"/>
      <c r="K395" s="16" t="n"/>
      <c r="L395" s="14" t="n"/>
      <c r="M395" s="13" t="n"/>
      <c r="N395" s="17">
        <f>IF(OR($H395="",$I395=""),"",MAX(0,$H395-$I395))</f>
        <v/>
      </c>
      <c r="O395" s="17">
        <f>IF(OR($I395="",$K395=""),"",$K395-$I395)</f>
        <v/>
      </c>
      <c r="P395" s="18">
        <f>IF($E395="","",IFERROR(INDEX('Sucursales y productos'!$G$2:$G$301,MATCH($E395,'Sucursales y productos'!$D$2:$D$301,0)),0))</f>
        <v/>
      </c>
      <c r="Q395" s="18">
        <f>IF($O395="","",$O395*N($P395))</f>
        <v/>
      </c>
      <c r="R395" s="18">
        <f>IF($I395="","",$I395*N($P395))</f>
        <v/>
      </c>
      <c r="S395" s="15">
        <f>IF($E395="","",IF($I395="","Pedido sin enviar",IF($K395="",IF(N($I395)&lt;N($H395),"Envío parcial · en camino","En camino"),IF($K395=$I395,IF(N($I395)&lt;N($H395),"Recibido · envío parcial","Recibido OK"),"Recibido con diferencia"))))</f>
        <v/>
      </c>
      <c r="T395" s="13" t="n"/>
      <c r="U395" s="15">
        <f>IF(OR($A395="",$A395&lt;&gt;Remito!$C$3),"",COUNTIF($A$2:$A395,$A395))</f>
        <v/>
      </c>
    </row>
    <row r="396">
      <c r="A396" s="13" t="n"/>
      <c r="B396" s="14" t="n"/>
      <c r="C396" s="13" t="n"/>
      <c r="D396" s="13" t="n"/>
      <c r="E396" s="13" t="n"/>
      <c r="F396" s="15">
        <f>IF($E396="","",IFERROR(INDEX('Sucursales y productos'!$E$2:$E$301,MATCH($E396,'Sucursales y productos'!$D$2:$D$301,0)),"Código no cargado"))</f>
        <v/>
      </c>
      <c r="G396" s="15">
        <f>IF($E396="","",IFERROR(INDEX('Sucursales y productos'!$F$2:$F$301,MATCH($E396,'Sucursales y productos'!$D$2:$D$301,0)),""))</f>
        <v/>
      </c>
      <c r="H396" s="16" t="n"/>
      <c r="I396" s="16" t="n"/>
      <c r="J396" s="14" t="n"/>
      <c r="K396" s="16" t="n"/>
      <c r="L396" s="14" t="n"/>
      <c r="M396" s="13" t="n"/>
      <c r="N396" s="17">
        <f>IF(OR($H396="",$I396=""),"",MAX(0,$H396-$I396))</f>
        <v/>
      </c>
      <c r="O396" s="17">
        <f>IF(OR($I396="",$K396=""),"",$K396-$I396)</f>
        <v/>
      </c>
      <c r="P396" s="18">
        <f>IF($E396="","",IFERROR(INDEX('Sucursales y productos'!$G$2:$G$301,MATCH($E396,'Sucursales y productos'!$D$2:$D$301,0)),0))</f>
        <v/>
      </c>
      <c r="Q396" s="18">
        <f>IF($O396="","",$O396*N($P396))</f>
        <v/>
      </c>
      <c r="R396" s="18">
        <f>IF($I396="","",$I396*N($P396))</f>
        <v/>
      </c>
      <c r="S396" s="15">
        <f>IF($E396="","",IF($I396="","Pedido sin enviar",IF($K396="",IF(N($I396)&lt;N($H396),"Envío parcial · en camino","En camino"),IF($K396=$I396,IF(N($I396)&lt;N($H396),"Recibido · envío parcial","Recibido OK"),"Recibido con diferencia"))))</f>
        <v/>
      </c>
      <c r="T396" s="13" t="n"/>
      <c r="U396" s="15">
        <f>IF(OR($A396="",$A396&lt;&gt;Remito!$C$3),"",COUNTIF($A$2:$A396,$A396))</f>
        <v/>
      </c>
    </row>
    <row r="397">
      <c r="A397" s="13" t="n"/>
      <c r="B397" s="14" t="n"/>
      <c r="C397" s="13" t="n"/>
      <c r="D397" s="13" t="n"/>
      <c r="E397" s="13" t="n"/>
      <c r="F397" s="15">
        <f>IF($E397="","",IFERROR(INDEX('Sucursales y productos'!$E$2:$E$301,MATCH($E397,'Sucursales y productos'!$D$2:$D$301,0)),"Código no cargado"))</f>
        <v/>
      </c>
      <c r="G397" s="15">
        <f>IF($E397="","",IFERROR(INDEX('Sucursales y productos'!$F$2:$F$301,MATCH($E397,'Sucursales y productos'!$D$2:$D$301,0)),""))</f>
        <v/>
      </c>
      <c r="H397" s="16" t="n"/>
      <c r="I397" s="16" t="n"/>
      <c r="J397" s="14" t="n"/>
      <c r="K397" s="16" t="n"/>
      <c r="L397" s="14" t="n"/>
      <c r="M397" s="13" t="n"/>
      <c r="N397" s="17">
        <f>IF(OR($H397="",$I397=""),"",MAX(0,$H397-$I397))</f>
        <v/>
      </c>
      <c r="O397" s="17">
        <f>IF(OR($I397="",$K397=""),"",$K397-$I397)</f>
        <v/>
      </c>
      <c r="P397" s="18">
        <f>IF($E397="","",IFERROR(INDEX('Sucursales y productos'!$G$2:$G$301,MATCH($E397,'Sucursales y productos'!$D$2:$D$301,0)),0))</f>
        <v/>
      </c>
      <c r="Q397" s="18">
        <f>IF($O397="","",$O397*N($P397))</f>
        <v/>
      </c>
      <c r="R397" s="18">
        <f>IF($I397="","",$I397*N($P397))</f>
        <v/>
      </c>
      <c r="S397" s="15">
        <f>IF($E397="","",IF($I397="","Pedido sin enviar",IF($K397="",IF(N($I397)&lt;N($H397),"Envío parcial · en camino","En camino"),IF($K397=$I397,IF(N($I397)&lt;N($H397),"Recibido · envío parcial","Recibido OK"),"Recibido con diferencia"))))</f>
        <v/>
      </c>
      <c r="T397" s="13" t="n"/>
      <c r="U397" s="15">
        <f>IF(OR($A397="",$A397&lt;&gt;Remito!$C$3),"",COUNTIF($A$2:$A397,$A397))</f>
        <v/>
      </c>
    </row>
    <row r="398">
      <c r="A398" s="13" t="n"/>
      <c r="B398" s="14" t="n"/>
      <c r="C398" s="13" t="n"/>
      <c r="D398" s="13" t="n"/>
      <c r="E398" s="13" t="n"/>
      <c r="F398" s="15">
        <f>IF($E398="","",IFERROR(INDEX('Sucursales y productos'!$E$2:$E$301,MATCH($E398,'Sucursales y productos'!$D$2:$D$301,0)),"Código no cargado"))</f>
        <v/>
      </c>
      <c r="G398" s="15">
        <f>IF($E398="","",IFERROR(INDEX('Sucursales y productos'!$F$2:$F$301,MATCH($E398,'Sucursales y productos'!$D$2:$D$301,0)),""))</f>
        <v/>
      </c>
      <c r="H398" s="16" t="n"/>
      <c r="I398" s="16" t="n"/>
      <c r="J398" s="14" t="n"/>
      <c r="K398" s="16" t="n"/>
      <c r="L398" s="14" t="n"/>
      <c r="M398" s="13" t="n"/>
      <c r="N398" s="17">
        <f>IF(OR($H398="",$I398=""),"",MAX(0,$H398-$I398))</f>
        <v/>
      </c>
      <c r="O398" s="17">
        <f>IF(OR($I398="",$K398=""),"",$K398-$I398)</f>
        <v/>
      </c>
      <c r="P398" s="18">
        <f>IF($E398="","",IFERROR(INDEX('Sucursales y productos'!$G$2:$G$301,MATCH($E398,'Sucursales y productos'!$D$2:$D$301,0)),0))</f>
        <v/>
      </c>
      <c r="Q398" s="18">
        <f>IF($O398="","",$O398*N($P398))</f>
        <v/>
      </c>
      <c r="R398" s="18">
        <f>IF($I398="","",$I398*N($P398))</f>
        <v/>
      </c>
      <c r="S398" s="15">
        <f>IF($E398="","",IF($I398="","Pedido sin enviar",IF($K398="",IF(N($I398)&lt;N($H398),"Envío parcial · en camino","En camino"),IF($K398=$I398,IF(N($I398)&lt;N($H398),"Recibido · envío parcial","Recibido OK"),"Recibido con diferencia"))))</f>
        <v/>
      </c>
      <c r="T398" s="13" t="n"/>
      <c r="U398" s="15">
        <f>IF(OR($A398="",$A398&lt;&gt;Remito!$C$3),"",COUNTIF($A$2:$A398,$A398))</f>
        <v/>
      </c>
    </row>
    <row r="399">
      <c r="A399" s="13" t="n"/>
      <c r="B399" s="14" t="n"/>
      <c r="C399" s="13" t="n"/>
      <c r="D399" s="13" t="n"/>
      <c r="E399" s="13" t="n"/>
      <c r="F399" s="15">
        <f>IF($E399="","",IFERROR(INDEX('Sucursales y productos'!$E$2:$E$301,MATCH($E399,'Sucursales y productos'!$D$2:$D$301,0)),"Código no cargado"))</f>
        <v/>
      </c>
      <c r="G399" s="15">
        <f>IF($E399="","",IFERROR(INDEX('Sucursales y productos'!$F$2:$F$301,MATCH($E399,'Sucursales y productos'!$D$2:$D$301,0)),""))</f>
        <v/>
      </c>
      <c r="H399" s="16" t="n"/>
      <c r="I399" s="16" t="n"/>
      <c r="J399" s="14" t="n"/>
      <c r="K399" s="16" t="n"/>
      <c r="L399" s="14" t="n"/>
      <c r="M399" s="13" t="n"/>
      <c r="N399" s="17">
        <f>IF(OR($H399="",$I399=""),"",MAX(0,$H399-$I399))</f>
        <v/>
      </c>
      <c r="O399" s="17">
        <f>IF(OR($I399="",$K399=""),"",$K399-$I399)</f>
        <v/>
      </c>
      <c r="P399" s="18">
        <f>IF($E399="","",IFERROR(INDEX('Sucursales y productos'!$G$2:$G$301,MATCH($E399,'Sucursales y productos'!$D$2:$D$301,0)),0))</f>
        <v/>
      </c>
      <c r="Q399" s="18">
        <f>IF($O399="","",$O399*N($P399))</f>
        <v/>
      </c>
      <c r="R399" s="18">
        <f>IF($I399="","",$I399*N($P399))</f>
        <v/>
      </c>
      <c r="S399" s="15">
        <f>IF($E399="","",IF($I399="","Pedido sin enviar",IF($K399="",IF(N($I399)&lt;N($H399),"Envío parcial · en camino","En camino"),IF($K399=$I399,IF(N($I399)&lt;N($H399),"Recibido · envío parcial","Recibido OK"),"Recibido con diferencia"))))</f>
        <v/>
      </c>
      <c r="T399" s="13" t="n"/>
      <c r="U399" s="15">
        <f>IF(OR($A399="",$A399&lt;&gt;Remito!$C$3),"",COUNTIF($A$2:$A399,$A399))</f>
        <v/>
      </c>
    </row>
    <row r="400">
      <c r="A400" s="13" t="n"/>
      <c r="B400" s="14" t="n"/>
      <c r="C400" s="13" t="n"/>
      <c r="D400" s="13" t="n"/>
      <c r="E400" s="13" t="n"/>
      <c r="F400" s="15">
        <f>IF($E400="","",IFERROR(INDEX('Sucursales y productos'!$E$2:$E$301,MATCH($E400,'Sucursales y productos'!$D$2:$D$301,0)),"Código no cargado"))</f>
        <v/>
      </c>
      <c r="G400" s="15">
        <f>IF($E400="","",IFERROR(INDEX('Sucursales y productos'!$F$2:$F$301,MATCH($E400,'Sucursales y productos'!$D$2:$D$301,0)),""))</f>
        <v/>
      </c>
      <c r="H400" s="16" t="n"/>
      <c r="I400" s="16" t="n"/>
      <c r="J400" s="14" t="n"/>
      <c r="K400" s="16" t="n"/>
      <c r="L400" s="14" t="n"/>
      <c r="M400" s="13" t="n"/>
      <c r="N400" s="17">
        <f>IF(OR($H400="",$I400=""),"",MAX(0,$H400-$I400))</f>
        <v/>
      </c>
      <c r="O400" s="17">
        <f>IF(OR($I400="",$K400=""),"",$K400-$I400)</f>
        <v/>
      </c>
      <c r="P400" s="18">
        <f>IF($E400="","",IFERROR(INDEX('Sucursales y productos'!$G$2:$G$301,MATCH($E400,'Sucursales y productos'!$D$2:$D$301,0)),0))</f>
        <v/>
      </c>
      <c r="Q400" s="18">
        <f>IF($O400="","",$O400*N($P400))</f>
        <v/>
      </c>
      <c r="R400" s="18">
        <f>IF($I400="","",$I400*N($P400))</f>
        <v/>
      </c>
      <c r="S400" s="15">
        <f>IF($E400="","",IF($I400="","Pedido sin enviar",IF($K400="",IF(N($I400)&lt;N($H400),"Envío parcial · en camino","En camino"),IF($K400=$I400,IF(N($I400)&lt;N($H400),"Recibido · envío parcial","Recibido OK"),"Recibido con diferencia"))))</f>
        <v/>
      </c>
      <c r="T400" s="13" t="n"/>
      <c r="U400" s="15">
        <f>IF(OR($A400="",$A400&lt;&gt;Remito!$C$3),"",COUNTIF($A$2:$A400,$A400))</f>
        <v/>
      </c>
    </row>
    <row r="401">
      <c r="A401" s="13" t="n"/>
      <c r="B401" s="14" t="n"/>
      <c r="C401" s="13" t="n"/>
      <c r="D401" s="13" t="n"/>
      <c r="E401" s="13" t="n"/>
      <c r="F401" s="15">
        <f>IF($E401="","",IFERROR(INDEX('Sucursales y productos'!$E$2:$E$301,MATCH($E401,'Sucursales y productos'!$D$2:$D$301,0)),"Código no cargado"))</f>
        <v/>
      </c>
      <c r="G401" s="15">
        <f>IF($E401="","",IFERROR(INDEX('Sucursales y productos'!$F$2:$F$301,MATCH($E401,'Sucursales y productos'!$D$2:$D$301,0)),""))</f>
        <v/>
      </c>
      <c r="H401" s="16" t="n"/>
      <c r="I401" s="16" t="n"/>
      <c r="J401" s="14" t="n"/>
      <c r="K401" s="16" t="n"/>
      <c r="L401" s="14" t="n"/>
      <c r="M401" s="13" t="n"/>
      <c r="N401" s="17">
        <f>IF(OR($H401="",$I401=""),"",MAX(0,$H401-$I401))</f>
        <v/>
      </c>
      <c r="O401" s="17">
        <f>IF(OR($I401="",$K401=""),"",$K401-$I401)</f>
        <v/>
      </c>
      <c r="P401" s="18">
        <f>IF($E401="","",IFERROR(INDEX('Sucursales y productos'!$G$2:$G$301,MATCH($E401,'Sucursales y productos'!$D$2:$D$301,0)),0))</f>
        <v/>
      </c>
      <c r="Q401" s="18">
        <f>IF($O401="","",$O401*N($P401))</f>
        <v/>
      </c>
      <c r="R401" s="18">
        <f>IF($I401="","",$I401*N($P401))</f>
        <v/>
      </c>
      <c r="S401" s="15">
        <f>IF($E401="","",IF($I401="","Pedido sin enviar",IF($K401="",IF(N($I401)&lt;N($H401),"Envío parcial · en camino","En camino"),IF($K401=$I401,IF(N($I401)&lt;N($H401),"Recibido · envío parcial","Recibido OK"),"Recibido con diferencia"))))</f>
        <v/>
      </c>
      <c r="T401" s="13" t="n"/>
      <c r="U401" s="15">
        <f>IF(OR($A401="",$A401&lt;&gt;Remito!$C$3),"",COUNTIF($A$2:$A401,$A401))</f>
        <v/>
      </c>
    </row>
    <row r="402">
      <c r="A402" s="13" t="n"/>
      <c r="B402" s="14" t="n"/>
      <c r="C402" s="13" t="n"/>
      <c r="D402" s="13" t="n"/>
      <c r="E402" s="13" t="n"/>
      <c r="F402" s="15">
        <f>IF($E402="","",IFERROR(INDEX('Sucursales y productos'!$E$2:$E$301,MATCH($E402,'Sucursales y productos'!$D$2:$D$301,0)),"Código no cargado"))</f>
        <v/>
      </c>
      <c r="G402" s="15">
        <f>IF($E402="","",IFERROR(INDEX('Sucursales y productos'!$F$2:$F$301,MATCH($E402,'Sucursales y productos'!$D$2:$D$301,0)),""))</f>
        <v/>
      </c>
      <c r="H402" s="16" t="n"/>
      <c r="I402" s="16" t="n"/>
      <c r="J402" s="14" t="n"/>
      <c r="K402" s="16" t="n"/>
      <c r="L402" s="14" t="n"/>
      <c r="M402" s="13" t="n"/>
      <c r="N402" s="17">
        <f>IF(OR($H402="",$I402=""),"",MAX(0,$H402-$I402))</f>
        <v/>
      </c>
      <c r="O402" s="17">
        <f>IF(OR($I402="",$K402=""),"",$K402-$I402)</f>
        <v/>
      </c>
      <c r="P402" s="18">
        <f>IF($E402="","",IFERROR(INDEX('Sucursales y productos'!$G$2:$G$301,MATCH($E402,'Sucursales y productos'!$D$2:$D$301,0)),0))</f>
        <v/>
      </c>
      <c r="Q402" s="18">
        <f>IF($O402="","",$O402*N($P402))</f>
        <v/>
      </c>
      <c r="R402" s="18">
        <f>IF($I402="","",$I402*N($P402))</f>
        <v/>
      </c>
      <c r="S402" s="15">
        <f>IF($E402="","",IF($I402="","Pedido sin enviar",IF($K402="",IF(N($I402)&lt;N($H402),"Envío parcial · en camino","En camino"),IF($K402=$I402,IF(N($I402)&lt;N($H402),"Recibido · envío parcial","Recibido OK"),"Recibido con diferencia"))))</f>
        <v/>
      </c>
      <c r="T402" s="13" t="n"/>
      <c r="U402" s="15">
        <f>IF(OR($A402="",$A402&lt;&gt;Remito!$C$3),"",COUNTIF($A$2:$A402,$A402))</f>
        <v/>
      </c>
    </row>
    <row r="403">
      <c r="A403" s="13" t="n"/>
      <c r="B403" s="14" t="n"/>
      <c r="C403" s="13" t="n"/>
      <c r="D403" s="13" t="n"/>
      <c r="E403" s="13" t="n"/>
      <c r="F403" s="15">
        <f>IF($E403="","",IFERROR(INDEX('Sucursales y productos'!$E$2:$E$301,MATCH($E403,'Sucursales y productos'!$D$2:$D$301,0)),"Código no cargado"))</f>
        <v/>
      </c>
      <c r="G403" s="15">
        <f>IF($E403="","",IFERROR(INDEX('Sucursales y productos'!$F$2:$F$301,MATCH($E403,'Sucursales y productos'!$D$2:$D$301,0)),""))</f>
        <v/>
      </c>
      <c r="H403" s="16" t="n"/>
      <c r="I403" s="16" t="n"/>
      <c r="J403" s="14" t="n"/>
      <c r="K403" s="16" t="n"/>
      <c r="L403" s="14" t="n"/>
      <c r="M403" s="13" t="n"/>
      <c r="N403" s="17">
        <f>IF(OR($H403="",$I403=""),"",MAX(0,$H403-$I403))</f>
        <v/>
      </c>
      <c r="O403" s="17">
        <f>IF(OR($I403="",$K403=""),"",$K403-$I403)</f>
        <v/>
      </c>
      <c r="P403" s="18">
        <f>IF($E403="","",IFERROR(INDEX('Sucursales y productos'!$G$2:$G$301,MATCH($E403,'Sucursales y productos'!$D$2:$D$301,0)),0))</f>
        <v/>
      </c>
      <c r="Q403" s="18">
        <f>IF($O403="","",$O403*N($P403))</f>
        <v/>
      </c>
      <c r="R403" s="18">
        <f>IF($I403="","",$I403*N($P403))</f>
        <v/>
      </c>
      <c r="S403" s="15">
        <f>IF($E403="","",IF($I403="","Pedido sin enviar",IF($K403="",IF(N($I403)&lt;N($H403),"Envío parcial · en camino","En camino"),IF($K403=$I403,IF(N($I403)&lt;N($H403),"Recibido · envío parcial","Recibido OK"),"Recibido con diferencia"))))</f>
        <v/>
      </c>
      <c r="T403" s="13" t="n"/>
      <c r="U403" s="15">
        <f>IF(OR($A403="",$A403&lt;&gt;Remito!$C$3),"",COUNTIF($A$2:$A403,$A403))</f>
        <v/>
      </c>
    </row>
    <row r="404">
      <c r="A404" s="13" t="n"/>
      <c r="B404" s="14" t="n"/>
      <c r="C404" s="13" t="n"/>
      <c r="D404" s="13" t="n"/>
      <c r="E404" s="13" t="n"/>
      <c r="F404" s="15">
        <f>IF($E404="","",IFERROR(INDEX('Sucursales y productos'!$E$2:$E$301,MATCH($E404,'Sucursales y productos'!$D$2:$D$301,0)),"Código no cargado"))</f>
        <v/>
      </c>
      <c r="G404" s="15">
        <f>IF($E404="","",IFERROR(INDEX('Sucursales y productos'!$F$2:$F$301,MATCH($E404,'Sucursales y productos'!$D$2:$D$301,0)),""))</f>
        <v/>
      </c>
      <c r="H404" s="16" t="n"/>
      <c r="I404" s="16" t="n"/>
      <c r="J404" s="14" t="n"/>
      <c r="K404" s="16" t="n"/>
      <c r="L404" s="14" t="n"/>
      <c r="M404" s="13" t="n"/>
      <c r="N404" s="17">
        <f>IF(OR($H404="",$I404=""),"",MAX(0,$H404-$I404))</f>
        <v/>
      </c>
      <c r="O404" s="17">
        <f>IF(OR($I404="",$K404=""),"",$K404-$I404)</f>
        <v/>
      </c>
      <c r="P404" s="18">
        <f>IF($E404="","",IFERROR(INDEX('Sucursales y productos'!$G$2:$G$301,MATCH($E404,'Sucursales y productos'!$D$2:$D$301,0)),0))</f>
        <v/>
      </c>
      <c r="Q404" s="18">
        <f>IF($O404="","",$O404*N($P404))</f>
        <v/>
      </c>
      <c r="R404" s="18">
        <f>IF($I404="","",$I404*N($P404))</f>
        <v/>
      </c>
      <c r="S404" s="15">
        <f>IF($E404="","",IF($I404="","Pedido sin enviar",IF($K404="",IF(N($I404)&lt;N($H404),"Envío parcial · en camino","En camino"),IF($K404=$I404,IF(N($I404)&lt;N($H404),"Recibido · envío parcial","Recibido OK"),"Recibido con diferencia"))))</f>
        <v/>
      </c>
      <c r="T404" s="13" t="n"/>
      <c r="U404" s="15">
        <f>IF(OR($A404="",$A404&lt;&gt;Remito!$C$3),"",COUNTIF($A$2:$A404,$A404))</f>
        <v/>
      </c>
    </row>
    <row r="405">
      <c r="A405" s="13" t="n"/>
      <c r="B405" s="14" t="n"/>
      <c r="C405" s="13" t="n"/>
      <c r="D405" s="13" t="n"/>
      <c r="E405" s="13" t="n"/>
      <c r="F405" s="15">
        <f>IF($E405="","",IFERROR(INDEX('Sucursales y productos'!$E$2:$E$301,MATCH($E405,'Sucursales y productos'!$D$2:$D$301,0)),"Código no cargado"))</f>
        <v/>
      </c>
      <c r="G405" s="15">
        <f>IF($E405="","",IFERROR(INDEX('Sucursales y productos'!$F$2:$F$301,MATCH($E405,'Sucursales y productos'!$D$2:$D$301,0)),""))</f>
        <v/>
      </c>
      <c r="H405" s="16" t="n"/>
      <c r="I405" s="16" t="n"/>
      <c r="J405" s="14" t="n"/>
      <c r="K405" s="16" t="n"/>
      <c r="L405" s="14" t="n"/>
      <c r="M405" s="13" t="n"/>
      <c r="N405" s="17">
        <f>IF(OR($H405="",$I405=""),"",MAX(0,$H405-$I405))</f>
        <v/>
      </c>
      <c r="O405" s="17">
        <f>IF(OR($I405="",$K405=""),"",$K405-$I405)</f>
        <v/>
      </c>
      <c r="P405" s="18">
        <f>IF($E405="","",IFERROR(INDEX('Sucursales y productos'!$G$2:$G$301,MATCH($E405,'Sucursales y productos'!$D$2:$D$301,0)),0))</f>
        <v/>
      </c>
      <c r="Q405" s="18">
        <f>IF($O405="","",$O405*N($P405))</f>
        <v/>
      </c>
      <c r="R405" s="18">
        <f>IF($I405="","",$I405*N($P405))</f>
        <v/>
      </c>
      <c r="S405" s="15">
        <f>IF($E405="","",IF($I405="","Pedido sin enviar",IF($K405="",IF(N($I405)&lt;N($H405),"Envío parcial · en camino","En camino"),IF($K405=$I405,IF(N($I405)&lt;N($H405),"Recibido · envío parcial","Recibido OK"),"Recibido con diferencia"))))</f>
        <v/>
      </c>
      <c r="T405" s="13" t="n"/>
      <c r="U405" s="15">
        <f>IF(OR($A405="",$A405&lt;&gt;Remito!$C$3),"",COUNTIF($A$2:$A405,$A405))</f>
        <v/>
      </c>
    </row>
    <row r="406">
      <c r="A406" s="13" t="n"/>
      <c r="B406" s="14" t="n"/>
      <c r="C406" s="13" t="n"/>
      <c r="D406" s="13" t="n"/>
      <c r="E406" s="13" t="n"/>
      <c r="F406" s="15">
        <f>IF($E406="","",IFERROR(INDEX('Sucursales y productos'!$E$2:$E$301,MATCH($E406,'Sucursales y productos'!$D$2:$D$301,0)),"Código no cargado"))</f>
        <v/>
      </c>
      <c r="G406" s="15">
        <f>IF($E406="","",IFERROR(INDEX('Sucursales y productos'!$F$2:$F$301,MATCH($E406,'Sucursales y productos'!$D$2:$D$301,0)),""))</f>
        <v/>
      </c>
      <c r="H406" s="16" t="n"/>
      <c r="I406" s="16" t="n"/>
      <c r="J406" s="14" t="n"/>
      <c r="K406" s="16" t="n"/>
      <c r="L406" s="14" t="n"/>
      <c r="M406" s="13" t="n"/>
      <c r="N406" s="17">
        <f>IF(OR($H406="",$I406=""),"",MAX(0,$H406-$I406))</f>
        <v/>
      </c>
      <c r="O406" s="17">
        <f>IF(OR($I406="",$K406=""),"",$K406-$I406)</f>
        <v/>
      </c>
      <c r="P406" s="18">
        <f>IF($E406="","",IFERROR(INDEX('Sucursales y productos'!$G$2:$G$301,MATCH($E406,'Sucursales y productos'!$D$2:$D$301,0)),0))</f>
        <v/>
      </c>
      <c r="Q406" s="18">
        <f>IF($O406="","",$O406*N($P406))</f>
        <v/>
      </c>
      <c r="R406" s="18">
        <f>IF($I406="","",$I406*N($P406))</f>
        <v/>
      </c>
      <c r="S406" s="15">
        <f>IF($E406="","",IF($I406="","Pedido sin enviar",IF($K406="",IF(N($I406)&lt;N($H406),"Envío parcial · en camino","En camino"),IF($K406=$I406,IF(N($I406)&lt;N($H406),"Recibido · envío parcial","Recibido OK"),"Recibido con diferencia"))))</f>
        <v/>
      </c>
      <c r="T406" s="13" t="n"/>
      <c r="U406" s="15">
        <f>IF(OR($A406="",$A406&lt;&gt;Remito!$C$3),"",COUNTIF($A$2:$A406,$A406))</f>
        <v/>
      </c>
    </row>
    <row r="407">
      <c r="A407" s="13" t="n"/>
      <c r="B407" s="14" t="n"/>
      <c r="C407" s="13" t="n"/>
      <c r="D407" s="13" t="n"/>
      <c r="E407" s="13" t="n"/>
      <c r="F407" s="15">
        <f>IF($E407="","",IFERROR(INDEX('Sucursales y productos'!$E$2:$E$301,MATCH($E407,'Sucursales y productos'!$D$2:$D$301,0)),"Código no cargado"))</f>
        <v/>
      </c>
      <c r="G407" s="15">
        <f>IF($E407="","",IFERROR(INDEX('Sucursales y productos'!$F$2:$F$301,MATCH($E407,'Sucursales y productos'!$D$2:$D$301,0)),""))</f>
        <v/>
      </c>
      <c r="H407" s="16" t="n"/>
      <c r="I407" s="16" t="n"/>
      <c r="J407" s="14" t="n"/>
      <c r="K407" s="16" t="n"/>
      <c r="L407" s="14" t="n"/>
      <c r="M407" s="13" t="n"/>
      <c r="N407" s="17">
        <f>IF(OR($H407="",$I407=""),"",MAX(0,$H407-$I407))</f>
        <v/>
      </c>
      <c r="O407" s="17">
        <f>IF(OR($I407="",$K407=""),"",$K407-$I407)</f>
        <v/>
      </c>
      <c r="P407" s="18">
        <f>IF($E407="","",IFERROR(INDEX('Sucursales y productos'!$G$2:$G$301,MATCH($E407,'Sucursales y productos'!$D$2:$D$301,0)),0))</f>
        <v/>
      </c>
      <c r="Q407" s="18">
        <f>IF($O407="","",$O407*N($P407))</f>
        <v/>
      </c>
      <c r="R407" s="18">
        <f>IF($I407="","",$I407*N($P407))</f>
        <v/>
      </c>
      <c r="S407" s="15">
        <f>IF($E407="","",IF($I407="","Pedido sin enviar",IF($K407="",IF(N($I407)&lt;N($H407),"Envío parcial · en camino","En camino"),IF($K407=$I407,IF(N($I407)&lt;N($H407),"Recibido · envío parcial","Recibido OK"),"Recibido con diferencia"))))</f>
        <v/>
      </c>
      <c r="T407" s="13" t="n"/>
      <c r="U407" s="15">
        <f>IF(OR($A407="",$A407&lt;&gt;Remito!$C$3),"",COUNTIF($A$2:$A407,$A407))</f>
        <v/>
      </c>
    </row>
    <row r="408">
      <c r="A408" s="13" t="n"/>
      <c r="B408" s="14" t="n"/>
      <c r="C408" s="13" t="n"/>
      <c r="D408" s="13" t="n"/>
      <c r="E408" s="13" t="n"/>
      <c r="F408" s="15">
        <f>IF($E408="","",IFERROR(INDEX('Sucursales y productos'!$E$2:$E$301,MATCH($E408,'Sucursales y productos'!$D$2:$D$301,0)),"Código no cargado"))</f>
        <v/>
      </c>
      <c r="G408" s="15">
        <f>IF($E408="","",IFERROR(INDEX('Sucursales y productos'!$F$2:$F$301,MATCH($E408,'Sucursales y productos'!$D$2:$D$301,0)),""))</f>
        <v/>
      </c>
      <c r="H408" s="16" t="n"/>
      <c r="I408" s="16" t="n"/>
      <c r="J408" s="14" t="n"/>
      <c r="K408" s="16" t="n"/>
      <c r="L408" s="14" t="n"/>
      <c r="M408" s="13" t="n"/>
      <c r="N408" s="17">
        <f>IF(OR($H408="",$I408=""),"",MAX(0,$H408-$I408))</f>
        <v/>
      </c>
      <c r="O408" s="17">
        <f>IF(OR($I408="",$K408=""),"",$K408-$I408)</f>
        <v/>
      </c>
      <c r="P408" s="18">
        <f>IF($E408="","",IFERROR(INDEX('Sucursales y productos'!$G$2:$G$301,MATCH($E408,'Sucursales y productos'!$D$2:$D$301,0)),0))</f>
        <v/>
      </c>
      <c r="Q408" s="18">
        <f>IF($O408="","",$O408*N($P408))</f>
        <v/>
      </c>
      <c r="R408" s="18">
        <f>IF($I408="","",$I408*N($P408))</f>
        <v/>
      </c>
      <c r="S408" s="15">
        <f>IF($E408="","",IF($I408="","Pedido sin enviar",IF($K408="",IF(N($I408)&lt;N($H408),"Envío parcial · en camino","En camino"),IF($K408=$I408,IF(N($I408)&lt;N($H408),"Recibido · envío parcial","Recibido OK"),"Recibido con diferencia"))))</f>
        <v/>
      </c>
      <c r="T408" s="13" t="n"/>
      <c r="U408" s="15">
        <f>IF(OR($A408="",$A408&lt;&gt;Remito!$C$3),"",COUNTIF($A$2:$A408,$A408))</f>
        <v/>
      </c>
    </row>
    <row r="409">
      <c r="A409" s="13" t="n"/>
      <c r="B409" s="14" t="n"/>
      <c r="C409" s="13" t="n"/>
      <c r="D409" s="13" t="n"/>
      <c r="E409" s="13" t="n"/>
      <c r="F409" s="15">
        <f>IF($E409="","",IFERROR(INDEX('Sucursales y productos'!$E$2:$E$301,MATCH($E409,'Sucursales y productos'!$D$2:$D$301,0)),"Código no cargado"))</f>
        <v/>
      </c>
      <c r="G409" s="15">
        <f>IF($E409="","",IFERROR(INDEX('Sucursales y productos'!$F$2:$F$301,MATCH($E409,'Sucursales y productos'!$D$2:$D$301,0)),""))</f>
        <v/>
      </c>
      <c r="H409" s="16" t="n"/>
      <c r="I409" s="16" t="n"/>
      <c r="J409" s="14" t="n"/>
      <c r="K409" s="16" t="n"/>
      <c r="L409" s="14" t="n"/>
      <c r="M409" s="13" t="n"/>
      <c r="N409" s="17">
        <f>IF(OR($H409="",$I409=""),"",MAX(0,$H409-$I409))</f>
        <v/>
      </c>
      <c r="O409" s="17">
        <f>IF(OR($I409="",$K409=""),"",$K409-$I409)</f>
        <v/>
      </c>
      <c r="P409" s="18">
        <f>IF($E409="","",IFERROR(INDEX('Sucursales y productos'!$G$2:$G$301,MATCH($E409,'Sucursales y productos'!$D$2:$D$301,0)),0))</f>
        <v/>
      </c>
      <c r="Q409" s="18">
        <f>IF($O409="","",$O409*N($P409))</f>
        <v/>
      </c>
      <c r="R409" s="18">
        <f>IF($I409="","",$I409*N($P409))</f>
        <v/>
      </c>
      <c r="S409" s="15">
        <f>IF($E409="","",IF($I409="","Pedido sin enviar",IF($K409="",IF(N($I409)&lt;N($H409),"Envío parcial · en camino","En camino"),IF($K409=$I409,IF(N($I409)&lt;N($H409),"Recibido · envío parcial","Recibido OK"),"Recibido con diferencia"))))</f>
        <v/>
      </c>
      <c r="T409" s="13" t="n"/>
      <c r="U409" s="15">
        <f>IF(OR($A409="",$A409&lt;&gt;Remito!$C$3),"",COUNTIF($A$2:$A409,$A409))</f>
        <v/>
      </c>
    </row>
    <row r="410">
      <c r="A410" s="13" t="n"/>
      <c r="B410" s="14" t="n"/>
      <c r="C410" s="13" t="n"/>
      <c r="D410" s="13" t="n"/>
      <c r="E410" s="13" t="n"/>
      <c r="F410" s="15">
        <f>IF($E410="","",IFERROR(INDEX('Sucursales y productos'!$E$2:$E$301,MATCH($E410,'Sucursales y productos'!$D$2:$D$301,0)),"Código no cargado"))</f>
        <v/>
      </c>
      <c r="G410" s="15">
        <f>IF($E410="","",IFERROR(INDEX('Sucursales y productos'!$F$2:$F$301,MATCH($E410,'Sucursales y productos'!$D$2:$D$301,0)),""))</f>
        <v/>
      </c>
      <c r="H410" s="16" t="n"/>
      <c r="I410" s="16" t="n"/>
      <c r="J410" s="14" t="n"/>
      <c r="K410" s="16" t="n"/>
      <c r="L410" s="14" t="n"/>
      <c r="M410" s="13" t="n"/>
      <c r="N410" s="17">
        <f>IF(OR($H410="",$I410=""),"",MAX(0,$H410-$I410))</f>
        <v/>
      </c>
      <c r="O410" s="17">
        <f>IF(OR($I410="",$K410=""),"",$K410-$I410)</f>
        <v/>
      </c>
      <c r="P410" s="18">
        <f>IF($E410="","",IFERROR(INDEX('Sucursales y productos'!$G$2:$G$301,MATCH($E410,'Sucursales y productos'!$D$2:$D$301,0)),0))</f>
        <v/>
      </c>
      <c r="Q410" s="18">
        <f>IF($O410="","",$O410*N($P410))</f>
        <v/>
      </c>
      <c r="R410" s="18">
        <f>IF($I410="","",$I410*N($P410))</f>
        <v/>
      </c>
      <c r="S410" s="15">
        <f>IF($E410="","",IF($I410="","Pedido sin enviar",IF($K410="",IF(N($I410)&lt;N($H410),"Envío parcial · en camino","En camino"),IF($K410=$I410,IF(N($I410)&lt;N($H410),"Recibido · envío parcial","Recibido OK"),"Recibido con diferencia"))))</f>
        <v/>
      </c>
      <c r="T410" s="13" t="n"/>
      <c r="U410" s="15">
        <f>IF(OR($A410="",$A410&lt;&gt;Remito!$C$3),"",COUNTIF($A$2:$A410,$A410))</f>
        <v/>
      </c>
    </row>
    <row r="411">
      <c r="A411" s="13" t="n"/>
      <c r="B411" s="14" t="n"/>
      <c r="C411" s="13" t="n"/>
      <c r="D411" s="13" t="n"/>
      <c r="E411" s="13" t="n"/>
      <c r="F411" s="15">
        <f>IF($E411="","",IFERROR(INDEX('Sucursales y productos'!$E$2:$E$301,MATCH($E411,'Sucursales y productos'!$D$2:$D$301,0)),"Código no cargado"))</f>
        <v/>
      </c>
      <c r="G411" s="15">
        <f>IF($E411="","",IFERROR(INDEX('Sucursales y productos'!$F$2:$F$301,MATCH($E411,'Sucursales y productos'!$D$2:$D$301,0)),""))</f>
        <v/>
      </c>
      <c r="H411" s="16" t="n"/>
      <c r="I411" s="16" t="n"/>
      <c r="J411" s="14" t="n"/>
      <c r="K411" s="16" t="n"/>
      <c r="L411" s="14" t="n"/>
      <c r="M411" s="13" t="n"/>
      <c r="N411" s="17">
        <f>IF(OR($H411="",$I411=""),"",MAX(0,$H411-$I411))</f>
        <v/>
      </c>
      <c r="O411" s="17">
        <f>IF(OR($I411="",$K411=""),"",$K411-$I411)</f>
        <v/>
      </c>
      <c r="P411" s="18">
        <f>IF($E411="","",IFERROR(INDEX('Sucursales y productos'!$G$2:$G$301,MATCH($E411,'Sucursales y productos'!$D$2:$D$301,0)),0))</f>
        <v/>
      </c>
      <c r="Q411" s="18">
        <f>IF($O411="","",$O411*N($P411))</f>
        <v/>
      </c>
      <c r="R411" s="18">
        <f>IF($I411="","",$I411*N($P411))</f>
        <v/>
      </c>
      <c r="S411" s="15">
        <f>IF($E411="","",IF($I411="","Pedido sin enviar",IF($K411="",IF(N($I411)&lt;N($H411),"Envío parcial · en camino","En camino"),IF($K411=$I411,IF(N($I411)&lt;N($H411),"Recibido · envío parcial","Recibido OK"),"Recibido con diferencia"))))</f>
        <v/>
      </c>
      <c r="T411" s="13" t="n"/>
      <c r="U411" s="15">
        <f>IF(OR($A411="",$A411&lt;&gt;Remito!$C$3),"",COUNTIF($A$2:$A411,$A411))</f>
        <v/>
      </c>
    </row>
    <row r="412">
      <c r="A412" s="13" t="n"/>
      <c r="B412" s="14" t="n"/>
      <c r="C412" s="13" t="n"/>
      <c r="D412" s="13" t="n"/>
      <c r="E412" s="13" t="n"/>
      <c r="F412" s="15">
        <f>IF($E412="","",IFERROR(INDEX('Sucursales y productos'!$E$2:$E$301,MATCH($E412,'Sucursales y productos'!$D$2:$D$301,0)),"Código no cargado"))</f>
        <v/>
      </c>
      <c r="G412" s="15">
        <f>IF($E412="","",IFERROR(INDEX('Sucursales y productos'!$F$2:$F$301,MATCH($E412,'Sucursales y productos'!$D$2:$D$301,0)),""))</f>
        <v/>
      </c>
      <c r="H412" s="16" t="n"/>
      <c r="I412" s="16" t="n"/>
      <c r="J412" s="14" t="n"/>
      <c r="K412" s="16" t="n"/>
      <c r="L412" s="14" t="n"/>
      <c r="M412" s="13" t="n"/>
      <c r="N412" s="17">
        <f>IF(OR($H412="",$I412=""),"",MAX(0,$H412-$I412))</f>
        <v/>
      </c>
      <c r="O412" s="17">
        <f>IF(OR($I412="",$K412=""),"",$K412-$I412)</f>
        <v/>
      </c>
      <c r="P412" s="18">
        <f>IF($E412="","",IFERROR(INDEX('Sucursales y productos'!$G$2:$G$301,MATCH($E412,'Sucursales y productos'!$D$2:$D$301,0)),0))</f>
        <v/>
      </c>
      <c r="Q412" s="18">
        <f>IF($O412="","",$O412*N($P412))</f>
        <v/>
      </c>
      <c r="R412" s="18">
        <f>IF($I412="","",$I412*N($P412))</f>
        <v/>
      </c>
      <c r="S412" s="15">
        <f>IF($E412="","",IF($I412="","Pedido sin enviar",IF($K412="",IF(N($I412)&lt;N($H412),"Envío parcial · en camino","En camino"),IF($K412=$I412,IF(N($I412)&lt;N($H412),"Recibido · envío parcial","Recibido OK"),"Recibido con diferencia"))))</f>
        <v/>
      </c>
      <c r="T412" s="13" t="n"/>
      <c r="U412" s="15">
        <f>IF(OR($A412="",$A412&lt;&gt;Remito!$C$3),"",COUNTIF($A$2:$A412,$A412))</f>
        <v/>
      </c>
    </row>
    <row r="413">
      <c r="A413" s="13" t="n"/>
      <c r="B413" s="14" t="n"/>
      <c r="C413" s="13" t="n"/>
      <c r="D413" s="13" t="n"/>
      <c r="E413" s="13" t="n"/>
      <c r="F413" s="15">
        <f>IF($E413="","",IFERROR(INDEX('Sucursales y productos'!$E$2:$E$301,MATCH($E413,'Sucursales y productos'!$D$2:$D$301,0)),"Código no cargado"))</f>
        <v/>
      </c>
      <c r="G413" s="15">
        <f>IF($E413="","",IFERROR(INDEX('Sucursales y productos'!$F$2:$F$301,MATCH($E413,'Sucursales y productos'!$D$2:$D$301,0)),""))</f>
        <v/>
      </c>
      <c r="H413" s="16" t="n"/>
      <c r="I413" s="16" t="n"/>
      <c r="J413" s="14" t="n"/>
      <c r="K413" s="16" t="n"/>
      <c r="L413" s="14" t="n"/>
      <c r="M413" s="13" t="n"/>
      <c r="N413" s="17">
        <f>IF(OR($H413="",$I413=""),"",MAX(0,$H413-$I413))</f>
        <v/>
      </c>
      <c r="O413" s="17">
        <f>IF(OR($I413="",$K413=""),"",$K413-$I413)</f>
        <v/>
      </c>
      <c r="P413" s="18">
        <f>IF($E413="","",IFERROR(INDEX('Sucursales y productos'!$G$2:$G$301,MATCH($E413,'Sucursales y productos'!$D$2:$D$301,0)),0))</f>
        <v/>
      </c>
      <c r="Q413" s="18">
        <f>IF($O413="","",$O413*N($P413))</f>
        <v/>
      </c>
      <c r="R413" s="18">
        <f>IF($I413="","",$I413*N($P413))</f>
        <v/>
      </c>
      <c r="S413" s="15">
        <f>IF($E413="","",IF($I413="","Pedido sin enviar",IF($K413="",IF(N($I413)&lt;N($H413),"Envío parcial · en camino","En camino"),IF($K413=$I413,IF(N($I413)&lt;N($H413),"Recibido · envío parcial","Recibido OK"),"Recibido con diferencia"))))</f>
        <v/>
      </c>
      <c r="T413" s="13" t="n"/>
      <c r="U413" s="15">
        <f>IF(OR($A413="",$A413&lt;&gt;Remito!$C$3),"",COUNTIF($A$2:$A413,$A413))</f>
        <v/>
      </c>
    </row>
    <row r="414">
      <c r="A414" s="13" t="n"/>
      <c r="B414" s="14" t="n"/>
      <c r="C414" s="13" t="n"/>
      <c r="D414" s="13" t="n"/>
      <c r="E414" s="13" t="n"/>
      <c r="F414" s="15">
        <f>IF($E414="","",IFERROR(INDEX('Sucursales y productos'!$E$2:$E$301,MATCH($E414,'Sucursales y productos'!$D$2:$D$301,0)),"Código no cargado"))</f>
        <v/>
      </c>
      <c r="G414" s="15">
        <f>IF($E414="","",IFERROR(INDEX('Sucursales y productos'!$F$2:$F$301,MATCH($E414,'Sucursales y productos'!$D$2:$D$301,0)),""))</f>
        <v/>
      </c>
      <c r="H414" s="16" t="n"/>
      <c r="I414" s="16" t="n"/>
      <c r="J414" s="14" t="n"/>
      <c r="K414" s="16" t="n"/>
      <c r="L414" s="14" t="n"/>
      <c r="M414" s="13" t="n"/>
      <c r="N414" s="17">
        <f>IF(OR($H414="",$I414=""),"",MAX(0,$H414-$I414))</f>
        <v/>
      </c>
      <c r="O414" s="17">
        <f>IF(OR($I414="",$K414=""),"",$K414-$I414)</f>
        <v/>
      </c>
      <c r="P414" s="18">
        <f>IF($E414="","",IFERROR(INDEX('Sucursales y productos'!$G$2:$G$301,MATCH($E414,'Sucursales y productos'!$D$2:$D$301,0)),0))</f>
        <v/>
      </c>
      <c r="Q414" s="18">
        <f>IF($O414="","",$O414*N($P414))</f>
        <v/>
      </c>
      <c r="R414" s="18">
        <f>IF($I414="","",$I414*N($P414))</f>
        <v/>
      </c>
      <c r="S414" s="15">
        <f>IF($E414="","",IF($I414="","Pedido sin enviar",IF($K414="",IF(N($I414)&lt;N($H414),"Envío parcial · en camino","En camino"),IF($K414=$I414,IF(N($I414)&lt;N($H414),"Recibido · envío parcial","Recibido OK"),"Recibido con diferencia"))))</f>
        <v/>
      </c>
      <c r="T414" s="13" t="n"/>
      <c r="U414" s="15">
        <f>IF(OR($A414="",$A414&lt;&gt;Remito!$C$3),"",COUNTIF($A$2:$A414,$A414))</f>
        <v/>
      </c>
    </row>
    <row r="415">
      <c r="A415" s="13" t="n"/>
      <c r="B415" s="14" t="n"/>
      <c r="C415" s="13" t="n"/>
      <c r="D415" s="13" t="n"/>
      <c r="E415" s="13" t="n"/>
      <c r="F415" s="15">
        <f>IF($E415="","",IFERROR(INDEX('Sucursales y productos'!$E$2:$E$301,MATCH($E415,'Sucursales y productos'!$D$2:$D$301,0)),"Código no cargado"))</f>
        <v/>
      </c>
      <c r="G415" s="15">
        <f>IF($E415="","",IFERROR(INDEX('Sucursales y productos'!$F$2:$F$301,MATCH($E415,'Sucursales y productos'!$D$2:$D$301,0)),""))</f>
        <v/>
      </c>
      <c r="H415" s="16" t="n"/>
      <c r="I415" s="16" t="n"/>
      <c r="J415" s="14" t="n"/>
      <c r="K415" s="16" t="n"/>
      <c r="L415" s="14" t="n"/>
      <c r="M415" s="13" t="n"/>
      <c r="N415" s="17">
        <f>IF(OR($H415="",$I415=""),"",MAX(0,$H415-$I415))</f>
        <v/>
      </c>
      <c r="O415" s="17">
        <f>IF(OR($I415="",$K415=""),"",$K415-$I415)</f>
        <v/>
      </c>
      <c r="P415" s="18">
        <f>IF($E415="","",IFERROR(INDEX('Sucursales y productos'!$G$2:$G$301,MATCH($E415,'Sucursales y productos'!$D$2:$D$301,0)),0))</f>
        <v/>
      </c>
      <c r="Q415" s="18">
        <f>IF($O415="","",$O415*N($P415))</f>
        <v/>
      </c>
      <c r="R415" s="18">
        <f>IF($I415="","",$I415*N($P415))</f>
        <v/>
      </c>
      <c r="S415" s="15">
        <f>IF($E415="","",IF($I415="","Pedido sin enviar",IF($K415="",IF(N($I415)&lt;N($H415),"Envío parcial · en camino","En camino"),IF($K415=$I415,IF(N($I415)&lt;N($H415),"Recibido · envío parcial","Recibido OK"),"Recibido con diferencia"))))</f>
        <v/>
      </c>
      <c r="T415" s="13" t="n"/>
      <c r="U415" s="15">
        <f>IF(OR($A415="",$A415&lt;&gt;Remito!$C$3),"",COUNTIF($A$2:$A415,$A415))</f>
        <v/>
      </c>
    </row>
    <row r="416">
      <c r="A416" s="13" t="n"/>
      <c r="B416" s="14" t="n"/>
      <c r="C416" s="13" t="n"/>
      <c r="D416" s="13" t="n"/>
      <c r="E416" s="13" t="n"/>
      <c r="F416" s="15">
        <f>IF($E416="","",IFERROR(INDEX('Sucursales y productos'!$E$2:$E$301,MATCH($E416,'Sucursales y productos'!$D$2:$D$301,0)),"Código no cargado"))</f>
        <v/>
      </c>
      <c r="G416" s="15">
        <f>IF($E416="","",IFERROR(INDEX('Sucursales y productos'!$F$2:$F$301,MATCH($E416,'Sucursales y productos'!$D$2:$D$301,0)),""))</f>
        <v/>
      </c>
      <c r="H416" s="16" t="n"/>
      <c r="I416" s="16" t="n"/>
      <c r="J416" s="14" t="n"/>
      <c r="K416" s="16" t="n"/>
      <c r="L416" s="14" t="n"/>
      <c r="M416" s="13" t="n"/>
      <c r="N416" s="17">
        <f>IF(OR($H416="",$I416=""),"",MAX(0,$H416-$I416))</f>
        <v/>
      </c>
      <c r="O416" s="17">
        <f>IF(OR($I416="",$K416=""),"",$K416-$I416)</f>
        <v/>
      </c>
      <c r="P416" s="18">
        <f>IF($E416="","",IFERROR(INDEX('Sucursales y productos'!$G$2:$G$301,MATCH($E416,'Sucursales y productos'!$D$2:$D$301,0)),0))</f>
        <v/>
      </c>
      <c r="Q416" s="18">
        <f>IF($O416="","",$O416*N($P416))</f>
        <v/>
      </c>
      <c r="R416" s="18">
        <f>IF($I416="","",$I416*N($P416))</f>
        <v/>
      </c>
      <c r="S416" s="15">
        <f>IF($E416="","",IF($I416="","Pedido sin enviar",IF($K416="",IF(N($I416)&lt;N($H416),"Envío parcial · en camino","En camino"),IF($K416=$I416,IF(N($I416)&lt;N($H416),"Recibido · envío parcial","Recibido OK"),"Recibido con diferencia"))))</f>
        <v/>
      </c>
      <c r="T416" s="13" t="n"/>
      <c r="U416" s="15">
        <f>IF(OR($A416="",$A416&lt;&gt;Remito!$C$3),"",COUNTIF($A$2:$A416,$A416))</f>
        <v/>
      </c>
    </row>
    <row r="417">
      <c r="A417" s="13" t="n"/>
      <c r="B417" s="14" t="n"/>
      <c r="C417" s="13" t="n"/>
      <c r="D417" s="13" t="n"/>
      <c r="E417" s="13" t="n"/>
      <c r="F417" s="15">
        <f>IF($E417="","",IFERROR(INDEX('Sucursales y productos'!$E$2:$E$301,MATCH($E417,'Sucursales y productos'!$D$2:$D$301,0)),"Código no cargado"))</f>
        <v/>
      </c>
      <c r="G417" s="15">
        <f>IF($E417="","",IFERROR(INDEX('Sucursales y productos'!$F$2:$F$301,MATCH($E417,'Sucursales y productos'!$D$2:$D$301,0)),""))</f>
        <v/>
      </c>
      <c r="H417" s="16" t="n"/>
      <c r="I417" s="16" t="n"/>
      <c r="J417" s="14" t="n"/>
      <c r="K417" s="16" t="n"/>
      <c r="L417" s="14" t="n"/>
      <c r="M417" s="13" t="n"/>
      <c r="N417" s="17">
        <f>IF(OR($H417="",$I417=""),"",MAX(0,$H417-$I417))</f>
        <v/>
      </c>
      <c r="O417" s="17">
        <f>IF(OR($I417="",$K417=""),"",$K417-$I417)</f>
        <v/>
      </c>
      <c r="P417" s="18">
        <f>IF($E417="","",IFERROR(INDEX('Sucursales y productos'!$G$2:$G$301,MATCH($E417,'Sucursales y productos'!$D$2:$D$301,0)),0))</f>
        <v/>
      </c>
      <c r="Q417" s="18">
        <f>IF($O417="","",$O417*N($P417))</f>
        <v/>
      </c>
      <c r="R417" s="18">
        <f>IF($I417="","",$I417*N($P417))</f>
        <v/>
      </c>
      <c r="S417" s="15">
        <f>IF($E417="","",IF($I417="","Pedido sin enviar",IF($K417="",IF(N($I417)&lt;N($H417),"Envío parcial · en camino","En camino"),IF($K417=$I417,IF(N($I417)&lt;N($H417),"Recibido · envío parcial","Recibido OK"),"Recibido con diferencia"))))</f>
        <v/>
      </c>
      <c r="T417" s="13" t="n"/>
      <c r="U417" s="15">
        <f>IF(OR($A417="",$A417&lt;&gt;Remito!$C$3),"",COUNTIF($A$2:$A417,$A417))</f>
        <v/>
      </c>
    </row>
    <row r="418">
      <c r="A418" s="13" t="n"/>
      <c r="B418" s="14" t="n"/>
      <c r="C418" s="13" t="n"/>
      <c r="D418" s="13" t="n"/>
      <c r="E418" s="13" t="n"/>
      <c r="F418" s="15">
        <f>IF($E418="","",IFERROR(INDEX('Sucursales y productos'!$E$2:$E$301,MATCH($E418,'Sucursales y productos'!$D$2:$D$301,0)),"Código no cargado"))</f>
        <v/>
      </c>
      <c r="G418" s="15">
        <f>IF($E418="","",IFERROR(INDEX('Sucursales y productos'!$F$2:$F$301,MATCH($E418,'Sucursales y productos'!$D$2:$D$301,0)),""))</f>
        <v/>
      </c>
      <c r="H418" s="16" t="n"/>
      <c r="I418" s="16" t="n"/>
      <c r="J418" s="14" t="n"/>
      <c r="K418" s="16" t="n"/>
      <c r="L418" s="14" t="n"/>
      <c r="M418" s="13" t="n"/>
      <c r="N418" s="17">
        <f>IF(OR($H418="",$I418=""),"",MAX(0,$H418-$I418))</f>
        <v/>
      </c>
      <c r="O418" s="17">
        <f>IF(OR($I418="",$K418=""),"",$K418-$I418)</f>
        <v/>
      </c>
      <c r="P418" s="18">
        <f>IF($E418="","",IFERROR(INDEX('Sucursales y productos'!$G$2:$G$301,MATCH($E418,'Sucursales y productos'!$D$2:$D$301,0)),0))</f>
        <v/>
      </c>
      <c r="Q418" s="18">
        <f>IF($O418="","",$O418*N($P418))</f>
        <v/>
      </c>
      <c r="R418" s="18">
        <f>IF($I418="","",$I418*N($P418))</f>
        <v/>
      </c>
      <c r="S418" s="15">
        <f>IF($E418="","",IF($I418="","Pedido sin enviar",IF($K418="",IF(N($I418)&lt;N($H418),"Envío parcial · en camino","En camino"),IF($K418=$I418,IF(N($I418)&lt;N($H418),"Recibido · envío parcial","Recibido OK"),"Recibido con diferencia"))))</f>
        <v/>
      </c>
      <c r="T418" s="13" t="n"/>
      <c r="U418" s="15">
        <f>IF(OR($A418="",$A418&lt;&gt;Remito!$C$3),"",COUNTIF($A$2:$A418,$A418))</f>
        <v/>
      </c>
    </row>
    <row r="419">
      <c r="A419" s="13" t="n"/>
      <c r="B419" s="14" t="n"/>
      <c r="C419" s="13" t="n"/>
      <c r="D419" s="13" t="n"/>
      <c r="E419" s="13" t="n"/>
      <c r="F419" s="15">
        <f>IF($E419="","",IFERROR(INDEX('Sucursales y productos'!$E$2:$E$301,MATCH($E419,'Sucursales y productos'!$D$2:$D$301,0)),"Código no cargado"))</f>
        <v/>
      </c>
      <c r="G419" s="15">
        <f>IF($E419="","",IFERROR(INDEX('Sucursales y productos'!$F$2:$F$301,MATCH($E419,'Sucursales y productos'!$D$2:$D$301,0)),""))</f>
        <v/>
      </c>
      <c r="H419" s="16" t="n"/>
      <c r="I419" s="16" t="n"/>
      <c r="J419" s="14" t="n"/>
      <c r="K419" s="16" t="n"/>
      <c r="L419" s="14" t="n"/>
      <c r="M419" s="13" t="n"/>
      <c r="N419" s="17">
        <f>IF(OR($H419="",$I419=""),"",MAX(0,$H419-$I419))</f>
        <v/>
      </c>
      <c r="O419" s="17">
        <f>IF(OR($I419="",$K419=""),"",$K419-$I419)</f>
        <v/>
      </c>
      <c r="P419" s="18">
        <f>IF($E419="","",IFERROR(INDEX('Sucursales y productos'!$G$2:$G$301,MATCH($E419,'Sucursales y productos'!$D$2:$D$301,0)),0))</f>
        <v/>
      </c>
      <c r="Q419" s="18">
        <f>IF($O419="","",$O419*N($P419))</f>
        <v/>
      </c>
      <c r="R419" s="18">
        <f>IF($I419="","",$I419*N($P419))</f>
        <v/>
      </c>
      <c r="S419" s="15">
        <f>IF($E419="","",IF($I419="","Pedido sin enviar",IF($K419="",IF(N($I419)&lt;N($H419),"Envío parcial · en camino","En camino"),IF($K419=$I419,IF(N($I419)&lt;N($H419),"Recibido · envío parcial","Recibido OK"),"Recibido con diferencia"))))</f>
        <v/>
      </c>
      <c r="T419" s="13" t="n"/>
      <c r="U419" s="15">
        <f>IF(OR($A419="",$A419&lt;&gt;Remito!$C$3),"",COUNTIF($A$2:$A419,$A419))</f>
        <v/>
      </c>
    </row>
    <row r="420">
      <c r="A420" s="13" t="n"/>
      <c r="B420" s="14" t="n"/>
      <c r="C420" s="13" t="n"/>
      <c r="D420" s="13" t="n"/>
      <c r="E420" s="13" t="n"/>
      <c r="F420" s="15">
        <f>IF($E420="","",IFERROR(INDEX('Sucursales y productos'!$E$2:$E$301,MATCH($E420,'Sucursales y productos'!$D$2:$D$301,0)),"Código no cargado"))</f>
        <v/>
      </c>
      <c r="G420" s="15">
        <f>IF($E420="","",IFERROR(INDEX('Sucursales y productos'!$F$2:$F$301,MATCH($E420,'Sucursales y productos'!$D$2:$D$301,0)),""))</f>
        <v/>
      </c>
      <c r="H420" s="16" t="n"/>
      <c r="I420" s="16" t="n"/>
      <c r="J420" s="14" t="n"/>
      <c r="K420" s="16" t="n"/>
      <c r="L420" s="14" t="n"/>
      <c r="M420" s="13" t="n"/>
      <c r="N420" s="17">
        <f>IF(OR($H420="",$I420=""),"",MAX(0,$H420-$I420))</f>
        <v/>
      </c>
      <c r="O420" s="17">
        <f>IF(OR($I420="",$K420=""),"",$K420-$I420)</f>
        <v/>
      </c>
      <c r="P420" s="18">
        <f>IF($E420="","",IFERROR(INDEX('Sucursales y productos'!$G$2:$G$301,MATCH($E420,'Sucursales y productos'!$D$2:$D$301,0)),0))</f>
        <v/>
      </c>
      <c r="Q420" s="18">
        <f>IF($O420="","",$O420*N($P420))</f>
        <v/>
      </c>
      <c r="R420" s="18">
        <f>IF($I420="","",$I420*N($P420))</f>
        <v/>
      </c>
      <c r="S420" s="15">
        <f>IF($E420="","",IF($I420="","Pedido sin enviar",IF($K420="",IF(N($I420)&lt;N($H420),"Envío parcial · en camino","En camino"),IF($K420=$I420,IF(N($I420)&lt;N($H420),"Recibido · envío parcial","Recibido OK"),"Recibido con diferencia"))))</f>
        <v/>
      </c>
      <c r="T420" s="13" t="n"/>
      <c r="U420" s="15">
        <f>IF(OR($A420="",$A420&lt;&gt;Remito!$C$3),"",COUNTIF($A$2:$A420,$A420))</f>
        <v/>
      </c>
    </row>
    <row r="421">
      <c r="A421" s="13" t="n"/>
      <c r="B421" s="14" t="n"/>
      <c r="C421" s="13" t="n"/>
      <c r="D421" s="13" t="n"/>
      <c r="E421" s="13" t="n"/>
      <c r="F421" s="15">
        <f>IF($E421="","",IFERROR(INDEX('Sucursales y productos'!$E$2:$E$301,MATCH($E421,'Sucursales y productos'!$D$2:$D$301,0)),"Código no cargado"))</f>
        <v/>
      </c>
      <c r="G421" s="15">
        <f>IF($E421="","",IFERROR(INDEX('Sucursales y productos'!$F$2:$F$301,MATCH($E421,'Sucursales y productos'!$D$2:$D$301,0)),""))</f>
        <v/>
      </c>
      <c r="H421" s="16" t="n"/>
      <c r="I421" s="16" t="n"/>
      <c r="J421" s="14" t="n"/>
      <c r="K421" s="16" t="n"/>
      <c r="L421" s="14" t="n"/>
      <c r="M421" s="13" t="n"/>
      <c r="N421" s="17">
        <f>IF(OR($H421="",$I421=""),"",MAX(0,$H421-$I421))</f>
        <v/>
      </c>
      <c r="O421" s="17">
        <f>IF(OR($I421="",$K421=""),"",$K421-$I421)</f>
        <v/>
      </c>
      <c r="P421" s="18">
        <f>IF($E421="","",IFERROR(INDEX('Sucursales y productos'!$G$2:$G$301,MATCH($E421,'Sucursales y productos'!$D$2:$D$301,0)),0))</f>
        <v/>
      </c>
      <c r="Q421" s="18">
        <f>IF($O421="","",$O421*N($P421))</f>
        <v/>
      </c>
      <c r="R421" s="18">
        <f>IF($I421="","",$I421*N($P421))</f>
        <v/>
      </c>
      <c r="S421" s="15">
        <f>IF($E421="","",IF($I421="","Pedido sin enviar",IF($K421="",IF(N($I421)&lt;N($H421),"Envío parcial · en camino","En camino"),IF($K421=$I421,IF(N($I421)&lt;N($H421),"Recibido · envío parcial","Recibido OK"),"Recibido con diferencia"))))</f>
        <v/>
      </c>
      <c r="T421" s="13" t="n"/>
      <c r="U421" s="15">
        <f>IF(OR($A421="",$A421&lt;&gt;Remito!$C$3),"",COUNTIF($A$2:$A421,$A421))</f>
        <v/>
      </c>
    </row>
    <row r="422">
      <c r="A422" s="13" t="n"/>
      <c r="B422" s="14" t="n"/>
      <c r="C422" s="13" t="n"/>
      <c r="D422" s="13" t="n"/>
      <c r="E422" s="13" t="n"/>
      <c r="F422" s="15">
        <f>IF($E422="","",IFERROR(INDEX('Sucursales y productos'!$E$2:$E$301,MATCH($E422,'Sucursales y productos'!$D$2:$D$301,0)),"Código no cargado"))</f>
        <v/>
      </c>
      <c r="G422" s="15">
        <f>IF($E422="","",IFERROR(INDEX('Sucursales y productos'!$F$2:$F$301,MATCH($E422,'Sucursales y productos'!$D$2:$D$301,0)),""))</f>
        <v/>
      </c>
      <c r="H422" s="16" t="n"/>
      <c r="I422" s="16" t="n"/>
      <c r="J422" s="14" t="n"/>
      <c r="K422" s="16" t="n"/>
      <c r="L422" s="14" t="n"/>
      <c r="M422" s="13" t="n"/>
      <c r="N422" s="17">
        <f>IF(OR($H422="",$I422=""),"",MAX(0,$H422-$I422))</f>
        <v/>
      </c>
      <c r="O422" s="17">
        <f>IF(OR($I422="",$K422=""),"",$K422-$I422)</f>
        <v/>
      </c>
      <c r="P422" s="18">
        <f>IF($E422="","",IFERROR(INDEX('Sucursales y productos'!$G$2:$G$301,MATCH($E422,'Sucursales y productos'!$D$2:$D$301,0)),0))</f>
        <v/>
      </c>
      <c r="Q422" s="18">
        <f>IF($O422="","",$O422*N($P422))</f>
        <v/>
      </c>
      <c r="R422" s="18">
        <f>IF($I422="","",$I422*N($P422))</f>
        <v/>
      </c>
      <c r="S422" s="15">
        <f>IF($E422="","",IF($I422="","Pedido sin enviar",IF($K422="",IF(N($I422)&lt;N($H422),"Envío parcial · en camino","En camino"),IF($K422=$I422,IF(N($I422)&lt;N($H422),"Recibido · envío parcial","Recibido OK"),"Recibido con diferencia"))))</f>
        <v/>
      </c>
      <c r="T422" s="13" t="n"/>
      <c r="U422" s="15">
        <f>IF(OR($A422="",$A422&lt;&gt;Remito!$C$3),"",COUNTIF($A$2:$A422,$A422))</f>
        <v/>
      </c>
    </row>
    <row r="423">
      <c r="A423" s="13" t="n"/>
      <c r="B423" s="14" t="n"/>
      <c r="C423" s="13" t="n"/>
      <c r="D423" s="13" t="n"/>
      <c r="E423" s="13" t="n"/>
      <c r="F423" s="15">
        <f>IF($E423="","",IFERROR(INDEX('Sucursales y productos'!$E$2:$E$301,MATCH($E423,'Sucursales y productos'!$D$2:$D$301,0)),"Código no cargado"))</f>
        <v/>
      </c>
      <c r="G423" s="15">
        <f>IF($E423="","",IFERROR(INDEX('Sucursales y productos'!$F$2:$F$301,MATCH($E423,'Sucursales y productos'!$D$2:$D$301,0)),""))</f>
        <v/>
      </c>
      <c r="H423" s="16" t="n"/>
      <c r="I423" s="16" t="n"/>
      <c r="J423" s="14" t="n"/>
      <c r="K423" s="16" t="n"/>
      <c r="L423" s="14" t="n"/>
      <c r="M423" s="13" t="n"/>
      <c r="N423" s="17">
        <f>IF(OR($H423="",$I423=""),"",MAX(0,$H423-$I423))</f>
        <v/>
      </c>
      <c r="O423" s="17">
        <f>IF(OR($I423="",$K423=""),"",$K423-$I423)</f>
        <v/>
      </c>
      <c r="P423" s="18">
        <f>IF($E423="","",IFERROR(INDEX('Sucursales y productos'!$G$2:$G$301,MATCH($E423,'Sucursales y productos'!$D$2:$D$301,0)),0))</f>
        <v/>
      </c>
      <c r="Q423" s="18">
        <f>IF($O423="","",$O423*N($P423))</f>
        <v/>
      </c>
      <c r="R423" s="18">
        <f>IF($I423="","",$I423*N($P423))</f>
        <v/>
      </c>
      <c r="S423" s="15">
        <f>IF($E423="","",IF($I423="","Pedido sin enviar",IF($K423="",IF(N($I423)&lt;N($H423),"Envío parcial · en camino","En camino"),IF($K423=$I423,IF(N($I423)&lt;N($H423),"Recibido · envío parcial","Recibido OK"),"Recibido con diferencia"))))</f>
        <v/>
      </c>
      <c r="T423" s="13" t="n"/>
      <c r="U423" s="15">
        <f>IF(OR($A423="",$A423&lt;&gt;Remito!$C$3),"",COUNTIF($A$2:$A423,$A423))</f>
        <v/>
      </c>
    </row>
    <row r="424">
      <c r="A424" s="13" t="n"/>
      <c r="B424" s="14" t="n"/>
      <c r="C424" s="13" t="n"/>
      <c r="D424" s="13" t="n"/>
      <c r="E424" s="13" t="n"/>
      <c r="F424" s="15">
        <f>IF($E424="","",IFERROR(INDEX('Sucursales y productos'!$E$2:$E$301,MATCH($E424,'Sucursales y productos'!$D$2:$D$301,0)),"Código no cargado"))</f>
        <v/>
      </c>
      <c r="G424" s="15">
        <f>IF($E424="","",IFERROR(INDEX('Sucursales y productos'!$F$2:$F$301,MATCH($E424,'Sucursales y productos'!$D$2:$D$301,0)),""))</f>
        <v/>
      </c>
      <c r="H424" s="16" t="n"/>
      <c r="I424" s="16" t="n"/>
      <c r="J424" s="14" t="n"/>
      <c r="K424" s="16" t="n"/>
      <c r="L424" s="14" t="n"/>
      <c r="M424" s="13" t="n"/>
      <c r="N424" s="17">
        <f>IF(OR($H424="",$I424=""),"",MAX(0,$H424-$I424))</f>
        <v/>
      </c>
      <c r="O424" s="17">
        <f>IF(OR($I424="",$K424=""),"",$K424-$I424)</f>
        <v/>
      </c>
      <c r="P424" s="18">
        <f>IF($E424="","",IFERROR(INDEX('Sucursales y productos'!$G$2:$G$301,MATCH($E424,'Sucursales y productos'!$D$2:$D$301,0)),0))</f>
        <v/>
      </c>
      <c r="Q424" s="18">
        <f>IF($O424="","",$O424*N($P424))</f>
        <v/>
      </c>
      <c r="R424" s="18">
        <f>IF($I424="","",$I424*N($P424))</f>
        <v/>
      </c>
      <c r="S424" s="15">
        <f>IF($E424="","",IF($I424="","Pedido sin enviar",IF($K424="",IF(N($I424)&lt;N($H424),"Envío parcial · en camino","En camino"),IF($K424=$I424,IF(N($I424)&lt;N($H424),"Recibido · envío parcial","Recibido OK"),"Recibido con diferencia"))))</f>
        <v/>
      </c>
      <c r="T424" s="13" t="n"/>
      <c r="U424" s="15">
        <f>IF(OR($A424="",$A424&lt;&gt;Remito!$C$3),"",COUNTIF($A$2:$A424,$A424))</f>
        <v/>
      </c>
    </row>
    <row r="425">
      <c r="A425" s="13" t="n"/>
      <c r="B425" s="14" t="n"/>
      <c r="C425" s="13" t="n"/>
      <c r="D425" s="13" t="n"/>
      <c r="E425" s="13" t="n"/>
      <c r="F425" s="15">
        <f>IF($E425="","",IFERROR(INDEX('Sucursales y productos'!$E$2:$E$301,MATCH($E425,'Sucursales y productos'!$D$2:$D$301,0)),"Código no cargado"))</f>
        <v/>
      </c>
      <c r="G425" s="15">
        <f>IF($E425="","",IFERROR(INDEX('Sucursales y productos'!$F$2:$F$301,MATCH($E425,'Sucursales y productos'!$D$2:$D$301,0)),""))</f>
        <v/>
      </c>
      <c r="H425" s="16" t="n"/>
      <c r="I425" s="16" t="n"/>
      <c r="J425" s="14" t="n"/>
      <c r="K425" s="16" t="n"/>
      <c r="L425" s="14" t="n"/>
      <c r="M425" s="13" t="n"/>
      <c r="N425" s="17">
        <f>IF(OR($H425="",$I425=""),"",MAX(0,$H425-$I425))</f>
        <v/>
      </c>
      <c r="O425" s="17">
        <f>IF(OR($I425="",$K425=""),"",$K425-$I425)</f>
        <v/>
      </c>
      <c r="P425" s="18">
        <f>IF($E425="","",IFERROR(INDEX('Sucursales y productos'!$G$2:$G$301,MATCH($E425,'Sucursales y productos'!$D$2:$D$301,0)),0))</f>
        <v/>
      </c>
      <c r="Q425" s="18">
        <f>IF($O425="","",$O425*N($P425))</f>
        <v/>
      </c>
      <c r="R425" s="18">
        <f>IF($I425="","",$I425*N($P425))</f>
        <v/>
      </c>
      <c r="S425" s="15">
        <f>IF($E425="","",IF($I425="","Pedido sin enviar",IF($K425="",IF(N($I425)&lt;N($H425),"Envío parcial · en camino","En camino"),IF($K425=$I425,IF(N($I425)&lt;N($H425),"Recibido · envío parcial","Recibido OK"),"Recibido con diferencia"))))</f>
        <v/>
      </c>
      <c r="T425" s="13" t="n"/>
      <c r="U425" s="15">
        <f>IF(OR($A425="",$A425&lt;&gt;Remito!$C$3),"",COUNTIF($A$2:$A425,$A425))</f>
        <v/>
      </c>
    </row>
    <row r="426">
      <c r="A426" s="13" t="n"/>
      <c r="B426" s="14" t="n"/>
      <c r="C426" s="13" t="n"/>
      <c r="D426" s="13" t="n"/>
      <c r="E426" s="13" t="n"/>
      <c r="F426" s="15">
        <f>IF($E426="","",IFERROR(INDEX('Sucursales y productos'!$E$2:$E$301,MATCH($E426,'Sucursales y productos'!$D$2:$D$301,0)),"Código no cargado"))</f>
        <v/>
      </c>
      <c r="G426" s="15">
        <f>IF($E426="","",IFERROR(INDEX('Sucursales y productos'!$F$2:$F$301,MATCH($E426,'Sucursales y productos'!$D$2:$D$301,0)),""))</f>
        <v/>
      </c>
      <c r="H426" s="16" t="n"/>
      <c r="I426" s="16" t="n"/>
      <c r="J426" s="14" t="n"/>
      <c r="K426" s="16" t="n"/>
      <c r="L426" s="14" t="n"/>
      <c r="M426" s="13" t="n"/>
      <c r="N426" s="17">
        <f>IF(OR($H426="",$I426=""),"",MAX(0,$H426-$I426))</f>
        <v/>
      </c>
      <c r="O426" s="17">
        <f>IF(OR($I426="",$K426=""),"",$K426-$I426)</f>
        <v/>
      </c>
      <c r="P426" s="18">
        <f>IF($E426="","",IFERROR(INDEX('Sucursales y productos'!$G$2:$G$301,MATCH($E426,'Sucursales y productos'!$D$2:$D$301,0)),0))</f>
        <v/>
      </c>
      <c r="Q426" s="18">
        <f>IF($O426="","",$O426*N($P426))</f>
        <v/>
      </c>
      <c r="R426" s="18">
        <f>IF($I426="","",$I426*N($P426))</f>
        <v/>
      </c>
      <c r="S426" s="15">
        <f>IF($E426="","",IF($I426="","Pedido sin enviar",IF($K426="",IF(N($I426)&lt;N($H426),"Envío parcial · en camino","En camino"),IF($K426=$I426,IF(N($I426)&lt;N($H426),"Recibido · envío parcial","Recibido OK"),"Recibido con diferencia"))))</f>
        <v/>
      </c>
      <c r="T426" s="13" t="n"/>
      <c r="U426" s="15">
        <f>IF(OR($A426="",$A426&lt;&gt;Remito!$C$3),"",COUNTIF($A$2:$A426,$A426))</f>
        <v/>
      </c>
    </row>
    <row r="427">
      <c r="A427" s="13" t="n"/>
      <c r="B427" s="14" t="n"/>
      <c r="C427" s="13" t="n"/>
      <c r="D427" s="13" t="n"/>
      <c r="E427" s="13" t="n"/>
      <c r="F427" s="15">
        <f>IF($E427="","",IFERROR(INDEX('Sucursales y productos'!$E$2:$E$301,MATCH($E427,'Sucursales y productos'!$D$2:$D$301,0)),"Código no cargado"))</f>
        <v/>
      </c>
      <c r="G427" s="15">
        <f>IF($E427="","",IFERROR(INDEX('Sucursales y productos'!$F$2:$F$301,MATCH($E427,'Sucursales y productos'!$D$2:$D$301,0)),""))</f>
        <v/>
      </c>
      <c r="H427" s="16" t="n"/>
      <c r="I427" s="16" t="n"/>
      <c r="J427" s="14" t="n"/>
      <c r="K427" s="16" t="n"/>
      <c r="L427" s="14" t="n"/>
      <c r="M427" s="13" t="n"/>
      <c r="N427" s="17">
        <f>IF(OR($H427="",$I427=""),"",MAX(0,$H427-$I427))</f>
        <v/>
      </c>
      <c r="O427" s="17">
        <f>IF(OR($I427="",$K427=""),"",$K427-$I427)</f>
        <v/>
      </c>
      <c r="P427" s="18">
        <f>IF($E427="","",IFERROR(INDEX('Sucursales y productos'!$G$2:$G$301,MATCH($E427,'Sucursales y productos'!$D$2:$D$301,0)),0))</f>
        <v/>
      </c>
      <c r="Q427" s="18">
        <f>IF($O427="","",$O427*N($P427))</f>
        <v/>
      </c>
      <c r="R427" s="18">
        <f>IF($I427="","",$I427*N($P427))</f>
        <v/>
      </c>
      <c r="S427" s="15">
        <f>IF($E427="","",IF($I427="","Pedido sin enviar",IF($K427="",IF(N($I427)&lt;N($H427),"Envío parcial · en camino","En camino"),IF($K427=$I427,IF(N($I427)&lt;N($H427),"Recibido · envío parcial","Recibido OK"),"Recibido con diferencia"))))</f>
        <v/>
      </c>
      <c r="T427" s="13" t="n"/>
      <c r="U427" s="15">
        <f>IF(OR($A427="",$A427&lt;&gt;Remito!$C$3),"",COUNTIF($A$2:$A427,$A427))</f>
        <v/>
      </c>
    </row>
    <row r="428">
      <c r="A428" s="13" t="n"/>
      <c r="B428" s="14" t="n"/>
      <c r="C428" s="13" t="n"/>
      <c r="D428" s="13" t="n"/>
      <c r="E428" s="13" t="n"/>
      <c r="F428" s="15">
        <f>IF($E428="","",IFERROR(INDEX('Sucursales y productos'!$E$2:$E$301,MATCH($E428,'Sucursales y productos'!$D$2:$D$301,0)),"Código no cargado"))</f>
        <v/>
      </c>
      <c r="G428" s="15">
        <f>IF($E428="","",IFERROR(INDEX('Sucursales y productos'!$F$2:$F$301,MATCH($E428,'Sucursales y productos'!$D$2:$D$301,0)),""))</f>
        <v/>
      </c>
      <c r="H428" s="16" t="n"/>
      <c r="I428" s="16" t="n"/>
      <c r="J428" s="14" t="n"/>
      <c r="K428" s="16" t="n"/>
      <c r="L428" s="14" t="n"/>
      <c r="M428" s="13" t="n"/>
      <c r="N428" s="17">
        <f>IF(OR($H428="",$I428=""),"",MAX(0,$H428-$I428))</f>
        <v/>
      </c>
      <c r="O428" s="17">
        <f>IF(OR($I428="",$K428=""),"",$K428-$I428)</f>
        <v/>
      </c>
      <c r="P428" s="18">
        <f>IF($E428="","",IFERROR(INDEX('Sucursales y productos'!$G$2:$G$301,MATCH($E428,'Sucursales y productos'!$D$2:$D$301,0)),0))</f>
        <v/>
      </c>
      <c r="Q428" s="18">
        <f>IF($O428="","",$O428*N($P428))</f>
        <v/>
      </c>
      <c r="R428" s="18">
        <f>IF($I428="","",$I428*N($P428))</f>
        <v/>
      </c>
      <c r="S428" s="15">
        <f>IF($E428="","",IF($I428="","Pedido sin enviar",IF($K428="",IF(N($I428)&lt;N($H428),"Envío parcial · en camino","En camino"),IF($K428=$I428,IF(N($I428)&lt;N($H428),"Recibido · envío parcial","Recibido OK"),"Recibido con diferencia"))))</f>
        <v/>
      </c>
      <c r="T428" s="13" t="n"/>
      <c r="U428" s="15">
        <f>IF(OR($A428="",$A428&lt;&gt;Remito!$C$3),"",COUNTIF($A$2:$A428,$A428))</f>
        <v/>
      </c>
    </row>
    <row r="429">
      <c r="A429" s="13" t="n"/>
      <c r="B429" s="14" t="n"/>
      <c r="C429" s="13" t="n"/>
      <c r="D429" s="13" t="n"/>
      <c r="E429" s="13" t="n"/>
      <c r="F429" s="15">
        <f>IF($E429="","",IFERROR(INDEX('Sucursales y productos'!$E$2:$E$301,MATCH($E429,'Sucursales y productos'!$D$2:$D$301,0)),"Código no cargado"))</f>
        <v/>
      </c>
      <c r="G429" s="15">
        <f>IF($E429="","",IFERROR(INDEX('Sucursales y productos'!$F$2:$F$301,MATCH($E429,'Sucursales y productos'!$D$2:$D$301,0)),""))</f>
        <v/>
      </c>
      <c r="H429" s="16" t="n"/>
      <c r="I429" s="16" t="n"/>
      <c r="J429" s="14" t="n"/>
      <c r="K429" s="16" t="n"/>
      <c r="L429" s="14" t="n"/>
      <c r="M429" s="13" t="n"/>
      <c r="N429" s="17">
        <f>IF(OR($H429="",$I429=""),"",MAX(0,$H429-$I429))</f>
        <v/>
      </c>
      <c r="O429" s="17">
        <f>IF(OR($I429="",$K429=""),"",$K429-$I429)</f>
        <v/>
      </c>
      <c r="P429" s="18">
        <f>IF($E429="","",IFERROR(INDEX('Sucursales y productos'!$G$2:$G$301,MATCH($E429,'Sucursales y productos'!$D$2:$D$301,0)),0))</f>
        <v/>
      </c>
      <c r="Q429" s="18">
        <f>IF($O429="","",$O429*N($P429))</f>
        <v/>
      </c>
      <c r="R429" s="18">
        <f>IF($I429="","",$I429*N($P429))</f>
        <v/>
      </c>
      <c r="S429" s="15">
        <f>IF($E429="","",IF($I429="","Pedido sin enviar",IF($K429="",IF(N($I429)&lt;N($H429),"Envío parcial · en camino","En camino"),IF($K429=$I429,IF(N($I429)&lt;N($H429),"Recibido · envío parcial","Recibido OK"),"Recibido con diferencia"))))</f>
        <v/>
      </c>
      <c r="T429" s="13" t="n"/>
      <c r="U429" s="15">
        <f>IF(OR($A429="",$A429&lt;&gt;Remito!$C$3),"",COUNTIF($A$2:$A429,$A429))</f>
        <v/>
      </c>
    </row>
    <row r="430">
      <c r="A430" s="13" t="n"/>
      <c r="B430" s="14" t="n"/>
      <c r="C430" s="13" t="n"/>
      <c r="D430" s="13" t="n"/>
      <c r="E430" s="13" t="n"/>
      <c r="F430" s="15">
        <f>IF($E430="","",IFERROR(INDEX('Sucursales y productos'!$E$2:$E$301,MATCH($E430,'Sucursales y productos'!$D$2:$D$301,0)),"Código no cargado"))</f>
        <v/>
      </c>
      <c r="G430" s="15">
        <f>IF($E430="","",IFERROR(INDEX('Sucursales y productos'!$F$2:$F$301,MATCH($E430,'Sucursales y productos'!$D$2:$D$301,0)),""))</f>
        <v/>
      </c>
      <c r="H430" s="16" t="n"/>
      <c r="I430" s="16" t="n"/>
      <c r="J430" s="14" t="n"/>
      <c r="K430" s="16" t="n"/>
      <c r="L430" s="14" t="n"/>
      <c r="M430" s="13" t="n"/>
      <c r="N430" s="17">
        <f>IF(OR($H430="",$I430=""),"",MAX(0,$H430-$I430))</f>
        <v/>
      </c>
      <c r="O430" s="17">
        <f>IF(OR($I430="",$K430=""),"",$K430-$I430)</f>
        <v/>
      </c>
      <c r="P430" s="18">
        <f>IF($E430="","",IFERROR(INDEX('Sucursales y productos'!$G$2:$G$301,MATCH($E430,'Sucursales y productos'!$D$2:$D$301,0)),0))</f>
        <v/>
      </c>
      <c r="Q430" s="18">
        <f>IF($O430="","",$O430*N($P430))</f>
        <v/>
      </c>
      <c r="R430" s="18">
        <f>IF($I430="","",$I430*N($P430))</f>
        <v/>
      </c>
      <c r="S430" s="15">
        <f>IF($E430="","",IF($I430="","Pedido sin enviar",IF($K430="",IF(N($I430)&lt;N($H430),"Envío parcial · en camino","En camino"),IF($K430=$I430,IF(N($I430)&lt;N($H430),"Recibido · envío parcial","Recibido OK"),"Recibido con diferencia"))))</f>
        <v/>
      </c>
      <c r="T430" s="13" t="n"/>
      <c r="U430" s="15">
        <f>IF(OR($A430="",$A430&lt;&gt;Remito!$C$3),"",COUNTIF($A$2:$A430,$A430))</f>
        <v/>
      </c>
    </row>
    <row r="431">
      <c r="A431" s="13" t="n"/>
      <c r="B431" s="14" t="n"/>
      <c r="C431" s="13" t="n"/>
      <c r="D431" s="13" t="n"/>
      <c r="E431" s="13" t="n"/>
      <c r="F431" s="15">
        <f>IF($E431="","",IFERROR(INDEX('Sucursales y productos'!$E$2:$E$301,MATCH($E431,'Sucursales y productos'!$D$2:$D$301,0)),"Código no cargado"))</f>
        <v/>
      </c>
      <c r="G431" s="15">
        <f>IF($E431="","",IFERROR(INDEX('Sucursales y productos'!$F$2:$F$301,MATCH($E431,'Sucursales y productos'!$D$2:$D$301,0)),""))</f>
        <v/>
      </c>
      <c r="H431" s="16" t="n"/>
      <c r="I431" s="16" t="n"/>
      <c r="J431" s="14" t="n"/>
      <c r="K431" s="16" t="n"/>
      <c r="L431" s="14" t="n"/>
      <c r="M431" s="13" t="n"/>
      <c r="N431" s="17">
        <f>IF(OR($H431="",$I431=""),"",MAX(0,$H431-$I431))</f>
        <v/>
      </c>
      <c r="O431" s="17">
        <f>IF(OR($I431="",$K431=""),"",$K431-$I431)</f>
        <v/>
      </c>
      <c r="P431" s="18">
        <f>IF($E431="","",IFERROR(INDEX('Sucursales y productos'!$G$2:$G$301,MATCH($E431,'Sucursales y productos'!$D$2:$D$301,0)),0))</f>
        <v/>
      </c>
      <c r="Q431" s="18">
        <f>IF($O431="","",$O431*N($P431))</f>
        <v/>
      </c>
      <c r="R431" s="18">
        <f>IF($I431="","",$I431*N($P431))</f>
        <v/>
      </c>
      <c r="S431" s="15">
        <f>IF($E431="","",IF($I431="","Pedido sin enviar",IF($K431="",IF(N($I431)&lt;N($H431),"Envío parcial · en camino","En camino"),IF($K431=$I431,IF(N($I431)&lt;N($H431),"Recibido · envío parcial","Recibido OK"),"Recibido con diferencia"))))</f>
        <v/>
      </c>
      <c r="T431" s="13" t="n"/>
      <c r="U431" s="15">
        <f>IF(OR($A431="",$A431&lt;&gt;Remito!$C$3),"",COUNTIF($A$2:$A431,$A431))</f>
        <v/>
      </c>
    </row>
    <row r="432">
      <c r="A432" s="13" t="n"/>
      <c r="B432" s="14" t="n"/>
      <c r="C432" s="13" t="n"/>
      <c r="D432" s="13" t="n"/>
      <c r="E432" s="13" t="n"/>
      <c r="F432" s="15">
        <f>IF($E432="","",IFERROR(INDEX('Sucursales y productos'!$E$2:$E$301,MATCH($E432,'Sucursales y productos'!$D$2:$D$301,0)),"Código no cargado"))</f>
        <v/>
      </c>
      <c r="G432" s="15">
        <f>IF($E432="","",IFERROR(INDEX('Sucursales y productos'!$F$2:$F$301,MATCH($E432,'Sucursales y productos'!$D$2:$D$301,0)),""))</f>
        <v/>
      </c>
      <c r="H432" s="16" t="n"/>
      <c r="I432" s="16" t="n"/>
      <c r="J432" s="14" t="n"/>
      <c r="K432" s="16" t="n"/>
      <c r="L432" s="14" t="n"/>
      <c r="M432" s="13" t="n"/>
      <c r="N432" s="17">
        <f>IF(OR($H432="",$I432=""),"",MAX(0,$H432-$I432))</f>
        <v/>
      </c>
      <c r="O432" s="17">
        <f>IF(OR($I432="",$K432=""),"",$K432-$I432)</f>
        <v/>
      </c>
      <c r="P432" s="18">
        <f>IF($E432="","",IFERROR(INDEX('Sucursales y productos'!$G$2:$G$301,MATCH($E432,'Sucursales y productos'!$D$2:$D$301,0)),0))</f>
        <v/>
      </c>
      <c r="Q432" s="18">
        <f>IF($O432="","",$O432*N($P432))</f>
        <v/>
      </c>
      <c r="R432" s="18">
        <f>IF($I432="","",$I432*N($P432))</f>
        <v/>
      </c>
      <c r="S432" s="15">
        <f>IF($E432="","",IF($I432="","Pedido sin enviar",IF($K432="",IF(N($I432)&lt;N($H432),"Envío parcial · en camino","En camino"),IF($K432=$I432,IF(N($I432)&lt;N($H432),"Recibido · envío parcial","Recibido OK"),"Recibido con diferencia"))))</f>
        <v/>
      </c>
      <c r="T432" s="13" t="n"/>
      <c r="U432" s="15">
        <f>IF(OR($A432="",$A432&lt;&gt;Remito!$C$3),"",COUNTIF($A$2:$A432,$A432))</f>
        <v/>
      </c>
    </row>
    <row r="433">
      <c r="A433" s="13" t="n"/>
      <c r="B433" s="14" t="n"/>
      <c r="C433" s="13" t="n"/>
      <c r="D433" s="13" t="n"/>
      <c r="E433" s="13" t="n"/>
      <c r="F433" s="15">
        <f>IF($E433="","",IFERROR(INDEX('Sucursales y productos'!$E$2:$E$301,MATCH($E433,'Sucursales y productos'!$D$2:$D$301,0)),"Código no cargado"))</f>
        <v/>
      </c>
      <c r="G433" s="15">
        <f>IF($E433="","",IFERROR(INDEX('Sucursales y productos'!$F$2:$F$301,MATCH($E433,'Sucursales y productos'!$D$2:$D$301,0)),""))</f>
        <v/>
      </c>
      <c r="H433" s="16" t="n"/>
      <c r="I433" s="16" t="n"/>
      <c r="J433" s="14" t="n"/>
      <c r="K433" s="16" t="n"/>
      <c r="L433" s="14" t="n"/>
      <c r="M433" s="13" t="n"/>
      <c r="N433" s="17">
        <f>IF(OR($H433="",$I433=""),"",MAX(0,$H433-$I433))</f>
        <v/>
      </c>
      <c r="O433" s="17">
        <f>IF(OR($I433="",$K433=""),"",$K433-$I433)</f>
        <v/>
      </c>
      <c r="P433" s="18">
        <f>IF($E433="","",IFERROR(INDEX('Sucursales y productos'!$G$2:$G$301,MATCH($E433,'Sucursales y productos'!$D$2:$D$301,0)),0))</f>
        <v/>
      </c>
      <c r="Q433" s="18">
        <f>IF($O433="","",$O433*N($P433))</f>
        <v/>
      </c>
      <c r="R433" s="18">
        <f>IF($I433="","",$I433*N($P433))</f>
        <v/>
      </c>
      <c r="S433" s="15">
        <f>IF($E433="","",IF($I433="","Pedido sin enviar",IF($K433="",IF(N($I433)&lt;N($H433),"Envío parcial · en camino","En camino"),IF($K433=$I433,IF(N($I433)&lt;N($H433),"Recibido · envío parcial","Recibido OK"),"Recibido con diferencia"))))</f>
        <v/>
      </c>
      <c r="T433" s="13" t="n"/>
      <c r="U433" s="15">
        <f>IF(OR($A433="",$A433&lt;&gt;Remito!$C$3),"",COUNTIF($A$2:$A433,$A433))</f>
        <v/>
      </c>
    </row>
    <row r="434">
      <c r="A434" s="13" t="n"/>
      <c r="B434" s="14" t="n"/>
      <c r="C434" s="13" t="n"/>
      <c r="D434" s="13" t="n"/>
      <c r="E434" s="13" t="n"/>
      <c r="F434" s="15">
        <f>IF($E434="","",IFERROR(INDEX('Sucursales y productos'!$E$2:$E$301,MATCH($E434,'Sucursales y productos'!$D$2:$D$301,0)),"Código no cargado"))</f>
        <v/>
      </c>
      <c r="G434" s="15">
        <f>IF($E434="","",IFERROR(INDEX('Sucursales y productos'!$F$2:$F$301,MATCH($E434,'Sucursales y productos'!$D$2:$D$301,0)),""))</f>
        <v/>
      </c>
      <c r="H434" s="16" t="n"/>
      <c r="I434" s="16" t="n"/>
      <c r="J434" s="14" t="n"/>
      <c r="K434" s="16" t="n"/>
      <c r="L434" s="14" t="n"/>
      <c r="M434" s="13" t="n"/>
      <c r="N434" s="17">
        <f>IF(OR($H434="",$I434=""),"",MAX(0,$H434-$I434))</f>
        <v/>
      </c>
      <c r="O434" s="17">
        <f>IF(OR($I434="",$K434=""),"",$K434-$I434)</f>
        <v/>
      </c>
      <c r="P434" s="18">
        <f>IF($E434="","",IFERROR(INDEX('Sucursales y productos'!$G$2:$G$301,MATCH($E434,'Sucursales y productos'!$D$2:$D$301,0)),0))</f>
        <v/>
      </c>
      <c r="Q434" s="18">
        <f>IF($O434="","",$O434*N($P434))</f>
        <v/>
      </c>
      <c r="R434" s="18">
        <f>IF($I434="","",$I434*N($P434))</f>
        <v/>
      </c>
      <c r="S434" s="15">
        <f>IF($E434="","",IF($I434="","Pedido sin enviar",IF($K434="",IF(N($I434)&lt;N($H434),"Envío parcial · en camino","En camino"),IF($K434=$I434,IF(N($I434)&lt;N($H434),"Recibido · envío parcial","Recibido OK"),"Recibido con diferencia"))))</f>
        <v/>
      </c>
      <c r="T434" s="13" t="n"/>
      <c r="U434" s="15">
        <f>IF(OR($A434="",$A434&lt;&gt;Remito!$C$3),"",COUNTIF($A$2:$A434,$A434))</f>
        <v/>
      </c>
    </row>
    <row r="435">
      <c r="A435" s="13" t="n"/>
      <c r="B435" s="14" t="n"/>
      <c r="C435" s="13" t="n"/>
      <c r="D435" s="13" t="n"/>
      <c r="E435" s="13" t="n"/>
      <c r="F435" s="15">
        <f>IF($E435="","",IFERROR(INDEX('Sucursales y productos'!$E$2:$E$301,MATCH($E435,'Sucursales y productos'!$D$2:$D$301,0)),"Código no cargado"))</f>
        <v/>
      </c>
      <c r="G435" s="15">
        <f>IF($E435="","",IFERROR(INDEX('Sucursales y productos'!$F$2:$F$301,MATCH($E435,'Sucursales y productos'!$D$2:$D$301,0)),""))</f>
        <v/>
      </c>
      <c r="H435" s="16" t="n"/>
      <c r="I435" s="16" t="n"/>
      <c r="J435" s="14" t="n"/>
      <c r="K435" s="16" t="n"/>
      <c r="L435" s="14" t="n"/>
      <c r="M435" s="13" t="n"/>
      <c r="N435" s="17">
        <f>IF(OR($H435="",$I435=""),"",MAX(0,$H435-$I435))</f>
        <v/>
      </c>
      <c r="O435" s="17">
        <f>IF(OR($I435="",$K435=""),"",$K435-$I435)</f>
        <v/>
      </c>
      <c r="P435" s="18">
        <f>IF($E435="","",IFERROR(INDEX('Sucursales y productos'!$G$2:$G$301,MATCH($E435,'Sucursales y productos'!$D$2:$D$301,0)),0))</f>
        <v/>
      </c>
      <c r="Q435" s="18">
        <f>IF($O435="","",$O435*N($P435))</f>
        <v/>
      </c>
      <c r="R435" s="18">
        <f>IF($I435="","",$I435*N($P435))</f>
        <v/>
      </c>
      <c r="S435" s="15">
        <f>IF($E435="","",IF($I435="","Pedido sin enviar",IF($K435="",IF(N($I435)&lt;N($H435),"Envío parcial · en camino","En camino"),IF($K435=$I435,IF(N($I435)&lt;N($H435),"Recibido · envío parcial","Recibido OK"),"Recibido con diferencia"))))</f>
        <v/>
      </c>
      <c r="T435" s="13" t="n"/>
      <c r="U435" s="15">
        <f>IF(OR($A435="",$A435&lt;&gt;Remito!$C$3),"",COUNTIF($A$2:$A435,$A435))</f>
        <v/>
      </c>
    </row>
    <row r="436">
      <c r="A436" s="13" t="n"/>
      <c r="B436" s="14" t="n"/>
      <c r="C436" s="13" t="n"/>
      <c r="D436" s="13" t="n"/>
      <c r="E436" s="13" t="n"/>
      <c r="F436" s="15">
        <f>IF($E436="","",IFERROR(INDEX('Sucursales y productos'!$E$2:$E$301,MATCH($E436,'Sucursales y productos'!$D$2:$D$301,0)),"Código no cargado"))</f>
        <v/>
      </c>
      <c r="G436" s="15">
        <f>IF($E436="","",IFERROR(INDEX('Sucursales y productos'!$F$2:$F$301,MATCH($E436,'Sucursales y productos'!$D$2:$D$301,0)),""))</f>
        <v/>
      </c>
      <c r="H436" s="16" t="n"/>
      <c r="I436" s="16" t="n"/>
      <c r="J436" s="14" t="n"/>
      <c r="K436" s="16" t="n"/>
      <c r="L436" s="14" t="n"/>
      <c r="M436" s="13" t="n"/>
      <c r="N436" s="17">
        <f>IF(OR($H436="",$I436=""),"",MAX(0,$H436-$I436))</f>
        <v/>
      </c>
      <c r="O436" s="17">
        <f>IF(OR($I436="",$K436=""),"",$K436-$I436)</f>
        <v/>
      </c>
      <c r="P436" s="18">
        <f>IF($E436="","",IFERROR(INDEX('Sucursales y productos'!$G$2:$G$301,MATCH($E436,'Sucursales y productos'!$D$2:$D$301,0)),0))</f>
        <v/>
      </c>
      <c r="Q436" s="18">
        <f>IF($O436="","",$O436*N($P436))</f>
        <v/>
      </c>
      <c r="R436" s="18">
        <f>IF($I436="","",$I436*N($P436))</f>
        <v/>
      </c>
      <c r="S436" s="15">
        <f>IF($E436="","",IF($I436="","Pedido sin enviar",IF($K436="",IF(N($I436)&lt;N($H436),"Envío parcial · en camino","En camino"),IF($K436=$I436,IF(N($I436)&lt;N($H436),"Recibido · envío parcial","Recibido OK"),"Recibido con diferencia"))))</f>
        <v/>
      </c>
      <c r="T436" s="13" t="n"/>
      <c r="U436" s="15">
        <f>IF(OR($A436="",$A436&lt;&gt;Remito!$C$3),"",COUNTIF($A$2:$A436,$A436))</f>
        <v/>
      </c>
    </row>
    <row r="437">
      <c r="A437" s="13" t="n"/>
      <c r="B437" s="14" t="n"/>
      <c r="C437" s="13" t="n"/>
      <c r="D437" s="13" t="n"/>
      <c r="E437" s="13" t="n"/>
      <c r="F437" s="15">
        <f>IF($E437="","",IFERROR(INDEX('Sucursales y productos'!$E$2:$E$301,MATCH($E437,'Sucursales y productos'!$D$2:$D$301,0)),"Código no cargado"))</f>
        <v/>
      </c>
      <c r="G437" s="15">
        <f>IF($E437="","",IFERROR(INDEX('Sucursales y productos'!$F$2:$F$301,MATCH($E437,'Sucursales y productos'!$D$2:$D$301,0)),""))</f>
        <v/>
      </c>
      <c r="H437" s="16" t="n"/>
      <c r="I437" s="16" t="n"/>
      <c r="J437" s="14" t="n"/>
      <c r="K437" s="16" t="n"/>
      <c r="L437" s="14" t="n"/>
      <c r="M437" s="13" t="n"/>
      <c r="N437" s="17">
        <f>IF(OR($H437="",$I437=""),"",MAX(0,$H437-$I437))</f>
        <v/>
      </c>
      <c r="O437" s="17">
        <f>IF(OR($I437="",$K437=""),"",$K437-$I437)</f>
        <v/>
      </c>
      <c r="P437" s="18">
        <f>IF($E437="","",IFERROR(INDEX('Sucursales y productos'!$G$2:$G$301,MATCH($E437,'Sucursales y productos'!$D$2:$D$301,0)),0))</f>
        <v/>
      </c>
      <c r="Q437" s="18">
        <f>IF($O437="","",$O437*N($P437))</f>
        <v/>
      </c>
      <c r="R437" s="18">
        <f>IF($I437="","",$I437*N($P437))</f>
        <v/>
      </c>
      <c r="S437" s="15">
        <f>IF($E437="","",IF($I437="","Pedido sin enviar",IF($K437="",IF(N($I437)&lt;N($H437),"Envío parcial · en camino","En camino"),IF($K437=$I437,IF(N($I437)&lt;N($H437),"Recibido · envío parcial","Recibido OK"),"Recibido con diferencia"))))</f>
        <v/>
      </c>
      <c r="T437" s="13" t="n"/>
      <c r="U437" s="15">
        <f>IF(OR($A437="",$A437&lt;&gt;Remito!$C$3),"",COUNTIF($A$2:$A437,$A437))</f>
        <v/>
      </c>
    </row>
    <row r="438">
      <c r="A438" s="13" t="n"/>
      <c r="B438" s="14" t="n"/>
      <c r="C438" s="13" t="n"/>
      <c r="D438" s="13" t="n"/>
      <c r="E438" s="13" t="n"/>
      <c r="F438" s="15">
        <f>IF($E438="","",IFERROR(INDEX('Sucursales y productos'!$E$2:$E$301,MATCH($E438,'Sucursales y productos'!$D$2:$D$301,0)),"Código no cargado"))</f>
        <v/>
      </c>
      <c r="G438" s="15">
        <f>IF($E438="","",IFERROR(INDEX('Sucursales y productos'!$F$2:$F$301,MATCH($E438,'Sucursales y productos'!$D$2:$D$301,0)),""))</f>
        <v/>
      </c>
      <c r="H438" s="16" t="n"/>
      <c r="I438" s="16" t="n"/>
      <c r="J438" s="14" t="n"/>
      <c r="K438" s="16" t="n"/>
      <c r="L438" s="14" t="n"/>
      <c r="M438" s="13" t="n"/>
      <c r="N438" s="17">
        <f>IF(OR($H438="",$I438=""),"",MAX(0,$H438-$I438))</f>
        <v/>
      </c>
      <c r="O438" s="17">
        <f>IF(OR($I438="",$K438=""),"",$K438-$I438)</f>
        <v/>
      </c>
      <c r="P438" s="18">
        <f>IF($E438="","",IFERROR(INDEX('Sucursales y productos'!$G$2:$G$301,MATCH($E438,'Sucursales y productos'!$D$2:$D$301,0)),0))</f>
        <v/>
      </c>
      <c r="Q438" s="18">
        <f>IF($O438="","",$O438*N($P438))</f>
        <v/>
      </c>
      <c r="R438" s="18">
        <f>IF($I438="","",$I438*N($P438))</f>
        <v/>
      </c>
      <c r="S438" s="15">
        <f>IF($E438="","",IF($I438="","Pedido sin enviar",IF($K438="",IF(N($I438)&lt;N($H438),"Envío parcial · en camino","En camino"),IF($K438=$I438,IF(N($I438)&lt;N($H438),"Recibido · envío parcial","Recibido OK"),"Recibido con diferencia"))))</f>
        <v/>
      </c>
      <c r="T438" s="13" t="n"/>
      <c r="U438" s="15">
        <f>IF(OR($A438="",$A438&lt;&gt;Remito!$C$3),"",COUNTIF($A$2:$A438,$A438))</f>
        <v/>
      </c>
    </row>
    <row r="439">
      <c r="A439" s="13" t="n"/>
      <c r="B439" s="14" t="n"/>
      <c r="C439" s="13" t="n"/>
      <c r="D439" s="13" t="n"/>
      <c r="E439" s="13" t="n"/>
      <c r="F439" s="15">
        <f>IF($E439="","",IFERROR(INDEX('Sucursales y productos'!$E$2:$E$301,MATCH($E439,'Sucursales y productos'!$D$2:$D$301,0)),"Código no cargado"))</f>
        <v/>
      </c>
      <c r="G439" s="15">
        <f>IF($E439="","",IFERROR(INDEX('Sucursales y productos'!$F$2:$F$301,MATCH($E439,'Sucursales y productos'!$D$2:$D$301,0)),""))</f>
        <v/>
      </c>
      <c r="H439" s="16" t="n"/>
      <c r="I439" s="16" t="n"/>
      <c r="J439" s="14" t="n"/>
      <c r="K439" s="16" t="n"/>
      <c r="L439" s="14" t="n"/>
      <c r="M439" s="13" t="n"/>
      <c r="N439" s="17">
        <f>IF(OR($H439="",$I439=""),"",MAX(0,$H439-$I439))</f>
        <v/>
      </c>
      <c r="O439" s="17">
        <f>IF(OR($I439="",$K439=""),"",$K439-$I439)</f>
        <v/>
      </c>
      <c r="P439" s="18">
        <f>IF($E439="","",IFERROR(INDEX('Sucursales y productos'!$G$2:$G$301,MATCH($E439,'Sucursales y productos'!$D$2:$D$301,0)),0))</f>
        <v/>
      </c>
      <c r="Q439" s="18">
        <f>IF($O439="","",$O439*N($P439))</f>
        <v/>
      </c>
      <c r="R439" s="18">
        <f>IF($I439="","",$I439*N($P439))</f>
        <v/>
      </c>
      <c r="S439" s="15">
        <f>IF($E439="","",IF($I439="","Pedido sin enviar",IF($K439="",IF(N($I439)&lt;N($H439),"Envío parcial · en camino","En camino"),IF($K439=$I439,IF(N($I439)&lt;N($H439),"Recibido · envío parcial","Recibido OK"),"Recibido con diferencia"))))</f>
        <v/>
      </c>
      <c r="T439" s="13" t="n"/>
      <c r="U439" s="15">
        <f>IF(OR($A439="",$A439&lt;&gt;Remito!$C$3),"",COUNTIF($A$2:$A439,$A439))</f>
        <v/>
      </c>
    </row>
    <row r="440">
      <c r="A440" s="13" t="n"/>
      <c r="B440" s="14" t="n"/>
      <c r="C440" s="13" t="n"/>
      <c r="D440" s="13" t="n"/>
      <c r="E440" s="13" t="n"/>
      <c r="F440" s="15">
        <f>IF($E440="","",IFERROR(INDEX('Sucursales y productos'!$E$2:$E$301,MATCH($E440,'Sucursales y productos'!$D$2:$D$301,0)),"Código no cargado"))</f>
        <v/>
      </c>
      <c r="G440" s="15">
        <f>IF($E440="","",IFERROR(INDEX('Sucursales y productos'!$F$2:$F$301,MATCH($E440,'Sucursales y productos'!$D$2:$D$301,0)),""))</f>
        <v/>
      </c>
      <c r="H440" s="16" t="n"/>
      <c r="I440" s="16" t="n"/>
      <c r="J440" s="14" t="n"/>
      <c r="K440" s="16" t="n"/>
      <c r="L440" s="14" t="n"/>
      <c r="M440" s="13" t="n"/>
      <c r="N440" s="17">
        <f>IF(OR($H440="",$I440=""),"",MAX(0,$H440-$I440))</f>
        <v/>
      </c>
      <c r="O440" s="17">
        <f>IF(OR($I440="",$K440=""),"",$K440-$I440)</f>
        <v/>
      </c>
      <c r="P440" s="18">
        <f>IF($E440="","",IFERROR(INDEX('Sucursales y productos'!$G$2:$G$301,MATCH($E440,'Sucursales y productos'!$D$2:$D$301,0)),0))</f>
        <v/>
      </c>
      <c r="Q440" s="18">
        <f>IF($O440="","",$O440*N($P440))</f>
        <v/>
      </c>
      <c r="R440" s="18">
        <f>IF($I440="","",$I440*N($P440))</f>
        <v/>
      </c>
      <c r="S440" s="15">
        <f>IF($E440="","",IF($I440="","Pedido sin enviar",IF($K440="",IF(N($I440)&lt;N($H440),"Envío parcial · en camino","En camino"),IF($K440=$I440,IF(N($I440)&lt;N($H440),"Recibido · envío parcial","Recibido OK"),"Recibido con diferencia"))))</f>
        <v/>
      </c>
      <c r="T440" s="13" t="n"/>
      <c r="U440" s="15">
        <f>IF(OR($A440="",$A440&lt;&gt;Remito!$C$3),"",COUNTIF($A$2:$A440,$A440))</f>
        <v/>
      </c>
    </row>
    <row r="441">
      <c r="A441" s="13" t="n"/>
      <c r="B441" s="14" t="n"/>
      <c r="C441" s="13" t="n"/>
      <c r="D441" s="13" t="n"/>
      <c r="E441" s="13" t="n"/>
      <c r="F441" s="15">
        <f>IF($E441="","",IFERROR(INDEX('Sucursales y productos'!$E$2:$E$301,MATCH($E441,'Sucursales y productos'!$D$2:$D$301,0)),"Código no cargado"))</f>
        <v/>
      </c>
      <c r="G441" s="15">
        <f>IF($E441="","",IFERROR(INDEX('Sucursales y productos'!$F$2:$F$301,MATCH($E441,'Sucursales y productos'!$D$2:$D$301,0)),""))</f>
        <v/>
      </c>
      <c r="H441" s="16" t="n"/>
      <c r="I441" s="16" t="n"/>
      <c r="J441" s="14" t="n"/>
      <c r="K441" s="16" t="n"/>
      <c r="L441" s="14" t="n"/>
      <c r="M441" s="13" t="n"/>
      <c r="N441" s="17">
        <f>IF(OR($H441="",$I441=""),"",MAX(0,$H441-$I441))</f>
        <v/>
      </c>
      <c r="O441" s="17">
        <f>IF(OR($I441="",$K441=""),"",$K441-$I441)</f>
        <v/>
      </c>
      <c r="P441" s="18">
        <f>IF($E441="","",IFERROR(INDEX('Sucursales y productos'!$G$2:$G$301,MATCH($E441,'Sucursales y productos'!$D$2:$D$301,0)),0))</f>
        <v/>
      </c>
      <c r="Q441" s="18">
        <f>IF($O441="","",$O441*N($P441))</f>
        <v/>
      </c>
      <c r="R441" s="18">
        <f>IF($I441="","",$I441*N($P441))</f>
        <v/>
      </c>
      <c r="S441" s="15">
        <f>IF($E441="","",IF($I441="","Pedido sin enviar",IF($K441="",IF(N($I441)&lt;N($H441),"Envío parcial · en camino","En camino"),IF($K441=$I441,IF(N($I441)&lt;N($H441),"Recibido · envío parcial","Recibido OK"),"Recibido con diferencia"))))</f>
        <v/>
      </c>
      <c r="T441" s="13" t="n"/>
      <c r="U441" s="15">
        <f>IF(OR($A441="",$A441&lt;&gt;Remito!$C$3),"",COUNTIF($A$2:$A441,$A441))</f>
        <v/>
      </c>
    </row>
    <row r="442">
      <c r="A442" s="13" t="n"/>
      <c r="B442" s="14" t="n"/>
      <c r="C442" s="13" t="n"/>
      <c r="D442" s="13" t="n"/>
      <c r="E442" s="13" t="n"/>
      <c r="F442" s="15">
        <f>IF($E442="","",IFERROR(INDEX('Sucursales y productos'!$E$2:$E$301,MATCH($E442,'Sucursales y productos'!$D$2:$D$301,0)),"Código no cargado"))</f>
        <v/>
      </c>
      <c r="G442" s="15">
        <f>IF($E442="","",IFERROR(INDEX('Sucursales y productos'!$F$2:$F$301,MATCH($E442,'Sucursales y productos'!$D$2:$D$301,0)),""))</f>
        <v/>
      </c>
      <c r="H442" s="16" t="n"/>
      <c r="I442" s="16" t="n"/>
      <c r="J442" s="14" t="n"/>
      <c r="K442" s="16" t="n"/>
      <c r="L442" s="14" t="n"/>
      <c r="M442" s="13" t="n"/>
      <c r="N442" s="17">
        <f>IF(OR($H442="",$I442=""),"",MAX(0,$H442-$I442))</f>
        <v/>
      </c>
      <c r="O442" s="17">
        <f>IF(OR($I442="",$K442=""),"",$K442-$I442)</f>
        <v/>
      </c>
      <c r="P442" s="18">
        <f>IF($E442="","",IFERROR(INDEX('Sucursales y productos'!$G$2:$G$301,MATCH($E442,'Sucursales y productos'!$D$2:$D$301,0)),0))</f>
        <v/>
      </c>
      <c r="Q442" s="18">
        <f>IF($O442="","",$O442*N($P442))</f>
        <v/>
      </c>
      <c r="R442" s="18">
        <f>IF($I442="","",$I442*N($P442))</f>
        <v/>
      </c>
      <c r="S442" s="15">
        <f>IF($E442="","",IF($I442="","Pedido sin enviar",IF($K442="",IF(N($I442)&lt;N($H442),"Envío parcial · en camino","En camino"),IF($K442=$I442,IF(N($I442)&lt;N($H442),"Recibido · envío parcial","Recibido OK"),"Recibido con diferencia"))))</f>
        <v/>
      </c>
      <c r="T442" s="13" t="n"/>
      <c r="U442" s="15">
        <f>IF(OR($A442="",$A442&lt;&gt;Remito!$C$3),"",COUNTIF($A$2:$A442,$A442))</f>
        <v/>
      </c>
    </row>
    <row r="443">
      <c r="A443" s="13" t="n"/>
      <c r="B443" s="14" t="n"/>
      <c r="C443" s="13" t="n"/>
      <c r="D443" s="13" t="n"/>
      <c r="E443" s="13" t="n"/>
      <c r="F443" s="15">
        <f>IF($E443="","",IFERROR(INDEX('Sucursales y productos'!$E$2:$E$301,MATCH($E443,'Sucursales y productos'!$D$2:$D$301,0)),"Código no cargado"))</f>
        <v/>
      </c>
      <c r="G443" s="15">
        <f>IF($E443="","",IFERROR(INDEX('Sucursales y productos'!$F$2:$F$301,MATCH($E443,'Sucursales y productos'!$D$2:$D$301,0)),""))</f>
        <v/>
      </c>
      <c r="H443" s="16" t="n"/>
      <c r="I443" s="16" t="n"/>
      <c r="J443" s="14" t="n"/>
      <c r="K443" s="16" t="n"/>
      <c r="L443" s="14" t="n"/>
      <c r="M443" s="13" t="n"/>
      <c r="N443" s="17">
        <f>IF(OR($H443="",$I443=""),"",MAX(0,$H443-$I443))</f>
        <v/>
      </c>
      <c r="O443" s="17">
        <f>IF(OR($I443="",$K443=""),"",$K443-$I443)</f>
        <v/>
      </c>
      <c r="P443" s="18">
        <f>IF($E443="","",IFERROR(INDEX('Sucursales y productos'!$G$2:$G$301,MATCH($E443,'Sucursales y productos'!$D$2:$D$301,0)),0))</f>
        <v/>
      </c>
      <c r="Q443" s="18">
        <f>IF($O443="","",$O443*N($P443))</f>
        <v/>
      </c>
      <c r="R443" s="18">
        <f>IF($I443="","",$I443*N($P443))</f>
        <v/>
      </c>
      <c r="S443" s="15">
        <f>IF($E443="","",IF($I443="","Pedido sin enviar",IF($K443="",IF(N($I443)&lt;N($H443),"Envío parcial · en camino","En camino"),IF($K443=$I443,IF(N($I443)&lt;N($H443),"Recibido · envío parcial","Recibido OK"),"Recibido con diferencia"))))</f>
        <v/>
      </c>
      <c r="T443" s="13" t="n"/>
      <c r="U443" s="15">
        <f>IF(OR($A443="",$A443&lt;&gt;Remito!$C$3),"",COUNTIF($A$2:$A443,$A443))</f>
        <v/>
      </c>
    </row>
    <row r="444">
      <c r="A444" s="13" t="n"/>
      <c r="B444" s="14" t="n"/>
      <c r="C444" s="13" t="n"/>
      <c r="D444" s="13" t="n"/>
      <c r="E444" s="13" t="n"/>
      <c r="F444" s="15">
        <f>IF($E444="","",IFERROR(INDEX('Sucursales y productos'!$E$2:$E$301,MATCH($E444,'Sucursales y productos'!$D$2:$D$301,0)),"Código no cargado"))</f>
        <v/>
      </c>
      <c r="G444" s="15">
        <f>IF($E444="","",IFERROR(INDEX('Sucursales y productos'!$F$2:$F$301,MATCH($E444,'Sucursales y productos'!$D$2:$D$301,0)),""))</f>
        <v/>
      </c>
      <c r="H444" s="16" t="n"/>
      <c r="I444" s="16" t="n"/>
      <c r="J444" s="14" t="n"/>
      <c r="K444" s="16" t="n"/>
      <c r="L444" s="14" t="n"/>
      <c r="M444" s="13" t="n"/>
      <c r="N444" s="17">
        <f>IF(OR($H444="",$I444=""),"",MAX(0,$H444-$I444))</f>
        <v/>
      </c>
      <c r="O444" s="17">
        <f>IF(OR($I444="",$K444=""),"",$K444-$I444)</f>
        <v/>
      </c>
      <c r="P444" s="18">
        <f>IF($E444="","",IFERROR(INDEX('Sucursales y productos'!$G$2:$G$301,MATCH($E444,'Sucursales y productos'!$D$2:$D$301,0)),0))</f>
        <v/>
      </c>
      <c r="Q444" s="18">
        <f>IF($O444="","",$O444*N($P444))</f>
        <v/>
      </c>
      <c r="R444" s="18">
        <f>IF($I444="","",$I444*N($P444))</f>
        <v/>
      </c>
      <c r="S444" s="15">
        <f>IF($E444="","",IF($I444="","Pedido sin enviar",IF($K444="",IF(N($I444)&lt;N($H444),"Envío parcial · en camino","En camino"),IF($K444=$I444,IF(N($I444)&lt;N($H444),"Recibido · envío parcial","Recibido OK"),"Recibido con diferencia"))))</f>
        <v/>
      </c>
      <c r="T444" s="13" t="n"/>
      <c r="U444" s="15">
        <f>IF(OR($A444="",$A444&lt;&gt;Remito!$C$3),"",COUNTIF($A$2:$A444,$A444))</f>
        <v/>
      </c>
    </row>
    <row r="445">
      <c r="A445" s="13" t="n"/>
      <c r="B445" s="14" t="n"/>
      <c r="C445" s="13" t="n"/>
      <c r="D445" s="13" t="n"/>
      <c r="E445" s="13" t="n"/>
      <c r="F445" s="15">
        <f>IF($E445="","",IFERROR(INDEX('Sucursales y productos'!$E$2:$E$301,MATCH($E445,'Sucursales y productos'!$D$2:$D$301,0)),"Código no cargado"))</f>
        <v/>
      </c>
      <c r="G445" s="15">
        <f>IF($E445="","",IFERROR(INDEX('Sucursales y productos'!$F$2:$F$301,MATCH($E445,'Sucursales y productos'!$D$2:$D$301,0)),""))</f>
        <v/>
      </c>
      <c r="H445" s="16" t="n"/>
      <c r="I445" s="16" t="n"/>
      <c r="J445" s="14" t="n"/>
      <c r="K445" s="16" t="n"/>
      <c r="L445" s="14" t="n"/>
      <c r="M445" s="13" t="n"/>
      <c r="N445" s="17">
        <f>IF(OR($H445="",$I445=""),"",MAX(0,$H445-$I445))</f>
        <v/>
      </c>
      <c r="O445" s="17">
        <f>IF(OR($I445="",$K445=""),"",$K445-$I445)</f>
        <v/>
      </c>
      <c r="P445" s="18">
        <f>IF($E445="","",IFERROR(INDEX('Sucursales y productos'!$G$2:$G$301,MATCH($E445,'Sucursales y productos'!$D$2:$D$301,0)),0))</f>
        <v/>
      </c>
      <c r="Q445" s="18">
        <f>IF($O445="","",$O445*N($P445))</f>
        <v/>
      </c>
      <c r="R445" s="18">
        <f>IF($I445="","",$I445*N($P445))</f>
        <v/>
      </c>
      <c r="S445" s="15">
        <f>IF($E445="","",IF($I445="","Pedido sin enviar",IF($K445="",IF(N($I445)&lt;N($H445),"Envío parcial · en camino","En camino"),IF($K445=$I445,IF(N($I445)&lt;N($H445),"Recibido · envío parcial","Recibido OK"),"Recibido con diferencia"))))</f>
        <v/>
      </c>
      <c r="T445" s="13" t="n"/>
      <c r="U445" s="15">
        <f>IF(OR($A445="",$A445&lt;&gt;Remito!$C$3),"",COUNTIF($A$2:$A445,$A445))</f>
        <v/>
      </c>
    </row>
    <row r="446">
      <c r="A446" s="13" t="n"/>
      <c r="B446" s="14" t="n"/>
      <c r="C446" s="13" t="n"/>
      <c r="D446" s="13" t="n"/>
      <c r="E446" s="13" t="n"/>
      <c r="F446" s="15">
        <f>IF($E446="","",IFERROR(INDEX('Sucursales y productos'!$E$2:$E$301,MATCH($E446,'Sucursales y productos'!$D$2:$D$301,0)),"Código no cargado"))</f>
        <v/>
      </c>
      <c r="G446" s="15">
        <f>IF($E446="","",IFERROR(INDEX('Sucursales y productos'!$F$2:$F$301,MATCH($E446,'Sucursales y productos'!$D$2:$D$301,0)),""))</f>
        <v/>
      </c>
      <c r="H446" s="16" t="n"/>
      <c r="I446" s="16" t="n"/>
      <c r="J446" s="14" t="n"/>
      <c r="K446" s="16" t="n"/>
      <c r="L446" s="14" t="n"/>
      <c r="M446" s="13" t="n"/>
      <c r="N446" s="17">
        <f>IF(OR($H446="",$I446=""),"",MAX(0,$H446-$I446))</f>
        <v/>
      </c>
      <c r="O446" s="17">
        <f>IF(OR($I446="",$K446=""),"",$K446-$I446)</f>
        <v/>
      </c>
      <c r="P446" s="18">
        <f>IF($E446="","",IFERROR(INDEX('Sucursales y productos'!$G$2:$G$301,MATCH($E446,'Sucursales y productos'!$D$2:$D$301,0)),0))</f>
        <v/>
      </c>
      <c r="Q446" s="18">
        <f>IF($O446="","",$O446*N($P446))</f>
        <v/>
      </c>
      <c r="R446" s="18">
        <f>IF($I446="","",$I446*N($P446))</f>
        <v/>
      </c>
      <c r="S446" s="15">
        <f>IF($E446="","",IF($I446="","Pedido sin enviar",IF($K446="",IF(N($I446)&lt;N($H446),"Envío parcial · en camino","En camino"),IF($K446=$I446,IF(N($I446)&lt;N($H446),"Recibido · envío parcial","Recibido OK"),"Recibido con diferencia"))))</f>
        <v/>
      </c>
      <c r="T446" s="13" t="n"/>
      <c r="U446" s="15">
        <f>IF(OR($A446="",$A446&lt;&gt;Remito!$C$3),"",COUNTIF($A$2:$A446,$A446))</f>
        <v/>
      </c>
    </row>
    <row r="447">
      <c r="A447" s="13" t="n"/>
      <c r="B447" s="14" t="n"/>
      <c r="C447" s="13" t="n"/>
      <c r="D447" s="13" t="n"/>
      <c r="E447" s="13" t="n"/>
      <c r="F447" s="15">
        <f>IF($E447="","",IFERROR(INDEX('Sucursales y productos'!$E$2:$E$301,MATCH($E447,'Sucursales y productos'!$D$2:$D$301,0)),"Código no cargado"))</f>
        <v/>
      </c>
      <c r="G447" s="15">
        <f>IF($E447="","",IFERROR(INDEX('Sucursales y productos'!$F$2:$F$301,MATCH($E447,'Sucursales y productos'!$D$2:$D$301,0)),""))</f>
        <v/>
      </c>
      <c r="H447" s="16" t="n"/>
      <c r="I447" s="16" t="n"/>
      <c r="J447" s="14" t="n"/>
      <c r="K447" s="16" t="n"/>
      <c r="L447" s="14" t="n"/>
      <c r="M447" s="13" t="n"/>
      <c r="N447" s="17">
        <f>IF(OR($H447="",$I447=""),"",MAX(0,$H447-$I447))</f>
        <v/>
      </c>
      <c r="O447" s="17">
        <f>IF(OR($I447="",$K447=""),"",$K447-$I447)</f>
        <v/>
      </c>
      <c r="P447" s="18">
        <f>IF($E447="","",IFERROR(INDEX('Sucursales y productos'!$G$2:$G$301,MATCH($E447,'Sucursales y productos'!$D$2:$D$301,0)),0))</f>
        <v/>
      </c>
      <c r="Q447" s="18">
        <f>IF($O447="","",$O447*N($P447))</f>
        <v/>
      </c>
      <c r="R447" s="18">
        <f>IF($I447="","",$I447*N($P447))</f>
        <v/>
      </c>
      <c r="S447" s="15">
        <f>IF($E447="","",IF($I447="","Pedido sin enviar",IF($K447="",IF(N($I447)&lt;N($H447),"Envío parcial · en camino","En camino"),IF($K447=$I447,IF(N($I447)&lt;N($H447),"Recibido · envío parcial","Recibido OK"),"Recibido con diferencia"))))</f>
        <v/>
      </c>
      <c r="T447" s="13" t="n"/>
      <c r="U447" s="15">
        <f>IF(OR($A447="",$A447&lt;&gt;Remito!$C$3),"",COUNTIF($A$2:$A447,$A447))</f>
        <v/>
      </c>
    </row>
    <row r="448">
      <c r="A448" s="13" t="n"/>
      <c r="B448" s="14" t="n"/>
      <c r="C448" s="13" t="n"/>
      <c r="D448" s="13" t="n"/>
      <c r="E448" s="13" t="n"/>
      <c r="F448" s="15">
        <f>IF($E448="","",IFERROR(INDEX('Sucursales y productos'!$E$2:$E$301,MATCH($E448,'Sucursales y productos'!$D$2:$D$301,0)),"Código no cargado"))</f>
        <v/>
      </c>
      <c r="G448" s="15">
        <f>IF($E448="","",IFERROR(INDEX('Sucursales y productos'!$F$2:$F$301,MATCH($E448,'Sucursales y productos'!$D$2:$D$301,0)),""))</f>
        <v/>
      </c>
      <c r="H448" s="16" t="n"/>
      <c r="I448" s="16" t="n"/>
      <c r="J448" s="14" t="n"/>
      <c r="K448" s="16" t="n"/>
      <c r="L448" s="14" t="n"/>
      <c r="M448" s="13" t="n"/>
      <c r="N448" s="17">
        <f>IF(OR($H448="",$I448=""),"",MAX(0,$H448-$I448))</f>
        <v/>
      </c>
      <c r="O448" s="17">
        <f>IF(OR($I448="",$K448=""),"",$K448-$I448)</f>
        <v/>
      </c>
      <c r="P448" s="18">
        <f>IF($E448="","",IFERROR(INDEX('Sucursales y productos'!$G$2:$G$301,MATCH($E448,'Sucursales y productos'!$D$2:$D$301,0)),0))</f>
        <v/>
      </c>
      <c r="Q448" s="18">
        <f>IF($O448="","",$O448*N($P448))</f>
        <v/>
      </c>
      <c r="R448" s="18">
        <f>IF($I448="","",$I448*N($P448))</f>
        <v/>
      </c>
      <c r="S448" s="15">
        <f>IF($E448="","",IF($I448="","Pedido sin enviar",IF($K448="",IF(N($I448)&lt;N($H448),"Envío parcial · en camino","En camino"),IF($K448=$I448,IF(N($I448)&lt;N($H448),"Recibido · envío parcial","Recibido OK"),"Recibido con diferencia"))))</f>
        <v/>
      </c>
      <c r="T448" s="13" t="n"/>
      <c r="U448" s="15">
        <f>IF(OR($A448="",$A448&lt;&gt;Remito!$C$3),"",COUNTIF($A$2:$A448,$A448))</f>
        <v/>
      </c>
    </row>
    <row r="449">
      <c r="A449" s="13" t="n"/>
      <c r="B449" s="14" t="n"/>
      <c r="C449" s="13" t="n"/>
      <c r="D449" s="13" t="n"/>
      <c r="E449" s="13" t="n"/>
      <c r="F449" s="15">
        <f>IF($E449="","",IFERROR(INDEX('Sucursales y productos'!$E$2:$E$301,MATCH($E449,'Sucursales y productos'!$D$2:$D$301,0)),"Código no cargado"))</f>
        <v/>
      </c>
      <c r="G449" s="15">
        <f>IF($E449="","",IFERROR(INDEX('Sucursales y productos'!$F$2:$F$301,MATCH($E449,'Sucursales y productos'!$D$2:$D$301,0)),""))</f>
        <v/>
      </c>
      <c r="H449" s="16" t="n"/>
      <c r="I449" s="16" t="n"/>
      <c r="J449" s="14" t="n"/>
      <c r="K449" s="16" t="n"/>
      <c r="L449" s="14" t="n"/>
      <c r="M449" s="13" t="n"/>
      <c r="N449" s="17">
        <f>IF(OR($H449="",$I449=""),"",MAX(0,$H449-$I449))</f>
        <v/>
      </c>
      <c r="O449" s="17">
        <f>IF(OR($I449="",$K449=""),"",$K449-$I449)</f>
        <v/>
      </c>
      <c r="P449" s="18">
        <f>IF($E449="","",IFERROR(INDEX('Sucursales y productos'!$G$2:$G$301,MATCH($E449,'Sucursales y productos'!$D$2:$D$301,0)),0))</f>
        <v/>
      </c>
      <c r="Q449" s="18">
        <f>IF($O449="","",$O449*N($P449))</f>
        <v/>
      </c>
      <c r="R449" s="18">
        <f>IF($I449="","",$I449*N($P449))</f>
        <v/>
      </c>
      <c r="S449" s="15">
        <f>IF($E449="","",IF($I449="","Pedido sin enviar",IF($K449="",IF(N($I449)&lt;N($H449),"Envío parcial · en camino","En camino"),IF($K449=$I449,IF(N($I449)&lt;N($H449),"Recibido · envío parcial","Recibido OK"),"Recibido con diferencia"))))</f>
        <v/>
      </c>
      <c r="T449" s="13" t="n"/>
      <c r="U449" s="15">
        <f>IF(OR($A449="",$A449&lt;&gt;Remito!$C$3),"",COUNTIF($A$2:$A449,$A449))</f>
        <v/>
      </c>
    </row>
    <row r="450">
      <c r="A450" s="13" t="n"/>
      <c r="B450" s="14" t="n"/>
      <c r="C450" s="13" t="n"/>
      <c r="D450" s="13" t="n"/>
      <c r="E450" s="13" t="n"/>
      <c r="F450" s="15">
        <f>IF($E450="","",IFERROR(INDEX('Sucursales y productos'!$E$2:$E$301,MATCH($E450,'Sucursales y productos'!$D$2:$D$301,0)),"Código no cargado"))</f>
        <v/>
      </c>
      <c r="G450" s="15">
        <f>IF($E450="","",IFERROR(INDEX('Sucursales y productos'!$F$2:$F$301,MATCH($E450,'Sucursales y productos'!$D$2:$D$301,0)),""))</f>
        <v/>
      </c>
      <c r="H450" s="16" t="n"/>
      <c r="I450" s="16" t="n"/>
      <c r="J450" s="14" t="n"/>
      <c r="K450" s="16" t="n"/>
      <c r="L450" s="14" t="n"/>
      <c r="M450" s="13" t="n"/>
      <c r="N450" s="17">
        <f>IF(OR($H450="",$I450=""),"",MAX(0,$H450-$I450))</f>
        <v/>
      </c>
      <c r="O450" s="17">
        <f>IF(OR($I450="",$K450=""),"",$K450-$I450)</f>
        <v/>
      </c>
      <c r="P450" s="18">
        <f>IF($E450="","",IFERROR(INDEX('Sucursales y productos'!$G$2:$G$301,MATCH($E450,'Sucursales y productos'!$D$2:$D$301,0)),0))</f>
        <v/>
      </c>
      <c r="Q450" s="18">
        <f>IF($O450="","",$O450*N($P450))</f>
        <v/>
      </c>
      <c r="R450" s="18">
        <f>IF($I450="","",$I450*N($P450))</f>
        <v/>
      </c>
      <c r="S450" s="15">
        <f>IF($E450="","",IF($I450="","Pedido sin enviar",IF($K450="",IF(N($I450)&lt;N($H450),"Envío parcial · en camino","En camino"),IF($K450=$I450,IF(N($I450)&lt;N($H450),"Recibido · envío parcial","Recibido OK"),"Recibido con diferencia"))))</f>
        <v/>
      </c>
      <c r="T450" s="13" t="n"/>
      <c r="U450" s="15">
        <f>IF(OR($A450="",$A450&lt;&gt;Remito!$C$3),"",COUNTIF($A$2:$A450,$A450))</f>
        <v/>
      </c>
    </row>
    <row r="451">
      <c r="A451" s="13" t="n"/>
      <c r="B451" s="14" t="n"/>
      <c r="C451" s="13" t="n"/>
      <c r="D451" s="13" t="n"/>
      <c r="E451" s="13" t="n"/>
      <c r="F451" s="15">
        <f>IF($E451="","",IFERROR(INDEX('Sucursales y productos'!$E$2:$E$301,MATCH($E451,'Sucursales y productos'!$D$2:$D$301,0)),"Código no cargado"))</f>
        <v/>
      </c>
      <c r="G451" s="15">
        <f>IF($E451="","",IFERROR(INDEX('Sucursales y productos'!$F$2:$F$301,MATCH($E451,'Sucursales y productos'!$D$2:$D$301,0)),""))</f>
        <v/>
      </c>
      <c r="H451" s="16" t="n"/>
      <c r="I451" s="16" t="n"/>
      <c r="J451" s="14" t="n"/>
      <c r="K451" s="16" t="n"/>
      <c r="L451" s="14" t="n"/>
      <c r="M451" s="13" t="n"/>
      <c r="N451" s="17">
        <f>IF(OR($H451="",$I451=""),"",MAX(0,$H451-$I451))</f>
        <v/>
      </c>
      <c r="O451" s="17">
        <f>IF(OR($I451="",$K451=""),"",$K451-$I451)</f>
        <v/>
      </c>
      <c r="P451" s="18">
        <f>IF($E451="","",IFERROR(INDEX('Sucursales y productos'!$G$2:$G$301,MATCH($E451,'Sucursales y productos'!$D$2:$D$301,0)),0))</f>
        <v/>
      </c>
      <c r="Q451" s="18">
        <f>IF($O451="","",$O451*N($P451))</f>
        <v/>
      </c>
      <c r="R451" s="18">
        <f>IF($I451="","",$I451*N($P451))</f>
        <v/>
      </c>
      <c r="S451" s="15">
        <f>IF($E451="","",IF($I451="","Pedido sin enviar",IF($K451="",IF(N($I451)&lt;N($H451),"Envío parcial · en camino","En camino"),IF($K451=$I451,IF(N($I451)&lt;N($H451),"Recibido · envío parcial","Recibido OK"),"Recibido con diferencia"))))</f>
        <v/>
      </c>
      <c r="T451" s="13" t="n"/>
      <c r="U451" s="15">
        <f>IF(OR($A451="",$A451&lt;&gt;Remito!$C$3),"",COUNTIF($A$2:$A451,$A451))</f>
        <v/>
      </c>
    </row>
    <row r="452">
      <c r="A452" s="13" t="n"/>
      <c r="B452" s="14" t="n"/>
      <c r="C452" s="13" t="n"/>
      <c r="D452" s="13" t="n"/>
      <c r="E452" s="13" t="n"/>
      <c r="F452" s="15">
        <f>IF($E452="","",IFERROR(INDEX('Sucursales y productos'!$E$2:$E$301,MATCH($E452,'Sucursales y productos'!$D$2:$D$301,0)),"Código no cargado"))</f>
        <v/>
      </c>
      <c r="G452" s="15">
        <f>IF($E452="","",IFERROR(INDEX('Sucursales y productos'!$F$2:$F$301,MATCH($E452,'Sucursales y productos'!$D$2:$D$301,0)),""))</f>
        <v/>
      </c>
      <c r="H452" s="16" t="n"/>
      <c r="I452" s="16" t="n"/>
      <c r="J452" s="14" t="n"/>
      <c r="K452" s="16" t="n"/>
      <c r="L452" s="14" t="n"/>
      <c r="M452" s="13" t="n"/>
      <c r="N452" s="17">
        <f>IF(OR($H452="",$I452=""),"",MAX(0,$H452-$I452))</f>
        <v/>
      </c>
      <c r="O452" s="17">
        <f>IF(OR($I452="",$K452=""),"",$K452-$I452)</f>
        <v/>
      </c>
      <c r="P452" s="18">
        <f>IF($E452="","",IFERROR(INDEX('Sucursales y productos'!$G$2:$G$301,MATCH($E452,'Sucursales y productos'!$D$2:$D$301,0)),0))</f>
        <v/>
      </c>
      <c r="Q452" s="18">
        <f>IF($O452="","",$O452*N($P452))</f>
        <v/>
      </c>
      <c r="R452" s="18">
        <f>IF($I452="","",$I452*N($P452))</f>
        <v/>
      </c>
      <c r="S452" s="15">
        <f>IF($E452="","",IF($I452="","Pedido sin enviar",IF($K452="",IF(N($I452)&lt;N($H452),"Envío parcial · en camino","En camino"),IF($K452=$I452,IF(N($I452)&lt;N($H452),"Recibido · envío parcial","Recibido OK"),"Recibido con diferencia"))))</f>
        <v/>
      </c>
      <c r="T452" s="13" t="n"/>
      <c r="U452" s="15">
        <f>IF(OR($A452="",$A452&lt;&gt;Remito!$C$3),"",COUNTIF($A$2:$A452,$A452))</f>
        <v/>
      </c>
    </row>
    <row r="453">
      <c r="A453" s="13" t="n"/>
      <c r="B453" s="14" t="n"/>
      <c r="C453" s="13" t="n"/>
      <c r="D453" s="13" t="n"/>
      <c r="E453" s="13" t="n"/>
      <c r="F453" s="15">
        <f>IF($E453="","",IFERROR(INDEX('Sucursales y productos'!$E$2:$E$301,MATCH($E453,'Sucursales y productos'!$D$2:$D$301,0)),"Código no cargado"))</f>
        <v/>
      </c>
      <c r="G453" s="15">
        <f>IF($E453="","",IFERROR(INDEX('Sucursales y productos'!$F$2:$F$301,MATCH($E453,'Sucursales y productos'!$D$2:$D$301,0)),""))</f>
        <v/>
      </c>
      <c r="H453" s="16" t="n"/>
      <c r="I453" s="16" t="n"/>
      <c r="J453" s="14" t="n"/>
      <c r="K453" s="16" t="n"/>
      <c r="L453" s="14" t="n"/>
      <c r="M453" s="13" t="n"/>
      <c r="N453" s="17">
        <f>IF(OR($H453="",$I453=""),"",MAX(0,$H453-$I453))</f>
        <v/>
      </c>
      <c r="O453" s="17">
        <f>IF(OR($I453="",$K453=""),"",$K453-$I453)</f>
        <v/>
      </c>
      <c r="P453" s="18">
        <f>IF($E453="","",IFERROR(INDEX('Sucursales y productos'!$G$2:$G$301,MATCH($E453,'Sucursales y productos'!$D$2:$D$301,0)),0))</f>
        <v/>
      </c>
      <c r="Q453" s="18">
        <f>IF($O453="","",$O453*N($P453))</f>
        <v/>
      </c>
      <c r="R453" s="18">
        <f>IF($I453="","",$I453*N($P453))</f>
        <v/>
      </c>
      <c r="S453" s="15">
        <f>IF($E453="","",IF($I453="","Pedido sin enviar",IF($K453="",IF(N($I453)&lt;N($H453),"Envío parcial · en camino","En camino"),IF($K453=$I453,IF(N($I453)&lt;N($H453),"Recibido · envío parcial","Recibido OK"),"Recibido con diferencia"))))</f>
        <v/>
      </c>
      <c r="T453" s="13" t="n"/>
      <c r="U453" s="15">
        <f>IF(OR($A453="",$A453&lt;&gt;Remito!$C$3),"",COUNTIF($A$2:$A453,$A453))</f>
        <v/>
      </c>
    </row>
    <row r="454">
      <c r="A454" s="13" t="n"/>
      <c r="B454" s="14" t="n"/>
      <c r="C454" s="13" t="n"/>
      <c r="D454" s="13" t="n"/>
      <c r="E454" s="13" t="n"/>
      <c r="F454" s="15">
        <f>IF($E454="","",IFERROR(INDEX('Sucursales y productos'!$E$2:$E$301,MATCH($E454,'Sucursales y productos'!$D$2:$D$301,0)),"Código no cargado"))</f>
        <v/>
      </c>
      <c r="G454" s="15">
        <f>IF($E454="","",IFERROR(INDEX('Sucursales y productos'!$F$2:$F$301,MATCH($E454,'Sucursales y productos'!$D$2:$D$301,0)),""))</f>
        <v/>
      </c>
      <c r="H454" s="16" t="n"/>
      <c r="I454" s="16" t="n"/>
      <c r="J454" s="14" t="n"/>
      <c r="K454" s="16" t="n"/>
      <c r="L454" s="14" t="n"/>
      <c r="M454" s="13" t="n"/>
      <c r="N454" s="17">
        <f>IF(OR($H454="",$I454=""),"",MAX(0,$H454-$I454))</f>
        <v/>
      </c>
      <c r="O454" s="17">
        <f>IF(OR($I454="",$K454=""),"",$K454-$I454)</f>
        <v/>
      </c>
      <c r="P454" s="18">
        <f>IF($E454="","",IFERROR(INDEX('Sucursales y productos'!$G$2:$G$301,MATCH($E454,'Sucursales y productos'!$D$2:$D$301,0)),0))</f>
        <v/>
      </c>
      <c r="Q454" s="18">
        <f>IF($O454="","",$O454*N($P454))</f>
        <v/>
      </c>
      <c r="R454" s="18">
        <f>IF($I454="","",$I454*N($P454))</f>
        <v/>
      </c>
      <c r="S454" s="15">
        <f>IF($E454="","",IF($I454="","Pedido sin enviar",IF($K454="",IF(N($I454)&lt;N($H454),"Envío parcial · en camino","En camino"),IF($K454=$I454,IF(N($I454)&lt;N($H454),"Recibido · envío parcial","Recibido OK"),"Recibido con diferencia"))))</f>
        <v/>
      </c>
      <c r="T454" s="13" t="n"/>
      <c r="U454" s="15">
        <f>IF(OR($A454="",$A454&lt;&gt;Remito!$C$3),"",COUNTIF($A$2:$A454,$A454))</f>
        <v/>
      </c>
    </row>
    <row r="455">
      <c r="A455" s="13" t="n"/>
      <c r="B455" s="14" t="n"/>
      <c r="C455" s="13" t="n"/>
      <c r="D455" s="13" t="n"/>
      <c r="E455" s="13" t="n"/>
      <c r="F455" s="15">
        <f>IF($E455="","",IFERROR(INDEX('Sucursales y productos'!$E$2:$E$301,MATCH($E455,'Sucursales y productos'!$D$2:$D$301,0)),"Código no cargado"))</f>
        <v/>
      </c>
      <c r="G455" s="15">
        <f>IF($E455="","",IFERROR(INDEX('Sucursales y productos'!$F$2:$F$301,MATCH($E455,'Sucursales y productos'!$D$2:$D$301,0)),""))</f>
        <v/>
      </c>
      <c r="H455" s="16" t="n"/>
      <c r="I455" s="16" t="n"/>
      <c r="J455" s="14" t="n"/>
      <c r="K455" s="16" t="n"/>
      <c r="L455" s="14" t="n"/>
      <c r="M455" s="13" t="n"/>
      <c r="N455" s="17">
        <f>IF(OR($H455="",$I455=""),"",MAX(0,$H455-$I455))</f>
        <v/>
      </c>
      <c r="O455" s="17">
        <f>IF(OR($I455="",$K455=""),"",$K455-$I455)</f>
        <v/>
      </c>
      <c r="P455" s="18">
        <f>IF($E455="","",IFERROR(INDEX('Sucursales y productos'!$G$2:$G$301,MATCH($E455,'Sucursales y productos'!$D$2:$D$301,0)),0))</f>
        <v/>
      </c>
      <c r="Q455" s="18">
        <f>IF($O455="","",$O455*N($P455))</f>
        <v/>
      </c>
      <c r="R455" s="18">
        <f>IF($I455="","",$I455*N($P455))</f>
        <v/>
      </c>
      <c r="S455" s="15">
        <f>IF($E455="","",IF($I455="","Pedido sin enviar",IF($K455="",IF(N($I455)&lt;N($H455),"Envío parcial · en camino","En camino"),IF($K455=$I455,IF(N($I455)&lt;N($H455),"Recibido · envío parcial","Recibido OK"),"Recibido con diferencia"))))</f>
        <v/>
      </c>
      <c r="T455" s="13" t="n"/>
      <c r="U455" s="15">
        <f>IF(OR($A455="",$A455&lt;&gt;Remito!$C$3),"",COUNTIF($A$2:$A455,$A455))</f>
        <v/>
      </c>
    </row>
    <row r="456">
      <c r="A456" s="13" t="n"/>
      <c r="B456" s="14" t="n"/>
      <c r="C456" s="13" t="n"/>
      <c r="D456" s="13" t="n"/>
      <c r="E456" s="13" t="n"/>
      <c r="F456" s="15">
        <f>IF($E456="","",IFERROR(INDEX('Sucursales y productos'!$E$2:$E$301,MATCH($E456,'Sucursales y productos'!$D$2:$D$301,0)),"Código no cargado"))</f>
        <v/>
      </c>
      <c r="G456" s="15">
        <f>IF($E456="","",IFERROR(INDEX('Sucursales y productos'!$F$2:$F$301,MATCH($E456,'Sucursales y productos'!$D$2:$D$301,0)),""))</f>
        <v/>
      </c>
      <c r="H456" s="16" t="n"/>
      <c r="I456" s="16" t="n"/>
      <c r="J456" s="14" t="n"/>
      <c r="K456" s="16" t="n"/>
      <c r="L456" s="14" t="n"/>
      <c r="M456" s="13" t="n"/>
      <c r="N456" s="17">
        <f>IF(OR($H456="",$I456=""),"",MAX(0,$H456-$I456))</f>
        <v/>
      </c>
      <c r="O456" s="17">
        <f>IF(OR($I456="",$K456=""),"",$K456-$I456)</f>
        <v/>
      </c>
      <c r="P456" s="18">
        <f>IF($E456="","",IFERROR(INDEX('Sucursales y productos'!$G$2:$G$301,MATCH($E456,'Sucursales y productos'!$D$2:$D$301,0)),0))</f>
        <v/>
      </c>
      <c r="Q456" s="18">
        <f>IF($O456="","",$O456*N($P456))</f>
        <v/>
      </c>
      <c r="R456" s="18">
        <f>IF($I456="","",$I456*N($P456))</f>
        <v/>
      </c>
      <c r="S456" s="15">
        <f>IF($E456="","",IF($I456="","Pedido sin enviar",IF($K456="",IF(N($I456)&lt;N($H456),"Envío parcial · en camino","En camino"),IF($K456=$I456,IF(N($I456)&lt;N($H456),"Recibido · envío parcial","Recibido OK"),"Recibido con diferencia"))))</f>
        <v/>
      </c>
      <c r="T456" s="13" t="n"/>
      <c r="U456" s="15">
        <f>IF(OR($A456="",$A456&lt;&gt;Remito!$C$3),"",COUNTIF($A$2:$A456,$A456))</f>
        <v/>
      </c>
    </row>
    <row r="457">
      <c r="A457" s="13" t="n"/>
      <c r="B457" s="14" t="n"/>
      <c r="C457" s="13" t="n"/>
      <c r="D457" s="13" t="n"/>
      <c r="E457" s="13" t="n"/>
      <c r="F457" s="15">
        <f>IF($E457="","",IFERROR(INDEX('Sucursales y productos'!$E$2:$E$301,MATCH($E457,'Sucursales y productos'!$D$2:$D$301,0)),"Código no cargado"))</f>
        <v/>
      </c>
      <c r="G457" s="15">
        <f>IF($E457="","",IFERROR(INDEX('Sucursales y productos'!$F$2:$F$301,MATCH($E457,'Sucursales y productos'!$D$2:$D$301,0)),""))</f>
        <v/>
      </c>
      <c r="H457" s="16" t="n"/>
      <c r="I457" s="16" t="n"/>
      <c r="J457" s="14" t="n"/>
      <c r="K457" s="16" t="n"/>
      <c r="L457" s="14" t="n"/>
      <c r="M457" s="13" t="n"/>
      <c r="N457" s="17">
        <f>IF(OR($H457="",$I457=""),"",MAX(0,$H457-$I457))</f>
        <v/>
      </c>
      <c r="O457" s="17">
        <f>IF(OR($I457="",$K457=""),"",$K457-$I457)</f>
        <v/>
      </c>
      <c r="P457" s="18">
        <f>IF($E457="","",IFERROR(INDEX('Sucursales y productos'!$G$2:$G$301,MATCH($E457,'Sucursales y productos'!$D$2:$D$301,0)),0))</f>
        <v/>
      </c>
      <c r="Q457" s="18">
        <f>IF($O457="","",$O457*N($P457))</f>
        <v/>
      </c>
      <c r="R457" s="18">
        <f>IF($I457="","",$I457*N($P457))</f>
        <v/>
      </c>
      <c r="S457" s="15">
        <f>IF($E457="","",IF($I457="","Pedido sin enviar",IF($K457="",IF(N($I457)&lt;N($H457),"Envío parcial · en camino","En camino"),IF($K457=$I457,IF(N($I457)&lt;N($H457),"Recibido · envío parcial","Recibido OK"),"Recibido con diferencia"))))</f>
        <v/>
      </c>
      <c r="T457" s="13" t="n"/>
      <c r="U457" s="15">
        <f>IF(OR($A457="",$A457&lt;&gt;Remito!$C$3),"",COUNTIF($A$2:$A457,$A457))</f>
        <v/>
      </c>
    </row>
    <row r="458">
      <c r="A458" s="13" t="n"/>
      <c r="B458" s="14" t="n"/>
      <c r="C458" s="13" t="n"/>
      <c r="D458" s="13" t="n"/>
      <c r="E458" s="13" t="n"/>
      <c r="F458" s="15">
        <f>IF($E458="","",IFERROR(INDEX('Sucursales y productos'!$E$2:$E$301,MATCH($E458,'Sucursales y productos'!$D$2:$D$301,0)),"Código no cargado"))</f>
        <v/>
      </c>
      <c r="G458" s="15">
        <f>IF($E458="","",IFERROR(INDEX('Sucursales y productos'!$F$2:$F$301,MATCH($E458,'Sucursales y productos'!$D$2:$D$301,0)),""))</f>
        <v/>
      </c>
      <c r="H458" s="16" t="n"/>
      <c r="I458" s="16" t="n"/>
      <c r="J458" s="14" t="n"/>
      <c r="K458" s="16" t="n"/>
      <c r="L458" s="14" t="n"/>
      <c r="M458" s="13" t="n"/>
      <c r="N458" s="17">
        <f>IF(OR($H458="",$I458=""),"",MAX(0,$H458-$I458))</f>
        <v/>
      </c>
      <c r="O458" s="17">
        <f>IF(OR($I458="",$K458=""),"",$K458-$I458)</f>
        <v/>
      </c>
      <c r="P458" s="18">
        <f>IF($E458="","",IFERROR(INDEX('Sucursales y productos'!$G$2:$G$301,MATCH($E458,'Sucursales y productos'!$D$2:$D$301,0)),0))</f>
        <v/>
      </c>
      <c r="Q458" s="18">
        <f>IF($O458="","",$O458*N($P458))</f>
        <v/>
      </c>
      <c r="R458" s="18">
        <f>IF($I458="","",$I458*N($P458))</f>
        <v/>
      </c>
      <c r="S458" s="15">
        <f>IF($E458="","",IF($I458="","Pedido sin enviar",IF($K458="",IF(N($I458)&lt;N($H458),"Envío parcial · en camino","En camino"),IF($K458=$I458,IF(N($I458)&lt;N($H458),"Recibido · envío parcial","Recibido OK"),"Recibido con diferencia"))))</f>
        <v/>
      </c>
      <c r="T458" s="13" t="n"/>
      <c r="U458" s="15">
        <f>IF(OR($A458="",$A458&lt;&gt;Remito!$C$3),"",COUNTIF($A$2:$A458,$A458))</f>
        <v/>
      </c>
    </row>
    <row r="459">
      <c r="A459" s="13" t="n"/>
      <c r="B459" s="14" t="n"/>
      <c r="C459" s="13" t="n"/>
      <c r="D459" s="13" t="n"/>
      <c r="E459" s="13" t="n"/>
      <c r="F459" s="15">
        <f>IF($E459="","",IFERROR(INDEX('Sucursales y productos'!$E$2:$E$301,MATCH($E459,'Sucursales y productos'!$D$2:$D$301,0)),"Código no cargado"))</f>
        <v/>
      </c>
      <c r="G459" s="15">
        <f>IF($E459="","",IFERROR(INDEX('Sucursales y productos'!$F$2:$F$301,MATCH($E459,'Sucursales y productos'!$D$2:$D$301,0)),""))</f>
        <v/>
      </c>
      <c r="H459" s="16" t="n"/>
      <c r="I459" s="16" t="n"/>
      <c r="J459" s="14" t="n"/>
      <c r="K459" s="16" t="n"/>
      <c r="L459" s="14" t="n"/>
      <c r="M459" s="13" t="n"/>
      <c r="N459" s="17">
        <f>IF(OR($H459="",$I459=""),"",MAX(0,$H459-$I459))</f>
        <v/>
      </c>
      <c r="O459" s="17">
        <f>IF(OR($I459="",$K459=""),"",$K459-$I459)</f>
        <v/>
      </c>
      <c r="P459" s="18">
        <f>IF($E459="","",IFERROR(INDEX('Sucursales y productos'!$G$2:$G$301,MATCH($E459,'Sucursales y productos'!$D$2:$D$301,0)),0))</f>
        <v/>
      </c>
      <c r="Q459" s="18">
        <f>IF($O459="","",$O459*N($P459))</f>
        <v/>
      </c>
      <c r="R459" s="18">
        <f>IF($I459="","",$I459*N($P459))</f>
        <v/>
      </c>
      <c r="S459" s="15">
        <f>IF($E459="","",IF($I459="","Pedido sin enviar",IF($K459="",IF(N($I459)&lt;N($H459),"Envío parcial · en camino","En camino"),IF($K459=$I459,IF(N($I459)&lt;N($H459),"Recibido · envío parcial","Recibido OK"),"Recibido con diferencia"))))</f>
        <v/>
      </c>
      <c r="T459" s="13" t="n"/>
      <c r="U459" s="15">
        <f>IF(OR($A459="",$A459&lt;&gt;Remito!$C$3),"",COUNTIF($A$2:$A459,$A459))</f>
        <v/>
      </c>
    </row>
    <row r="460">
      <c r="A460" s="13" t="n"/>
      <c r="B460" s="14" t="n"/>
      <c r="C460" s="13" t="n"/>
      <c r="D460" s="13" t="n"/>
      <c r="E460" s="13" t="n"/>
      <c r="F460" s="15">
        <f>IF($E460="","",IFERROR(INDEX('Sucursales y productos'!$E$2:$E$301,MATCH($E460,'Sucursales y productos'!$D$2:$D$301,0)),"Código no cargado"))</f>
        <v/>
      </c>
      <c r="G460" s="15">
        <f>IF($E460="","",IFERROR(INDEX('Sucursales y productos'!$F$2:$F$301,MATCH($E460,'Sucursales y productos'!$D$2:$D$301,0)),""))</f>
        <v/>
      </c>
      <c r="H460" s="16" t="n"/>
      <c r="I460" s="16" t="n"/>
      <c r="J460" s="14" t="n"/>
      <c r="K460" s="16" t="n"/>
      <c r="L460" s="14" t="n"/>
      <c r="M460" s="13" t="n"/>
      <c r="N460" s="17">
        <f>IF(OR($H460="",$I460=""),"",MAX(0,$H460-$I460))</f>
        <v/>
      </c>
      <c r="O460" s="17">
        <f>IF(OR($I460="",$K460=""),"",$K460-$I460)</f>
        <v/>
      </c>
      <c r="P460" s="18">
        <f>IF($E460="","",IFERROR(INDEX('Sucursales y productos'!$G$2:$G$301,MATCH($E460,'Sucursales y productos'!$D$2:$D$301,0)),0))</f>
        <v/>
      </c>
      <c r="Q460" s="18">
        <f>IF($O460="","",$O460*N($P460))</f>
        <v/>
      </c>
      <c r="R460" s="18">
        <f>IF($I460="","",$I460*N($P460))</f>
        <v/>
      </c>
      <c r="S460" s="15">
        <f>IF($E460="","",IF($I460="","Pedido sin enviar",IF($K460="",IF(N($I460)&lt;N($H460),"Envío parcial · en camino","En camino"),IF($K460=$I460,IF(N($I460)&lt;N($H460),"Recibido · envío parcial","Recibido OK"),"Recibido con diferencia"))))</f>
        <v/>
      </c>
      <c r="T460" s="13" t="n"/>
      <c r="U460" s="15">
        <f>IF(OR($A460="",$A460&lt;&gt;Remito!$C$3),"",COUNTIF($A$2:$A460,$A460))</f>
        <v/>
      </c>
    </row>
    <row r="461">
      <c r="A461" s="13" t="n"/>
      <c r="B461" s="14" t="n"/>
      <c r="C461" s="13" t="n"/>
      <c r="D461" s="13" t="n"/>
      <c r="E461" s="13" t="n"/>
      <c r="F461" s="15">
        <f>IF($E461="","",IFERROR(INDEX('Sucursales y productos'!$E$2:$E$301,MATCH($E461,'Sucursales y productos'!$D$2:$D$301,0)),"Código no cargado"))</f>
        <v/>
      </c>
      <c r="G461" s="15">
        <f>IF($E461="","",IFERROR(INDEX('Sucursales y productos'!$F$2:$F$301,MATCH($E461,'Sucursales y productos'!$D$2:$D$301,0)),""))</f>
        <v/>
      </c>
      <c r="H461" s="16" t="n"/>
      <c r="I461" s="16" t="n"/>
      <c r="J461" s="14" t="n"/>
      <c r="K461" s="16" t="n"/>
      <c r="L461" s="14" t="n"/>
      <c r="M461" s="13" t="n"/>
      <c r="N461" s="17">
        <f>IF(OR($H461="",$I461=""),"",MAX(0,$H461-$I461))</f>
        <v/>
      </c>
      <c r="O461" s="17">
        <f>IF(OR($I461="",$K461=""),"",$K461-$I461)</f>
        <v/>
      </c>
      <c r="P461" s="18">
        <f>IF($E461="","",IFERROR(INDEX('Sucursales y productos'!$G$2:$G$301,MATCH($E461,'Sucursales y productos'!$D$2:$D$301,0)),0))</f>
        <v/>
      </c>
      <c r="Q461" s="18">
        <f>IF($O461="","",$O461*N($P461))</f>
        <v/>
      </c>
      <c r="R461" s="18">
        <f>IF($I461="","",$I461*N($P461))</f>
        <v/>
      </c>
      <c r="S461" s="15">
        <f>IF($E461="","",IF($I461="","Pedido sin enviar",IF($K461="",IF(N($I461)&lt;N($H461),"Envío parcial · en camino","En camino"),IF($K461=$I461,IF(N($I461)&lt;N($H461),"Recibido · envío parcial","Recibido OK"),"Recibido con diferencia"))))</f>
        <v/>
      </c>
      <c r="T461" s="13" t="n"/>
      <c r="U461" s="15">
        <f>IF(OR($A461="",$A461&lt;&gt;Remito!$C$3),"",COUNTIF($A$2:$A461,$A461))</f>
        <v/>
      </c>
    </row>
    <row r="462">
      <c r="A462" s="13" t="n"/>
      <c r="B462" s="14" t="n"/>
      <c r="C462" s="13" t="n"/>
      <c r="D462" s="13" t="n"/>
      <c r="E462" s="13" t="n"/>
      <c r="F462" s="15">
        <f>IF($E462="","",IFERROR(INDEX('Sucursales y productos'!$E$2:$E$301,MATCH($E462,'Sucursales y productos'!$D$2:$D$301,0)),"Código no cargado"))</f>
        <v/>
      </c>
      <c r="G462" s="15">
        <f>IF($E462="","",IFERROR(INDEX('Sucursales y productos'!$F$2:$F$301,MATCH($E462,'Sucursales y productos'!$D$2:$D$301,0)),""))</f>
        <v/>
      </c>
      <c r="H462" s="16" t="n"/>
      <c r="I462" s="16" t="n"/>
      <c r="J462" s="14" t="n"/>
      <c r="K462" s="16" t="n"/>
      <c r="L462" s="14" t="n"/>
      <c r="M462" s="13" t="n"/>
      <c r="N462" s="17">
        <f>IF(OR($H462="",$I462=""),"",MAX(0,$H462-$I462))</f>
        <v/>
      </c>
      <c r="O462" s="17">
        <f>IF(OR($I462="",$K462=""),"",$K462-$I462)</f>
        <v/>
      </c>
      <c r="P462" s="18">
        <f>IF($E462="","",IFERROR(INDEX('Sucursales y productos'!$G$2:$G$301,MATCH($E462,'Sucursales y productos'!$D$2:$D$301,0)),0))</f>
        <v/>
      </c>
      <c r="Q462" s="18">
        <f>IF($O462="","",$O462*N($P462))</f>
        <v/>
      </c>
      <c r="R462" s="18">
        <f>IF($I462="","",$I462*N($P462))</f>
        <v/>
      </c>
      <c r="S462" s="15">
        <f>IF($E462="","",IF($I462="","Pedido sin enviar",IF($K462="",IF(N($I462)&lt;N($H462),"Envío parcial · en camino","En camino"),IF($K462=$I462,IF(N($I462)&lt;N($H462),"Recibido · envío parcial","Recibido OK"),"Recibido con diferencia"))))</f>
        <v/>
      </c>
      <c r="T462" s="13" t="n"/>
      <c r="U462" s="15">
        <f>IF(OR($A462="",$A462&lt;&gt;Remito!$C$3),"",COUNTIF($A$2:$A462,$A462))</f>
        <v/>
      </c>
    </row>
    <row r="463">
      <c r="A463" s="13" t="n"/>
      <c r="B463" s="14" t="n"/>
      <c r="C463" s="13" t="n"/>
      <c r="D463" s="13" t="n"/>
      <c r="E463" s="13" t="n"/>
      <c r="F463" s="15">
        <f>IF($E463="","",IFERROR(INDEX('Sucursales y productos'!$E$2:$E$301,MATCH($E463,'Sucursales y productos'!$D$2:$D$301,0)),"Código no cargado"))</f>
        <v/>
      </c>
      <c r="G463" s="15">
        <f>IF($E463="","",IFERROR(INDEX('Sucursales y productos'!$F$2:$F$301,MATCH($E463,'Sucursales y productos'!$D$2:$D$301,0)),""))</f>
        <v/>
      </c>
      <c r="H463" s="16" t="n"/>
      <c r="I463" s="16" t="n"/>
      <c r="J463" s="14" t="n"/>
      <c r="K463" s="16" t="n"/>
      <c r="L463" s="14" t="n"/>
      <c r="M463" s="13" t="n"/>
      <c r="N463" s="17">
        <f>IF(OR($H463="",$I463=""),"",MAX(0,$H463-$I463))</f>
        <v/>
      </c>
      <c r="O463" s="17">
        <f>IF(OR($I463="",$K463=""),"",$K463-$I463)</f>
        <v/>
      </c>
      <c r="P463" s="18">
        <f>IF($E463="","",IFERROR(INDEX('Sucursales y productos'!$G$2:$G$301,MATCH($E463,'Sucursales y productos'!$D$2:$D$301,0)),0))</f>
        <v/>
      </c>
      <c r="Q463" s="18">
        <f>IF($O463="","",$O463*N($P463))</f>
        <v/>
      </c>
      <c r="R463" s="18">
        <f>IF($I463="","",$I463*N($P463))</f>
        <v/>
      </c>
      <c r="S463" s="15">
        <f>IF($E463="","",IF($I463="","Pedido sin enviar",IF($K463="",IF(N($I463)&lt;N($H463),"Envío parcial · en camino","En camino"),IF($K463=$I463,IF(N($I463)&lt;N($H463),"Recibido · envío parcial","Recibido OK"),"Recibido con diferencia"))))</f>
        <v/>
      </c>
      <c r="T463" s="13" t="n"/>
      <c r="U463" s="15">
        <f>IF(OR($A463="",$A463&lt;&gt;Remito!$C$3),"",COUNTIF($A$2:$A463,$A463))</f>
        <v/>
      </c>
    </row>
    <row r="464">
      <c r="A464" s="13" t="n"/>
      <c r="B464" s="14" t="n"/>
      <c r="C464" s="13" t="n"/>
      <c r="D464" s="13" t="n"/>
      <c r="E464" s="13" t="n"/>
      <c r="F464" s="15">
        <f>IF($E464="","",IFERROR(INDEX('Sucursales y productos'!$E$2:$E$301,MATCH($E464,'Sucursales y productos'!$D$2:$D$301,0)),"Código no cargado"))</f>
        <v/>
      </c>
      <c r="G464" s="15">
        <f>IF($E464="","",IFERROR(INDEX('Sucursales y productos'!$F$2:$F$301,MATCH($E464,'Sucursales y productos'!$D$2:$D$301,0)),""))</f>
        <v/>
      </c>
      <c r="H464" s="16" t="n"/>
      <c r="I464" s="16" t="n"/>
      <c r="J464" s="14" t="n"/>
      <c r="K464" s="16" t="n"/>
      <c r="L464" s="14" t="n"/>
      <c r="M464" s="13" t="n"/>
      <c r="N464" s="17">
        <f>IF(OR($H464="",$I464=""),"",MAX(0,$H464-$I464))</f>
        <v/>
      </c>
      <c r="O464" s="17">
        <f>IF(OR($I464="",$K464=""),"",$K464-$I464)</f>
        <v/>
      </c>
      <c r="P464" s="18">
        <f>IF($E464="","",IFERROR(INDEX('Sucursales y productos'!$G$2:$G$301,MATCH($E464,'Sucursales y productos'!$D$2:$D$301,0)),0))</f>
        <v/>
      </c>
      <c r="Q464" s="18">
        <f>IF($O464="","",$O464*N($P464))</f>
        <v/>
      </c>
      <c r="R464" s="18">
        <f>IF($I464="","",$I464*N($P464))</f>
        <v/>
      </c>
      <c r="S464" s="15">
        <f>IF($E464="","",IF($I464="","Pedido sin enviar",IF($K464="",IF(N($I464)&lt;N($H464),"Envío parcial · en camino","En camino"),IF($K464=$I464,IF(N($I464)&lt;N($H464),"Recibido · envío parcial","Recibido OK"),"Recibido con diferencia"))))</f>
        <v/>
      </c>
      <c r="T464" s="13" t="n"/>
      <c r="U464" s="15">
        <f>IF(OR($A464="",$A464&lt;&gt;Remito!$C$3),"",COUNTIF($A$2:$A464,$A464))</f>
        <v/>
      </c>
    </row>
    <row r="465">
      <c r="A465" s="13" t="n"/>
      <c r="B465" s="14" t="n"/>
      <c r="C465" s="13" t="n"/>
      <c r="D465" s="13" t="n"/>
      <c r="E465" s="13" t="n"/>
      <c r="F465" s="15">
        <f>IF($E465="","",IFERROR(INDEX('Sucursales y productos'!$E$2:$E$301,MATCH($E465,'Sucursales y productos'!$D$2:$D$301,0)),"Código no cargado"))</f>
        <v/>
      </c>
      <c r="G465" s="15">
        <f>IF($E465="","",IFERROR(INDEX('Sucursales y productos'!$F$2:$F$301,MATCH($E465,'Sucursales y productos'!$D$2:$D$301,0)),""))</f>
        <v/>
      </c>
      <c r="H465" s="16" t="n"/>
      <c r="I465" s="16" t="n"/>
      <c r="J465" s="14" t="n"/>
      <c r="K465" s="16" t="n"/>
      <c r="L465" s="14" t="n"/>
      <c r="M465" s="13" t="n"/>
      <c r="N465" s="17">
        <f>IF(OR($H465="",$I465=""),"",MAX(0,$H465-$I465))</f>
        <v/>
      </c>
      <c r="O465" s="17">
        <f>IF(OR($I465="",$K465=""),"",$K465-$I465)</f>
        <v/>
      </c>
      <c r="P465" s="18">
        <f>IF($E465="","",IFERROR(INDEX('Sucursales y productos'!$G$2:$G$301,MATCH($E465,'Sucursales y productos'!$D$2:$D$301,0)),0))</f>
        <v/>
      </c>
      <c r="Q465" s="18">
        <f>IF($O465="","",$O465*N($P465))</f>
        <v/>
      </c>
      <c r="R465" s="18">
        <f>IF($I465="","",$I465*N($P465))</f>
        <v/>
      </c>
      <c r="S465" s="15">
        <f>IF($E465="","",IF($I465="","Pedido sin enviar",IF($K465="",IF(N($I465)&lt;N($H465),"Envío parcial · en camino","En camino"),IF($K465=$I465,IF(N($I465)&lt;N($H465),"Recibido · envío parcial","Recibido OK"),"Recibido con diferencia"))))</f>
        <v/>
      </c>
      <c r="T465" s="13" t="n"/>
      <c r="U465" s="15">
        <f>IF(OR($A465="",$A465&lt;&gt;Remito!$C$3),"",COUNTIF($A$2:$A465,$A465))</f>
        <v/>
      </c>
    </row>
    <row r="466">
      <c r="A466" s="13" t="n"/>
      <c r="B466" s="14" t="n"/>
      <c r="C466" s="13" t="n"/>
      <c r="D466" s="13" t="n"/>
      <c r="E466" s="13" t="n"/>
      <c r="F466" s="15">
        <f>IF($E466="","",IFERROR(INDEX('Sucursales y productos'!$E$2:$E$301,MATCH($E466,'Sucursales y productos'!$D$2:$D$301,0)),"Código no cargado"))</f>
        <v/>
      </c>
      <c r="G466" s="15">
        <f>IF($E466="","",IFERROR(INDEX('Sucursales y productos'!$F$2:$F$301,MATCH($E466,'Sucursales y productos'!$D$2:$D$301,0)),""))</f>
        <v/>
      </c>
      <c r="H466" s="16" t="n"/>
      <c r="I466" s="16" t="n"/>
      <c r="J466" s="14" t="n"/>
      <c r="K466" s="16" t="n"/>
      <c r="L466" s="14" t="n"/>
      <c r="M466" s="13" t="n"/>
      <c r="N466" s="17">
        <f>IF(OR($H466="",$I466=""),"",MAX(0,$H466-$I466))</f>
        <v/>
      </c>
      <c r="O466" s="17">
        <f>IF(OR($I466="",$K466=""),"",$K466-$I466)</f>
        <v/>
      </c>
      <c r="P466" s="18">
        <f>IF($E466="","",IFERROR(INDEX('Sucursales y productos'!$G$2:$G$301,MATCH($E466,'Sucursales y productos'!$D$2:$D$301,0)),0))</f>
        <v/>
      </c>
      <c r="Q466" s="18">
        <f>IF($O466="","",$O466*N($P466))</f>
        <v/>
      </c>
      <c r="R466" s="18">
        <f>IF($I466="","",$I466*N($P466))</f>
        <v/>
      </c>
      <c r="S466" s="15">
        <f>IF($E466="","",IF($I466="","Pedido sin enviar",IF($K466="",IF(N($I466)&lt;N($H466),"Envío parcial · en camino","En camino"),IF($K466=$I466,IF(N($I466)&lt;N($H466),"Recibido · envío parcial","Recibido OK"),"Recibido con diferencia"))))</f>
        <v/>
      </c>
      <c r="T466" s="13" t="n"/>
      <c r="U466" s="15">
        <f>IF(OR($A466="",$A466&lt;&gt;Remito!$C$3),"",COUNTIF($A$2:$A466,$A466))</f>
        <v/>
      </c>
    </row>
    <row r="467">
      <c r="A467" s="13" t="n"/>
      <c r="B467" s="14" t="n"/>
      <c r="C467" s="13" t="n"/>
      <c r="D467" s="13" t="n"/>
      <c r="E467" s="13" t="n"/>
      <c r="F467" s="15">
        <f>IF($E467="","",IFERROR(INDEX('Sucursales y productos'!$E$2:$E$301,MATCH($E467,'Sucursales y productos'!$D$2:$D$301,0)),"Código no cargado"))</f>
        <v/>
      </c>
      <c r="G467" s="15">
        <f>IF($E467="","",IFERROR(INDEX('Sucursales y productos'!$F$2:$F$301,MATCH($E467,'Sucursales y productos'!$D$2:$D$301,0)),""))</f>
        <v/>
      </c>
      <c r="H467" s="16" t="n"/>
      <c r="I467" s="16" t="n"/>
      <c r="J467" s="14" t="n"/>
      <c r="K467" s="16" t="n"/>
      <c r="L467" s="14" t="n"/>
      <c r="M467" s="13" t="n"/>
      <c r="N467" s="17">
        <f>IF(OR($H467="",$I467=""),"",MAX(0,$H467-$I467))</f>
        <v/>
      </c>
      <c r="O467" s="17">
        <f>IF(OR($I467="",$K467=""),"",$K467-$I467)</f>
        <v/>
      </c>
      <c r="P467" s="18">
        <f>IF($E467="","",IFERROR(INDEX('Sucursales y productos'!$G$2:$G$301,MATCH($E467,'Sucursales y productos'!$D$2:$D$301,0)),0))</f>
        <v/>
      </c>
      <c r="Q467" s="18">
        <f>IF($O467="","",$O467*N($P467))</f>
        <v/>
      </c>
      <c r="R467" s="18">
        <f>IF($I467="","",$I467*N($P467))</f>
        <v/>
      </c>
      <c r="S467" s="15">
        <f>IF($E467="","",IF($I467="","Pedido sin enviar",IF($K467="",IF(N($I467)&lt;N($H467),"Envío parcial · en camino","En camino"),IF($K467=$I467,IF(N($I467)&lt;N($H467),"Recibido · envío parcial","Recibido OK"),"Recibido con diferencia"))))</f>
        <v/>
      </c>
      <c r="T467" s="13" t="n"/>
      <c r="U467" s="15">
        <f>IF(OR($A467="",$A467&lt;&gt;Remito!$C$3),"",COUNTIF($A$2:$A467,$A467))</f>
        <v/>
      </c>
    </row>
    <row r="468">
      <c r="A468" s="13" t="n"/>
      <c r="B468" s="14" t="n"/>
      <c r="C468" s="13" t="n"/>
      <c r="D468" s="13" t="n"/>
      <c r="E468" s="13" t="n"/>
      <c r="F468" s="15">
        <f>IF($E468="","",IFERROR(INDEX('Sucursales y productos'!$E$2:$E$301,MATCH($E468,'Sucursales y productos'!$D$2:$D$301,0)),"Código no cargado"))</f>
        <v/>
      </c>
      <c r="G468" s="15">
        <f>IF($E468="","",IFERROR(INDEX('Sucursales y productos'!$F$2:$F$301,MATCH($E468,'Sucursales y productos'!$D$2:$D$301,0)),""))</f>
        <v/>
      </c>
      <c r="H468" s="16" t="n"/>
      <c r="I468" s="16" t="n"/>
      <c r="J468" s="14" t="n"/>
      <c r="K468" s="16" t="n"/>
      <c r="L468" s="14" t="n"/>
      <c r="M468" s="13" t="n"/>
      <c r="N468" s="17">
        <f>IF(OR($H468="",$I468=""),"",MAX(0,$H468-$I468))</f>
        <v/>
      </c>
      <c r="O468" s="17">
        <f>IF(OR($I468="",$K468=""),"",$K468-$I468)</f>
        <v/>
      </c>
      <c r="P468" s="18">
        <f>IF($E468="","",IFERROR(INDEX('Sucursales y productos'!$G$2:$G$301,MATCH($E468,'Sucursales y productos'!$D$2:$D$301,0)),0))</f>
        <v/>
      </c>
      <c r="Q468" s="18">
        <f>IF($O468="","",$O468*N($P468))</f>
        <v/>
      </c>
      <c r="R468" s="18">
        <f>IF($I468="","",$I468*N($P468))</f>
        <v/>
      </c>
      <c r="S468" s="15">
        <f>IF($E468="","",IF($I468="","Pedido sin enviar",IF($K468="",IF(N($I468)&lt;N($H468),"Envío parcial · en camino","En camino"),IF($K468=$I468,IF(N($I468)&lt;N($H468),"Recibido · envío parcial","Recibido OK"),"Recibido con diferencia"))))</f>
        <v/>
      </c>
      <c r="T468" s="13" t="n"/>
      <c r="U468" s="15">
        <f>IF(OR($A468="",$A468&lt;&gt;Remito!$C$3),"",COUNTIF($A$2:$A468,$A468))</f>
        <v/>
      </c>
    </row>
    <row r="469">
      <c r="A469" s="13" t="n"/>
      <c r="B469" s="14" t="n"/>
      <c r="C469" s="13" t="n"/>
      <c r="D469" s="13" t="n"/>
      <c r="E469" s="13" t="n"/>
      <c r="F469" s="15">
        <f>IF($E469="","",IFERROR(INDEX('Sucursales y productos'!$E$2:$E$301,MATCH($E469,'Sucursales y productos'!$D$2:$D$301,0)),"Código no cargado"))</f>
        <v/>
      </c>
      <c r="G469" s="15">
        <f>IF($E469="","",IFERROR(INDEX('Sucursales y productos'!$F$2:$F$301,MATCH($E469,'Sucursales y productos'!$D$2:$D$301,0)),""))</f>
        <v/>
      </c>
      <c r="H469" s="16" t="n"/>
      <c r="I469" s="16" t="n"/>
      <c r="J469" s="14" t="n"/>
      <c r="K469" s="16" t="n"/>
      <c r="L469" s="14" t="n"/>
      <c r="M469" s="13" t="n"/>
      <c r="N469" s="17">
        <f>IF(OR($H469="",$I469=""),"",MAX(0,$H469-$I469))</f>
        <v/>
      </c>
      <c r="O469" s="17">
        <f>IF(OR($I469="",$K469=""),"",$K469-$I469)</f>
        <v/>
      </c>
      <c r="P469" s="18">
        <f>IF($E469="","",IFERROR(INDEX('Sucursales y productos'!$G$2:$G$301,MATCH($E469,'Sucursales y productos'!$D$2:$D$301,0)),0))</f>
        <v/>
      </c>
      <c r="Q469" s="18">
        <f>IF($O469="","",$O469*N($P469))</f>
        <v/>
      </c>
      <c r="R469" s="18">
        <f>IF($I469="","",$I469*N($P469))</f>
        <v/>
      </c>
      <c r="S469" s="15">
        <f>IF($E469="","",IF($I469="","Pedido sin enviar",IF($K469="",IF(N($I469)&lt;N($H469),"Envío parcial · en camino","En camino"),IF($K469=$I469,IF(N($I469)&lt;N($H469),"Recibido · envío parcial","Recibido OK"),"Recibido con diferencia"))))</f>
        <v/>
      </c>
      <c r="T469" s="13" t="n"/>
      <c r="U469" s="15">
        <f>IF(OR($A469="",$A469&lt;&gt;Remito!$C$3),"",COUNTIF($A$2:$A469,$A469))</f>
        <v/>
      </c>
    </row>
    <row r="470">
      <c r="A470" s="13" t="n"/>
      <c r="B470" s="14" t="n"/>
      <c r="C470" s="13" t="n"/>
      <c r="D470" s="13" t="n"/>
      <c r="E470" s="13" t="n"/>
      <c r="F470" s="15">
        <f>IF($E470="","",IFERROR(INDEX('Sucursales y productos'!$E$2:$E$301,MATCH($E470,'Sucursales y productos'!$D$2:$D$301,0)),"Código no cargado"))</f>
        <v/>
      </c>
      <c r="G470" s="15">
        <f>IF($E470="","",IFERROR(INDEX('Sucursales y productos'!$F$2:$F$301,MATCH($E470,'Sucursales y productos'!$D$2:$D$301,0)),""))</f>
        <v/>
      </c>
      <c r="H470" s="16" t="n"/>
      <c r="I470" s="16" t="n"/>
      <c r="J470" s="14" t="n"/>
      <c r="K470" s="16" t="n"/>
      <c r="L470" s="14" t="n"/>
      <c r="M470" s="13" t="n"/>
      <c r="N470" s="17">
        <f>IF(OR($H470="",$I470=""),"",MAX(0,$H470-$I470))</f>
        <v/>
      </c>
      <c r="O470" s="17">
        <f>IF(OR($I470="",$K470=""),"",$K470-$I470)</f>
        <v/>
      </c>
      <c r="P470" s="18">
        <f>IF($E470="","",IFERROR(INDEX('Sucursales y productos'!$G$2:$G$301,MATCH($E470,'Sucursales y productos'!$D$2:$D$301,0)),0))</f>
        <v/>
      </c>
      <c r="Q470" s="18">
        <f>IF($O470="","",$O470*N($P470))</f>
        <v/>
      </c>
      <c r="R470" s="18">
        <f>IF($I470="","",$I470*N($P470))</f>
        <v/>
      </c>
      <c r="S470" s="15">
        <f>IF($E470="","",IF($I470="","Pedido sin enviar",IF($K470="",IF(N($I470)&lt;N($H470),"Envío parcial · en camino","En camino"),IF($K470=$I470,IF(N($I470)&lt;N($H470),"Recibido · envío parcial","Recibido OK"),"Recibido con diferencia"))))</f>
        <v/>
      </c>
      <c r="T470" s="13" t="n"/>
      <c r="U470" s="15">
        <f>IF(OR($A470="",$A470&lt;&gt;Remito!$C$3),"",COUNTIF($A$2:$A470,$A470))</f>
        <v/>
      </c>
    </row>
    <row r="471">
      <c r="A471" s="13" t="n"/>
      <c r="B471" s="14" t="n"/>
      <c r="C471" s="13" t="n"/>
      <c r="D471" s="13" t="n"/>
      <c r="E471" s="13" t="n"/>
      <c r="F471" s="15">
        <f>IF($E471="","",IFERROR(INDEX('Sucursales y productos'!$E$2:$E$301,MATCH($E471,'Sucursales y productos'!$D$2:$D$301,0)),"Código no cargado"))</f>
        <v/>
      </c>
      <c r="G471" s="15">
        <f>IF($E471="","",IFERROR(INDEX('Sucursales y productos'!$F$2:$F$301,MATCH($E471,'Sucursales y productos'!$D$2:$D$301,0)),""))</f>
        <v/>
      </c>
      <c r="H471" s="16" t="n"/>
      <c r="I471" s="16" t="n"/>
      <c r="J471" s="14" t="n"/>
      <c r="K471" s="16" t="n"/>
      <c r="L471" s="14" t="n"/>
      <c r="M471" s="13" t="n"/>
      <c r="N471" s="17">
        <f>IF(OR($H471="",$I471=""),"",MAX(0,$H471-$I471))</f>
        <v/>
      </c>
      <c r="O471" s="17">
        <f>IF(OR($I471="",$K471=""),"",$K471-$I471)</f>
        <v/>
      </c>
      <c r="P471" s="18">
        <f>IF($E471="","",IFERROR(INDEX('Sucursales y productos'!$G$2:$G$301,MATCH($E471,'Sucursales y productos'!$D$2:$D$301,0)),0))</f>
        <v/>
      </c>
      <c r="Q471" s="18">
        <f>IF($O471="","",$O471*N($P471))</f>
        <v/>
      </c>
      <c r="R471" s="18">
        <f>IF($I471="","",$I471*N($P471))</f>
        <v/>
      </c>
      <c r="S471" s="15">
        <f>IF($E471="","",IF($I471="","Pedido sin enviar",IF($K471="",IF(N($I471)&lt;N($H471),"Envío parcial · en camino","En camino"),IF($K471=$I471,IF(N($I471)&lt;N($H471),"Recibido · envío parcial","Recibido OK"),"Recibido con diferencia"))))</f>
        <v/>
      </c>
      <c r="T471" s="13" t="n"/>
      <c r="U471" s="15">
        <f>IF(OR($A471="",$A471&lt;&gt;Remito!$C$3),"",COUNTIF($A$2:$A471,$A471))</f>
        <v/>
      </c>
    </row>
    <row r="472">
      <c r="A472" s="13" t="n"/>
      <c r="B472" s="14" t="n"/>
      <c r="C472" s="13" t="n"/>
      <c r="D472" s="13" t="n"/>
      <c r="E472" s="13" t="n"/>
      <c r="F472" s="15">
        <f>IF($E472="","",IFERROR(INDEX('Sucursales y productos'!$E$2:$E$301,MATCH($E472,'Sucursales y productos'!$D$2:$D$301,0)),"Código no cargado"))</f>
        <v/>
      </c>
      <c r="G472" s="15">
        <f>IF($E472="","",IFERROR(INDEX('Sucursales y productos'!$F$2:$F$301,MATCH($E472,'Sucursales y productos'!$D$2:$D$301,0)),""))</f>
        <v/>
      </c>
      <c r="H472" s="16" t="n"/>
      <c r="I472" s="16" t="n"/>
      <c r="J472" s="14" t="n"/>
      <c r="K472" s="16" t="n"/>
      <c r="L472" s="14" t="n"/>
      <c r="M472" s="13" t="n"/>
      <c r="N472" s="17">
        <f>IF(OR($H472="",$I472=""),"",MAX(0,$H472-$I472))</f>
        <v/>
      </c>
      <c r="O472" s="17">
        <f>IF(OR($I472="",$K472=""),"",$K472-$I472)</f>
        <v/>
      </c>
      <c r="P472" s="18">
        <f>IF($E472="","",IFERROR(INDEX('Sucursales y productos'!$G$2:$G$301,MATCH($E472,'Sucursales y productos'!$D$2:$D$301,0)),0))</f>
        <v/>
      </c>
      <c r="Q472" s="18">
        <f>IF($O472="","",$O472*N($P472))</f>
        <v/>
      </c>
      <c r="R472" s="18">
        <f>IF($I472="","",$I472*N($P472))</f>
        <v/>
      </c>
      <c r="S472" s="15">
        <f>IF($E472="","",IF($I472="","Pedido sin enviar",IF($K472="",IF(N($I472)&lt;N($H472),"Envío parcial · en camino","En camino"),IF($K472=$I472,IF(N($I472)&lt;N($H472),"Recibido · envío parcial","Recibido OK"),"Recibido con diferencia"))))</f>
        <v/>
      </c>
      <c r="T472" s="13" t="n"/>
      <c r="U472" s="15">
        <f>IF(OR($A472="",$A472&lt;&gt;Remito!$C$3),"",COUNTIF($A$2:$A472,$A472))</f>
        <v/>
      </c>
    </row>
    <row r="473">
      <c r="A473" s="13" t="n"/>
      <c r="B473" s="14" t="n"/>
      <c r="C473" s="13" t="n"/>
      <c r="D473" s="13" t="n"/>
      <c r="E473" s="13" t="n"/>
      <c r="F473" s="15">
        <f>IF($E473="","",IFERROR(INDEX('Sucursales y productos'!$E$2:$E$301,MATCH($E473,'Sucursales y productos'!$D$2:$D$301,0)),"Código no cargado"))</f>
        <v/>
      </c>
      <c r="G473" s="15">
        <f>IF($E473="","",IFERROR(INDEX('Sucursales y productos'!$F$2:$F$301,MATCH($E473,'Sucursales y productos'!$D$2:$D$301,0)),""))</f>
        <v/>
      </c>
      <c r="H473" s="16" t="n"/>
      <c r="I473" s="16" t="n"/>
      <c r="J473" s="14" t="n"/>
      <c r="K473" s="16" t="n"/>
      <c r="L473" s="14" t="n"/>
      <c r="M473" s="13" t="n"/>
      <c r="N473" s="17">
        <f>IF(OR($H473="",$I473=""),"",MAX(0,$H473-$I473))</f>
        <v/>
      </c>
      <c r="O473" s="17">
        <f>IF(OR($I473="",$K473=""),"",$K473-$I473)</f>
        <v/>
      </c>
      <c r="P473" s="18">
        <f>IF($E473="","",IFERROR(INDEX('Sucursales y productos'!$G$2:$G$301,MATCH($E473,'Sucursales y productos'!$D$2:$D$301,0)),0))</f>
        <v/>
      </c>
      <c r="Q473" s="18">
        <f>IF($O473="","",$O473*N($P473))</f>
        <v/>
      </c>
      <c r="R473" s="18">
        <f>IF($I473="","",$I473*N($P473))</f>
        <v/>
      </c>
      <c r="S473" s="15">
        <f>IF($E473="","",IF($I473="","Pedido sin enviar",IF($K473="",IF(N($I473)&lt;N($H473),"Envío parcial · en camino","En camino"),IF($K473=$I473,IF(N($I473)&lt;N($H473),"Recibido · envío parcial","Recibido OK"),"Recibido con diferencia"))))</f>
        <v/>
      </c>
      <c r="T473" s="13" t="n"/>
      <c r="U473" s="15">
        <f>IF(OR($A473="",$A473&lt;&gt;Remito!$C$3),"",COUNTIF($A$2:$A473,$A473))</f>
        <v/>
      </c>
    </row>
    <row r="474">
      <c r="A474" s="13" t="n"/>
      <c r="B474" s="14" t="n"/>
      <c r="C474" s="13" t="n"/>
      <c r="D474" s="13" t="n"/>
      <c r="E474" s="13" t="n"/>
      <c r="F474" s="15">
        <f>IF($E474="","",IFERROR(INDEX('Sucursales y productos'!$E$2:$E$301,MATCH($E474,'Sucursales y productos'!$D$2:$D$301,0)),"Código no cargado"))</f>
        <v/>
      </c>
      <c r="G474" s="15">
        <f>IF($E474="","",IFERROR(INDEX('Sucursales y productos'!$F$2:$F$301,MATCH($E474,'Sucursales y productos'!$D$2:$D$301,0)),""))</f>
        <v/>
      </c>
      <c r="H474" s="16" t="n"/>
      <c r="I474" s="16" t="n"/>
      <c r="J474" s="14" t="n"/>
      <c r="K474" s="16" t="n"/>
      <c r="L474" s="14" t="n"/>
      <c r="M474" s="13" t="n"/>
      <c r="N474" s="17">
        <f>IF(OR($H474="",$I474=""),"",MAX(0,$H474-$I474))</f>
        <v/>
      </c>
      <c r="O474" s="17">
        <f>IF(OR($I474="",$K474=""),"",$K474-$I474)</f>
        <v/>
      </c>
      <c r="P474" s="18">
        <f>IF($E474="","",IFERROR(INDEX('Sucursales y productos'!$G$2:$G$301,MATCH($E474,'Sucursales y productos'!$D$2:$D$301,0)),0))</f>
        <v/>
      </c>
      <c r="Q474" s="18">
        <f>IF($O474="","",$O474*N($P474))</f>
        <v/>
      </c>
      <c r="R474" s="18">
        <f>IF($I474="","",$I474*N($P474))</f>
        <v/>
      </c>
      <c r="S474" s="15">
        <f>IF($E474="","",IF($I474="","Pedido sin enviar",IF($K474="",IF(N($I474)&lt;N($H474),"Envío parcial · en camino","En camino"),IF($K474=$I474,IF(N($I474)&lt;N($H474),"Recibido · envío parcial","Recibido OK"),"Recibido con diferencia"))))</f>
        <v/>
      </c>
      <c r="T474" s="13" t="n"/>
      <c r="U474" s="15">
        <f>IF(OR($A474="",$A474&lt;&gt;Remito!$C$3),"",COUNTIF($A$2:$A474,$A474))</f>
        <v/>
      </c>
    </row>
    <row r="475">
      <c r="A475" s="13" t="n"/>
      <c r="B475" s="14" t="n"/>
      <c r="C475" s="13" t="n"/>
      <c r="D475" s="13" t="n"/>
      <c r="E475" s="13" t="n"/>
      <c r="F475" s="15">
        <f>IF($E475="","",IFERROR(INDEX('Sucursales y productos'!$E$2:$E$301,MATCH($E475,'Sucursales y productos'!$D$2:$D$301,0)),"Código no cargado"))</f>
        <v/>
      </c>
      <c r="G475" s="15">
        <f>IF($E475="","",IFERROR(INDEX('Sucursales y productos'!$F$2:$F$301,MATCH($E475,'Sucursales y productos'!$D$2:$D$301,0)),""))</f>
        <v/>
      </c>
      <c r="H475" s="16" t="n"/>
      <c r="I475" s="16" t="n"/>
      <c r="J475" s="14" t="n"/>
      <c r="K475" s="16" t="n"/>
      <c r="L475" s="14" t="n"/>
      <c r="M475" s="13" t="n"/>
      <c r="N475" s="17">
        <f>IF(OR($H475="",$I475=""),"",MAX(0,$H475-$I475))</f>
        <v/>
      </c>
      <c r="O475" s="17">
        <f>IF(OR($I475="",$K475=""),"",$K475-$I475)</f>
        <v/>
      </c>
      <c r="P475" s="18">
        <f>IF($E475="","",IFERROR(INDEX('Sucursales y productos'!$G$2:$G$301,MATCH($E475,'Sucursales y productos'!$D$2:$D$301,0)),0))</f>
        <v/>
      </c>
      <c r="Q475" s="18">
        <f>IF($O475="","",$O475*N($P475))</f>
        <v/>
      </c>
      <c r="R475" s="18">
        <f>IF($I475="","",$I475*N($P475))</f>
        <v/>
      </c>
      <c r="S475" s="15">
        <f>IF($E475="","",IF($I475="","Pedido sin enviar",IF($K475="",IF(N($I475)&lt;N($H475),"Envío parcial · en camino","En camino"),IF($K475=$I475,IF(N($I475)&lt;N($H475),"Recibido · envío parcial","Recibido OK"),"Recibido con diferencia"))))</f>
        <v/>
      </c>
      <c r="T475" s="13" t="n"/>
      <c r="U475" s="15">
        <f>IF(OR($A475="",$A475&lt;&gt;Remito!$C$3),"",COUNTIF($A$2:$A475,$A475))</f>
        <v/>
      </c>
    </row>
    <row r="476">
      <c r="A476" s="13" t="n"/>
      <c r="B476" s="14" t="n"/>
      <c r="C476" s="13" t="n"/>
      <c r="D476" s="13" t="n"/>
      <c r="E476" s="13" t="n"/>
      <c r="F476" s="15">
        <f>IF($E476="","",IFERROR(INDEX('Sucursales y productos'!$E$2:$E$301,MATCH($E476,'Sucursales y productos'!$D$2:$D$301,0)),"Código no cargado"))</f>
        <v/>
      </c>
      <c r="G476" s="15">
        <f>IF($E476="","",IFERROR(INDEX('Sucursales y productos'!$F$2:$F$301,MATCH($E476,'Sucursales y productos'!$D$2:$D$301,0)),""))</f>
        <v/>
      </c>
      <c r="H476" s="16" t="n"/>
      <c r="I476" s="16" t="n"/>
      <c r="J476" s="14" t="n"/>
      <c r="K476" s="16" t="n"/>
      <c r="L476" s="14" t="n"/>
      <c r="M476" s="13" t="n"/>
      <c r="N476" s="17">
        <f>IF(OR($H476="",$I476=""),"",MAX(0,$H476-$I476))</f>
        <v/>
      </c>
      <c r="O476" s="17">
        <f>IF(OR($I476="",$K476=""),"",$K476-$I476)</f>
        <v/>
      </c>
      <c r="P476" s="18">
        <f>IF($E476="","",IFERROR(INDEX('Sucursales y productos'!$G$2:$G$301,MATCH($E476,'Sucursales y productos'!$D$2:$D$301,0)),0))</f>
        <v/>
      </c>
      <c r="Q476" s="18">
        <f>IF($O476="","",$O476*N($P476))</f>
        <v/>
      </c>
      <c r="R476" s="18">
        <f>IF($I476="","",$I476*N($P476))</f>
        <v/>
      </c>
      <c r="S476" s="15">
        <f>IF($E476="","",IF($I476="","Pedido sin enviar",IF($K476="",IF(N($I476)&lt;N($H476),"Envío parcial · en camino","En camino"),IF($K476=$I476,IF(N($I476)&lt;N($H476),"Recibido · envío parcial","Recibido OK"),"Recibido con diferencia"))))</f>
        <v/>
      </c>
      <c r="T476" s="13" t="n"/>
      <c r="U476" s="15">
        <f>IF(OR($A476="",$A476&lt;&gt;Remito!$C$3),"",COUNTIF($A$2:$A476,$A476))</f>
        <v/>
      </c>
    </row>
    <row r="477">
      <c r="A477" s="13" t="n"/>
      <c r="B477" s="14" t="n"/>
      <c r="C477" s="13" t="n"/>
      <c r="D477" s="13" t="n"/>
      <c r="E477" s="13" t="n"/>
      <c r="F477" s="15">
        <f>IF($E477="","",IFERROR(INDEX('Sucursales y productos'!$E$2:$E$301,MATCH($E477,'Sucursales y productos'!$D$2:$D$301,0)),"Código no cargado"))</f>
        <v/>
      </c>
      <c r="G477" s="15">
        <f>IF($E477="","",IFERROR(INDEX('Sucursales y productos'!$F$2:$F$301,MATCH($E477,'Sucursales y productos'!$D$2:$D$301,0)),""))</f>
        <v/>
      </c>
      <c r="H477" s="16" t="n"/>
      <c r="I477" s="16" t="n"/>
      <c r="J477" s="14" t="n"/>
      <c r="K477" s="16" t="n"/>
      <c r="L477" s="14" t="n"/>
      <c r="M477" s="13" t="n"/>
      <c r="N477" s="17">
        <f>IF(OR($H477="",$I477=""),"",MAX(0,$H477-$I477))</f>
        <v/>
      </c>
      <c r="O477" s="17">
        <f>IF(OR($I477="",$K477=""),"",$K477-$I477)</f>
        <v/>
      </c>
      <c r="P477" s="18">
        <f>IF($E477="","",IFERROR(INDEX('Sucursales y productos'!$G$2:$G$301,MATCH($E477,'Sucursales y productos'!$D$2:$D$301,0)),0))</f>
        <v/>
      </c>
      <c r="Q477" s="18">
        <f>IF($O477="","",$O477*N($P477))</f>
        <v/>
      </c>
      <c r="R477" s="18">
        <f>IF($I477="","",$I477*N($P477))</f>
        <v/>
      </c>
      <c r="S477" s="15">
        <f>IF($E477="","",IF($I477="","Pedido sin enviar",IF($K477="",IF(N($I477)&lt;N($H477),"Envío parcial · en camino","En camino"),IF($K477=$I477,IF(N($I477)&lt;N($H477),"Recibido · envío parcial","Recibido OK"),"Recibido con diferencia"))))</f>
        <v/>
      </c>
      <c r="T477" s="13" t="n"/>
      <c r="U477" s="15">
        <f>IF(OR($A477="",$A477&lt;&gt;Remito!$C$3),"",COUNTIF($A$2:$A477,$A477))</f>
        <v/>
      </c>
    </row>
    <row r="478">
      <c r="A478" s="13" t="n"/>
      <c r="B478" s="14" t="n"/>
      <c r="C478" s="13" t="n"/>
      <c r="D478" s="13" t="n"/>
      <c r="E478" s="13" t="n"/>
      <c r="F478" s="15">
        <f>IF($E478="","",IFERROR(INDEX('Sucursales y productos'!$E$2:$E$301,MATCH($E478,'Sucursales y productos'!$D$2:$D$301,0)),"Código no cargado"))</f>
        <v/>
      </c>
      <c r="G478" s="15">
        <f>IF($E478="","",IFERROR(INDEX('Sucursales y productos'!$F$2:$F$301,MATCH($E478,'Sucursales y productos'!$D$2:$D$301,0)),""))</f>
        <v/>
      </c>
      <c r="H478" s="16" t="n"/>
      <c r="I478" s="16" t="n"/>
      <c r="J478" s="14" t="n"/>
      <c r="K478" s="16" t="n"/>
      <c r="L478" s="14" t="n"/>
      <c r="M478" s="13" t="n"/>
      <c r="N478" s="17">
        <f>IF(OR($H478="",$I478=""),"",MAX(0,$H478-$I478))</f>
        <v/>
      </c>
      <c r="O478" s="17">
        <f>IF(OR($I478="",$K478=""),"",$K478-$I478)</f>
        <v/>
      </c>
      <c r="P478" s="18">
        <f>IF($E478="","",IFERROR(INDEX('Sucursales y productos'!$G$2:$G$301,MATCH($E478,'Sucursales y productos'!$D$2:$D$301,0)),0))</f>
        <v/>
      </c>
      <c r="Q478" s="18">
        <f>IF($O478="","",$O478*N($P478))</f>
        <v/>
      </c>
      <c r="R478" s="18">
        <f>IF($I478="","",$I478*N($P478))</f>
        <v/>
      </c>
      <c r="S478" s="15">
        <f>IF($E478="","",IF($I478="","Pedido sin enviar",IF($K478="",IF(N($I478)&lt;N($H478),"Envío parcial · en camino","En camino"),IF($K478=$I478,IF(N($I478)&lt;N($H478),"Recibido · envío parcial","Recibido OK"),"Recibido con diferencia"))))</f>
        <v/>
      </c>
      <c r="T478" s="13" t="n"/>
      <c r="U478" s="15">
        <f>IF(OR($A478="",$A478&lt;&gt;Remito!$C$3),"",COUNTIF($A$2:$A478,$A478))</f>
        <v/>
      </c>
    </row>
    <row r="479">
      <c r="A479" s="13" t="n"/>
      <c r="B479" s="14" t="n"/>
      <c r="C479" s="13" t="n"/>
      <c r="D479" s="13" t="n"/>
      <c r="E479" s="13" t="n"/>
      <c r="F479" s="15">
        <f>IF($E479="","",IFERROR(INDEX('Sucursales y productos'!$E$2:$E$301,MATCH($E479,'Sucursales y productos'!$D$2:$D$301,0)),"Código no cargado"))</f>
        <v/>
      </c>
      <c r="G479" s="15">
        <f>IF($E479="","",IFERROR(INDEX('Sucursales y productos'!$F$2:$F$301,MATCH($E479,'Sucursales y productos'!$D$2:$D$301,0)),""))</f>
        <v/>
      </c>
      <c r="H479" s="16" t="n"/>
      <c r="I479" s="16" t="n"/>
      <c r="J479" s="14" t="n"/>
      <c r="K479" s="16" t="n"/>
      <c r="L479" s="14" t="n"/>
      <c r="M479" s="13" t="n"/>
      <c r="N479" s="17">
        <f>IF(OR($H479="",$I479=""),"",MAX(0,$H479-$I479))</f>
        <v/>
      </c>
      <c r="O479" s="17">
        <f>IF(OR($I479="",$K479=""),"",$K479-$I479)</f>
        <v/>
      </c>
      <c r="P479" s="18">
        <f>IF($E479="","",IFERROR(INDEX('Sucursales y productos'!$G$2:$G$301,MATCH($E479,'Sucursales y productos'!$D$2:$D$301,0)),0))</f>
        <v/>
      </c>
      <c r="Q479" s="18">
        <f>IF($O479="","",$O479*N($P479))</f>
        <v/>
      </c>
      <c r="R479" s="18">
        <f>IF($I479="","",$I479*N($P479))</f>
        <v/>
      </c>
      <c r="S479" s="15">
        <f>IF($E479="","",IF($I479="","Pedido sin enviar",IF($K479="",IF(N($I479)&lt;N($H479),"Envío parcial · en camino","En camino"),IF($K479=$I479,IF(N($I479)&lt;N($H479),"Recibido · envío parcial","Recibido OK"),"Recibido con diferencia"))))</f>
        <v/>
      </c>
      <c r="T479" s="13" t="n"/>
      <c r="U479" s="15">
        <f>IF(OR($A479="",$A479&lt;&gt;Remito!$C$3),"",COUNTIF($A$2:$A479,$A479))</f>
        <v/>
      </c>
    </row>
    <row r="480">
      <c r="A480" s="13" t="n"/>
      <c r="B480" s="14" t="n"/>
      <c r="C480" s="13" t="n"/>
      <c r="D480" s="13" t="n"/>
      <c r="E480" s="13" t="n"/>
      <c r="F480" s="15">
        <f>IF($E480="","",IFERROR(INDEX('Sucursales y productos'!$E$2:$E$301,MATCH($E480,'Sucursales y productos'!$D$2:$D$301,0)),"Código no cargado"))</f>
        <v/>
      </c>
      <c r="G480" s="15">
        <f>IF($E480="","",IFERROR(INDEX('Sucursales y productos'!$F$2:$F$301,MATCH($E480,'Sucursales y productos'!$D$2:$D$301,0)),""))</f>
        <v/>
      </c>
      <c r="H480" s="16" t="n"/>
      <c r="I480" s="16" t="n"/>
      <c r="J480" s="14" t="n"/>
      <c r="K480" s="16" t="n"/>
      <c r="L480" s="14" t="n"/>
      <c r="M480" s="13" t="n"/>
      <c r="N480" s="17">
        <f>IF(OR($H480="",$I480=""),"",MAX(0,$H480-$I480))</f>
        <v/>
      </c>
      <c r="O480" s="17">
        <f>IF(OR($I480="",$K480=""),"",$K480-$I480)</f>
        <v/>
      </c>
      <c r="P480" s="18">
        <f>IF($E480="","",IFERROR(INDEX('Sucursales y productos'!$G$2:$G$301,MATCH($E480,'Sucursales y productos'!$D$2:$D$301,0)),0))</f>
        <v/>
      </c>
      <c r="Q480" s="18">
        <f>IF($O480="","",$O480*N($P480))</f>
        <v/>
      </c>
      <c r="R480" s="18">
        <f>IF($I480="","",$I480*N($P480))</f>
        <v/>
      </c>
      <c r="S480" s="15">
        <f>IF($E480="","",IF($I480="","Pedido sin enviar",IF($K480="",IF(N($I480)&lt;N($H480),"Envío parcial · en camino","En camino"),IF($K480=$I480,IF(N($I480)&lt;N($H480),"Recibido · envío parcial","Recibido OK"),"Recibido con diferencia"))))</f>
        <v/>
      </c>
      <c r="T480" s="13" t="n"/>
      <c r="U480" s="15">
        <f>IF(OR($A480="",$A480&lt;&gt;Remito!$C$3),"",COUNTIF($A$2:$A480,$A480))</f>
        <v/>
      </c>
    </row>
    <row r="481">
      <c r="A481" s="13" t="n"/>
      <c r="B481" s="14" t="n"/>
      <c r="C481" s="13" t="n"/>
      <c r="D481" s="13" t="n"/>
      <c r="E481" s="13" t="n"/>
      <c r="F481" s="15">
        <f>IF($E481="","",IFERROR(INDEX('Sucursales y productos'!$E$2:$E$301,MATCH($E481,'Sucursales y productos'!$D$2:$D$301,0)),"Código no cargado"))</f>
        <v/>
      </c>
      <c r="G481" s="15">
        <f>IF($E481="","",IFERROR(INDEX('Sucursales y productos'!$F$2:$F$301,MATCH($E481,'Sucursales y productos'!$D$2:$D$301,0)),""))</f>
        <v/>
      </c>
      <c r="H481" s="16" t="n"/>
      <c r="I481" s="16" t="n"/>
      <c r="J481" s="14" t="n"/>
      <c r="K481" s="16" t="n"/>
      <c r="L481" s="14" t="n"/>
      <c r="M481" s="13" t="n"/>
      <c r="N481" s="17">
        <f>IF(OR($H481="",$I481=""),"",MAX(0,$H481-$I481))</f>
        <v/>
      </c>
      <c r="O481" s="17">
        <f>IF(OR($I481="",$K481=""),"",$K481-$I481)</f>
        <v/>
      </c>
      <c r="P481" s="18">
        <f>IF($E481="","",IFERROR(INDEX('Sucursales y productos'!$G$2:$G$301,MATCH($E481,'Sucursales y productos'!$D$2:$D$301,0)),0))</f>
        <v/>
      </c>
      <c r="Q481" s="18">
        <f>IF($O481="","",$O481*N($P481))</f>
        <v/>
      </c>
      <c r="R481" s="18">
        <f>IF($I481="","",$I481*N($P481))</f>
        <v/>
      </c>
      <c r="S481" s="15">
        <f>IF($E481="","",IF($I481="","Pedido sin enviar",IF($K481="",IF(N($I481)&lt;N($H481),"Envío parcial · en camino","En camino"),IF($K481=$I481,IF(N($I481)&lt;N($H481),"Recibido · envío parcial","Recibido OK"),"Recibido con diferencia"))))</f>
        <v/>
      </c>
      <c r="T481" s="13" t="n"/>
      <c r="U481" s="15">
        <f>IF(OR($A481="",$A481&lt;&gt;Remito!$C$3),"",COUNTIF($A$2:$A481,$A481))</f>
        <v/>
      </c>
    </row>
    <row r="482">
      <c r="A482" s="13" t="n"/>
      <c r="B482" s="14" t="n"/>
      <c r="C482" s="13" t="n"/>
      <c r="D482" s="13" t="n"/>
      <c r="E482" s="13" t="n"/>
      <c r="F482" s="15">
        <f>IF($E482="","",IFERROR(INDEX('Sucursales y productos'!$E$2:$E$301,MATCH($E482,'Sucursales y productos'!$D$2:$D$301,0)),"Código no cargado"))</f>
        <v/>
      </c>
      <c r="G482" s="15">
        <f>IF($E482="","",IFERROR(INDEX('Sucursales y productos'!$F$2:$F$301,MATCH($E482,'Sucursales y productos'!$D$2:$D$301,0)),""))</f>
        <v/>
      </c>
      <c r="H482" s="16" t="n"/>
      <c r="I482" s="16" t="n"/>
      <c r="J482" s="14" t="n"/>
      <c r="K482" s="16" t="n"/>
      <c r="L482" s="14" t="n"/>
      <c r="M482" s="13" t="n"/>
      <c r="N482" s="17">
        <f>IF(OR($H482="",$I482=""),"",MAX(0,$H482-$I482))</f>
        <v/>
      </c>
      <c r="O482" s="17">
        <f>IF(OR($I482="",$K482=""),"",$K482-$I482)</f>
        <v/>
      </c>
      <c r="P482" s="18">
        <f>IF($E482="","",IFERROR(INDEX('Sucursales y productos'!$G$2:$G$301,MATCH($E482,'Sucursales y productos'!$D$2:$D$301,0)),0))</f>
        <v/>
      </c>
      <c r="Q482" s="18">
        <f>IF($O482="","",$O482*N($P482))</f>
        <v/>
      </c>
      <c r="R482" s="18">
        <f>IF($I482="","",$I482*N($P482))</f>
        <v/>
      </c>
      <c r="S482" s="15">
        <f>IF($E482="","",IF($I482="","Pedido sin enviar",IF($K482="",IF(N($I482)&lt;N($H482),"Envío parcial · en camino","En camino"),IF($K482=$I482,IF(N($I482)&lt;N($H482),"Recibido · envío parcial","Recibido OK"),"Recibido con diferencia"))))</f>
        <v/>
      </c>
      <c r="T482" s="13" t="n"/>
      <c r="U482" s="15">
        <f>IF(OR($A482="",$A482&lt;&gt;Remito!$C$3),"",COUNTIF($A$2:$A482,$A482))</f>
        <v/>
      </c>
    </row>
    <row r="483">
      <c r="A483" s="13" t="n"/>
      <c r="B483" s="14" t="n"/>
      <c r="C483" s="13" t="n"/>
      <c r="D483" s="13" t="n"/>
      <c r="E483" s="13" t="n"/>
      <c r="F483" s="15">
        <f>IF($E483="","",IFERROR(INDEX('Sucursales y productos'!$E$2:$E$301,MATCH($E483,'Sucursales y productos'!$D$2:$D$301,0)),"Código no cargado"))</f>
        <v/>
      </c>
      <c r="G483" s="15">
        <f>IF($E483="","",IFERROR(INDEX('Sucursales y productos'!$F$2:$F$301,MATCH($E483,'Sucursales y productos'!$D$2:$D$301,0)),""))</f>
        <v/>
      </c>
      <c r="H483" s="16" t="n"/>
      <c r="I483" s="16" t="n"/>
      <c r="J483" s="14" t="n"/>
      <c r="K483" s="16" t="n"/>
      <c r="L483" s="14" t="n"/>
      <c r="M483" s="13" t="n"/>
      <c r="N483" s="17">
        <f>IF(OR($H483="",$I483=""),"",MAX(0,$H483-$I483))</f>
        <v/>
      </c>
      <c r="O483" s="17">
        <f>IF(OR($I483="",$K483=""),"",$K483-$I483)</f>
        <v/>
      </c>
      <c r="P483" s="18">
        <f>IF($E483="","",IFERROR(INDEX('Sucursales y productos'!$G$2:$G$301,MATCH($E483,'Sucursales y productos'!$D$2:$D$301,0)),0))</f>
        <v/>
      </c>
      <c r="Q483" s="18">
        <f>IF($O483="","",$O483*N($P483))</f>
        <v/>
      </c>
      <c r="R483" s="18">
        <f>IF($I483="","",$I483*N($P483))</f>
        <v/>
      </c>
      <c r="S483" s="15">
        <f>IF($E483="","",IF($I483="","Pedido sin enviar",IF($K483="",IF(N($I483)&lt;N($H483),"Envío parcial · en camino","En camino"),IF($K483=$I483,IF(N($I483)&lt;N($H483),"Recibido · envío parcial","Recibido OK"),"Recibido con diferencia"))))</f>
        <v/>
      </c>
      <c r="T483" s="13" t="n"/>
      <c r="U483" s="15">
        <f>IF(OR($A483="",$A483&lt;&gt;Remito!$C$3),"",COUNTIF($A$2:$A483,$A483))</f>
        <v/>
      </c>
    </row>
    <row r="484">
      <c r="A484" s="13" t="n"/>
      <c r="B484" s="14" t="n"/>
      <c r="C484" s="13" t="n"/>
      <c r="D484" s="13" t="n"/>
      <c r="E484" s="13" t="n"/>
      <c r="F484" s="15">
        <f>IF($E484="","",IFERROR(INDEX('Sucursales y productos'!$E$2:$E$301,MATCH($E484,'Sucursales y productos'!$D$2:$D$301,0)),"Código no cargado"))</f>
        <v/>
      </c>
      <c r="G484" s="15">
        <f>IF($E484="","",IFERROR(INDEX('Sucursales y productos'!$F$2:$F$301,MATCH($E484,'Sucursales y productos'!$D$2:$D$301,0)),""))</f>
        <v/>
      </c>
      <c r="H484" s="16" t="n"/>
      <c r="I484" s="16" t="n"/>
      <c r="J484" s="14" t="n"/>
      <c r="K484" s="16" t="n"/>
      <c r="L484" s="14" t="n"/>
      <c r="M484" s="13" t="n"/>
      <c r="N484" s="17">
        <f>IF(OR($H484="",$I484=""),"",MAX(0,$H484-$I484))</f>
        <v/>
      </c>
      <c r="O484" s="17">
        <f>IF(OR($I484="",$K484=""),"",$K484-$I484)</f>
        <v/>
      </c>
      <c r="P484" s="18">
        <f>IF($E484="","",IFERROR(INDEX('Sucursales y productos'!$G$2:$G$301,MATCH($E484,'Sucursales y productos'!$D$2:$D$301,0)),0))</f>
        <v/>
      </c>
      <c r="Q484" s="18">
        <f>IF($O484="","",$O484*N($P484))</f>
        <v/>
      </c>
      <c r="R484" s="18">
        <f>IF($I484="","",$I484*N($P484))</f>
        <v/>
      </c>
      <c r="S484" s="15">
        <f>IF($E484="","",IF($I484="","Pedido sin enviar",IF($K484="",IF(N($I484)&lt;N($H484),"Envío parcial · en camino","En camino"),IF($K484=$I484,IF(N($I484)&lt;N($H484),"Recibido · envío parcial","Recibido OK"),"Recibido con diferencia"))))</f>
        <v/>
      </c>
      <c r="T484" s="13" t="n"/>
      <c r="U484" s="15">
        <f>IF(OR($A484="",$A484&lt;&gt;Remito!$C$3),"",COUNTIF($A$2:$A484,$A484))</f>
        <v/>
      </c>
    </row>
    <row r="485">
      <c r="A485" s="13" t="n"/>
      <c r="B485" s="14" t="n"/>
      <c r="C485" s="13" t="n"/>
      <c r="D485" s="13" t="n"/>
      <c r="E485" s="13" t="n"/>
      <c r="F485" s="15">
        <f>IF($E485="","",IFERROR(INDEX('Sucursales y productos'!$E$2:$E$301,MATCH($E485,'Sucursales y productos'!$D$2:$D$301,0)),"Código no cargado"))</f>
        <v/>
      </c>
      <c r="G485" s="15">
        <f>IF($E485="","",IFERROR(INDEX('Sucursales y productos'!$F$2:$F$301,MATCH($E485,'Sucursales y productos'!$D$2:$D$301,0)),""))</f>
        <v/>
      </c>
      <c r="H485" s="16" t="n"/>
      <c r="I485" s="16" t="n"/>
      <c r="J485" s="14" t="n"/>
      <c r="K485" s="16" t="n"/>
      <c r="L485" s="14" t="n"/>
      <c r="M485" s="13" t="n"/>
      <c r="N485" s="17">
        <f>IF(OR($H485="",$I485=""),"",MAX(0,$H485-$I485))</f>
        <v/>
      </c>
      <c r="O485" s="17">
        <f>IF(OR($I485="",$K485=""),"",$K485-$I485)</f>
        <v/>
      </c>
      <c r="P485" s="18">
        <f>IF($E485="","",IFERROR(INDEX('Sucursales y productos'!$G$2:$G$301,MATCH($E485,'Sucursales y productos'!$D$2:$D$301,0)),0))</f>
        <v/>
      </c>
      <c r="Q485" s="18">
        <f>IF($O485="","",$O485*N($P485))</f>
        <v/>
      </c>
      <c r="R485" s="18">
        <f>IF($I485="","",$I485*N($P485))</f>
        <v/>
      </c>
      <c r="S485" s="15">
        <f>IF($E485="","",IF($I485="","Pedido sin enviar",IF($K485="",IF(N($I485)&lt;N($H485),"Envío parcial · en camino","En camino"),IF($K485=$I485,IF(N($I485)&lt;N($H485),"Recibido · envío parcial","Recibido OK"),"Recibido con diferencia"))))</f>
        <v/>
      </c>
      <c r="T485" s="13" t="n"/>
      <c r="U485" s="15">
        <f>IF(OR($A485="",$A485&lt;&gt;Remito!$C$3),"",COUNTIF($A$2:$A485,$A485))</f>
        <v/>
      </c>
    </row>
    <row r="486">
      <c r="A486" s="13" t="n"/>
      <c r="B486" s="14" t="n"/>
      <c r="C486" s="13" t="n"/>
      <c r="D486" s="13" t="n"/>
      <c r="E486" s="13" t="n"/>
      <c r="F486" s="15">
        <f>IF($E486="","",IFERROR(INDEX('Sucursales y productos'!$E$2:$E$301,MATCH($E486,'Sucursales y productos'!$D$2:$D$301,0)),"Código no cargado"))</f>
        <v/>
      </c>
      <c r="G486" s="15">
        <f>IF($E486="","",IFERROR(INDEX('Sucursales y productos'!$F$2:$F$301,MATCH($E486,'Sucursales y productos'!$D$2:$D$301,0)),""))</f>
        <v/>
      </c>
      <c r="H486" s="16" t="n"/>
      <c r="I486" s="16" t="n"/>
      <c r="J486" s="14" t="n"/>
      <c r="K486" s="16" t="n"/>
      <c r="L486" s="14" t="n"/>
      <c r="M486" s="13" t="n"/>
      <c r="N486" s="17">
        <f>IF(OR($H486="",$I486=""),"",MAX(0,$H486-$I486))</f>
        <v/>
      </c>
      <c r="O486" s="17">
        <f>IF(OR($I486="",$K486=""),"",$K486-$I486)</f>
        <v/>
      </c>
      <c r="P486" s="18">
        <f>IF($E486="","",IFERROR(INDEX('Sucursales y productos'!$G$2:$G$301,MATCH($E486,'Sucursales y productos'!$D$2:$D$301,0)),0))</f>
        <v/>
      </c>
      <c r="Q486" s="18">
        <f>IF($O486="","",$O486*N($P486))</f>
        <v/>
      </c>
      <c r="R486" s="18">
        <f>IF($I486="","",$I486*N($P486))</f>
        <v/>
      </c>
      <c r="S486" s="15">
        <f>IF($E486="","",IF($I486="","Pedido sin enviar",IF($K486="",IF(N($I486)&lt;N($H486),"Envío parcial · en camino","En camino"),IF($K486=$I486,IF(N($I486)&lt;N($H486),"Recibido · envío parcial","Recibido OK"),"Recibido con diferencia"))))</f>
        <v/>
      </c>
      <c r="T486" s="13" t="n"/>
      <c r="U486" s="15">
        <f>IF(OR($A486="",$A486&lt;&gt;Remito!$C$3),"",COUNTIF($A$2:$A486,$A486))</f>
        <v/>
      </c>
    </row>
    <row r="487">
      <c r="A487" s="13" t="n"/>
      <c r="B487" s="14" t="n"/>
      <c r="C487" s="13" t="n"/>
      <c r="D487" s="13" t="n"/>
      <c r="E487" s="13" t="n"/>
      <c r="F487" s="15">
        <f>IF($E487="","",IFERROR(INDEX('Sucursales y productos'!$E$2:$E$301,MATCH($E487,'Sucursales y productos'!$D$2:$D$301,0)),"Código no cargado"))</f>
        <v/>
      </c>
      <c r="G487" s="15">
        <f>IF($E487="","",IFERROR(INDEX('Sucursales y productos'!$F$2:$F$301,MATCH($E487,'Sucursales y productos'!$D$2:$D$301,0)),""))</f>
        <v/>
      </c>
      <c r="H487" s="16" t="n"/>
      <c r="I487" s="16" t="n"/>
      <c r="J487" s="14" t="n"/>
      <c r="K487" s="16" t="n"/>
      <c r="L487" s="14" t="n"/>
      <c r="M487" s="13" t="n"/>
      <c r="N487" s="17">
        <f>IF(OR($H487="",$I487=""),"",MAX(0,$H487-$I487))</f>
        <v/>
      </c>
      <c r="O487" s="17">
        <f>IF(OR($I487="",$K487=""),"",$K487-$I487)</f>
        <v/>
      </c>
      <c r="P487" s="18">
        <f>IF($E487="","",IFERROR(INDEX('Sucursales y productos'!$G$2:$G$301,MATCH($E487,'Sucursales y productos'!$D$2:$D$301,0)),0))</f>
        <v/>
      </c>
      <c r="Q487" s="18">
        <f>IF($O487="","",$O487*N($P487))</f>
        <v/>
      </c>
      <c r="R487" s="18">
        <f>IF($I487="","",$I487*N($P487))</f>
        <v/>
      </c>
      <c r="S487" s="15">
        <f>IF($E487="","",IF($I487="","Pedido sin enviar",IF($K487="",IF(N($I487)&lt;N($H487),"Envío parcial · en camino","En camino"),IF($K487=$I487,IF(N($I487)&lt;N($H487),"Recibido · envío parcial","Recibido OK"),"Recibido con diferencia"))))</f>
        <v/>
      </c>
      <c r="T487" s="13" t="n"/>
      <c r="U487" s="15">
        <f>IF(OR($A487="",$A487&lt;&gt;Remito!$C$3),"",COUNTIF($A$2:$A487,$A487))</f>
        <v/>
      </c>
    </row>
    <row r="488">
      <c r="A488" s="13" t="n"/>
      <c r="B488" s="14" t="n"/>
      <c r="C488" s="13" t="n"/>
      <c r="D488" s="13" t="n"/>
      <c r="E488" s="13" t="n"/>
      <c r="F488" s="15">
        <f>IF($E488="","",IFERROR(INDEX('Sucursales y productos'!$E$2:$E$301,MATCH($E488,'Sucursales y productos'!$D$2:$D$301,0)),"Código no cargado"))</f>
        <v/>
      </c>
      <c r="G488" s="15">
        <f>IF($E488="","",IFERROR(INDEX('Sucursales y productos'!$F$2:$F$301,MATCH($E488,'Sucursales y productos'!$D$2:$D$301,0)),""))</f>
        <v/>
      </c>
      <c r="H488" s="16" t="n"/>
      <c r="I488" s="16" t="n"/>
      <c r="J488" s="14" t="n"/>
      <c r="K488" s="16" t="n"/>
      <c r="L488" s="14" t="n"/>
      <c r="M488" s="13" t="n"/>
      <c r="N488" s="17">
        <f>IF(OR($H488="",$I488=""),"",MAX(0,$H488-$I488))</f>
        <v/>
      </c>
      <c r="O488" s="17">
        <f>IF(OR($I488="",$K488=""),"",$K488-$I488)</f>
        <v/>
      </c>
      <c r="P488" s="18">
        <f>IF($E488="","",IFERROR(INDEX('Sucursales y productos'!$G$2:$G$301,MATCH($E488,'Sucursales y productos'!$D$2:$D$301,0)),0))</f>
        <v/>
      </c>
      <c r="Q488" s="18">
        <f>IF($O488="","",$O488*N($P488))</f>
        <v/>
      </c>
      <c r="R488" s="18">
        <f>IF($I488="","",$I488*N($P488))</f>
        <v/>
      </c>
      <c r="S488" s="15">
        <f>IF($E488="","",IF($I488="","Pedido sin enviar",IF($K488="",IF(N($I488)&lt;N($H488),"Envío parcial · en camino","En camino"),IF($K488=$I488,IF(N($I488)&lt;N($H488),"Recibido · envío parcial","Recibido OK"),"Recibido con diferencia"))))</f>
        <v/>
      </c>
      <c r="T488" s="13" t="n"/>
      <c r="U488" s="15">
        <f>IF(OR($A488="",$A488&lt;&gt;Remito!$C$3),"",COUNTIF($A$2:$A488,$A488))</f>
        <v/>
      </c>
    </row>
    <row r="489">
      <c r="A489" s="13" t="n"/>
      <c r="B489" s="14" t="n"/>
      <c r="C489" s="13" t="n"/>
      <c r="D489" s="13" t="n"/>
      <c r="E489" s="13" t="n"/>
      <c r="F489" s="15">
        <f>IF($E489="","",IFERROR(INDEX('Sucursales y productos'!$E$2:$E$301,MATCH($E489,'Sucursales y productos'!$D$2:$D$301,0)),"Código no cargado"))</f>
        <v/>
      </c>
      <c r="G489" s="15">
        <f>IF($E489="","",IFERROR(INDEX('Sucursales y productos'!$F$2:$F$301,MATCH($E489,'Sucursales y productos'!$D$2:$D$301,0)),""))</f>
        <v/>
      </c>
      <c r="H489" s="16" t="n"/>
      <c r="I489" s="16" t="n"/>
      <c r="J489" s="14" t="n"/>
      <c r="K489" s="16" t="n"/>
      <c r="L489" s="14" t="n"/>
      <c r="M489" s="13" t="n"/>
      <c r="N489" s="17">
        <f>IF(OR($H489="",$I489=""),"",MAX(0,$H489-$I489))</f>
        <v/>
      </c>
      <c r="O489" s="17">
        <f>IF(OR($I489="",$K489=""),"",$K489-$I489)</f>
        <v/>
      </c>
      <c r="P489" s="18">
        <f>IF($E489="","",IFERROR(INDEX('Sucursales y productos'!$G$2:$G$301,MATCH($E489,'Sucursales y productos'!$D$2:$D$301,0)),0))</f>
        <v/>
      </c>
      <c r="Q489" s="18">
        <f>IF($O489="","",$O489*N($P489))</f>
        <v/>
      </c>
      <c r="R489" s="18">
        <f>IF($I489="","",$I489*N($P489))</f>
        <v/>
      </c>
      <c r="S489" s="15">
        <f>IF($E489="","",IF($I489="","Pedido sin enviar",IF($K489="",IF(N($I489)&lt;N($H489),"Envío parcial · en camino","En camino"),IF($K489=$I489,IF(N($I489)&lt;N($H489),"Recibido · envío parcial","Recibido OK"),"Recibido con diferencia"))))</f>
        <v/>
      </c>
      <c r="T489" s="13" t="n"/>
      <c r="U489" s="15">
        <f>IF(OR($A489="",$A489&lt;&gt;Remito!$C$3),"",COUNTIF($A$2:$A489,$A489))</f>
        <v/>
      </c>
    </row>
    <row r="490">
      <c r="A490" s="13" t="n"/>
      <c r="B490" s="14" t="n"/>
      <c r="C490" s="13" t="n"/>
      <c r="D490" s="13" t="n"/>
      <c r="E490" s="13" t="n"/>
      <c r="F490" s="15">
        <f>IF($E490="","",IFERROR(INDEX('Sucursales y productos'!$E$2:$E$301,MATCH($E490,'Sucursales y productos'!$D$2:$D$301,0)),"Código no cargado"))</f>
        <v/>
      </c>
      <c r="G490" s="15">
        <f>IF($E490="","",IFERROR(INDEX('Sucursales y productos'!$F$2:$F$301,MATCH($E490,'Sucursales y productos'!$D$2:$D$301,0)),""))</f>
        <v/>
      </c>
      <c r="H490" s="16" t="n"/>
      <c r="I490" s="16" t="n"/>
      <c r="J490" s="14" t="n"/>
      <c r="K490" s="16" t="n"/>
      <c r="L490" s="14" t="n"/>
      <c r="M490" s="13" t="n"/>
      <c r="N490" s="17">
        <f>IF(OR($H490="",$I490=""),"",MAX(0,$H490-$I490))</f>
        <v/>
      </c>
      <c r="O490" s="17">
        <f>IF(OR($I490="",$K490=""),"",$K490-$I490)</f>
        <v/>
      </c>
      <c r="P490" s="18">
        <f>IF($E490="","",IFERROR(INDEX('Sucursales y productos'!$G$2:$G$301,MATCH($E490,'Sucursales y productos'!$D$2:$D$301,0)),0))</f>
        <v/>
      </c>
      <c r="Q490" s="18">
        <f>IF($O490="","",$O490*N($P490))</f>
        <v/>
      </c>
      <c r="R490" s="18">
        <f>IF($I490="","",$I490*N($P490))</f>
        <v/>
      </c>
      <c r="S490" s="15">
        <f>IF($E490="","",IF($I490="","Pedido sin enviar",IF($K490="",IF(N($I490)&lt;N($H490),"Envío parcial · en camino","En camino"),IF($K490=$I490,IF(N($I490)&lt;N($H490),"Recibido · envío parcial","Recibido OK"),"Recibido con diferencia"))))</f>
        <v/>
      </c>
      <c r="T490" s="13" t="n"/>
      <c r="U490" s="15">
        <f>IF(OR($A490="",$A490&lt;&gt;Remito!$C$3),"",COUNTIF($A$2:$A490,$A490))</f>
        <v/>
      </c>
    </row>
    <row r="491">
      <c r="A491" s="13" t="n"/>
      <c r="B491" s="14" t="n"/>
      <c r="C491" s="13" t="n"/>
      <c r="D491" s="13" t="n"/>
      <c r="E491" s="13" t="n"/>
      <c r="F491" s="15">
        <f>IF($E491="","",IFERROR(INDEX('Sucursales y productos'!$E$2:$E$301,MATCH($E491,'Sucursales y productos'!$D$2:$D$301,0)),"Código no cargado"))</f>
        <v/>
      </c>
      <c r="G491" s="15">
        <f>IF($E491="","",IFERROR(INDEX('Sucursales y productos'!$F$2:$F$301,MATCH($E491,'Sucursales y productos'!$D$2:$D$301,0)),""))</f>
        <v/>
      </c>
      <c r="H491" s="16" t="n"/>
      <c r="I491" s="16" t="n"/>
      <c r="J491" s="14" t="n"/>
      <c r="K491" s="16" t="n"/>
      <c r="L491" s="14" t="n"/>
      <c r="M491" s="13" t="n"/>
      <c r="N491" s="17">
        <f>IF(OR($H491="",$I491=""),"",MAX(0,$H491-$I491))</f>
        <v/>
      </c>
      <c r="O491" s="17">
        <f>IF(OR($I491="",$K491=""),"",$K491-$I491)</f>
        <v/>
      </c>
      <c r="P491" s="18">
        <f>IF($E491="","",IFERROR(INDEX('Sucursales y productos'!$G$2:$G$301,MATCH($E491,'Sucursales y productos'!$D$2:$D$301,0)),0))</f>
        <v/>
      </c>
      <c r="Q491" s="18">
        <f>IF($O491="","",$O491*N($P491))</f>
        <v/>
      </c>
      <c r="R491" s="18">
        <f>IF($I491="","",$I491*N($P491))</f>
        <v/>
      </c>
      <c r="S491" s="15">
        <f>IF($E491="","",IF($I491="","Pedido sin enviar",IF($K491="",IF(N($I491)&lt;N($H491),"Envío parcial · en camino","En camino"),IF($K491=$I491,IF(N($I491)&lt;N($H491),"Recibido · envío parcial","Recibido OK"),"Recibido con diferencia"))))</f>
        <v/>
      </c>
      <c r="T491" s="13" t="n"/>
      <c r="U491" s="15">
        <f>IF(OR($A491="",$A491&lt;&gt;Remito!$C$3),"",COUNTIF($A$2:$A491,$A491))</f>
        <v/>
      </c>
    </row>
    <row r="492">
      <c r="A492" s="13" t="n"/>
      <c r="B492" s="14" t="n"/>
      <c r="C492" s="13" t="n"/>
      <c r="D492" s="13" t="n"/>
      <c r="E492" s="13" t="n"/>
      <c r="F492" s="15">
        <f>IF($E492="","",IFERROR(INDEX('Sucursales y productos'!$E$2:$E$301,MATCH($E492,'Sucursales y productos'!$D$2:$D$301,0)),"Código no cargado"))</f>
        <v/>
      </c>
      <c r="G492" s="15">
        <f>IF($E492="","",IFERROR(INDEX('Sucursales y productos'!$F$2:$F$301,MATCH($E492,'Sucursales y productos'!$D$2:$D$301,0)),""))</f>
        <v/>
      </c>
      <c r="H492" s="16" t="n"/>
      <c r="I492" s="16" t="n"/>
      <c r="J492" s="14" t="n"/>
      <c r="K492" s="16" t="n"/>
      <c r="L492" s="14" t="n"/>
      <c r="M492" s="13" t="n"/>
      <c r="N492" s="17">
        <f>IF(OR($H492="",$I492=""),"",MAX(0,$H492-$I492))</f>
        <v/>
      </c>
      <c r="O492" s="17">
        <f>IF(OR($I492="",$K492=""),"",$K492-$I492)</f>
        <v/>
      </c>
      <c r="P492" s="18">
        <f>IF($E492="","",IFERROR(INDEX('Sucursales y productos'!$G$2:$G$301,MATCH($E492,'Sucursales y productos'!$D$2:$D$301,0)),0))</f>
        <v/>
      </c>
      <c r="Q492" s="18">
        <f>IF($O492="","",$O492*N($P492))</f>
        <v/>
      </c>
      <c r="R492" s="18">
        <f>IF($I492="","",$I492*N($P492))</f>
        <v/>
      </c>
      <c r="S492" s="15">
        <f>IF($E492="","",IF($I492="","Pedido sin enviar",IF($K492="",IF(N($I492)&lt;N($H492),"Envío parcial · en camino","En camino"),IF($K492=$I492,IF(N($I492)&lt;N($H492),"Recibido · envío parcial","Recibido OK"),"Recibido con diferencia"))))</f>
        <v/>
      </c>
      <c r="T492" s="13" t="n"/>
      <c r="U492" s="15">
        <f>IF(OR($A492="",$A492&lt;&gt;Remito!$C$3),"",COUNTIF($A$2:$A492,$A492))</f>
        <v/>
      </c>
    </row>
    <row r="493">
      <c r="A493" s="13" t="n"/>
      <c r="B493" s="14" t="n"/>
      <c r="C493" s="13" t="n"/>
      <c r="D493" s="13" t="n"/>
      <c r="E493" s="13" t="n"/>
      <c r="F493" s="15">
        <f>IF($E493="","",IFERROR(INDEX('Sucursales y productos'!$E$2:$E$301,MATCH($E493,'Sucursales y productos'!$D$2:$D$301,0)),"Código no cargado"))</f>
        <v/>
      </c>
      <c r="G493" s="15">
        <f>IF($E493="","",IFERROR(INDEX('Sucursales y productos'!$F$2:$F$301,MATCH($E493,'Sucursales y productos'!$D$2:$D$301,0)),""))</f>
        <v/>
      </c>
      <c r="H493" s="16" t="n"/>
      <c r="I493" s="16" t="n"/>
      <c r="J493" s="14" t="n"/>
      <c r="K493" s="16" t="n"/>
      <c r="L493" s="14" t="n"/>
      <c r="M493" s="13" t="n"/>
      <c r="N493" s="17">
        <f>IF(OR($H493="",$I493=""),"",MAX(0,$H493-$I493))</f>
        <v/>
      </c>
      <c r="O493" s="17">
        <f>IF(OR($I493="",$K493=""),"",$K493-$I493)</f>
        <v/>
      </c>
      <c r="P493" s="18">
        <f>IF($E493="","",IFERROR(INDEX('Sucursales y productos'!$G$2:$G$301,MATCH($E493,'Sucursales y productos'!$D$2:$D$301,0)),0))</f>
        <v/>
      </c>
      <c r="Q493" s="18">
        <f>IF($O493="","",$O493*N($P493))</f>
        <v/>
      </c>
      <c r="R493" s="18">
        <f>IF($I493="","",$I493*N($P493))</f>
        <v/>
      </c>
      <c r="S493" s="15">
        <f>IF($E493="","",IF($I493="","Pedido sin enviar",IF($K493="",IF(N($I493)&lt;N($H493),"Envío parcial · en camino","En camino"),IF($K493=$I493,IF(N($I493)&lt;N($H493),"Recibido · envío parcial","Recibido OK"),"Recibido con diferencia"))))</f>
        <v/>
      </c>
      <c r="T493" s="13" t="n"/>
      <c r="U493" s="15">
        <f>IF(OR($A493="",$A493&lt;&gt;Remito!$C$3),"",COUNTIF($A$2:$A493,$A493))</f>
        <v/>
      </c>
    </row>
    <row r="494">
      <c r="A494" s="13" t="n"/>
      <c r="B494" s="14" t="n"/>
      <c r="C494" s="13" t="n"/>
      <c r="D494" s="13" t="n"/>
      <c r="E494" s="13" t="n"/>
      <c r="F494" s="15">
        <f>IF($E494="","",IFERROR(INDEX('Sucursales y productos'!$E$2:$E$301,MATCH($E494,'Sucursales y productos'!$D$2:$D$301,0)),"Código no cargado"))</f>
        <v/>
      </c>
      <c r="G494" s="15">
        <f>IF($E494="","",IFERROR(INDEX('Sucursales y productos'!$F$2:$F$301,MATCH($E494,'Sucursales y productos'!$D$2:$D$301,0)),""))</f>
        <v/>
      </c>
      <c r="H494" s="16" t="n"/>
      <c r="I494" s="16" t="n"/>
      <c r="J494" s="14" t="n"/>
      <c r="K494" s="16" t="n"/>
      <c r="L494" s="14" t="n"/>
      <c r="M494" s="13" t="n"/>
      <c r="N494" s="17">
        <f>IF(OR($H494="",$I494=""),"",MAX(0,$H494-$I494))</f>
        <v/>
      </c>
      <c r="O494" s="17">
        <f>IF(OR($I494="",$K494=""),"",$K494-$I494)</f>
        <v/>
      </c>
      <c r="P494" s="18">
        <f>IF($E494="","",IFERROR(INDEX('Sucursales y productos'!$G$2:$G$301,MATCH($E494,'Sucursales y productos'!$D$2:$D$301,0)),0))</f>
        <v/>
      </c>
      <c r="Q494" s="18">
        <f>IF($O494="","",$O494*N($P494))</f>
        <v/>
      </c>
      <c r="R494" s="18">
        <f>IF($I494="","",$I494*N($P494))</f>
        <v/>
      </c>
      <c r="S494" s="15">
        <f>IF($E494="","",IF($I494="","Pedido sin enviar",IF($K494="",IF(N($I494)&lt;N($H494),"Envío parcial · en camino","En camino"),IF($K494=$I494,IF(N($I494)&lt;N($H494),"Recibido · envío parcial","Recibido OK"),"Recibido con diferencia"))))</f>
        <v/>
      </c>
      <c r="T494" s="13" t="n"/>
      <c r="U494" s="15">
        <f>IF(OR($A494="",$A494&lt;&gt;Remito!$C$3),"",COUNTIF($A$2:$A494,$A494))</f>
        <v/>
      </c>
    </row>
    <row r="495">
      <c r="A495" s="13" t="n"/>
      <c r="B495" s="14" t="n"/>
      <c r="C495" s="13" t="n"/>
      <c r="D495" s="13" t="n"/>
      <c r="E495" s="13" t="n"/>
      <c r="F495" s="15">
        <f>IF($E495="","",IFERROR(INDEX('Sucursales y productos'!$E$2:$E$301,MATCH($E495,'Sucursales y productos'!$D$2:$D$301,0)),"Código no cargado"))</f>
        <v/>
      </c>
      <c r="G495" s="15">
        <f>IF($E495="","",IFERROR(INDEX('Sucursales y productos'!$F$2:$F$301,MATCH($E495,'Sucursales y productos'!$D$2:$D$301,0)),""))</f>
        <v/>
      </c>
      <c r="H495" s="16" t="n"/>
      <c r="I495" s="16" t="n"/>
      <c r="J495" s="14" t="n"/>
      <c r="K495" s="16" t="n"/>
      <c r="L495" s="14" t="n"/>
      <c r="M495" s="13" t="n"/>
      <c r="N495" s="17">
        <f>IF(OR($H495="",$I495=""),"",MAX(0,$H495-$I495))</f>
        <v/>
      </c>
      <c r="O495" s="17">
        <f>IF(OR($I495="",$K495=""),"",$K495-$I495)</f>
        <v/>
      </c>
      <c r="P495" s="18">
        <f>IF($E495="","",IFERROR(INDEX('Sucursales y productos'!$G$2:$G$301,MATCH($E495,'Sucursales y productos'!$D$2:$D$301,0)),0))</f>
        <v/>
      </c>
      <c r="Q495" s="18">
        <f>IF($O495="","",$O495*N($P495))</f>
        <v/>
      </c>
      <c r="R495" s="18">
        <f>IF($I495="","",$I495*N($P495))</f>
        <v/>
      </c>
      <c r="S495" s="15">
        <f>IF($E495="","",IF($I495="","Pedido sin enviar",IF($K495="",IF(N($I495)&lt;N($H495),"Envío parcial · en camino","En camino"),IF($K495=$I495,IF(N($I495)&lt;N($H495),"Recibido · envío parcial","Recibido OK"),"Recibido con diferencia"))))</f>
        <v/>
      </c>
      <c r="T495" s="13" t="n"/>
      <c r="U495" s="15">
        <f>IF(OR($A495="",$A495&lt;&gt;Remito!$C$3),"",COUNTIF($A$2:$A495,$A495))</f>
        <v/>
      </c>
    </row>
    <row r="496">
      <c r="A496" s="13" t="n"/>
      <c r="B496" s="14" t="n"/>
      <c r="C496" s="13" t="n"/>
      <c r="D496" s="13" t="n"/>
      <c r="E496" s="13" t="n"/>
      <c r="F496" s="15">
        <f>IF($E496="","",IFERROR(INDEX('Sucursales y productos'!$E$2:$E$301,MATCH($E496,'Sucursales y productos'!$D$2:$D$301,0)),"Código no cargado"))</f>
        <v/>
      </c>
      <c r="G496" s="15">
        <f>IF($E496="","",IFERROR(INDEX('Sucursales y productos'!$F$2:$F$301,MATCH($E496,'Sucursales y productos'!$D$2:$D$301,0)),""))</f>
        <v/>
      </c>
      <c r="H496" s="16" t="n"/>
      <c r="I496" s="16" t="n"/>
      <c r="J496" s="14" t="n"/>
      <c r="K496" s="16" t="n"/>
      <c r="L496" s="14" t="n"/>
      <c r="M496" s="13" t="n"/>
      <c r="N496" s="17">
        <f>IF(OR($H496="",$I496=""),"",MAX(0,$H496-$I496))</f>
        <v/>
      </c>
      <c r="O496" s="17">
        <f>IF(OR($I496="",$K496=""),"",$K496-$I496)</f>
        <v/>
      </c>
      <c r="P496" s="18">
        <f>IF($E496="","",IFERROR(INDEX('Sucursales y productos'!$G$2:$G$301,MATCH($E496,'Sucursales y productos'!$D$2:$D$301,0)),0))</f>
        <v/>
      </c>
      <c r="Q496" s="18">
        <f>IF($O496="","",$O496*N($P496))</f>
        <v/>
      </c>
      <c r="R496" s="18">
        <f>IF($I496="","",$I496*N($P496))</f>
        <v/>
      </c>
      <c r="S496" s="15">
        <f>IF($E496="","",IF($I496="","Pedido sin enviar",IF($K496="",IF(N($I496)&lt;N($H496),"Envío parcial · en camino","En camino"),IF($K496=$I496,IF(N($I496)&lt;N($H496),"Recibido · envío parcial","Recibido OK"),"Recibido con diferencia"))))</f>
        <v/>
      </c>
      <c r="T496" s="13" t="n"/>
      <c r="U496" s="15">
        <f>IF(OR($A496="",$A496&lt;&gt;Remito!$C$3),"",COUNTIF($A$2:$A496,$A496))</f>
        <v/>
      </c>
    </row>
    <row r="497">
      <c r="A497" s="13" t="n"/>
      <c r="B497" s="14" t="n"/>
      <c r="C497" s="13" t="n"/>
      <c r="D497" s="13" t="n"/>
      <c r="E497" s="13" t="n"/>
      <c r="F497" s="15">
        <f>IF($E497="","",IFERROR(INDEX('Sucursales y productos'!$E$2:$E$301,MATCH($E497,'Sucursales y productos'!$D$2:$D$301,0)),"Código no cargado"))</f>
        <v/>
      </c>
      <c r="G497" s="15">
        <f>IF($E497="","",IFERROR(INDEX('Sucursales y productos'!$F$2:$F$301,MATCH($E497,'Sucursales y productos'!$D$2:$D$301,0)),""))</f>
        <v/>
      </c>
      <c r="H497" s="16" t="n"/>
      <c r="I497" s="16" t="n"/>
      <c r="J497" s="14" t="n"/>
      <c r="K497" s="16" t="n"/>
      <c r="L497" s="14" t="n"/>
      <c r="M497" s="13" t="n"/>
      <c r="N497" s="17">
        <f>IF(OR($H497="",$I497=""),"",MAX(0,$H497-$I497))</f>
        <v/>
      </c>
      <c r="O497" s="17">
        <f>IF(OR($I497="",$K497=""),"",$K497-$I497)</f>
        <v/>
      </c>
      <c r="P497" s="18">
        <f>IF($E497="","",IFERROR(INDEX('Sucursales y productos'!$G$2:$G$301,MATCH($E497,'Sucursales y productos'!$D$2:$D$301,0)),0))</f>
        <v/>
      </c>
      <c r="Q497" s="18">
        <f>IF($O497="","",$O497*N($P497))</f>
        <v/>
      </c>
      <c r="R497" s="18">
        <f>IF($I497="","",$I497*N($P497))</f>
        <v/>
      </c>
      <c r="S497" s="15">
        <f>IF($E497="","",IF($I497="","Pedido sin enviar",IF($K497="",IF(N($I497)&lt;N($H497),"Envío parcial · en camino","En camino"),IF($K497=$I497,IF(N($I497)&lt;N($H497),"Recibido · envío parcial","Recibido OK"),"Recibido con diferencia"))))</f>
        <v/>
      </c>
      <c r="T497" s="13" t="n"/>
      <c r="U497" s="15">
        <f>IF(OR($A497="",$A497&lt;&gt;Remito!$C$3),"",COUNTIF($A$2:$A497,$A497))</f>
        <v/>
      </c>
    </row>
    <row r="498">
      <c r="A498" s="13" t="n"/>
      <c r="B498" s="14" t="n"/>
      <c r="C498" s="13" t="n"/>
      <c r="D498" s="13" t="n"/>
      <c r="E498" s="13" t="n"/>
      <c r="F498" s="15">
        <f>IF($E498="","",IFERROR(INDEX('Sucursales y productos'!$E$2:$E$301,MATCH($E498,'Sucursales y productos'!$D$2:$D$301,0)),"Código no cargado"))</f>
        <v/>
      </c>
      <c r="G498" s="15">
        <f>IF($E498="","",IFERROR(INDEX('Sucursales y productos'!$F$2:$F$301,MATCH($E498,'Sucursales y productos'!$D$2:$D$301,0)),""))</f>
        <v/>
      </c>
      <c r="H498" s="16" t="n"/>
      <c r="I498" s="16" t="n"/>
      <c r="J498" s="14" t="n"/>
      <c r="K498" s="16" t="n"/>
      <c r="L498" s="14" t="n"/>
      <c r="M498" s="13" t="n"/>
      <c r="N498" s="17">
        <f>IF(OR($H498="",$I498=""),"",MAX(0,$H498-$I498))</f>
        <v/>
      </c>
      <c r="O498" s="17">
        <f>IF(OR($I498="",$K498=""),"",$K498-$I498)</f>
        <v/>
      </c>
      <c r="P498" s="18">
        <f>IF($E498="","",IFERROR(INDEX('Sucursales y productos'!$G$2:$G$301,MATCH($E498,'Sucursales y productos'!$D$2:$D$301,0)),0))</f>
        <v/>
      </c>
      <c r="Q498" s="18">
        <f>IF($O498="","",$O498*N($P498))</f>
        <v/>
      </c>
      <c r="R498" s="18">
        <f>IF($I498="","",$I498*N($P498))</f>
        <v/>
      </c>
      <c r="S498" s="15">
        <f>IF($E498="","",IF($I498="","Pedido sin enviar",IF($K498="",IF(N($I498)&lt;N($H498),"Envío parcial · en camino","En camino"),IF($K498=$I498,IF(N($I498)&lt;N($H498),"Recibido · envío parcial","Recibido OK"),"Recibido con diferencia"))))</f>
        <v/>
      </c>
      <c r="T498" s="13" t="n"/>
      <c r="U498" s="15">
        <f>IF(OR($A498="",$A498&lt;&gt;Remito!$C$3),"",COUNTIF($A$2:$A498,$A498))</f>
        <v/>
      </c>
    </row>
    <row r="499">
      <c r="A499" s="13" t="n"/>
      <c r="B499" s="14" t="n"/>
      <c r="C499" s="13" t="n"/>
      <c r="D499" s="13" t="n"/>
      <c r="E499" s="13" t="n"/>
      <c r="F499" s="15">
        <f>IF($E499="","",IFERROR(INDEX('Sucursales y productos'!$E$2:$E$301,MATCH($E499,'Sucursales y productos'!$D$2:$D$301,0)),"Código no cargado"))</f>
        <v/>
      </c>
      <c r="G499" s="15">
        <f>IF($E499="","",IFERROR(INDEX('Sucursales y productos'!$F$2:$F$301,MATCH($E499,'Sucursales y productos'!$D$2:$D$301,0)),""))</f>
        <v/>
      </c>
      <c r="H499" s="16" t="n"/>
      <c r="I499" s="16" t="n"/>
      <c r="J499" s="14" t="n"/>
      <c r="K499" s="16" t="n"/>
      <c r="L499" s="14" t="n"/>
      <c r="M499" s="13" t="n"/>
      <c r="N499" s="17">
        <f>IF(OR($H499="",$I499=""),"",MAX(0,$H499-$I499))</f>
        <v/>
      </c>
      <c r="O499" s="17">
        <f>IF(OR($I499="",$K499=""),"",$K499-$I499)</f>
        <v/>
      </c>
      <c r="P499" s="18">
        <f>IF($E499="","",IFERROR(INDEX('Sucursales y productos'!$G$2:$G$301,MATCH($E499,'Sucursales y productos'!$D$2:$D$301,0)),0))</f>
        <v/>
      </c>
      <c r="Q499" s="18">
        <f>IF($O499="","",$O499*N($P499))</f>
        <v/>
      </c>
      <c r="R499" s="18">
        <f>IF($I499="","",$I499*N($P499))</f>
        <v/>
      </c>
      <c r="S499" s="15">
        <f>IF($E499="","",IF($I499="","Pedido sin enviar",IF($K499="",IF(N($I499)&lt;N($H499),"Envío parcial · en camino","En camino"),IF($K499=$I499,IF(N($I499)&lt;N($H499),"Recibido · envío parcial","Recibido OK"),"Recibido con diferencia"))))</f>
        <v/>
      </c>
      <c r="T499" s="13" t="n"/>
      <c r="U499" s="15">
        <f>IF(OR($A499="",$A499&lt;&gt;Remito!$C$3),"",COUNTIF($A$2:$A499,$A499))</f>
        <v/>
      </c>
    </row>
    <row r="500">
      <c r="A500" s="13" t="n"/>
      <c r="B500" s="14" t="n"/>
      <c r="C500" s="13" t="n"/>
      <c r="D500" s="13" t="n"/>
      <c r="E500" s="13" t="n"/>
      <c r="F500" s="15">
        <f>IF($E500="","",IFERROR(INDEX('Sucursales y productos'!$E$2:$E$301,MATCH($E500,'Sucursales y productos'!$D$2:$D$301,0)),"Código no cargado"))</f>
        <v/>
      </c>
      <c r="G500" s="15">
        <f>IF($E500="","",IFERROR(INDEX('Sucursales y productos'!$F$2:$F$301,MATCH($E500,'Sucursales y productos'!$D$2:$D$301,0)),""))</f>
        <v/>
      </c>
      <c r="H500" s="16" t="n"/>
      <c r="I500" s="16" t="n"/>
      <c r="J500" s="14" t="n"/>
      <c r="K500" s="16" t="n"/>
      <c r="L500" s="14" t="n"/>
      <c r="M500" s="13" t="n"/>
      <c r="N500" s="17">
        <f>IF(OR($H500="",$I500=""),"",MAX(0,$H500-$I500))</f>
        <v/>
      </c>
      <c r="O500" s="17">
        <f>IF(OR($I500="",$K500=""),"",$K500-$I500)</f>
        <v/>
      </c>
      <c r="P500" s="18">
        <f>IF($E500="","",IFERROR(INDEX('Sucursales y productos'!$G$2:$G$301,MATCH($E500,'Sucursales y productos'!$D$2:$D$301,0)),0))</f>
        <v/>
      </c>
      <c r="Q500" s="18">
        <f>IF($O500="","",$O500*N($P500))</f>
        <v/>
      </c>
      <c r="R500" s="18">
        <f>IF($I500="","",$I500*N($P500))</f>
        <v/>
      </c>
      <c r="S500" s="15">
        <f>IF($E500="","",IF($I500="","Pedido sin enviar",IF($K500="",IF(N($I500)&lt;N($H500),"Envío parcial · en camino","En camino"),IF($K500=$I500,IF(N($I500)&lt;N($H500),"Recibido · envío parcial","Recibido OK"),"Recibido con diferencia"))))</f>
        <v/>
      </c>
      <c r="T500" s="13" t="n"/>
      <c r="U500" s="15">
        <f>IF(OR($A500="",$A500&lt;&gt;Remito!$C$3),"",COUNTIF($A$2:$A500,$A500))</f>
        <v/>
      </c>
    </row>
    <row r="501">
      <c r="A501" s="13" t="n"/>
      <c r="B501" s="14" t="n"/>
      <c r="C501" s="13" t="n"/>
      <c r="D501" s="13" t="n"/>
      <c r="E501" s="13" t="n"/>
      <c r="F501" s="15">
        <f>IF($E501="","",IFERROR(INDEX('Sucursales y productos'!$E$2:$E$301,MATCH($E501,'Sucursales y productos'!$D$2:$D$301,0)),"Código no cargado"))</f>
        <v/>
      </c>
      <c r="G501" s="15">
        <f>IF($E501="","",IFERROR(INDEX('Sucursales y productos'!$F$2:$F$301,MATCH($E501,'Sucursales y productos'!$D$2:$D$301,0)),""))</f>
        <v/>
      </c>
      <c r="H501" s="16" t="n"/>
      <c r="I501" s="16" t="n"/>
      <c r="J501" s="14" t="n"/>
      <c r="K501" s="16" t="n"/>
      <c r="L501" s="14" t="n"/>
      <c r="M501" s="13" t="n"/>
      <c r="N501" s="17">
        <f>IF(OR($H501="",$I501=""),"",MAX(0,$H501-$I501))</f>
        <v/>
      </c>
      <c r="O501" s="17">
        <f>IF(OR($I501="",$K501=""),"",$K501-$I501)</f>
        <v/>
      </c>
      <c r="P501" s="18">
        <f>IF($E501="","",IFERROR(INDEX('Sucursales y productos'!$G$2:$G$301,MATCH($E501,'Sucursales y productos'!$D$2:$D$301,0)),0))</f>
        <v/>
      </c>
      <c r="Q501" s="18">
        <f>IF($O501="","",$O501*N($P501))</f>
        <v/>
      </c>
      <c r="R501" s="18">
        <f>IF($I501="","",$I501*N($P501))</f>
        <v/>
      </c>
      <c r="S501" s="15">
        <f>IF($E501="","",IF($I501="","Pedido sin enviar",IF($K501="",IF(N($I501)&lt;N($H501),"Envío parcial · en camino","En camino"),IF($K501=$I501,IF(N($I501)&lt;N($H501),"Recibido · envío parcial","Recibido OK"),"Recibido con diferencia"))))</f>
        <v/>
      </c>
      <c r="T501" s="13" t="n"/>
      <c r="U501" s="15">
        <f>IF(OR($A501="",$A501&lt;&gt;Remito!$C$3),"",COUNTIF($A$2:$A501,$A501))</f>
        <v/>
      </c>
    </row>
    <row r="502">
      <c r="A502" s="13" t="n"/>
      <c r="B502" s="14" t="n"/>
      <c r="C502" s="13" t="n"/>
      <c r="D502" s="13" t="n"/>
      <c r="E502" s="13" t="n"/>
      <c r="F502" s="15">
        <f>IF($E502="","",IFERROR(INDEX('Sucursales y productos'!$E$2:$E$301,MATCH($E502,'Sucursales y productos'!$D$2:$D$301,0)),"Código no cargado"))</f>
        <v/>
      </c>
      <c r="G502" s="15">
        <f>IF($E502="","",IFERROR(INDEX('Sucursales y productos'!$F$2:$F$301,MATCH($E502,'Sucursales y productos'!$D$2:$D$301,0)),""))</f>
        <v/>
      </c>
      <c r="H502" s="16" t="n"/>
      <c r="I502" s="16" t="n"/>
      <c r="J502" s="14" t="n"/>
      <c r="K502" s="16" t="n"/>
      <c r="L502" s="14" t="n"/>
      <c r="M502" s="13" t="n"/>
      <c r="N502" s="17">
        <f>IF(OR($H502="",$I502=""),"",MAX(0,$H502-$I502))</f>
        <v/>
      </c>
      <c r="O502" s="17">
        <f>IF(OR($I502="",$K502=""),"",$K502-$I502)</f>
        <v/>
      </c>
      <c r="P502" s="18">
        <f>IF($E502="","",IFERROR(INDEX('Sucursales y productos'!$G$2:$G$301,MATCH($E502,'Sucursales y productos'!$D$2:$D$301,0)),0))</f>
        <v/>
      </c>
      <c r="Q502" s="18">
        <f>IF($O502="","",$O502*N($P502))</f>
        <v/>
      </c>
      <c r="R502" s="18">
        <f>IF($I502="","",$I502*N($P502))</f>
        <v/>
      </c>
      <c r="S502" s="15">
        <f>IF($E502="","",IF($I502="","Pedido sin enviar",IF($K502="",IF(N($I502)&lt;N($H502),"Envío parcial · en camino","En camino"),IF($K502=$I502,IF(N($I502)&lt;N($H502),"Recibido · envío parcial","Recibido OK"),"Recibido con diferencia"))))</f>
        <v/>
      </c>
      <c r="T502" s="13" t="n"/>
      <c r="U502" s="15">
        <f>IF(OR($A502="",$A502&lt;&gt;Remito!$C$3),"",COUNTIF($A$2:$A502,$A502))</f>
        <v/>
      </c>
    </row>
    <row r="503">
      <c r="A503" s="13" t="n"/>
      <c r="B503" s="14" t="n"/>
      <c r="C503" s="13" t="n"/>
      <c r="D503" s="13" t="n"/>
      <c r="E503" s="13" t="n"/>
      <c r="F503" s="15">
        <f>IF($E503="","",IFERROR(INDEX('Sucursales y productos'!$E$2:$E$301,MATCH($E503,'Sucursales y productos'!$D$2:$D$301,0)),"Código no cargado"))</f>
        <v/>
      </c>
      <c r="G503" s="15">
        <f>IF($E503="","",IFERROR(INDEX('Sucursales y productos'!$F$2:$F$301,MATCH($E503,'Sucursales y productos'!$D$2:$D$301,0)),""))</f>
        <v/>
      </c>
      <c r="H503" s="16" t="n"/>
      <c r="I503" s="16" t="n"/>
      <c r="J503" s="14" t="n"/>
      <c r="K503" s="16" t="n"/>
      <c r="L503" s="14" t="n"/>
      <c r="M503" s="13" t="n"/>
      <c r="N503" s="17">
        <f>IF(OR($H503="",$I503=""),"",MAX(0,$H503-$I503))</f>
        <v/>
      </c>
      <c r="O503" s="17">
        <f>IF(OR($I503="",$K503=""),"",$K503-$I503)</f>
        <v/>
      </c>
      <c r="P503" s="18">
        <f>IF($E503="","",IFERROR(INDEX('Sucursales y productos'!$G$2:$G$301,MATCH($E503,'Sucursales y productos'!$D$2:$D$301,0)),0))</f>
        <v/>
      </c>
      <c r="Q503" s="18">
        <f>IF($O503="","",$O503*N($P503))</f>
        <v/>
      </c>
      <c r="R503" s="18">
        <f>IF($I503="","",$I503*N($P503))</f>
        <v/>
      </c>
      <c r="S503" s="15">
        <f>IF($E503="","",IF($I503="","Pedido sin enviar",IF($K503="",IF(N($I503)&lt;N($H503),"Envío parcial · en camino","En camino"),IF($K503=$I503,IF(N($I503)&lt;N($H503),"Recibido · envío parcial","Recibido OK"),"Recibido con diferencia"))))</f>
        <v/>
      </c>
      <c r="T503" s="13" t="n"/>
      <c r="U503" s="15">
        <f>IF(OR($A503="",$A503&lt;&gt;Remito!$C$3),"",COUNTIF($A$2:$A503,$A503))</f>
        <v/>
      </c>
    </row>
    <row r="504">
      <c r="A504" s="13" t="n"/>
      <c r="B504" s="14" t="n"/>
      <c r="C504" s="13" t="n"/>
      <c r="D504" s="13" t="n"/>
      <c r="E504" s="13" t="n"/>
      <c r="F504" s="15">
        <f>IF($E504="","",IFERROR(INDEX('Sucursales y productos'!$E$2:$E$301,MATCH($E504,'Sucursales y productos'!$D$2:$D$301,0)),"Código no cargado"))</f>
        <v/>
      </c>
      <c r="G504" s="15">
        <f>IF($E504="","",IFERROR(INDEX('Sucursales y productos'!$F$2:$F$301,MATCH($E504,'Sucursales y productos'!$D$2:$D$301,0)),""))</f>
        <v/>
      </c>
      <c r="H504" s="16" t="n"/>
      <c r="I504" s="16" t="n"/>
      <c r="J504" s="14" t="n"/>
      <c r="K504" s="16" t="n"/>
      <c r="L504" s="14" t="n"/>
      <c r="M504" s="13" t="n"/>
      <c r="N504" s="17">
        <f>IF(OR($H504="",$I504=""),"",MAX(0,$H504-$I504))</f>
        <v/>
      </c>
      <c r="O504" s="17">
        <f>IF(OR($I504="",$K504=""),"",$K504-$I504)</f>
        <v/>
      </c>
      <c r="P504" s="18">
        <f>IF($E504="","",IFERROR(INDEX('Sucursales y productos'!$G$2:$G$301,MATCH($E504,'Sucursales y productos'!$D$2:$D$301,0)),0))</f>
        <v/>
      </c>
      <c r="Q504" s="18">
        <f>IF($O504="","",$O504*N($P504))</f>
        <v/>
      </c>
      <c r="R504" s="18">
        <f>IF($I504="","",$I504*N($P504))</f>
        <v/>
      </c>
      <c r="S504" s="15">
        <f>IF($E504="","",IF($I504="","Pedido sin enviar",IF($K504="",IF(N($I504)&lt;N($H504),"Envío parcial · en camino","En camino"),IF($K504=$I504,IF(N($I504)&lt;N($H504),"Recibido · envío parcial","Recibido OK"),"Recibido con diferencia"))))</f>
        <v/>
      </c>
      <c r="T504" s="13" t="n"/>
      <c r="U504" s="15">
        <f>IF(OR($A504="",$A504&lt;&gt;Remito!$C$3),"",COUNTIF($A$2:$A504,$A504))</f>
        <v/>
      </c>
    </row>
    <row r="505">
      <c r="A505" s="13" t="n"/>
      <c r="B505" s="14" t="n"/>
      <c r="C505" s="13" t="n"/>
      <c r="D505" s="13" t="n"/>
      <c r="E505" s="13" t="n"/>
      <c r="F505" s="15">
        <f>IF($E505="","",IFERROR(INDEX('Sucursales y productos'!$E$2:$E$301,MATCH($E505,'Sucursales y productos'!$D$2:$D$301,0)),"Código no cargado"))</f>
        <v/>
      </c>
      <c r="G505" s="15">
        <f>IF($E505="","",IFERROR(INDEX('Sucursales y productos'!$F$2:$F$301,MATCH($E505,'Sucursales y productos'!$D$2:$D$301,0)),""))</f>
        <v/>
      </c>
      <c r="H505" s="16" t="n"/>
      <c r="I505" s="16" t="n"/>
      <c r="J505" s="14" t="n"/>
      <c r="K505" s="16" t="n"/>
      <c r="L505" s="14" t="n"/>
      <c r="M505" s="13" t="n"/>
      <c r="N505" s="17">
        <f>IF(OR($H505="",$I505=""),"",MAX(0,$H505-$I505))</f>
        <v/>
      </c>
      <c r="O505" s="17">
        <f>IF(OR($I505="",$K505=""),"",$K505-$I505)</f>
        <v/>
      </c>
      <c r="P505" s="18">
        <f>IF($E505="","",IFERROR(INDEX('Sucursales y productos'!$G$2:$G$301,MATCH($E505,'Sucursales y productos'!$D$2:$D$301,0)),0))</f>
        <v/>
      </c>
      <c r="Q505" s="18">
        <f>IF($O505="","",$O505*N($P505))</f>
        <v/>
      </c>
      <c r="R505" s="18">
        <f>IF($I505="","",$I505*N($P505))</f>
        <v/>
      </c>
      <c r="S505" s="15">
        <f>IF($E505="","",IF($I505="","Pedido sin enviar",IF($K505="",IF(N($I505)&lt;N($H505),"Envío parcial · en camino","En camino"),IF($K505=$I505,IF(N($I505)&lt;N($H505),"Recibido · envío parcial","Recibido OK"),"Recibido con diferencia"))))</f>
        <v/>
      </c>
      <c r="T505" s="13" t="n"/>
      <c r="U505" s="15">
        <f>IF(OR($A505="",$A505&lt;&gt;Remito!$C$3),"",COUNTIF($A$2:$A505,$A505))</f>
        <v/>
      </c>
    </row>
    <row r="506">
      <c r="A506" s="13" t="n"/>
      <c r="B506" s="14" t="n"/>
      <c r="C506" s="13" t="n"/>
      <c r="D506" s="13" t="n"/>
      <c r="E506" s="13" t="n"/>
      <c r="F506" s="15">
        <f>IF($E506="","",IFERROR(INDEX('Sucursales y productos'!$E$2:$E$301,MATCH($E506,'Sucursales y productos'!$D$2:$D$301,0)),"Código no cargado"))</f>
        <v/>
      </c>
      <c r="G506" s="15">
        <f>IF($E506="","",IFERROR(INDEX('Sucursales y productos'!$F$2:$F$301,MATCH($E506,'Sucursales y productos'!$D$2:$D$301,0)),""))</f>
        <v/>
      </c>
      <c r="H506" s="16" t="n"/>
      <c r="I506" s="16" t="n"/>
      <c r="J506" s="14" t="n"/>
      <c r="K506" s="16" t="n"/>
      <c r="L506" s="14" t="n"/>
      <c r="M506" s="13" t="n"/>
      <c r="N506" s="17">
        <f>IF(OR($H506="",$I506=""),"",MAX(0,$H506-$I506))</f>
        <v/>
      </c>
      <c r="O506" s="17">
        <f>IF(OR($I506="",$K506=""),"",$K506-$I506)</f>
        <v/>
      </c>
      <c r="P506" s="18">
        <f>IF($E506="","",IFERROR(INDEX('Sucursales y productos'!$G$2:$G$301,MATCH($E506,'Sucursales y productos'!$D$2:$D$301,0)),0))</f>
        <v/>
      </c>
      <c r="Q506" s="18">
        <f>IF($O506="","",$O506*N($P506))</f>
        <v/>
      </c>
      <c r="R506" s="18">
        <f>IF($I506="","",$I506*N($P506))</f>
        <v/>
      </c>
      <c r="S506" s="15">
        <f>IF($E506="","",IF($I506="","Pedido sin enviar",IF($K506="",IF(N($I506)&lt;N($H506),"Envío parcial · en camino","En camino"),IF($K506=$I506,IF(N($I506)&lt;N($H506),"Recibido · envío parcial","Recibido OK"),"Recibido con diferencia"))))</f>
        <v/>
      </c>
      <c r="T506" s="13" t="n"/>
      <c r="U506" s="15">
        <f>IF(OR($A506="",$A506&lt;&gt;Remito!$C$3),"",COUNTIF($A$2:$A506,$A506))</f>
        <v/>
      </c>
    </row>
    <row r="507">
      <c r="A507" s="13" t="n"/>
      <c r="B507" s="14" t="n"/>
      <c r="C507" s="13" t="n"/>
      <c r="D507" s="13" t="n"/>
      <c r="E507" s="13" t="n"/>
      <c r="F507" s="15">
        <f>IF($E507="","",IFERROR(INDEX('Sucursales y productos'!$E$2:$E$301,MATCH($E507,'Sucursales y productos'!$D$2:$D$301,0)),"Código no cargado"))</f>
        <v/>
      </c>
      <c r="G507" s="15">
        <f>IF($E507="","",IFERROR(INDEX('Sucursales y productos'!$F$2:$F$301,MATCH($E507,'Sucursales y productos'!$D$2:$D$301,0)),""))</f>
        <v/>
      </c>
      <c r="H507" s="16" t="n"/>
      <c r="I507" s="16" t="n"/>
      <c r="J507" s="14" t="n"/>
      <c r="K507" s="16" t="n"/>
      <c r="L507" s="14" t="n"/>
      <c r="M507" s="13" t="n"/>
      <c r="N507" s="17">
        <f>IF(OR($H507="",$I507=""),"",MAX(0,$H507-$I507))</f>
        <v/>
      </c>
      <c r="O507" s="17">
        <f>IF(OR($I507="",$K507=""),"",$K507-$I507)</f>
        <v/>
      </c>
      <c r="P507" s="18">
        <f>IF($E507="","",IFERROR(INDEX('Sucursales y productos'!$G$2:$G$301,MATCH($E507,'Sucursales y productos'!$D$2:$D$301,0)),0))</f>
        <v/>
      </c>
      <c r="Q507" s="18">
        <f>IF($O507="","",$O507*N($P507))</f>
        <v/>
      </c>
      <c r="R507" s="18">
        <f>IF($I507="","",$I507*N($P507))</f>
        <v/>
      </c>
      <c r="S507" s="15">
        <f>IF($E507="","",IF($I507="","Pedido sin enviar",IF($K507="",IF(N($I507)&lt;N($H507),"Envío parcial · en camino","En camino"),IF($K507=$I507,IF(N($I507)&lt;N($H507),"Recibido · envío parcial","Recibido OK"),"Recibido con diferencia"))))</f>
        <v/>
      </c>
      <c r="T507" s="13" t="n"/>
      <c r="U507" s="15">
        <f>IF(OR($A507="",$A507&lt;&gt;Remito!$C$3),"",COUNTIF($A$2:$A507,$A507))</f>
        <v/>
      </c>
    </row>
    <row r="508">
      <c r="A508" s="13" t="n"/>
      <c r="B508" s="14" t="n"/>
      <c r="C508" s="13" t="n"/>
      <c r="D508" s="13" t="n"/>
      <c r="E508" s="13" t="n"/>
      <c r="F508" s="15">
        <f>IF($E508="","",IFERROR(INDEX('Sucursales y productos'!$E$2:$E$301,MATCH($E508,'Sucursales y productos'!$D$2:$D$301,0)),"Código no cargado"))</f>
        <v/>
      </c>
      <c r="G508" s="15">
        <f>IF($E508="","",IFERROR(INDEX('Sucursales y productos'!$F$2:$F$301,MATCH($E508,'Sucursales y productos'!$D$2:$D$301,0)),""))</f>
        <v/>
      </c>
      <c r="H508" s="16" t="n"/>
      <c r="I508" s="16" t="n"/>
      <c r="J508" s="14" t="n"/>
      <c r="K508" s="16" t="n"/>
      <c r="L508" s="14" t="n"/>
      <c r="M508" s="13" t="n"/>
      <c r="N508" s="17">
        <f>IF(OR($H508="",$I508=""),"",MAX(0,$H508-$I508))</f>
        <v/>
      </c>
      <c r="O508" s="17">
        <f>IF(OR($I508="",$K508=""),"",$K508-$I508)</f>
        <v/>
      </c>
      <c r="P508" s="18">
        <f>IF($E508="","",IFERROR(INDEX('Sucursales y productos'!$G$2:$G$301,MATCH($E508,'Sucursales y productos'!$D$2:$D$301,0)),0))</f>
        <v/>
      </c>
      <c r="Q508" s="18">
        <f>IF($O508="","",$O508*N($P508))</f>
        <v/>
      </c>
      <c r="R508" s="18">
        <f>IF($I508="","",$I508*N($P508))</f>
        <v/>
      </c>
      <c r="S508" s="15">
        <f>IF($E508="","",IF($I508="","Pedido sin enviar",IF($K508="",IF(N($I508)&lt;N($H508),"Envío parcial · en camino","En camino"),IF($K508=$I508,IF(N($I508)&lt;N($H508),"Recibido · envío parcial","Recibido OK"),"Recibido con diferencia"))))</f>
        <v/>
      </c>
      <c r="T508" s="13" t="n"/>
      <c r="U508" s="15">
        <f>IF(OR($A508="",$A508&lt;&gt;Remito!$C$3),"",COUNTIF($A$2:$A508,$A508))</f>
        <v/>
      </c>
    </row>
    <row r="509">
      <c r="A509" s="13" t="n"/>
      <c r="B509" s="14" t="n"/>
      <c r="C509" s="13" t="n"/>
      <c r="D509" s="13" t="n"/>
      <c r="E509" s="13" t="n"/>
      <c r="F509" s="15">
        <f>IF($E509="","",IFERROR(INDEX('Sucursales y productos'!$E$2:$E$301,MATCH($E509,'Sucursales y productos'!$D$2:$D$301,0)),"Código no cargado"))</f>
        <v/>
      </c>
      <c r="G509" s="15">
        <f>IF($E509="","",IFERROR(INDEX('Sucursales y productos'!$F$2:$F$301,MATCH($E509,'Sucursales y productos'!$D$2:$D$301,0)),""))</f>
        <v/>
      </c>
      <c r="H509" s="16" t="n"/>
      <c r="I509" s="16" t="n"/>
      <c r="J509" s="14" t="n"/>
      <c r="K509" s="16" t="n"/>
      <c r="L509" s="14" t="n"/>
      <c r="M509" s="13" t="n"/>
      <c r="N509" s="17">
        <f>IF(OR($H509="",$I509=""),"",MAX(0,$H509-$I509))</f>
        <v/>
      </c>
      <c r="O509" s="17">
        <f>IF(OR($I509="",$K509=""),"",$K509-$I509)</f>
        <v/>
      </c>
      <c r="P509" s="18">
        <f>IF($E509="","",IFERROR(INDEX('Sucursales y productos'!$G$2:$G$301,MATCH($E509,'Sucursales y productos'!$D$2:$D$301,0)),0))</f>
        <v/>
      </c>
      <c r="Q509" s="18">
        <f>IF($O509="","",$O509*N($P509))</f>
        <v/>
      </c>
      <c r="R509" s="18">
        <f>IF($I509="","",$I509*N($P509))</f>
        <v/>
      </c>
      <c r="S509" s="15">
        <f>IF($E509="","",IF($I509="","Pedido sin enviar",IF($K509="",IF(N($I509)&lt;N($H509),"Envío parcial · en camino","En camino"),IF($K509=$I509,IF(N($I509)&lt;N($H509),"Recibido · envío parcial","Recibido OK"),"Recibido con diferencia"))))</f>
        <v/>
      </c>
      <c r="T509" s="13" t="n"/>
      <c r="U509" s="15">
        <f>IF(OR($A509="",$A509&lt;&gt;Remito!$C$3),"",COUNTIF($A$2:$A509,$A509))</f>
        <v/>
      </c>
    </row>
    <row r="510">
      <c r="A510" s="13" t="n"/>
      <c r="B510" s="14" t="n"/>
      <c r="C510" s="13" t="n"/>
      <c r="D510" s="13" t="n"/>
      <c r="E510" s="13" t="n"/>
      <c r="F510" s="15">
        <f>IF($E510="","",IFERROR(INDEX('Sucursales y productos'!$E$2:$E$301,MATCH($E510,'Sucursales y productos'!$D$2:$D$301,0)),"Código no cargado"))</f>
        <v/>
      </c>
      <c r="G510" s="15">
        <f>IF($E510="","",IFERROR(INDEX('Sucursales y productos'!$F$2:$F$301,MATCH($E510,'Sucursales y productos'!$D$2:$D$301,0)),""))</f>
        <v/>
      </c>
      <c r="H510" s="16" t="n"/>
      <c r="I510" s="16" t="n"/>
      <c r="J510" s="14" t="n"/>
      <c r="K510" s="16" t="n"/>
      <c r="L510" s="14" t="n"/>
      <c r="M510" s="13" t="n"/>
      <c r="N510" s="17">
        <f>IF(OR($H510="",$I510=""),"",MAX(0,$H510-$I510))</f>
        <v/>
      </c>
      <c r="O510" s="17">
        <f>IF(OR($I510="",$K510=""),"",$K510-$I510)</f>
        <v/>
      </c>
      <c r="P510" s="18">
        <f>IF($E510="","",IFERROR(INDEX('Sucursales y productos'!$G$2:$G$301,MATCH($E510,'Sucursales y productos'!$D$2:$D$301,0)),0))</f>
        <v/>
      </c>
      <c r="Q510" s="18">
        <f>IF($O510="","",$O510*N($P510))</f>
        <v/>
      </c>
      <c r="R510" s="18">
        <f>IF($I510="","",$I510*N($P510))</f>
        <v/>
      </c>
      <c r="S510" s="15">
        <f>IF($E510="","",IF($I510="","Pedido sin enviar",IF($K510="",IF(N($I510)&lt;N($H510),"Envío parcial · en camino","En camino"),IF($K510=$I510,IF(N($I510)&lt;N($H510),"Recibido · envío parcial","Recibido OK"),"Recibido con diferencia"))))</f>
        <v/>
      </c>
      <c r="T510" s="13" t="n"/>
      <c r="U510" s="15">
        <f>IF(OR($A510="",$A510&lt;&gt;Remito!$C$3),"",COUNTIF($A$2:$A510,$A510))</f>
        <v/>
      </c>
    </row>
    <row r="511">
      <c r="A511" s="13" t="n"/>
      <c r="B511" s="14" t="n"/>
      <c r="C511" s="13" t="n"/>
      <c r="D511" s="13" t="n"/>
      <c r="E511" s="13" t="n"/>
      <c r="F511" s="15">
        <f>IF($E511="","",IFERROR(INDEX('Sucursales y productos'!$E$2:$E$301,MATCH($E511,'Sucursales y productos'!$D$2:$D$301,0)),"Código no cargado"))</f>
        <v/>
      </c>
      <c r="G511" s="15">
        <f>IF($E511="","",IFERROR(INDEX('Sucursales y productos'!$F$2:$F$301,MATCH($E511,'Sucursales y productos'!$D$2:$D$301,0)),""))</f>
        <v/>
      </c>
      <c r="H511" s="16" t="n"/>
      <c r="I511" s="16" t="n"/>
      <c r="J511" s="14" t="n"/>
      <c r="K511" s="16" t="n"/>
      <c r="L511" s="14" t="n"/>
      <c r="M511" s="13" t="n"/>
      <c r="N511" s="17">
        <f>IF(OR($H511="",$I511=""),"",MAX(0,$H511-$I511))</f>
        <v/>
      </c>
      <c r="O511" s="17">
        <f>IF(OR($I511="",$K511=""),"",$K511-$I511)</f>
        <v/>
      </c>
      <c r="P511" s="18">
        <f>IF($E511="","",IFERROR(INDEX('Sucursales y productos'!$G$2:$G$301,MATCH($E511,'Sucursales y productos'!$D$2:$D$301,0)),0))</f>
        <v/>
      </c>
      <c r="Q511" s="18">
        <f>IF($O511="","",$O511*N($P511))</f>
        <v/>
      </c>
      <c r="R511" s="18">
        <f>IF($I511="","",$I511*N($P511))</f>
        <v/>
      </c>
      <c r="S511" s="15">
        <f>IF($E511="","",IF($I511="","Pedido sin enviar",IF($K511="",IF(N($I511)&lt;N($H511),"Envío parcial · en camino","En camino"),IF($K511=$I511,IF(N($I511)&lt;N($H511),"Recibido · envío parcial","Recibido OK"),"Recibido con diferencia"))))</f>
        <v/>
      </c>
      <c r="T511" s="13" t="n"/>
      <c r="U511" s="15">
        <f>IF(OR($A511="",$A511&lt;&gt;Remito!$C$3),"",COUNTIF($A$2:$A511,$A511))</f>
        <v/>
      </c>
    </row>
    <row r="512">
      <c r="A512" s="13" t="n"/>
      <c r="B512" s="14" t="n"/>
      <c r="C512" s="13" t="n"/>
      <c r="D512" s="13" t="n"/>
      <c r="E512" s="13" t="n"/>
      <c r="F512" s="15">
        <f>IF($E512="","",IFERROR(INDEX('Sucursales y productos'!$E$2:$E$301,MATCH($E512,'Sucursales y productos'!$D$2:$D$301,0)),"Código no cargado"))</f>
        <v/>
      </c>
      <c r="G512" s="15">
        <f>IF($E512="","",IFERROR(INDEX('Sucursales y productos'!$F$2:$F$301,MATCH($E512,'Sucursales y productos'!$D$2:$D$301,0)),""))</f>
        <v/>
      </c>
      <c r="H512" s="16" t="n"/>
      <c r="I512" s="16" t="n"/>
      <c r="J512" s="14" t="n"/>
      <c r="K512" s="16" t="n"/>
      <c r="L512" s="14" t="n"/>
      <c r="M512" s="13" t="n"/>
      <c r="N512" s="17">
        <f>IF(OR($H512="",$I512=""),"",MAX(0,$H512-$I512))</f>
        <v/>
      </c>
      <c r="O512" s="17">
        <f>IF(OR($I512="",$K512=""),"",$K512-$I512)</f>
        <v/>
      </c>
      <c r="P512" s="18">
        <f>IF($E512="","",IFERROR(INDEX('Sucursales y productos'!$G$2:$G$301,MATCH($E512,'Sucursales y productos'!$D$2:$D$301,0)),0))</f>
        <v/>
      </c>
      <c r="Q512" s="18">
        <f>IF($O512="","",$O512*N($P512))</f>
        <v/>
      </c>
      <c r="R512" s="18">
        <f>IF($I512="","",$I512*N($P512))</f>
        <v/>
      </c>
      <c r="S512" s="15">
        <f>IF($E512="","",IF($I512="","Pedido sin enviar",IF($K512="",IF(N($I512)&lt;N($H512),"Envío parcial · en camino","En camino"),IF($K512=$I512,IF(N($I512)&lt;N($H512),"Recibido · envío parcial","Recibido OK"),"Recibido con diferencia"))))</f>
        <v/>
      </c>
      <c r="T512" s="13" t="n"/>
      <c r="U512" s="15">
        <f>IF(OR($A512="",$A512&lt;&gt;Remito!$C$3),"",COUNTIF($A$2:$A512,$A512))</f>
        <v/>
      </c>
    </row>
    <row r="513">
      <c r="A513" s="13" t="n"/>
      <c r="B513" s="14" t="n"/>
      <c r="C513" s="13" t="n"/>
      <c r="D513" s="13" t="n"/>
      <c r="E513" s="13" t="n"/>
      <c r="F513" s="15">
        <f>IF($E513="","",IFERROR(INDEX('Sucursales y productos'!$E$2:$E$301,MATCH($E513,'Sucursales y productos'!$D$2:$D$301,0)),"Código no cargado"))</f>
        <v/>
      </c>
      <c r="G513" s="15">
        <f>IF($E513="","",IFERROR(INDEX('Sucursales y productos'!$F$2:$F$301,MATCH($E513,'Sucursales y productos'!$D$2:$D$301,0)),""))</f>
        <v/>
      </c>
      <c r="H513" s="16" t="n"/>
      <c r="I513" s="16" t="n"/>
      <c r="J513" s="14" t="n"/>
      <c r="K513" s="16" t="n"/>
      <c r="L513" s="14" t="n"/>
      <c r="M513" s="13" t="n"/>
      <c r="N513" s="17">
        <f>IF(OR($H513="",$I513=""),"",MAX(0,$H513-$I513))</f>
        <v/>
      </c>
      <c r="O513" s="17">
        <f>IF(OR($I513="",$K513=""),"",$K513-$I513)</f>
        <v/>
      </c>
      <c r="P513" s="18">
        <f>IF($E513="","",IFERROR(INDEX('Sucursales y productos'!$G$2:$G$301,MATCH($E513,'Sucursales y productos'!$D$2:$D$301,0)),0))</f>
        <v/>
      </c>
      <c r="Q513" s="18">
        <f>IF($O513="","",$O513*N($P513))</f>
        <v/>
      </c>
      <c r="R513" s="18">
        <f>IF($I513="","",$I513*N($P513))</f>
        <v/>
      </c>
      <c r="S513" s="15">
        <f>IF($E513="","",IF($I513="","Pedido sin enviar",IF($K513="",IF(N($I513)&lt;N($H513),"Envío parcial · en camino","En camino"),IF($K513=$I513,IF(N($I513)&lt;N($H513),"Recibido · envío parcial","Recibido OK"),"Recibido con diferencia"))))</f>
        <v/>
      </c>
      <c r="T513" s="13" t="n"/>
      <c r="U513" s="15">
        <f>IF(OR($A513="",$A513&lt;&gt;Remito!$C$3),"",COUNTIF($A$2:$A513,$A513))</f>
        <v/>
      </c>
    </row>
    <row r="514">
      <c r="A514" s="13" t="n"/>
      <c r="B514" s="14" t="n"/>
      <c r="C514" s="13" t="n"/>
      <c r="D514" s="13" t="n"/>
      <c r="E514" s="13" t="n"/>
      <c r="F514" s="15">
        <f>IF($E514="","",IFERROR(INDEX('Sucursales y productos'!$E$2:$E$301,MATCH($E514,'Sucursales y productos'!$D$2:$D$301,0)),"Código no cargado"))</f>
        <v/>
      </c>
      <c r="G514" s="15">
        <f>IF($E514="","",IFERROR(INDEX('Sucursales y productos'!$F$2:$F$301,MATCH($E514,'Sucursales y productos'!$D$2:$D$301,0)),""))</f>
        <v/>
      </c>
      <c r="H514" s="16" t="n"/>
      <c r="I514" s="16" t="n"/>
      <c r="J514" s="14" t="n"/>
      <c r="K514" s="16" t="n"/>
      <c r="L514" s="14" t="n"/>
      <c r="M514" s="13" t="n"/>
      <c r="N514" s="17">
        <f>IF(OR($H514="",$I514=""),"",MAX(0,$H514-$I514))</f>
        <v/>
      </c>
      <c r="O514" s="17">
        <f>IF(OR($I514="",$K514=""),"",$K514-$I514)</f>
        <v/>
      </c>
      <c r="P514" s="18">
        <f>IF($E514="","",IFERROR(INDEX('Sucursales y productos'!$G$2:$G$301,MATCH($E514,'Sucursales y productos'!$D$2:$D$301,0)),0))</f>
        <v/>
      </c>
      <c r="Q514" s="18">
        <f>IF($O514="","",$O514*N($P514))</f>
        <v/>
      </c>
      <c r="R514" s="18">
        <f>IF($I514="","",$I514*N($P514))</f>
        <v/>
      </c>
      <c r="S514" s="15">
        <f>IF($E514="","",IF($I514="","Pedido sin enviar",IF($K514="",IF(N($I514)&lt;N($H514),"Envío parcial · en camino","En camino"),IF($K514=$I514,IF(N($I514)&lt;N($H514),"Recibido · envío parcial","Recibido OK"),"Recibido con diferencia"))))</f>
        <v/>
      </c>
      <c r="T514" s="13" t="n"/>
      <c r="U514" s="15">
        <f>IF(OR($A514="",$A514&lt;&gt;Remito!$C$3),"",COUNTIF($A$2:$A514,$A514))</f>
        <v/>
      </c>
    </row>
    <row r="515">
      <c r="A515" s="13" t="n"/>
      <c r="B515" s="14" t="n"/>
      <c r="C515" s="13" t="n"/>
      <c r="D515" s="13" t="n"/>
      <c r="E515" s="13" t="n"/>
      <c r="F515" s="15">
        <f>IF($E515="","",IFERROR(INDEX('Sucursales y productos'!$E$2:$E$301,MATCH($E515,'Sucursales y productos'!$D$2:$D$301,0)),"Código no cargado"))</f>
        <v/>
      </c>
      <c r="G515" s="15">
        <f>IF($E515="","",IFERROR(INDEX('Sucursales y productos'!$F$2:$F$301,MATCH($E515,'Sucursales y productos'!$D$2:$D$301,0)),""))</f>
        <v/>
      </c>
      <c r="H515" s="16" t="n"/>
      <c r="I515" s="16" t="n"/>
      <c r="J515" s="14" t="n"/>
      <c r="K515" s="16" t="n"/>
      <c r="L515" s="14" t="n"/>
      <c r="M515" s="13" t="n"/>
      <c r="N515" s="17">
        <f>IF(OR($H515="",$I515=""),"",MAX(0,$H515-$I515))</f>
        <v/>
      </c>
      <c r="O515" s="17">
        <f>IF(OR($I515="",$K515=""),"",$K515-$I515)</f>
        <v/>
      </c>
      <c r="P515" s="18">
        <f>IF($E515="","",IFERROR(INDEX('Sucursales y productos'!$G$2:$G$301,MATCH($E515,'Sucursales y productos'!$D$2:$D$301,0)),0))</f>
        <v/>
      </c>
      <c r="Q515" s="18">
        <f>IF($O515="","",$O515*N($P515))</f>
        <v/>
      </c>
      <c r="R515" s="18">
        <f>IF($I515="","",$I515*N($P515))</f>
        <v/>
      </c>
      <c r="S515" s="15">
        <f>IF($E515="","",IF($I515="","Pedido sin enviar",IF($K515="",IF(N($I515)&lt;N($H515),"Envío parcial · en camino","En camino"),IF($K515=$I515,IF(N($I515)&lt;N($H515),"Recibido · envío parcial","Recibido OK"),"Recibido con diferencia"))))</f>
        <v/>
      </c>
      <c r="T515" s="13" t="n"/>
      <c r="U515" s="15">
        <f>IF(OR($A515="",$A515&lt;&gt;Remito!$C$3),"",COUNTIF($A$2:$A515,$A515))</f>
        <v/>
      </c>
    </row>
    <row r="516">
      <c r="A516" s="13" t="n"/>
      <c r="B516" s="14" t="n"/>
      <c r="C516" s="13" t="n"/>
      <c r="D516" s="13" t="n"/>
      <c r="E516" s="13" t="n"/>
      <c r="F516" s="15">
        <f>IF($E516="","",IFERROR(INDEX('Sucursales y productos'!$E$2:$E$301,MATCH($E516,'Sucursales y productos'!$D$2:$D$301,0)),"Código no cargado"))</f>
        <v/>
      </c>
      <c r="G516" s="15">
        <f>IF($E516="","",IFERROR(INDEX('Sucursales y productos'!$F$2:$F$301,MATCH($E516,'Sucursales y productos'!$D$2:$D$301,0)),""))</f>
        <v/>
      </c>
      <c r="H516" s="16" t="n"/>
      <c r="I516" s="16" t="n"/>
      <c r="J516" s="14" t="n"/>
      <c r="K516" s="16" t="n"/>
      <c r="L516" s="14" t="n"/>
      <c r="M516" s="13" t="n"/>
      <c r="N516" s="17">
        <f>IF(OR($H516="",$I516=""),"",MAX(0,$H516-$I516))</f>
        <v/>
      </c>
      <c r="O516" s="17">
        <f>IF(OR($I516="",$K516=""),"",$K516-$I516)</f>
        <v/>
      </c>
      <c r="P516" s="18">
        <f>IF($E516="","",IFERROR(INDEX('Sucursales y productos'!$G$2:$G$301,MATCH($E516,'Sucursales y productos'!$D$2:$D$301,0)),0))</f>
        <v/>
      </c>
      <c r="Q516" s="18">
        <f>IF($O516="","",$O516*N($P516))</f>
        <v/>
      </c>
      <c r="R516" s="18">
        <f>IF($I516="","",$I516*N($P516))</f>
        <v/>
      </c>
      <c r="S516" s="15">
        <f>IF($E516="","",IF($I516="","Pedido sin enviar",IF($K516="",IF(N($I516)&lt;N($H516),"Envío parcial · en camino","En camino"),IF($K516=$I516,IF(N($I516)&lt;N($H516),"Recibido · envío parcial","Recibido OK"),"Recibido con diferencia"))))</f>
        <v/>
      </c>
      <c r="T516" s="13" t="n"/>
      <c r="U516" s="15">
        <f>IF(OR($A516="",$A516&lt;&gt;Remito!$C$3),"",COUNTIF($A$2:$A516,$A516))</f>
        <v/>
      </c>
    </row>
    <row r="517">
      <c r="A517" s="13" t="n"/>
      <c r="B517" s="14" t="n"/>
      <c r="C517" s="13" t="n"/>
      <c r="D517" s="13" t="n"/>
      <c r="E517" s="13" t="n"/>
      <c r="F517" s="15">
        <f>IF($E517="","",IFERROR(INDEX('Sucursales y productos'!$E$2:$E$301,MATCH($E517,'Sucursales y productos'!$D$2:$D$301,0)),"Código no cargado"))</f>
        <v/>
      </c>
      <c r="G517" s="15">
        <f>IF($E517="","",IFERROR(INDEX('Sucursales y productos'!$F$2:$F$301,MATCH($E517,'Sucursales y productos'!$D$2:$D$301,0)),""))</f>
        <v/>
      </c>
      <c r="H517" s="16" t="n"/>
      <c r="I517" s="16" t="n"/>
      <c r="J517" s="14" t="n"/>
      <c r="K517" s="16" t="n"/>
      <c r="L517" s="14" t="n"/>
      <c r="M517" s="13" t="n"/>
      <c r="N517" s="17">
        <f>IF(OR($H517="",$I517=""),"",MAX(0,$H517-$I517))</f>
        <v/>
      </c>
      <c r="O517" s="17">
        <f>IF(OR($I517="",$K517=""),"",$K517-$I517)</f>
        <v/>
      </c>
      <c r="P517" s="18">
        <f>IF($E517="","",IFERROR(INDEX('Sucursales y productos'!$G$2:$G$301,MATCH($E517,'Sucursales y productos'!$D$2:$D$301,0)),0))</f>
        <v/>
      </c>
      <c r="Q517" s="18">
        <f>IF($O517="","",$O517*N($P517))</f>
        <v/>
      </c>
      <c r="R517" s="18">
        <f>IF($I517="","",$I517*N($P517))</f>
        <v/>
      </c>
      <c r="S517" s="15">
        <f>IF($E517="","",IF($I517="","Pedido sin enviar",IF($K517="",IF(N($I517)&lt;N($H517),"Envío parcial · en camino","En camino"),IF($K517=$I517,IF(N($I517)&lt;N($H517),"Recibido · envío parcial","Recibido OK"),"Recibido con diferencia"))))</f>
        <v/>
      </c>
      <c r="T517" s="13" t="n"/>
      <c r="U517" s="15">
        <f>IF(OR($A517="",$A517&lt;&gt;Remito!$C$3),"",COUNTIF($A$2:$A517,$A517))</f>
        <v/>
      </c>
    </row>
    <row r="518">
      <c r="A518" s="13" t="n"/>
      <c r="B518" s="14" t="n"/>
      <c r="C518" s="13" t="n"/>
      <c r="D518" s="13" t="n"/>
      <c r="E518" s="13" t="n"/>
      <c r="F518" s="15">
        <f>IF($E518="","",IFERROR(INDEX('Sucursales y productos'!$E$2:$E$301,MATCH($E518,'Sucursales y productos'!$D$2:$D$301,0)),"Código no cargado"))</f>
        <v/>
      </c>
      <c r="G518" s="15">
        <f>IF($E518="","",IFERROR(INDEX('Sucursales y productos'!$F$2:$F$301,MATCH($E518,'Sucursales y productos'!$D$2:$D$301,0)),""))</f>
        <v/>
      </c>
      <c r="H518" s="16" t="n"/>
      <c r="I518" s="16" t="n"/>
      <c r="J518" s="14" t="n"/>
      <c r="K518" s="16" t="n"/>
      <c r="L518" s="14" t="n"/>
      <c r="M518" s="13" t="n"/>
      <c r="N518" s="17">
        <f>IF(OR($H518="",$I518=""),"",MAX(0,$H518-$I518))</f>
        <v/>
      </c>
      <c r="O518" s="17">
        <f>IF(OR($I518="",$K518=""),"",$K518-$I518)</f>
        <v/>
      </c>
      <c r="P518" s="18">
        <f>IF($E518="","",IFERROR(INDEX('Sucursales y productos'!$G$2:$G$301,MATCH($E518,'Sucursales y productos'!$D$2:$D$301,0)),0))</f>
        <v/>
      </c>
      <c r="Q518" s="18">
        <f>IF($O518="","",$O518*N($P518))</f>
        <v/>
      </c>
      <c r="R518" s="18">
        <f>IF($I518="","",$I518*N($P518))</f>
        <v/>
      </c>
      <c r="S518" s="15">
        <f>IF($E518="","",IF($I518="","Pedido sin enviar",IF($K518="",IF(N($I518)&lt;N($H518),"Envío parcial · en camino","En camino"),IF($K518=$I518,IF(N($I518)&lt;N($H518),"Recibido · envío parcial","Recibido OK"),"Recibido con diferencia"))))</f>
        <v/>
      </c>
      <c r="T518" s="13" t="n"/>
      <c r="U518" s="15">
        <f>IF(OR($A518="",$A518&lt;&gt;Remito!$C$3),"",COUNTIF($A$2:$A518,$A518))</f>
        <v/>
      </c>
    </row>
    <row r="519">
      <c r="A519" s="13" t="n"/>
      <c r="B519" s="14" t="n"/>
      <c r="C519" s="13" t="n"/>
      <c r="D519" s="13" t="n"/>
      <c r="E519" s="13" t="n"/>
      <c r="F519" s="15">
        <f>IF($E519="","",IFERROR(INDEX('Sucursales y productos'!$E$2:$E$301,MATCH($E519,'Sucursales y productos'!$D$2:$D$301,0)),"Código no cargado"))</f>
        <v/>
      </c>
      <c r="G519" s="15">
        <f>IF($E519="","",IFERROR(INDEX('Sucursales y productos'!$F$2:$F$301,MATCH($E519,'Sucursales y productos'!$D$2:$D$301,0)),""))</f>
        <v/>
      </c>
      <c r="H519" s="16" t="n"/>
      <c r="I519" s="16" t="n"/>
      <c r="J519" s="14" t="n"/>
      <c r="K519" s="16" t="n"/>
      <c r="L519" s="14" t="n"/>
      <c r="M519" s="13" t="n"/>
      <c r="N519" s="17">
        <f>IF(OR($H519="",$I519=""),"",MAX(0,$H519-$I519))</f>
        <v/>
      </c>
      <c r="O519" s="17">
        <f>IF(OR($I519="",$K519=""),"",$K519-$I519)</f>
        <v/>
      </c>
      <c r="P519" s="18">
        <f>IF($E519="","",IFERROR(INDEX('Sucursales y productos'!$G$2:$G$301,MATCH($E519,'Sucursales y productos'!$D$2:$D$301,0)),0))</f>
        <v/>
      </c>
      <c r="Q519" s="18">
        <f>IF($O519="","",$O519*N($P519))</f>
        <v/>
      </c>
      <c r="R519" s="18">
        <f>IF($I519="","",$I519*N($P519))</f>
        <v/>
      </c>
      <c r="S519" s="15">
        <f>IF($E519="","",IF($I519="","Pedido sin enviar",IF($K519="",IF(N($I519)&lt;N($H519),"Envío parcial · en camino","En camino"),IF($K519=$I519,IF(N($I519)&lt;N($H519),"Recibido · envío parcial","Recibido OK"),"Recibido con diferencia"))))</f>
        <v/>
      </c>
      <c r="T519" s="13" t="n"/>
      <c r="U519" s="15">
        <f>IF(OR($A519="",$A519&lt;&gt;Remito!$C$3),"",COUNTIF($A$2:$A519,$A519))</f>
        <v/>
      </c>
    </row>
    <row r="520">
      <c r="A520" s="13" t="n"/>
      <c r="B520" s="14" t="n"/>
      <c r="C520" s="13" t="n"/>
      <c r="D520" s="13" t="n"/>
      <c r="E520" s="13" t="n"/>
      <c r="F520" s="15">
        <f>IF($E520="","",IFERROR(INDEX('Sucursales y productos'!$E$2:$E$301,MATCH($E520,'Sucursales y productos'!$D$2:$D$301,0)),"Código no cargado"))</f>
        <v/>
      </c>
      <c r="G520" s="15">
        <f>IF($E520="","",IFERROR(INDEX('Sucursales y productos'!$F$2:$F$301,MATCH($E520,'Sucursales y productos'!$D$2:$D$301,0)),""))</f>
        <v/>
      </c>
      <c r="H520" s="16" t="n"/>
      <c r="I520" s="16" t="n"/>
      <c r="J520" s="14" t="n"/>
      <c r="K520" s="16" t="n"/>
      <c r="L520" s="14" t="n"/>
      <c r="M520" s="13" t="n"/>
      <c r="N520" s="17">
        <f>IF(OR($H520="",$I520=""),"",MAX(0,$H520-$I520))</f>
        <v/>
      </c>
      <c r="O520" s="17">
        <f>IF(OR($I520="",$K520=""),"",$K520-$I520)</f>
        <v/>
      </c>
      <c r="P520" s="18">
        <f>IF($E520="","",IFERROR(INDEX('Sucursales y productos'!$G$2:$G$301,MATCH($E520,'Sucursales y productos'!$D$2:$D$301,0)),0))</f>
        <v/>
      </c>
      <c r="Q520" s="18">
        <f>IF($O520="","",$O520*N($P520))</f>
        <v/>
      </c>
      <c r="R520" s="18">
        <f>IF($I520="","",$I520*N($P520))</f>
        <v/>
      </c>
      <c r="S520" s="15">
        <f>IF($E520="","",IF($I520="","Pedido sin enviar",IF($K520="",IF(N($I520)&lt;N($H520),"Envío parcial · en camino","En camino"),IF($K520=$I520,IF(N($I520)&lt;N($H520),"Recibido · envío parcial","Recibido OK"),"Recibido con diferencia"))))</f>
        <v/>
      </c>
      <c r="T520" s="13" t="n"/>
      <c r="U520" s="15">
        <f>IF(OR($A520="",$A520&lt;&gt;Remito!$C$3),"",COUNTIF($A$2:$A520,$A520))</f>
        <v/>
      </c>
    </row>
    <row r="521">
      <c r="A521" s="13" t="n"/>
      <c r="B521" s="14" t="n"/>
      <c r="C521" s="13" t="n"/>
      <c r="D521" s="13" t="n"/>
      <c r="E521" s="13" t="n"/>
      <c r="F521" s="15">
        <f>IF($E521="","",IFERROR(INDEX('Sucursales y productos'!$E$2:$E$301,MATCH($E521,'Sucursales y productos'!$D$2:$D$301,0)),"Código no cargado"))</f>
        <v/>
      </c>
      <c r="G521" s="15">
        <f>IF($E521="","",IFERROR(INDEX('Sucursales y productos'!$F$2:$F$301,MATCH($E521,'Sucursales y productos'!$D$2:$D$301,0)),""))</f>
        <v/>
      </c>
      <c r="H521" s="16" t="n"/>
      <c r="I521" s="16" t="n"/>
      <c r="J521" s="14" t="n"/>
      <c r="K521" s="16" t="n"/>
      <c r="L521" s="14" t="n"/>
      <c r="M521" s="13" t="n"/>
      <c r="N521" s="17">
        <f>IF(OR($H521="",$I521=""),"",MAX(0,$H521-$I521))</f>
        <v/>
      </c>
      <c r="O521" s="17">
        <f>IF(OR($I521="",$K521=""),"",$K521-$I521)</f>
        <v/>
      </c>
      <c r="P521" s="18">
        <f>IF($E521="","",IFERROR(INDEX('Sucursales y productos'!$G$2:$G$301,MATCH($E521,'Sucursales y productos'!$D$2:$D$301,0)),0))</f>
        <v/>
      </c>
      <c r="Q521" s="18">
        <f>IF($O521="","",$O521*N($P521))</f>
        <v/>
      </c>
      <c r="R521" s="18">
        <f>IF($I521="","",$I521*N($P521))</f>
        <v/>
      </c>
      <c r="S521" s="15">
        <f>IF($E521="","",IF($I521="","Pedido sin enviar",IF($K521="",IF(N($I521)&lt;N($H521),"Envío parcial · en camino","En camino"),IF($K521=$I521,IF(N($I521)&lt;N($H521),"Recibido · envío parcial","Recibido OK"),"Recibido con diferencia"))))</f>
        <v/>
      </c>
      <c r="T521" s="13" t="n"/>
      <c r="U521" s="15">
        <f>IF(OR($A521="",$A521&lt;&gt;Remito!$C$3),"",COUNTIF($A$2:$A521,$A521))</f>
        <v/>
      </c>
    </row>
    <row r="522">
      <c r="A522" s="13" t="n"/>
      <c r="B522" s="14" t="n"/>
      <c r="C522" s="13" t="n"/>
      <c r="D522" s="13" t="n"/>
      <c r="E522" s="13" t="n"/>
      <c r="F522" s="15">
        <f>IF($E522="","",IFERROR(INDEX('Sucursales y productos'!$E$2:$E$301,MATCH($E522,'Sucursales y productos'!$D$2:$D$301,0)),"Código no cargado"))</f>
        <v/>
      </c>
      <c r="G522" s="15">
        <f>IF($E522="","",IFERROR(INDEX('Sucursales y productos'!$F$2:$F$301,MATCH($E522,'Sucursales y productos'!$D$2:$D$301,0)),""))</f>
        <v/>
      </c>
      <c r="H522" s="16" t="n"/>
      <c r="I522" s="16" t="n"/>
      <c r="J522" s="14" t="n"/>
      <c r="K522" s="16" t="n"/>
      <c r="L522" s="14" t="n"/>
      <c r="M522" s="13" t="n"/>
      <c r="N522" s="17">
        <f>IF(OR($H522="",$I522=""),"",MAX(0,$H522-$I522))</f>
        <v/>
      </c>
      <c r="O522" s="17">
        <f>IF(OR($I522="",$K522=""),"",$K522-$I522)</f>
        <v/>
      </c>
      <c r="P522" s="18">
        <f>IF($E522="","",IFERROR(INDEX('Sucursales y productos'!$G$2:$G$301,MATCH($E522,'Sucursales y productos'!$D$2:$D$301,0)),0))</f>
        <v/>
      </c>
      <c r="Q522" s="18">
        <f>IF($O522="","",$O522*N($P522))</f>
        <v/>
      </c>
      <c r="R522" s="18">
        <f>IF($I522="","",$I522*N($P522))</f>
        <v/>
      </c>
      <c r="S522" s="15">
        <f>IF($E522="","",IF($I522="","Pedido sin enviar",IF($K522="",IF(N($I522)&lt;N($H522),"Envío parcial · en camino","En camino"),IF($K522=$I522,IF(N($I522)&lt;N($H522),"Recibido · envío parcial","Recibido OK"),"Recibido con diferencia"))))</f>
        <v/>
      </c>
      <c r="T522" s="13" t="n"/>
      <c r="U522" s="15">
        <f>IF(OR($A522="",$A522&lt;&gt;Remito!$C$3),"",COUNTIF($A$2:$A522,$A522))</f>
        <v/>
      </c>
    </row>
    <row r="523">
      <c r="A523" s="13" t="n"/>
      <c r="B523" s="14" t="n"/>
      <c r="C523" s="13" t="n"/>
      <c r="D523" s="13" t="n"/>
      <c r="E523" s="13" t="n"/>
      <c r="F523" s="15">
        <f>IF($E523="","",IFERROR(INDEX('Sucursales y productos'!$E$2:$E$301,MATCH($E523,'Sucursales y productos'!$D$2:$D$301,0)),"Código no cargado"))</f>
        <v/>
      </c>
      <c r="G523" s="15">
        <f>IF($E523="","",IFERROR(INDEX('Sucursales y productos'!$F$2:$F$301,MATCH($E523,'Sucursales y productos'!$D$2:$D$301,0)),""))</f>
        <v/>
      </c>
      <c r="H523" s="16" t="n"/>
      <c r="I523" s="16" t="n"/>
      <c r="J523" s="14" t="n"/>
      <c r="K523" s="16" t="n"/>
      <c r="L523" s="14" t="n"/>
      <c r="M523" s="13" t="n"/>
      <c r="N523" s="17">
        <f>IF(OR($H523="",$I523=""),"",MAX(0,$H523-$I523))</f>
        <v/>
      </c>
      <c r="O523" s="17">
        <f>IF(OR($I523="",$K523=""),"",$K523-$I523)</f>
        <v/>
      </c>
      <c r="P523" s="18">
        <f>IF($E523="","",IFERROR(INDEX('Sucursales y productos'!$G$2:$G$301,MATCH($E523,'Sucursales y productos'!$D$2:$D$301,0)),0))</f>
        <v/>
      </c>
      <c r="Q523" s="18">
        <f>IF($O523="","",$O523*N($P523))</f>
        <v/>
      </c>
      <c r="R523" s="18">
        <f>IF($I523="","",$I523*N($P523))</f>
        <v/>
      </c>
      <c r="S523" s="15">
        <f>IF($E523="","",IF($I523="","Pedido sin enviar",IF($K523="",IF(N($I523)&lt;N($H523),"Envío parcial · en camino","En camino"),IF($K523=$I523,IF(N($I523)&lt;N($H523),"Recibido · envío parcial","Recibido OK"),"Recibido con diferencia"))))</f>
        <v/>
      </c>
      <c r="T523" s="13" t="n"/>
      <c r="U523" s="15">
        <f>IF(OR($A523="",$A523&lt;&gt;Remito!$C$3),"",COUNTIF($A$2:$A523,$A523))</f>
        <v/>
      </c>
    </row>
    <row r="524">
      <c r="A524" s="13" t="n"/>
      <c r="B524" s="14" t="n"/>
      <c r="C524" s="13" t="n"/>
      <c r="D524" s="13" t="n"/>
      <c r="E524" s="13" t="n"/>
      <c r="F524" s="15">
        <f>IF($E524="","",IFERROR(INDEX('Sucursales y productos'!$E$2:$E$301,MATCH($E524,'Sucursales y productos'!$D$2:$D$301,0)),"Código no cargado"))</f>
        <v/>
      </c>
      <c r="G524" s="15">
        <f>IF($E524="","",IFERROR(INDEX('Sucursales y productos'!$F$2:$F$301,MATCH($E524,'Sucursales y productos'!$D$2:$D$301,0)),""))</f>
        <v/>
      </c>
      <c r="H524" s="16" t="n"/>
      <c r="I524" s="16" t="n"/>
      <c r="J524" s="14" t="n"/>
      <c r="K524" s="16" t="n"/>
      <c r="L524" s="14" t="n"/>
      <c r="M524" s="13" t="n"/>
      <c r="N524" s="17">
        <f>IF(OR($H524="",$I524=""),"",MAX(0,$H524-$I524))</f>
        <v/>
      </c>
      <c r="O524" s="17">
        <f>IF(OR($I524="",$K524=""),"",$K524-$I524)</f>
        <v/>
      </c>
      <c r="P524" s="18">
        <f>IF($E524="","",IFERROR(INDEX('Sucursales y productos'!$G$2:$G$301,MATCH($E524,'Sucursales y productos'!$D$2:$D$301,0)),0))</f>
        <v/>
      </c>
      <c r="Q524" s="18">
        <f>IF($O524="","",$O524*N($P524))</f>
        <v/>
      </c>
      <c r="R524" s="18">
        <f>IF($I524="","",$I524*N($P524))</f>
        <v/>
      </c>
      <c r="S524" s="15">
        <f>IF($E524="","",IF($I524="","Pedido sin enviar",IF($K524="",IF(N($I524)&lt;N($H524),"Envío parcial · en camino","En camino"),IF($K524=$I524,IF(N($I524)&lt;N($H524),"Recibido · envío parcial","Recibido OK"),"Recibido con diferencia"))))</f>
        <v/>
      </c>
      <c r="T524" s="13" t="n"/>
      <c r="U524" s="15">
        <f>IF(OR($A524="",$A524&lt;&gt;Remito!$C$3),"",COUNTIF($A$2:$A524,$A524))</f>
        <v/>
      </c>
    </row>
    <row r="525">
      <c r="A525" s="13" t="n"/>
      <c r="B525" s="14" t="n"/>
      <c r="C525" s="13" t="n"/>
      <c r="D525" s="13" t="n"/>
      <c r="E525" s="13" t="n"/>
      <c r="F525" s="15">
        <f>IF($E525="","",IFERROR(INDEX('Sucursales y productos'!$E$2:$E$301,MATCH($E525,'Sucursales y productos'!$D$2:$D$301,0)),"Código no cargado"))</f>
        <v/>
      </c>
      <c r="G525" s="15">
        <f>IF($E525="","",IFERROR(INDEX('Sucursales y productos'!$F$2:$F$301,MATCH($E525,'Sucursales y productos'!$D$2:$D$301,0)),""))</f>
        <v/>
      </c>
      <c r="H525" s="16" t="n"/>
      <c r="I525" s="16" t="n"/>
      <c r="J525" s="14" t="n"/>
      <c r="K525" s="16" t="n"/>
      <c r="L525" s="14" t="n"/>
      <c r="M525" s="13" t="n"/>
      <c r="N525" s="17">
        <f>IF(OR($H525="",$I525=""),"",MAX(0,$H525-$I525))</f>
        <v/>
      </c>
      <c r="O525" s="17">
        <f>IF(OR($I525="",$K525=""),"",$K525-$I525)</f>
        <v/>
      </c>
      <c r="P525" s="18">
        <f>IF($E525="","",IFERROR(INDEX('Sucursales y productos'!$G$2:$G$301,MATCH($E525,'Sucursales y productos'!$D$2:$D$301,0)),0))</f>
        <v/>
      </c>
      <c r="Q525" s="18">
        <f>IF($O525="","",$O525*N($P525))</f>
        <v/>
      </c>
      <c r="R525" s="18">
        <f>IF($I525="","",$I525*N($P525))</f>
        <v/>
      </c>
      <c r="S525" s="15">
        <f>IF($E525="","",IF($I525="","Pedido sin enviar",IF($K525="",IF(N($I525)&lt;N($H525),"Envío parcial · en camino","En camino"),IF($K525=$I525,IF(N($I525)&lt;N($H525),"Recibido · envío parcial","Recibido OK"),"Recibido con diferencia"))))</f>
        <v/>
      </c>
      <c r="T525" s="13" t="n"/>
      <c r="U525" s="15">
        <f>IF(OR($A525="",$A525&lt;&gt;Remito!$C$3),"",COUNTIF($A$2:$A525,$A525))</f>
        <v/>
      </c>
    </row>
    <row r="526">
      <c r="A526" s="13" t="n"/>
      <c r="B526" s="14" t="n"/>
      <c r="C526" s="13" t="n"/>
      <c r="D526" s="13" t="n"/>
      <c r="E526" s="13" t="n"/>
      <c r="F526" s="15">
        <f>IF($E526="","",IFERROR(INDEX('Sucursales y productos'!$E$2:$E$301,MATCH($E526,'Sucursales y productos'!$D$2:$D$301,0)),"Código no cargado"))</f>
        <v/>
      </c>
      <c r="G526" s="15">
        <f>IF($E526="","",IFERROR(INDEX('Sucursales y productos'!$F$2:$F$301,MATCH($E526,'Sucursales y productos'!$D$2:$D$301,0)),""))</f>
        <v/>
      </c>
      <c r="H526" s="16" t="n"/>
      <c r="I526" s="16" t="n"/>
      <c r="J526" s="14" t="n"/>
      <c r="K526" s="16" t="n"/>
      <c r="L526" s="14" t="n"/>
      <c r="M526" s="13" t="n"/>
      <c r="N526" s="17">
        <f>IF(OR($H526="",$I526=""),"",MAX(0,$H526-$I526))</f>
        <v/>
      </c>
      <c r="O526" s="17">
        <f>IF(OR($I526="",$K526=""),"",$K526-$I526)</f>
        <v/>
      </c>
      <c r="P526" s="18">
        <f>IF($E526="","",IFERROR(INDEX('Sucursales y productos'!$G$2:$G$301,MATCH($E526,'Sucursales y productos'!$D$2:$D$301,0)),0))</f>
        <v/>
      </c>
      <c r="Q526" s="18">
        <f>IF($O526="","",$O526*N($P526))</f>
        <v/>
      </c>
      <c r="R526" s="18">
        <f>IF($I526="","",$I526*N($P526))</f>
        <v/>
      </c>
      <c r="S526" s="15">
        <f>IF($E526="","",IF($I526="","Pedido sin enviar",IF($K526="",IF(N($I526)&lt;N($H526),"Envío parcial · en camino","En camino"),IF($K526=$I526,IF(N($I526)&lt;N($H526),"Recibido · envío parcial","Recibido OK"),"Recibido con diferencia"))))</f>
        <v/>
      </c>
      <c r="T526" s="13" t="n"/>
      <c r="U526" s="15">
        <f>IF(OR($A526="",$A526&lt;&gt;Remito!$C$3),"",COUNTIF($A$2:$A526,$A526))</f>
        <v/>
      </c>
    </row>
    <row r="527">
      <c r="A527" s="13" t="n"/>
      <c r="B527" s="14" t="n"/>
      <c r="C527" s="13" t="n"/>
      <c r="D527" s="13" t="n"/>
      <c r="E527" s="13" t="n"/>
      <c r="F527" s="15">
        <f>IF($E527="","",IFERROR(INDEX('Sucursales y productos'!$E$2:$E$301,MATCH($E527,'Sucursales y productos'!$D$2:$D$301,0)),"Código no cargado"))</f>
        <v/>
      </c>
      <c r="G527" s="15">
        <f>IF($E527="","",IFERROR(INDEX('Sucursales y productos'!$F$2:$F$301,MATCH($E527,'Sucursales y productos'!$D$2:$D$301,0)),""))</f>
        <v/>
      </c>
      <c r="H527" s="16" t="n"/>
      <c r="I527" s="16" t="n"/>
      <c r="J527" s="14" t="n"/>
      <c r="K527" s="16" t="n"/>
      <c r="L527" s="14" t="n"/>
      <c r="M527" s="13" t="n"/>
      <c r="N527" s="17">
        <f>IF(OR($H527="",$I527=""),"",MAX(0,$H527-$I527))</f>
        <v/>
      </c>
      <c r="O527" s="17">
        <f>IF(OR($I527="",$K527=""),"",$K527-$I527)</f>
        <v/>
      </c>
      <c r="P527" s="18">
        <f>IF($E527="","",IFERROR(INDEX('Sucursales y productos'!$G$2:$G$301,MATCH($E527,'Sucursales y productos'!$D$2:$D$301,0)),0))</f>
        <v/>
      </c>
      <c r="Q527" s="18">
        <f>IF($O527="","",$O527*N($P527))</f>
        <v/>
      </c>
      <c r="R527" s="18">
        <f>IF($I527="","",$I527*N($P527))</f>
        <v/>
      </c>
      <c r="S527" s="15">
        <f>IF($E527="","",IF($I527="","Pedido sin enviar",IF($K527="",IF(N($I527)&lt;N($H527),"Envío parcial · en camino","En camino"),IF($K527=$I527,IF(N($I527)&lt;N($H527),"Recibido · envío parcial","Recibido OK"),"Recibido con diferencia"))))</f>
        <v/>
      </c>
      <c r="T527" s="13" t="n"/>
      <c r="U527" s="15">
        <f>IF(OR($A527="",$A527&lt;&gt;Remito!$C$3),"",COUNTIF($A$2:$A527,$A527))</f>
        <v/>
      </c>
    </row>
    <row r="528">
      <c r="A528" s="13" t="n"/>
      <c r="B528" s="14" t="n"/>
      <c r="C528" s="13" t="n"/>
      <c r="D528" s="13" t="n"/>
      <c r="E528" s="13" t="n"/>
      <c r="F528" s="15">
        <f>IF($E528="","",IFERROR(INDEX('Sucursales y productos'!$E$2:$E$301,MATCH($E528,'Sucursales y productos'!$D$2:$D$301,0)),"Código no cargado"))</f>
        <v/>
      </c>
      <c r="G528" s="15">
        <f>IF($E528="","",IFERROR(INDEX('Sucursales y productos'!$F$2:$F$301,MATCH($E528,'Sucursales y productos'!$D$2:$D$301,0)),""))</f>
        <v/>
      </c>
      <c r="H528" s="16" t="n"/>
      <c r="I528" s="16" t="n"/>
      <c r="J528" s="14" t="n"/>
      <c r="K528" s="16" t="n"/>
      <c r="L528" s="14" t="n"/>
      <c r="M528" s="13" t="n"/>
      <c r="N528" s="17">
        <f>IF(OR($H528="",$I528=""),"",MAX(0,$H528-$I528))</f>
        <v/>
      </c>
      <c r="O528" s="17">
        <f>IF(OR($I528="",$K528=""),"",$K528-$I528)</f>
        <v/>
      </c>
      <c r="P528" s="18">
        <f>IF($E528="","",IFERROR(INDEX('Sucursales y productos'!$G$2:$G$301,MATCH($E528,'Sucursales y productos'!$D$2:$D$301,0)),0))</f>
        <v/>
      </c>
      <c r="Q528" s="18">
        <f>IF($O528="","",$O528*N($P528))</f>
        <v/>
      </c>
      <c r="R528" s="18">
        <f>IF($I528="","",$I528*N($P528))</f>
        <v/>
      </c>
      <c r="S528" s="15">
        <f>IF($E528="","",IF($I528="","Pedido sin enviar",IF($K528="",IF(N($I528)&lt;N($H528),"Envío parcial · en camino","En camino"),IF($K528=$I528,IF(N($I528)&lt;N($H528),"Recibido · envío parcial","Recibido OK"),"Recibido con diferencia"))))</f>
        <v/>
      </c>
      <c r="T528" s="13" t="n"/>
      <c r="U528" s="15">
        <f>IF(OR($A528="",$A528&lt;&gt;Remito!$C$3),"",COUNTIF($A$2:$A528,$A528))</f>
        <v/>
      </c>
    </row>
    <row r="529">
      <c r="A529" s="13" t="n"/>
      <c r="B529" s="14" t="n"/>
      <c r="C529" s="13" t="n"/>
      <c r="D529" s="13" t="n"/>
      <c r="E529" s="13" t="n"/>
      <c r="F529" s="15">
        <f>IF($E529="","",IFERROR(INDEX('Sucursales y productos'!$E$2:$E$301,MATCH($E529,'Sucursales y productos'!$D$2:$D$301,0)),"Código no cargado"))</f>
        <v/>
      </c>
      <c r="G529" s="15">
        <f>IF($E529="","",IFERROR(INDEX('Sucursales y productos'!$F$2:$F$301,MATCH($E529,'Sucursales y productos'!$D$2:$D$301,0)),""))</f>
        <v/>
      </c>
      <c r="H529" s="16" t="n"/>
      <c r="I529" s="16" t="n"/>
      <c r="J529" s="14" t="n"/>
      <c r="K529" s="16" t="n"/>
      <c r="L529" s="14" t="n"/>
      <c r="M529" s="13" t="n"/>
      <c r="N529" s="17">
        <f>IF(OR($H529="",$I529=""),"",MAX(0,$H529-$I529))</f>
        <v/>
      </c>
      <c r="O529" s="17">
        <f>IF(OR($I529="",$K529=""),"",$K529-$I529)</f>
        <v/>
      </c>
      <c r="P529" s="18">
        <f>IF($E529="","",IFERROR(INDEX('Sucursales y productos'!$G$2:$G$301,MATCH($E529,'Sucursales y productos'!$D$2:$D$301,0)),0))</f>
        <v/>
      </c>
      <c r="Q529" s="18">
        <f>IF($O529="","",$O529*N($P529))</f>
        <v/>
      </c>
      <c r="R529" s="18">
        <f>IF($I529="","",$I529*N($P529))</f>
        <v/>
      </c>
      <c r="S529" s="15">
        <f>IF($E529="","",IF($I529="","Pedido sin enviar",IF($K529="",IF(N($I529)&lt;N($H529),"Envío parcial · en camino","En camino"),IF($K529=$I529,IF(N($I529)&lt;N($H529),"Recibido · envío parcial","Recibido OK"),"Recibido con diferencia"))))</f>
        <v/>
      </c>
      <c r="T529" s="13" t="n"/>
      <c r="U529" s="15">
        <f>IF(OR($A529="",$A529&lt;&gt;Remito!$C$3),"",COUNTIF($A$2:$A529,$A529))</f>
        <v/>
      </c>
    </row>
    <row r="530">
      <c r="A530" s="13" t="n"/>
      <c r="B530" s="14" t="n"/>
      <c r="C530" s="13" t="n"/>
      <c r="D530" s="13" t="n"/>
      <c r="E530" s="13" t="n"/>
      <c r="F530" s="15">
        <f>IF($E530="","",IFERROR(INDEX('Sucursales y productos'!$E$2:$E$301,MATCH($E530,'Sucursales y productos'!$D$2:$D$301,0)),"Código no cargado"))</f>
        <v/>
      </c>
      <c r="G530" s="15">
        <f>IF($E530="","",IFERROR(INDEX('Sucursales y productos'!$F$2:$F$301,MATCH($E530,'Sucursales y productos'!$D$2:$D$301,0)),""))</f>
        <v/>
      </c>
      <c r="H530" s="16" t="n"/>
      <c r="I530" s="16" t="n"/>
      <c r="J530" s="14" t="n"/>
      <c r="K530" s="16" t="n"/>
      <c r="L530" s="14" t="n"/>
      <c r="M530" s="13" t="n"/>
      <c r="N530" s="17">
        <f>IF(OR($H530="",$I530=""),"",MAX(0,$H530-$I530))</f>
        <v/>
      </c>
      <c r="O530" s="17">
        <f>IF(OR($I530="",$K530=""),"",$K530-$I530)</f>
        <v/>
      </c>
      <c r="P530" s="18">
        <f>IF($E530="","",IFERROR(INDEX('Sucursales y productos'!$G$2:$G$301,MATCH($E530,'Sucursales y productos'!$D$2:$D$301,0)),0))</f>
        <v/>
      </c>
      <c r="Q530" s="18">
        <f>IF($O530="","",$O530*N($P530))</f>
        <v/>
      </c>
      <c r="R530" s="18">
        <f>IF($I530="","",$I530*N($P530))</f>
        <v/>
      </c>
      <c r="S530" s="15">
        <f>IF($E530="","",IF($I530="","Pedido sin enviar",IF($K530="",IF(N($I530)&lt;N($H530),"Envío parcial · en camino","En camino"),IF($K530=$I530,IF(N($I530)&lt;N($H530),"Recibido · envío parcial","Recibido OK"),"Recibido con diferencia"))))</f>
        <v/>
      </c>
      <c r="T530" s="13" t="n"/>
      <c r="U530" s="15">
        <f>IF(OR($A530="",$A530&lt;&gt;Remito!$C$3),"",COUNTIF($A$2:$A530,$A530))</f>
        <v/>
      </c>
    </row>
    <row r="531">
      <c r="A531" s="13" t="n"/>
      <c r="B531" s="14" t="n"/>
      <c r="C531" s="13" t="n"/>
      <c r="D531" s="13" t="n"/>
      <c r="E531" s="13" t="n"/>
      <c r="F531" s="15">
        <f>IF($E531="","",IFERROR(INDEX('Sucursales y productos'!$E$2:$E$301,MATCH($E531,'Sucursales y productos'!$D$2:$D$301,0)),"Código no cargado"))</f>
        <v/>
      </c>
      <c r="G531" s="15">
        <f>IF($E531="","",IFERROR(INDEX('Sucursales y productos'!$F$2:$F$301,MATCH($E531,'Sucursales y productos'!$D$2:$D$301,0)),""))</f>
        <v/>
      </c>
      <c r="H531" s="16" t="n"/>
      <c r="I531" s="16" t="n"/>
      <c r="J531" s="14" t="n"/>
      <c r="K531" s="16" t="n"/>
      <c r="L531" s="14" t="n"/>
      <c r="M531" s="13" t="n"/>
      <c r="N531" s="17">
        <f>IF(OR($H531="",$I531=""),"",MAX(0,$H531-$I531))</f>
        <v/>
      </c>
      <c r="O531" s="17">
        <f>IF(OR($I531="",$K531=""),"",$K531-$I531)</f>
        <v/>
      </c>
      <c r="P531" s="18">
        <f>IF($E531="","",IFERROR(INDEX('Sucursales y productos'!$G$2:$G$301,MATCH($E531,'Sucursales y productos'!$D$2:$D$301,0)),0))</f>
        <v/>
      </c>
      <c r="Q531" s="18">
        <f>IF($O531="","",$O531*N($P531))</f>
        <v/>
      </c>
      <c r="R531" s="18">
        <f>IF($I531="","",$I531*N($P531))</f>
        <v/>
      </c>
      <c r="S531" s="15">
        <f>IF($E531="","",IF($I531="","Pedido sin enviar",IF($K531="",IF(N($I531)&lt;N($H531),"Envío parcial · en camino","En camino"),IF($K531=$I531,IF(N($I531)&lt;N($H531),"Recibido · envío parcial","Recibido OK"),"Recibido con diferencia"))))</f>
        <v/>
      </c>
      <c r="T531" s="13" t="n"/>
      <c r="U531" s="15">
        <f>IF(OR($A531="",$A531&lt;&gt;Remito!$C$3),"",COUNTIF($A$2:$A531,$A531))</f>
        <v/>
      </c>
    </row>
    <row r="532">
      <c r="A532" s="13" t="n"/>
      <c r="B532" s="14" t="n"/>
      <c r="C532" s="13" t="n"/>
      <c r="D532" s="13" t="n"/>
      <c r="E532" s="13" t="n"/>
      <c r="F532" s="15">
        <f>IF($E532="","",IFERROR(INDEX('Sucursales y productos'!$E$2:$E$301,MATCH($E532,'Sucursales y productos'!$D$2:$D$301,0)),"Código no cargado"))</f>
        <v/>
      </c>
      <c r="G532" s="15">
        <f>IF($E532="","",IFERROR(INDEX('Sucursales y productos'!$F$2:$F$301,MATCH($E532,'Sucursales y productos'!$D$2:$D$301,0)),""))</f>
        <v/>
      </c>
      <c r="H532" s="16" t="n"/>
      <c r="I532" s="16" t="n"/>
      <c r="J532" s="14" t="n"/>
      <c r="K532" s="16" t="n"/>
      <c r="L532" s="14" t="n"/>
      <c r="M532" s="13" t="n"/>
      <c r="N532" s="17">
        <f>IF(OR($H532="",$I532=""),"",MAX(0,$H532-$I532))</f>
        <v/>
      </c>
      <c r="O532" s="17">
        <f>IF(OR($I532="",$K532=""),"",$K532-$I532)</f>
        <v/>
      </c>
      <c r="P532" s="18">
        <f>IF($E532="","",IFERROR(INDEX('Sucursales y productos'!$G$2:$G$301,MATCH($E532,'Sucursales y productos'!$D$2:$D$301,0)),0))</f>
        <v/>
      </c>
      <c r="Q532" s="18">
        <f>IF($O532="","",$O532*N($P532))</f>
        <v/>
      </c>
      <c r="R532" s="18">
        <f>IF($I532="","",$I532*N($P532))</f>
        <v/>
      </c>
      <c r="S532" s="15">
        <f>IF($E532="","",IF($I532="","Pedido sin enviar",IF($K532="",IF(N($I532)&lt;N($H532),"Envío parcial · en camino","En camino"),IF($K532=$I532,IF(N($I532)&lt;N($H532),"Recibido · envío parcial","Recibido OK"),"Recibido con diferencia"))))</f>
        <v/>
      </c>
      <c r="T532" s="13" t="n"/>
      <c r="U532" s="15">
        <f>IF(OR($A532="",$A532&lt;&gt;Remito!$C$3),"",COUNTIF($A$2:$A532,$A532))</f>
        <v/>
      </c>
    </row>
    <row r="533">
      <c r="A533" s="13" t="n"/>
      <c r="B533" s="14" t="n"/>
      <c r="C533" s="13" t="n"/>
      <c r="D533" s="13" t="n"/>
      <c r="E533" s="13" t="n"/>
      <c r="F533" s="15">
        <f>IF($E533="","",IFERROR(INDEX('Sucursales y productos'!$E$2:$E$301,MATCH($E533,'Sucursales y productos'!$D$2:$D$301,0)),"Código no cargado"))</f>
        <v/>
      </c>
      <c r="G533" s="15">
        <f>IF($E533="","",IFERROR(INDEX('Sucursales y productos'!$F$2:$F$301,MATCH($E533,'Sucursales y productos'!$D$2:$D$301,0)),""))</f>
        <v/>
      </c>
      <c r="H533" s="16" t="n"/>
      <c r="I533" s="16" t="n"/>
      <c r="J533" s="14" t="n"/>
      <c r="K533" s="16" t="n"/>
      <c r="L533" s="14" t="n"/>
      <c r="M533" s="13" t="n"/>
      <c r="N533" s="17">
        <f>IF(OR($H533="",$I533=""),"",MAX(0,$H533-$I533))</f>
        <v/>
      </c>
      <c r="O533" s="17">
        <f>IF(OR($I533="",$K533=""),"",$K533-$I533)</f>
        <v/>
      </c>
      <c r="P533" s="18">
        <f>IF($E533="","",IFERROR(INDEX('Sucursales y productos'!$G$2:$G$301,MATCH($E533,'Sucursales y productos'!$D$2:$D$301,0)),0))</f>
        <v/>
      </c>
      <c r="Q533" s="18">
        <f>IF($O533="","",$O533*N($P533))</f>
        <v/>
      </c>
      <c r="R533" s="18">
        <f>IF($I533="","",$I533*N($P533))</f>
        <v/>
      </c>
      <c r="S533" s="15">
        <f>IF($E533="","",IF($I533="","Pedido sin enviar",IF($K533="",IF(N($I533)&lt;N($H533),"Envío parcial · en camino","En camino"),IF($K533=$I533,IF(N($I533)&lt;N($H533),"Recibido · envío parcial","Recibido OK"),"Recibido con diferencia"))))</f>
        <v/>
      </c>
      <c r="T533" s="13" t="n"/>
      <c r="U533" s="15">
        <f>IF(OR($A533="",$A533&lt;&gt;Remito!$C$3),"",COUNTIF($A$2:$A533,$A533))</f>
        <v/>
      </c>
    </row>
    <row r="534">
      <c r="A534" s="13" t="n"/>
      <c r="B534" s="14" t="n"/>
      <c r="C534" s="13" t="n"/>
      <c r="D534" s="13" t="n"/>
      <c r="E534" s="13" t="n"/>
      <c r="F534" s="15">
        <f>IF($E534="","",IFERROR(INDEX('Sucursales y productos'!$E$2:$E$301,MATCH($E534,'Sucursales y productos'!$D$2:$D$301,0)),"Código no cargado"))</f>
        <v/>
      </c>
      <c r="G534" s="15">
        <f>IF($E534="","",IFERROR(INDEX('Sucursales y productos'!$F$2:$F$301,MATCH($E534,'Sucursales y productos'!$D$2:$D$301,0)),""))</f>
        <v/>
      </c>
      <c r="H534" s="16" t="n"/>
      <c r="I534" s="16" t="n"/>
      <c r="J534" s="14" t="n"/>
      <c r="K534" s="16" t="n"/>
      <c r="L534" s="14" t="n"/>
      <c r="M534" s="13" t="n"/>
      <c r="N534" s="17">
        <f>IF(OR($H534="",$I534=""),"",MAX(0,$H534-$I534))</f>
        <v/>
      </c>
      <c r="O534" s="17">
        <f>IF(OR($I534="",$K534=""),"",$K534-$I534)</f>
        <v/>
      </c>
      <c r="P534" s="18">
        <f>IF($E534="","",IFERROR(INDEX('Sucursales y productos'!$G$2:$G$301,MATCH($E534,'Sucursales y productos'!$D$2:$D$301,0)),0))</f>
        <v/>
      </c>
      <c r="Q534" s="18">
        <f>IF($O534="","",$O534*N($P534))</f>
        <v/>
      </c>
      <c r="R534" s="18">
        <f>IF($I534="","",$I534*N($P534))</f>
        <v/>
      </c>
      <c r="S534" s="15">
        <f>IF($E534="","",IF($I534="","Pedido sin enviar",IF($K534="",IF(N($I534)&lt;N($H534),"Envío parcial · en camino","En camino"),IF($K534=$I534,IF(N($I534)&lt;N($H534),"Recibido · envío parcial","Recibido OK"),"Recibido con diferencia"))))</f>
        <v/>
      </c>
      <c r="T534" s="13" t="n"/>
      <c r="U534" s="15">
        <f>IF(OR($A534="",$A534&lt;&gt;Remito!$C$3),"",COUNTIF($A$2:$A534,$A534))</f>
        <v/>
      </c>
    </row>
    <row r="535">
      <c r="A535" s="13" t="n"/>
      <c r="B535" s="14" t="n"/>
      <c r="C535" s="13" t="n"/>
      <c r="D535" s="13" t="n"/>
      <c r="E535" s="13" t="n"/>
      <c r="F535" s="15">
        <f>IF($E535="","",IFERROR(INDEX('Sucursales y productos'!$E$2:$E$301,MATCH($E535,'Sucursales y productos'!$D$2:$D$301,0)),"Código no cargado"))</f>
        <v/>
      </c>
      <c r="G535" s="15">
        <f>IF($E535="","",IFERROR(INDEX('Sucursales y productos'!$F$2:$F$301,MATCH($E535,'Sucursales y productos'!$D$2:$D$301,0)),""))</f>
        <v/>
      </c>
      <c r="H535" s="16" t="n"/>
      <c r="I535" s="16" t="n"/>
      <c r="J535" s="14" t="n"/>
      <c r="K535" s="16" t="n"/>
      <c r="L535" s="14" t="n"/>
      <c r="M535" s="13" t="n"/>
      <c r="N535" s="17">
        <f>IF(OR($H535="",$I535=""),"",MAX(0,$H535-$I535))</f>
        <v/>
      </c>
      <c r="O535" s="17">
        <f>IF(OR($I535="",$K535=""),"",$K535-$I535)</f>
        <v/>
      </c>
      <c r="P535" s="18">
        <f>IF($E535="","",IFERROR(INDEX('Sucursales y productos'!$G$2:$G$301,MATCH($E535,'Sucursales y productos'!$D$2:$D$301,0)),0))</f>
        <v/>
      </c>
      <c r="Q535" s="18">
        <f>IF($O535="","",$O535*N($P535))</f>
        <v/>
      </c>
      <c r="R535" s="18">
        <f>IF($I535="","",$I535*N($P535))</f>
        <v/>
      </c>
      <c r="S535" s="15">
        <f>IF($E535="","",IF($I535="","Pedido sin enviar",IF($K535="",IF(N($I535)&lt;N($H535),"Envío parcial · en camino","En camino"),IF($K535=$I535,IF(N($I535)&lt;N($H535),"Recibido · envío parcial","Recibido OK"),"Recibido con diferencia"))))</f>
        <v/>
      </c>
      <c r="T535" s="13" t="n"/>
      <c r="U535" s="15">
        <f>IF(OR($A535="",$A535&lt;&gt;Remito!$C$3),"",COUNTIF($A$2:$A535,$A535))</f>
        <v/>
      </c>
    </row>
    <row r="536">
      <c r="A536" s="13" t="n"/>
      <c r="B536" s="14" t="n"/>
      <c r="C536" s="13" t="n"/>
      <c r="D536" s="13" t="n"/>
      <c r="E536" s="13" t="n"/>
      <c r="F536" s="15">
        <f>IF($E536="","",IFERROR(INDEX('Sucursales y productos'!$E$2:$E$301,MATCH($E536,'Sucursales y productos'!$D$2:$D$301,0)),"Código no cargado"))</f>
        <v/>
      </c>
      <c r="G536" s="15">
        <f>IF($E536="","",IFERROR(INDEX('Sucursales y productos'!$F$2:$F$301,MATCH($E536,'Sucursales y productos'!$D$2:$D$301,0)),""))</f>
        <v/>
      </c>
      <c r="H536" s="16" t="n"/>
      <c r="I536" s="16" t="n"/>
      <c r="J536" s="14" t="n"/>
      <c r="K536" s="16" t="n"/>
      <c r="L536" s="14" t="n"/>
      <c r="M536" s="13" t="n"/>
      <c r="N536" s="17">
        <f>IF(OR($H536="",$I536=""),"",MAX(0,$H536-$I536))</f>
        <v/>
      </c>
      <c r="O536" s="17">
        <f>IF(OR($I536="",$K536=""),"",$K536-$I536)</f>
        <v/>
      </c>
      <c r="P536" s="18">
        <f>IF($E536="","",IFERROR(INDEX('Sucursales y productos'!$G$2:$G$301,MATCH($E536,'Sucursales y productos'!$D$2:$D$301,0)),0))</f>
        <v/>
      </c>
      <c r="Q536" s="18">
        <f>IF($O536="","",$O536*N($P536))</f>
        <v/>
      </c>
      <c r="R536" s="18">
        <f>IF($I536="","",$I536*N($P536))</f>
        <v/>
      </c>
      <c r="S536" s="15">
        <f>IF($E536="","",IF($I536="","Pedido sin enviar",IF($K536="",IF(N($I536)&lt;N($H536),"Envío parcial · en camino","En camino"),IF($K536=$I536,IF(N($I536)&lt;N($H536),"Recibido · envío parcial","Recibido OK"),"Recibido con diferencia"))))</f>
        <v/>
      </c>
      <c r="T536" s="13" t="n"/>
      <c r="U536" s="15">
        <f>IF(OR($A536="",$A536&lt;&gt;Remito!$C$3),"",COUNTIF($A$2:$A536,$A536))</f>
        <v/>
      </c>
    </row>
    <row r="537">
      <c r="A537" s="13" t="n"/>
      <c r="B537" s="14" t="n"/>
      <c r="C537" s="13" t="n"/>
      <c r="D537" s="13" t="n"/>
      <c r="E537" s="13" t="n"/>
      <c r="F537" s="15">
        <f>IF($E537="","",IFERROR(INDEX('Sucursales y productos'!$E$2:$E$301,MATCH($E537,'Sucursales y productos'!$D$2:$D$301,0)),"Código no cargado"))</f>
        <v/>
      </c>
      <c r="G537" s="15">
        <f>IF($E537="","",IFERROR(INDEX('Sucursales y productos'!$F$2:$F$301,MATCH($E537,'Sucursales y productos'!$D$2:$D$301,0)),""))</f>
        <v/>
      </c>
      <c r="H537" s="16" t="n"/>
      <c r="I537" s="16" t="n"/>
      <c r="J537" s="14" t="n"/>
      <c r="K537" s="16" t="n"/>
      <c r="L537" s="14" t="n"/>
      <c r="M537" s="13" t="n"/>
      <c r="N537" s="17">
        <f>IF(OR($H537="",$I537=""),"",MAX(0,$H537-$I537))</f>
        <v/>
      </c>
      <c r="O537" s="17">
        <f>IF(OR($I537="",$K537=""),"",$K537-$I537)</f>
        <v/>
      </c>
      <c r="P537" s="18">
        <f>IF($E537="","",IFERROR(INDEX('Sucursales y productos'!$G$2:$G$301,MATCH($E537,'Sucursales y productos'!$D$2:$D$301,0)),0))</f>
        <v/>
      </c>
      <c r="Q537" s="18">
        <f>IF($O537="","",$O537*N($P537))</f>
        <v/>
      </c>
      <c r="R537" s="18">
        <f>IF($I537="","",$I537*N($P537))</f>
        <v/>
      </c>
      <c r="S537" s="15">
        <f>IF($E537="","",IF($I537="","Pedido sin enviar",IF($K537="",IF(N($I537)&lt;N($H537),"Envío parcial · en camino","En camino"),IF($K537=$I537,IF(N($I537)&lt;N($H537),"Recibido · envío parcial","Recibido OK"),"Recibido con diferencia"))))</f>
        <v/>
      </c>
      <c r="T537" s="13" t="n"/>
      <c r="U537" s="15">
        <f>IF(OR($A537="",$A537&lt;&gt;Remito!$C$3),"",COUNTIF($A$2:$A537,$A537))</f>
        <v/>
      </c>
    </row>
    <row r="538">
      <c r="A538" s="13" t="n"/>
      <c r="B538" s="14" t="n"/>
      <c r="C538" s="13" t="n"/>
      <c r="D538" s="13" t="n"/>
      <c r="E538" s="13" t="n"/>
      <c r="F538" s="15">
        <f>IF($E538="","",IFERROR(INDEX('Sucursales y productos'!$E$2:$E$301,MATCH($E538,'Sucursales y productos'!$D$2:$D$301,0)),"Código no cargado"))</f>
        <v/>
      </c>
      <c r="G538" s="15">
        <f>IF($E538="","",IFERROR(INDEX('Sucursales y productos'!$F$2:$F$301,MATCH($E538,'Sucursales y productos'!$D$2:$D$301,0)),""))</f>
        <v/>
      </c>
      <c r="H538" s="16" t="n"/>
      <c r="I538" s="16" t="n"/>
      <c r="J538" s="14" t="n"/>
      <c r="K538" s="16" t="n"/>
      <c r="L538" s="14" t="n"/>
      <c r="M538" s="13" t="n"/>
      <c r="N538" s="17">
        <f>IF(OR($H538="",$I538=""),"",MAX(0,$H538-$I538))</f>
        <v/>
      </c>
      <c r="O538" s="17">
        <f>IF(OR($I538="",$K538=""),"",$K538-$I538)</f>
        <v/>
      </c>
      <c r="P538" s="18">
        <f>IF($E538="","",IFERROR(INDEX('Sucursales y productos'!$G$2:$G$301,MATCH($E538,'Sucursales y productos'!$D$2:$D$301,0)),0))</f>
        <v/>
      </c>
      <c r="Q538" s="18">
        <f>IF($O538="","",$O538*N($P538))</f>
        <v/>
      </c>
      <c r="R538" s="18">
        <f>IF($I538="","",$I538*N($P538))</f>
        <v/>
      </c>
      <c r="S538" s="15">
        <f>IF($E538="","",IF($I538="","Pedido sin enviar",IF($K538="",IF(N($I538)&lt;N($H538),"Envío parcial · en camino","En camino"),IF($K538=$I538,IF(N($I538)&lt;N($H538),"Recibido · envío parcial","Recibido OK"),"Recibido con diferencia"))))</f>
        <v/>
      </c>
      <c r="T538" s="13" t="n"/>
      <c r="U538" s="15">
        <f>IF(OR($A538="",$A538&lt;&gt;Remito!$C$3),"",COUNTIF($A$2:$A538,$A538))</f>
        <v/>
      </c>
    </row>
    <row r="539">
      <c r="A539" s="13" t="n"/>
      <c r="B539" s="14" t="n"/>
      <c r="C539" s="13" t="n"/>
      <c r="D539" s="13" t="n"/>
      <c r="E539" s="13" t="n"/>
      <c r="F539" s="15">
        <f>IF($E539="","",IFERROR(INDEX('Sucursales y productos'!$E$2:$E$301,MATCH($E539,'Sucursales y productos'!$D$2:$D$301,0)),"Código no cargado"))</f>
        <v/>
      </c>
      <c r="G539" s="15">
        <f>IF($E539="","",IFERROR(INDEX('Sucursales y productos'!$F$2:$F$301,MATCH($E539,'Sucursales y productos'!$D$2:$D$301,0)),""))</f>
        <v/>
      </c>
      <c r="H539" s="16" t="n"/>
      <c r="I539" s="16" t="n"/>
      <c r="J539" s="14" t="n"/>
      <c r="K539" s="16" t="n"/>
      <c r="L539" s="14" t="n"/>
      <c r="M539" s="13" t="n"/>
      <c r="N539" s="17">
        <f>IF(OR($H539="",$I539=""),"",MAX(0,$H539-$I539))</f>
        <v/>
      </c>
      <c r="O539" s="17">
        <f>IF(OR($I539="",$K539=""),"",$K539-$I539)</f>
        <v/>
      </c>
      <c r="P539" s="18">
        <f>IF($E539="","",IFERROR(INDEX('Sucursales y productos'!$G$2:$G$301,MATCH($E539,'Sucursales y productos'!$D$2:$D$301,0)),0))</f>
        <v/>
      </c>
      <c r="Q539" s="18">
        <f>IF($O539="","",$O539*N($P539))</f>
        <v/>
      </c>
      <c r="R539" s="18">
        <f>IF($I539="","",$I539*N($P539))</f>
        <v/>
      </c>
      <c r="S539" s="15">
        <f>IF($E539="","",IF($I539="","Pedido sin enviar",IF($K539="",IF(N($I539)&lt;N($H539),"Envío parcial · en camino","En camino"),IF($K539=$I539,IF(N($I539)&lt;N($H539),"Recibido · envío parcial","Recibido OK"),"Recibido con diferencia"))))</f>
        <v/>
      </c>
      <c r="T539" s="13" t="n"/>
      <c r="U539" s="15">
        <f>IF(OR($A539="",$A539&lt;&gt;Remito!$C$3),"",COUNTIF($A$2:$A539,$A539))</f>
        <v/>
      </c>
    </row>
    <row r="540">
      <c r="A540" s="13" t="n"/>
      <c r="B540" s="14" t="n"/>
      <c r="C540" s="13" t="n"/>
      <c r="D540" s="13" t="n"/>
      <c r="E540" s="13" t="n"/>
      <c r="F540" s="15">
        <f>IF($E540="","",IFERROR(INDEX('Sucursales y productos'!$E$2:$E$301,MATCH($E540,'Sucursales y productos'!$D$2:$D$301,0)),"Código no cargado"))</f>
        <v/>
      </c>
      <c r="G540" s="15">
        <f>IF($E540="","",IFERROR(INDEX('Sucursales y productos'!$F$2:$F$301,MATCH($E540,'Sucursales y productos'!$D$2:$D$301,0)),""))</f>
        <v/>
      </c>
      <c r="H540" s="16" t="n"/>
      <c r="I540" s="16" t="n"/>
      <c r="J540" s="14" t="n"/>
      <c r="K540" s="16" t="n"/>
      <c r="L540" s="14" t="n"/>
      <c r="M540" s="13" t="n"/>
      <c r="N540" s="17">
        <f>IF(OR($H540="",$I540=""),"",MAX(0,$H540-$I540))</f>
        <v/>
      </c>
      <c r="O540" s="17">
        <f>IF(OR($I540="",$K540=""),"",$K540-$I540)</f>
        <v/>
      </c>
      <c r="P540" s="18">
        <f>IF($E540="","",IFERROR(INDEX('Sucursales y productos'!$G$2:$G$301,MATCH($E540,'Sucursales y productos'!$D$2:$D$301,0)),0))</f>
        <v/>
      </c>
      <c r="Q540" s="18">
        <f>IF($O540="","",$O540*N($P540))</f>
        <v/>
      </c>
      <c r="R540" s="18">
        <f>IF($I540="","",$I540*N($P540))</f>
        <v/>
      </c>
      <c r="S540" s="15">
        <f>IF($E540="","",IF($I540="","Pedido sin enviar",IF($K540="",IF(N($I540)&lt;N($H540),"Envío parcial · en camino","En camino"),IF($K540=$I540,IF(N($I540)&lt;N($H540),"Recibido · envío parcial","Recibido OK"),"Recibido con diferencia"))))</f>
        <v/>
      </c>
      <c r="T540" s="13" t="n"/>
      <c r="U540" s="15">
        <f>IF(OR($A540="",$A540&lt;&gt;Remito!$C$3),"",COUNTIF($A$2:$A540,$A540))</f>
        <v/>
      </c>
    </row>
    <row r="541">
      <c r="A541" s="13" t="n"/>
      <c r="B541" s="14" t="n"/>
      <c r="C541" s="13" t="n"/>
      <c r="D541" s="13" t="n"/>
      <c r="E541" s="13" t="n"/>
      <c r="F541" s="15">
        <f>IF($E541="","",IFERROR(INDEX('Sucursales y productos'!$E$2:$E$301,MATCH($E541,'Sucursales y productos'!$D$2:$D$301,0)),"Código no cargado"))</f>
        <v/>
      </c>
      <c r="G541" s="15">
        <f>IF($E541="","",IFERROR(INDEX('Sucursales y productos'!$F$2:$F$301,MATCH($E541,'Sucursales y productos'!$D$2:$D$301,0)),""))</f>
        <v/>
      </c>
      <c r="H541" s="16" t="n"/>
      <c r="I541" s="16" t="n"/>
      <c r="J541" s="14" t="n"/>
      <c r="K541" s="16" t="n"/>
      <c r="L541" s="14" t="n"/>
      <c r="M541" s="13" t="n"/>
      <c r="N541" s="17">
        <f>IF(OR($H541="",$I541=""),"",MAX(0,$H541-$I541))</f>
        <v/>
      </c>
      <c r="O541" s="17">
        <f>IF(OR($I541="",$K541=""),"",$K541-$I541)</f>
        <v/>
      </c>
      <c r="P541" s="18">
        <f>IF($E541="","",IFERROR(INDEX('Sucursales y productos'!$G$2:$G$301,MATCH($E541,'Sucursales y productos'!$D$2:$D$301,0)),0))</f>
        <v/>
      </c>
      <c r="Q541" s="18">
        <f>IF($O541="","",$O541*N($P541))</f>
        <v/>
      </c>
      <c r="R541" s="18">
        <f>IF($I541="","",$I541*N($P541))</f>
        <v/>
      </c>
      <c r="S541" s="15">
        <f>IF($E541="","",IF($I541="","Pedido sin enviar",IF($K541="",IF(N($I541)&lt;N($H541),"Envío parcial · en camino","En camino"),IF($K541=$I541,IF(N($I541)&lt;N($H541),"Recibido · envío parcial","Recibido OK"),"Recibido con diferencia"))))</f>
        <v/>
      </c>
      <c r="T541" s="13" t="n"/>
      <c r="U541" s="15">
        <f>IF(OR($A541="",$A541&lt;&gt;Remito!$C$3),"",COUNTIF($A$2:$A541,$A541))</f>
        <v/>
      </c>
    </row>
    <row r="542">
      <c r="A542" s="13" t="n"/>
      <c r="B542" s="14" t="n"/>
      <c r="C542" s="13" t="n"/>
      <c r="D542" s="13" t="n"/>
      <c r="E542" s="13" t="n"/>
      <c r="F542" s="15">
        <f>IF($E542="","",IFERROR(INDEX('Sucursales y productos'!$E$2:$E$301,MATCH($E542,'Sucursales y productos'!$D$2:$D$301,0)),"Código no cargado"))</f>
        <v/>
      </c>
      <c r="G542" s="15">
        <f>IF($E542="","",IFERROR(INDEX('Sucursales y productos'!$F$2:$F$301,MATCH($E542,'Sucursales y productos'!$D$2:$D$301,0)),""))</f>
        <v/>
      </c>
      <c r="H542" s="16" t="n"/>
      <c r="I542" s="16" t="n"/>
      <c r="J542" s="14" t="n"/>
      <c r="K542" s="16" t="n"/>
      <c r="L542" s="14" t="n"/>
      <c r="M542" s="13" t="n"/>
      <c r="N542" s="17">
        <f>IF(OR($H542="",$I542=""),"",MAX(0,$H542-$I542))</f>
        <v/>
      </c>
      <c r="O542" s="17">
        <f>IF(OR($I542="",$K542=""),"",$K542-$I542)</f>
        <v/>
      </c>
      <c r="P542" s="18">
        <f>IF($E542="","",IFERROR(INDEX('Sucursales y productos'!$G$2:$G$301,MATCH($E542,'Sucursales y productos'!$D$2:$D$301,0)),0))</f>
        <v/>
      </c>
      <c r="Q542" s="18">
        <f>IF($O542="","",$O542*N($P542))</f>
        <v/>
      </c>
      <c r="R542" s="18">
        <f>IF($I542="","",$I542*N($P542))</f>
        <v/>
      </c>
      <c r="S542" s="15">
        <f>IF($E542="","",IF($I542="","Pedido sin enviar",IF($K542="",IF(N($I542)&lt;N($H542),"Envío parcial · en camino","En camino"),IF($K542=$I542,IF(N($I542)&lt;N($H542),"Recibido · envío parcial","Recibido OK"),"Recibido con diferencia"))))</f>
        <v/>
      </c>
      <c r="T542" s="13" t="n"/>
      <c r="U542" s="15">
        <f>IF(OR($A542="",$A542&lt;&gt;Remito!$C$3),"",COUNTIF($A$2:$A542,$A542))</f>
        <v/>
      </c>
    </row>
    <row r="543">
      <c r="A543" s="13" t="n"/>
      <c r="B543" s="14" t="n"/>
      <c r="C543" s="13" t="n"/>
      <c r="D543" s="13" t="n"/>
      <c r="E543" s="13" t="n"/>
      <c r="F543" s="15">
        <f>IF($E543="","",IFERROR(INDEX('Sucursales y productos'!$E$2:$E$301,MATCH($E543,'Sucursales y productos'!$D$2:$D$301,0)),"Código no cargado"))</f>
        <v/>
      </c>
      <c r="G543" s="15">
        <f>IF($E543="","",IFERROR(INDEX('Sucursales y productos'!$F$2:$F$301,MATCH($E543,'Sucursales y productos'!$D$2:$D$301,0)),""))</f>
        <v/>
      </c>
      <c r="H543" s="16" t="n"/>
      <c r="I543" s="16" t="n"/>
      <c r="J543" s="14" t="n"/>
      <c r="K543" s="16" t="n"/>
      <c r="L543" s="14" t="n"/>
      <c r="M543" s="13" t="n"/>
      <c r="N543" s="17">
        <f>IF(OR($H543="",$I543=""),"",MAX(0,$H543-$I543))</f>
        <v/>
      </c>
      <c r="O543" s="17">
        <f>IF(OR($I543="",$K543=""),"",$K543-$I543)</f>
        <v/>
      </c>
      <c r="P543" s="18">
        <f>IF($E543="","",IFERROR(INDEX('Sucursales y productos'!$G$2:$G$301,MATCH($E543,'Sucursales y productos'!$D$2:$D$301,0)),0))</f>
        <v/>
      </c>
      <c r="Q543" s="18">
        <f>IF($O543="","",$O543*N($P543))</f>
        <v/>
      </c>
      <c r="R543" s="18">
        <f>IF($I543="","",$I543*N($P543))</f>
        <v/>
      </c>
      <c r="S543" s="15">
        <f>IF($E543="","",IF($I543="","Pedido sin enviar",IF($K543="",IF(N($I543)&lt;N($H543),"Envío parcial · en camino","En camino"),IF($K543=$I543,IF(N($I543)&lt;N($H543),"Recibido · envío parcial","Recibido OK"),"Recibido con diferencia"))))</f>
        <v/>
      </c>
      <c r="T543" s="13" t="n"/>
      <c r="U543" s="15">
        <f>IF(OR($A543="",$A543&lt;&gt;Remito!$C$3),"",COUNTIF($A$2:$A543,$A543))</f>
        <v/>
      </c>
    </row>
    <row r="544">
      <c r="A544" s="13" t="n"/>
      <c r="B544" s="14" t="n"/>
      <c r="C544" s="13" t="n"/>
      <c r="D544" s="13" t="n"/>
      <c r="E544" s="13" t="n"/>
      <c r="F544" s="15">
        <f>IF($E544="","",IFERROR(INDEX('Sucursales y productos'!$E$2:$E$301,MATCH($E544,'Sucursales y productos'!$D$2:$D$301,0)),"Código no cargado"))</f>
        <v/>
      </c>
      <c r="G544" s="15">
        <f>IF($E544="","",IFERROR(INDEX('Sucursales y productos'!$F$2:$F$301,MATCH($E544,'Sucursales y productos'!$D$2:$D$301,0)),""))</f>
        <v/>
      </c>
      <c r="H544" s="16" t="n"/>
      <c r="I544" s="16" t="n"/>
      <c r="J544" s="14" t="n"/>
      <c r="K544" s="16" t="n"/>
      <c r="L544" s="14" t="n"/>
      <c r="M544" s="13" t="n"/>
      <c r="N544" s="17">
        <f>IF(OR($H544="",$I544=""),"",MAX(0,$H544-$I544))</f>
        <v/>
      </c>
      <c r="O544" s="17">
        <f>IF(OR($I544="",$K544=""),"",$K544-$I544)</f>
        <v/>
      </c>
      <c r="P544" s="18">
        <f>IF($E544="","",IFERROR(INDEX('Sucursales y productos'!$G$2:$G$301,MATCH($E544,'Sucursales y productos'!$D$2:$D$301,0)),0))</f>
        <v/>
      </c>
      <c r="Q544" s="18">
        <f>IF($O544="","",$O544*N($P544))</f>
        <v/>
      </c>
      <c r="R544" s="18">
        <f>IF($I544="","",$I544*N($P544))</f>
        <v/>
      </c>
      <c r="S544" s="15">
        <f>IF($E544="","",IF($I544="","Pedido sin enviar",IF($K544="",IF(N($I544)&lt;N($H544),"Envío parcial · en camino","En camino"),IF($K544=$I544,IF(N($I544)&lt;N($H544),"Recibido · envío parcial","Recibido OK"),"Recibido con diferencia"))))</f>
        <v/>
      </c>
      <c r="T544" s="13" t="n"/>
      <c r="U544" s="15">
        <f>IF(OR($A544="",$A544&lt;&gt;Remito!$C$3),"",COUNTIF($A$2:$A544,$A544))</f>
        <v/>
      </c>
    </row>
    <row r="545">
      <c r="A545" s="13" t="n"/>
      <c r="B545" s="14" t="n"/>
      <c r="C545" s="13" t="n"/>
      <c r="D545" s="13" t="n"/>
      <c r="E545" s="13" t="n"/>
      <c r="F545" s="15">
        <f>IF($E545="","",IFERROR(INDEX('Sucursales y productos'!$E$2:$E$301,MATCH($E545,'Sucursales y productos'!$D$2:$D$301,0)),"Código no cargado"))</f>
        <v/>
      </c>
      <c r="G545" s="15">
        <f>IF($E545="","",IFERROR(INDEX('Sucursales y productos'!$F$2:$F$301,MATCH($E545,'Sucursales y productos'!$D$2:$D$301,0)),""))</f>
        <v/>
      </c>
      <c r="H545" s="16" t="n"/>
      <c r="I545" s="16" t="n"/>
      <c r="J545" s="14" t="n"/>
      <c r="K545" s="16" t="n"/>
      <c r="L545" s="14" t="n"/>
      <c r="M545" s="13" t="n"/>
      <c r="N545" s="17">
        <f>IF(OR($H545="",$I545=""),"",MAX(0,$H545-$I545))</f>
        <v/>
      </c>
      <c r="O545" s="17">
        <f>IF(OR($I545="",$K545=""),"",$K545-$I545)</f>
        <v/>
      </c>
      <c r="P545" s="18">
        <f>IF($E545="","",IFERROR(INDEX('Sucursales y productos'!$G$2:$G$301,MATCH($E545,'Sucursales y productos'!$D$2:$D$301,0)),0))</f>
        <v/>
      </c>
      <c r="Q545" s="18">
        <f>IF($O545="","",$O545*N($P545))</f>
        <v/>
      </c>
      <c r="R545" s="18">
        <f>IF($I545="","",$I545*N($P545))</f>
        <v/>
      </c>
      <c r="S545" s="15">
        <f>IF($E545="","",IF($I545="","Pedido sin enviar",IF($K545="",IF(N($I545)&lt;N($H545),"Envío parcial · en camino","En camino"),IF($K545=$I545,IF(N($I545)&lt;N($H545),"Recibido · envío parcial","Recibido OK"),"Recibido con diferencia"))))</f>
        <v/>
      </c>
      <c r="T545" s="13" t="n"/>
      <c r="U545" s="15">
        <f>IF(OR($A545="",$A545&lt;&gt;Remito!$C$3),"",COUNTIF($A$2:$A545,$A545))</f>
        <v/>
      </c>
    </row>
    <row r="546">
      <c r="A546" s="13" t="n"/>
      <c r="B546" s="14" t="n"/>
      <c r="C546" s="13" t="n"/>
      <c r="D546" s="13" t="n"/>
      <c r="E546" s="13" t="n"/>
      <c r="F546" s="15">
        <f>IF($E546="","",IFERROR(INDEX('Sucursales y productos'!$E$2:$E$301,MATCH($E546,'Sucursales y productos'!$D$2:$D$301,0)),"Código no cargado"))</f>
        <v/>
      </c>
      <c r="G546" s="15">
        <f>IF($E546="","",IFERROR(INDEX('Sucursales y productos'!$F$2:$F$301,MATCH($E546,'Sucursales y productos'!$D$2:$D$301,0)),""))</f>
        <v/>
      </c>
      <c r="H546" s="16" t="n"/>
      <c r="I546" s="16" t="n"/>
      <c r="J546" s="14" t="n"/>
      <c r="K546" s="16" t="n"/>
      <c r="L546" s="14" t="n"/>
      <c r="M546" s="13" t="n"/>
      <c r="N546" s="17">
        <f>IF(OR($H546="",$I546=""),"",MAX(0,$H546-$I546))</f>
        <v/>
      </c>
      <c r="O546" s="17">
        <f>IF(OR($I546="",$K546=""),"",$K546-$I546)</f>
        <v/>
      </c>
      <c r="P546" s="18">
        <f>IF($E546="","",IFERROR(INDEX('Sucursales y productos'!$G$2:$G$301,MATCH($E546,'Sucursales y productos'!$D$2:$D$301,0)),0))</f>
        <v/>
      </c>
      <c r="Q546" s="18">
        <f>IF($O546="","",$O546*N($P546))</f>
        <v/>
      </c>
      <c r="R546" s="18">
        <f>IF($I546="","",$I546*N($P546))</f>
        <v/>
      </c>
      <c r="S546" s="15">
        <f>IF($E546="","",IF($I546="","Pedido sin enviar",IF($K546="",IF(N($I546)&lt;N($H546),"Envío parcial · en camino","En camino"),IF($K546=$I546,IF(N($I546)&lt;N($H546),"Recibido · envío parcial","Recibido OK"),"Recibido con diferencia"))))</f>
        <v/>
      </c>
      <c r="T546" s="13" t="n"/>
      <c r="U546" s="15">
        <f>IF(OR($A546="",$A546&lt;&gt;Remito!$C$3),"",COUNTIF($A$2:$A546,$A546))</f>
        <v/>
      </c>
    </row>
    <row r="547">
      <c r="A547" s="13" t="n"/>
      <c r="B547" s="14" t="n"/>
      <c r="C547" s="13" t="n"/>
      <c r="D547" s="13" t="n"/>
      <c r="E547" s="13" t="n"/>
      <c r="F547" s="15">
        <f>IF($E547="","",IFERROR(INDEX('Sucursales y productos'!$E$2:$E$301,MATCH($E547,'Sucursales y productos'!$D$2:$D$301,0)),"Código no cargado"))</f>
        <v/>
      </c>
      <c r="G547" s="15">
        <f>IF($E547="","",IFERROR(INDEX('Sucursales y productos'!$F$2:$F$301,MATCH($E547,'Sucursales y productos'!$D$2:$D$301,0)),""))</f>
        <v/>
      </c>
      <c r="H547" s="16" t="n"/>
      <c r="I547" s="16" t="n"/>
      <c r="J547" s="14" t="n"/>
      <c r="K547" s="16" t="n"/>
      <c r="L547" s="14" t="n"/>
      <c r="M547" s="13" t="n"/>
      <c r="N547" s="17">
        <f>IF(OR($H547="",$I547=""),"",MAX(0,$H547-$I547))</f>
        <v/>
      </c>
      <c r="O547" s="17">
        <f>IF(OR($I547="",$K547=""),"",$K547-$I547)</f>
        <v/>
      </c>
      <c r="P547" s="18">
        <f>IF($E547="","",IFERROR(INDEX('Sucursales y productos'!$G$2:$G$301,MATCH($E547,'Sucursales y productos'!$D$2:$D$301,0)),0))</f>
        <v/>
      </c>
      <c r="Q547" s="18">
        <f>IF($O547="","",$O547*N($P547))</f>
        <v/>
      </c>
      <c r="R547" s="18">
        <f>IF($I547="","",$I547*N($P547))</f>
        <v/>
      </c>
      <c r="S547" s="15">
        <f>IF($E547="","",IF($I547="","Pedido sin enviar",IF($K547="",IF(N($I547)&lt;N($H547),"Envío parcial · en camino","En camino"),IF($K547=$I547,IF(N($I547)&lt;N($H547),"Recibido · envío parcial","Recibido OK"),"Recibido con diferencia"))))</f>
        <v/>
      </c>
      <c r="T547" s="13" t="n"/>
      <c r="U547" s="15">
        <f>IF(OR($A547="",$A547&lt;&gt;Remito!$C$3),"",COUNTIF($A$2:$A547,$A547))</f>
        <v/>
      </c>
    </row>
    <row r="548">
      <c r="A548" s="13" t="n"/>
      <c r="B548" s="14" t="n"/>
      <c r="C548" s="13" t="n"/>
      <c r="D548" s="13" t="n"/>
      <c r="E548" s="13" t="n"/>
      <c r="F548" s="15">
        <f>IF($E548="","",IFERROR(INDEX('Sucursales y productos'!$E$2:$E$301,MATCH($E548,'Sucursales y productos'!$D$2:$D$301,0)),"Código no cargado"))</f>
        <v/>
      </c>
      <c r="G548" s="15">
        <f>IF($E548="","",IFERROR(INDEX('Sucursales y productos'!$F$2:$F$301,MATCH($E548,'Sucursales y productos'!$D$2:$D$301,0)),""))</f>
        <v/>
      </c>
      <c r="H548" s="16" t="n"/>
      <c r="I548" s="16" t="n"/>
      <c r="J548" s="14" t="n"/>
      <c r="K548" s="16" t="n"/>
      <c r="L548" s="14" t="n"/>
      <c r="M548" s="13" t="n"/>
      <c r="N548" s="17">
        <f>IF(OR($H548="",$I548=""),"",MAX(0,$H548-$I548))</f>
        <v/>
      </c>
      <c r="O548" s="17">
        <f>IF(OR($I548="",$K548=""),"",$K548-$I548)</f>
        <v/>
      </c>
      <c r="P548" s="18">
        <f>IF($E548="","",IFERROR(INDEX('Sucursales y productos'!$G$2:$G$301,MATCH($E548,'Sucursales y productos'!$D$2:$D$301,0)),0))</f>
        <v/>
      </c>
      <c r="Q548" s="18">
        <f>IF($O548="","",$O548*N($P548))</f>
        <v/>
      </c>
      <c r="R548" s="18">
        <f>IF($I548="","",$I548*N($P548))</f>
        <v/>
      </c>
      <c r="S548" s="15">
        <f>IF($E548="","",IF($I548="","Pedido sin enviar",IF($K548="",IF(N($I548)&lt;N($H548),"Envío parcial · en camino","En camino"),IF($K548=$I548,IF(N($I548)&lt;N($H548),"Recibido · envío parcial","Recibido OK"),"Recibido con diferencia"))))</f>
        <v/>
      </c>
      <c r="T548" s="13" t="n"/>
      <c r="U548" s="15">
        <f>IF(OR($A548="",$A548&lt;&gt;Remito!$C$3),"",COUNTIF($A$2:$A548,$A548))</f>
        <v/>
      </c>
    </row>
    <row r="549">
      <c r="A549" s="13" t="n"/>
      <c r="B549" s="14" t="n"/>
      <c r="C549" s="13" t="n"/>
      <c r="D549" s="13" t="n"/>
      <c r="E549" s="13" t="n"/>
      <c r="F549" s="15">
        <f>IF($E549="","",IFERROR(INDEX('Sucursales y productos'!$E$2:$E$301,MATCH($E549,'Sucursales y productos'!$D$2:$D$301,0)),"Código no cargado"))</f>
        <v/>
      </c>
      <c r="G549" s="15">
        <f>IF($E549="","",IFERROR(INDEX('Sucursales y productos'!$F$2:$F$301,MATCH($E549,'Sucursales y productos'!$D$2:$D$301,0)),""))</f>
        <v/>
      </c>
      <c r="H549" s="16" t="n"/>
      <c r="I549" s="16" t="n"/>
      <c r="J549" s="14" t="n"/>
      <c r="K549" s="16" t="n"/>
      <c r="L549" s="14" t="n"/>
      <c r="M549" s="13" t="n"/>
      <c r="N549" s="17">
        <f>IF(OR($H549="",$I549=""),"",MAX(0,$H549-$I549))</f>
        <v/>
      </c>
      <c r="O549" s="17">
        <f>IF(OR($I549="",$K549=""),"",$K549-$I549)</f>
        <v/>
      </c>
      <c r="P549" s="18">
        <f>IF($E549="","",IFERROR(INDEX('Sucursales y productos'!$G$2:$G$301,MATCH($E549,'Sucursales y productos'!$D$2:$D$301,0)),0))</f>
        <v/>
      </c>
      <c r="Q549" s="18">
        <f>IF($O549="","",$O549*N($P549))</f>
        <v/>
      </c>
      <c r="R549" s="18">
        <f>IF($I549="","",$I549*N($P549))</f>
        <v/>
      </c>
      <c r="S549" s="15">
        <f>IF($E549="","",IF($I549="","Pedido sin enviar",IF($K549="",IF(N($I549)&lt;N($H549),"Envío parcial · en camino","En camino"),IF($K549=$I549,IF(N($I549)&lt;N($H549),"Recibido · envío parcial","Recibido OK"),"Recibido con diferencia"))))</f>
        <v/>
      </c>
      <c r="T549" s="13" t="n"/>
      <c r="U549" s="15">
        <f>IF(OR($A549="",$A549&lt;&gt;Remito!$C$3),"",COUNTIF($A$2:$A549,$A549))</f>
        <v/>
      </c>
    </row>
    <row r="550">
      <c r="A550" s="13" t="n"/>
      <c r="B550" s="14" t="n"/>
      <c r="C550" s="13" t="n"/>
      <c r="D550" s="13" t="n"/>
      <c r="E550" s="13" t="n"/>
      <c r="F550" s="15">
        <f>IF($E550="","",IFERROR(INDEX('Sucursales y productos'!$E$2:$E$301,MATCH($E550,'Sucursales y productos'!$D$2:$D$301,0)),"Código no cargado"))</f>
        <v/>
      </c>
      <c r="G550" s="15">
        <f>IF($E550="","",IFERROR(INDEX('Sucursales y productos'!$F$2:$F$301,MATCH($E550,'Sucursales y productos'!$D$2:$D$301,0)),""))</f>
        <v/>
      </c>
      <c r="H550" s="16" t="n"/>
      <c r="I550" s="16" t="n"/>
      <c r="J550" s="14" t="n"/>
      <c r="K550" s="16" t="n"/>
      <c r="L550" s="14" t="n"/>
      <c r="M550" s="13" t="n"/>
      <c r="N550" s="17">
        <f>IF(OR($H550="",$I550=""),"",MAX(0,$H550-$I550))</f>
        <v/>
      </c>
      <c r="O550" s="17">
        <f>IF(OR($I550="",$K550=""),"",$K550-$I550)</f>
        <v/>
      </c>
      <c r="P550" s="18">
        <f>IF($E550="","",IFERROR(INDEX('Sucursales y productos'!$G$2:$G$301,MATCH($E550,'Sucursales y productos'!$D$2:$D$301,0)),0))</f>
        <v/>
      </c>
      <c r="Q550" s="18">
        <f>IF($O550="","",$O550*N($P550))</f>
        <v/>
      </c>
      <c r="R550" s="18">
        <f>IF($I550="","",$I550*N($P550))</f>
        <v/>
      </c>
      <c r="S550" s="15">
        <f>IF($E550="","",IF($I550="","Pedido sin enviar",IF($K550="",IF(N($I550)&lt;N($H550),"Envío parcial · en camino","En camino"),IF($K550=$I550,IF(N($I550)&lt;N($H550),"Recibido · envío parcial","Recibido OK"),"Recibido con diferencia"))))</f>
        <v/>
      </c>
      <c r="T550" s="13" t="n"/>
      <c r="U550" s="15">
        <f>IF(OR($A550="",$A550&lt;&gt;Remito!$C$3),"",COUNTIF($A$2:$A550,$A550))</f>
        <v/>
      </c>
    </row>
    <row r="551">
      <c r="A551" s="13" t="n"/>
      <c r="B551" s="14" t="n"/>
      <c r="C551" s="13" t="n"/>
      <c r="D551" s="13" t="n"/>
      <c r="E551" s="13" t="n"/>
      <c r="F551" s="15">
        <f>IF($E551="","",IFERROR(INDEX('Sucursales y productos'!$E$2:$E$301,MATCH($E551,'Sucursales y productos'!$D$2:$D$301,0)),"Código no cargado"))</f>
        <v/>
      </c>
      <c r="G551" s="15">
        <f>IF($E551="","",IFERROR(INDEX('Sucursales y productos'!$F$2:$F$301,MATCH($E551,'Sucursales y productos'!$D$2:$D$301,0)),""))</f>
        <v/>
      </c>
      <c r="H551" s="16" t="n"/>
      <c r="I551" s="16" t="n"/>
      <c r="J551" s="14" t="n"/>
      <c r="K551" s="16" t="n"/>
      <c r="L551" s="14" t="n"/>
      <c r="M551" s="13" t="n"/>
      <c r="N551" s="17">
        <f>IF(OR($H551="",$I551=""),"",MAX(0,$H551-$I551))</f>
        <v/>
      </c>
      <c r="O551" s="17">
        <f>IF(OR($I551="",$K551=""),"",$K551-$I551)</f>
        <v/>
      </c>
      <c r="P551" s="18">
        <f>IF($E551="","",IFERROR(INDEX('Sucursales y productos'!$G$2:$G$301,MATCH($E551,'Sucursales y productos'!$D$2:$D$301,0)),0))</f>
        <v/>
      </c>
      <c r="Q551" s="18">
        <f>IF($O551="","",$O551*N($P551))</f>
        <v/>
      </c>
      <c r="R551" s="18">
        <f>IF($I551="","",$I551*N($P551))</f>
        <v/>
      </c>
      <c r="S551" s="15">
        <f>IF($E551="","",IF($I551="","Pedido sin enviar",IF($K551="",IF(N($I551)&lt;N($H551),"Envío parcial · en camino","En camino"),IF($K551=$I551,IF(N($I551)&lt;N($H551),"Recibido · envío parcial","Recibido OK"),"Recibido con diferencia"))))</f>
        <v/>
      </c>
      <c r="T551" s="13" t="n"/>
      <c r="U551" s="15">
        <f>IF(OR($A551="",$A551&lt;&gt;Remito!$C$3),"",COUNTIF($A$2:$A551,$A551))</f>
        <v/>
      </c>
    </row>
    <row r="552">
      <c r="A552" s="13" t="n"/>
      <c r="B552" s="14" t="n"/>
      <c r="C552" s="13" t="n"/>
      <c r="D552" s="13" t="n"/>
      <c r="E552" s="13" t="n"/>
      <c r="F552" s="15">
        <f>IF($E552="","",IFERROR(INDEX('Sucursales y productos'!$E$2:$E$301,MATCH($E552,'Sucursales y productos'!$D$2:$D$301,0)),"Código no cargado"))</f>
        <v/>
      </c>
      <c r="G552" s="15">
        <f>IF($E552="","",IFERROR(INDEX('Sucursales y productos'!$F$2:$F$301,MATCH($E552,'Sucursales y productos'!$D$2:$D$301,0)),""))</f>
        <v/>
      </c>
      <c r="H552" s="16" t="n"/>
      <c r="I552" s="16" t="n"/>
      <c r="J552" s="14" t="n"/>
      <c r="K552" s="16" t="n"/>
      <c r="L552" s="14" t="n"/>
      <c r="M552" s="13" t="n"/>
      <c r="N552" s="17">
        <f>IF(OR($H552="",$I552=""),"",MAX(0,$H552-$I552))</f>
        <v/>
      </c>
      <c r="O552" s="17">
        <f>IF(OR($I552="",$K552=""),"",$K552-$I552)</f>
        <v/>
      </c>
      <c r="P552" s="18">
        <f>IF($E552="","",IFERROR(INDEX('Sucursales y productos'!$G$2:$G$301,MATCH($E552,'Sucursales y productos'!$D$2:$D$301,0)),0))</f>
        <v/>
      </c>
      <c r="Q552" s="18">
        <f>IF($O552="","",$O552*N($P552))</f>
        <v/>
      </c>
      <c r="R552" s="18">
        <f>IF($I552="","",$I552*N($P552))</f>
        <v/>
      </c>
      <c r="S552" s="15">
        <f>IF($E552="","",IF($I552="","Pedido sin enviar",IF($K552="",IF(N($I552)&lt;N($H552),"Envío parcial · en camino","En camino"),IF($K552=$I552,IF(N($I552)&lt;N($H552),"Recibido · envío parcial","Recibido OK"),"Recibido con diferencia"))))</f>
        <v/>
      </c>
      <c r="T552" s="13" t="n"/>
      <c r="U552" s="15">
        <f>IF(OR($A552="",$A552&lt;&gt;Remito!$C$3),"",COUNTIF($A$2:$A552,$A552))</f>
        <v/>
      </c>
    </row>
    <row r="553">
      <c r="A553" s="13" t="n"/>
      <c r="B553" s="14" t="n"/>
      <c r="C553" s="13" t="n"/>
      <c r="D553" s="13" t="n"/>
      <c r="E553" s="13" t="n"/>
      <c r="F553" s="15">
        <f>IF($E553="","",IFERROR(INDEX('Sucursales y productos'!$E$2:$E$301,MATCH($E553,'Sucursales y productos'!$D$2:$D$301,0)),"Código no cargado"))</f>
        <v/>
      </c>
      <c r="G553" s="15">
        <f>IF($E553="","",IFERROR(INDEX('Sucursales y productos'!$F$2:$F$301,MATCH($E553,'Sucursales y productos'!$D$2:$D$301,0)),""))</f>
        <v/>
      </c>
      <c r="H553" s="16" t="n"/>
      <c r="I553" s="16" t="n"/>
      <c r="J553" s="14" t="n"/>
      <c r="K553" s="16" t="n"/>
      <c r="L553" s="14" t="n"/>
      <c r="M553" s="13" t="n"/>
      <c r="N553" s="17">
        <f>IF(OR($H553="",$I553=""),"",MAX(0,$H553-$I553))</f>
        <v/>
      </c>
      <c r="O553" s="17">
        <f>IF(OR($I553="",$K553=""),"",$K553-$I553)</f>
        <v/>
      </c>
      <c r="P553" s="18">
        <f>IF($E553="","",IFERROR(INDEX('Sucursales y productos'!$G$2:$G$301,MATCH($E553,'Sucursales y productos'!$D$2:$D$301,0)),0))</f>
        <v/>
      </c>
      <c r="Q553" s="18">
        <f>IF($O553="","",$O553*N($P553))</f>
        <v/>
      </c>
      <c r="R553" s="18">
        <f>IF($I553="","",$I553*N($P553))</f>
        <v/>
      </c>
      <c r="S553" s="15">
        <f>IF($E553="","",IF($I553="","Pedido sin enviar",IF($K553="",IF(N($I553)&lt;N($H553),"Envío parcial · en camino","En camino"),IF($K553=$I553,IF(N($I553)&lt;N($H553),"Recibido · envío parcial","Recibido OK"),"Recibido con diferencia"))))</f>
        <v/>
      </c>
      <c r="T553" s="13" t="n"/>
      <c r="U553" s="15">
        <f>IF(OR($A553="",$A553&lt;&gt;Remito!$C$3),"",COUNTIF($A$2:$A553,$A553))</f>
        <v/>
      </c>
    </row>
    <row r="554">
      <c r="A554" s="13" t="n"/>
      <c r="B554" s="14" t="n"/>
      <c r="C554" s="13" t="n"/>
      <c r="D554" s="13" t="n"/>
      <c r="E554" s="13" t="n"/>
      <c r="F554" s="15">
        <f>IF($E554="","",IFERROR(INDEX('Sucursales y productos'!$E$2:$E$301,MATCH($E554,'Sucursales y productos'!$D$2:$D$301,0)),"Código no cargado"))</f>
        <v/>
      </c>
      <c r="G554" s="15">
        <f>IF($E554="","",IFERROR(INDEX('Sucursales y productos'!$F$2:$F$301,MATCH($E554,'Sucursales y productos'!$D$2:$D$301,0)),""))</f>
        <v/>
      </c>
      <c r="H554" s="16" t="n"/>
      <c r="I554" s="16" t="n"/>
      <c r="J554" s="14" t="n"/>
      <c r="K554" s="16" t="n"/>
      <c r="L554" s="14" t="n"/>
      <c r="M554" s="13" t="n"/>
      <c r="N554" s="17">
        <f>IF(OR($H554="",$I554=""),"",MAX(0,$H554-$I554))</f>
        <v/>
      </c>
      <c r="O554" s="17">
        <f>IF(OR($I554="",$K554=""),"",$K554-$I554)</f>
        <v/>
      </c>
      <c r="P554" s="18">
        <f>IF($E554="","",IFERROR(INDEX('Sucursales y productos'!$G$2:$G$301,MATCH($E554,'Sucursales y productos'!$D$2:$D$301,0)),0))</f>
        <v/>
      </c>
      <c r="Q554" s="18">
        <f>IF($O554="","",$O554*N($P554))</f>
        <v/>
      </c>
      <c r="R554" s="18">
        <f>IF($I554="","",$I554*N($P554))</f>
        <v/>
      </c>
      <c r="S554" s="15">
        <f>IF($E554="","",IF($I554="","Pedido sin enviar",IF($K554="",IF(N($I554)&lt;N($H554),"Envío parcial · en camino","En camino"),IF($K554=$I554,IF(N($I554)&lt;N($H554),"Recibido · envío parcial","Recibido OK"),"Recibido con diferencia"))))</f>
        <v/>
      </c>
      <c r="T554" s="13" t="n"/>
      <c r="U554" s="15">
        <f>IF(OR($A554="",$A554&lt;&gt;Remito!$C$3),"",COUNTIF($A$2:$A554,$A554))</f>
        <v/>
      </c>
    </row>
    <row r="555">
      <c r="A555" s="13" t="n"/>
      <c r="B555" s="14" t="n"/>
      <c r="C555" s="13" t="n"/>
      <c r="D555" s="13" t="n"/>
      <c r="E555" s="13" t="n"/>
      <c r="F555" s="15">
        <f>IF($E555="","",IFERROR(INDEX('Sucursales y productos'!$E$2:$E$301,MATCH($E555,'Sucursales y productos'!$D$2:$D$301,0)),"Código no cargado"))</f>
        <v/>
      </c>
      <c r="G555" s="15">
        <f>IF($E555="","",IFERROR(INDEX('Sucursales y productos'!$F$2:$F$301,MATCH($E555,'Sucursales y productos'!$D$2:$D$301,0)),""))</f>
        <v/>
      </c>
      <c r="H555" s="16" t="n"/>
      <c r="I555" s="16" t="n"/>
      <c r="J555" s="14" t="n"/>
      <c r="K555" s="16" t="n"/>
      <c r="L555" s="14" t="n"/>
      <c r="M555" s="13" t="n"/>
      <c r="N555" s="17">
        <f>IF(OR($H555="",$I555=""),"",MAX(0,$H555-$I555))</f>
        <v/>
      </c>
      <c r="O555" s="17">
        <f>IF(OR($I555="",$K555=""),"",$K555-$I555)</f>
        <v/>
      </c>
      <c r="P555" s="18">
        <f>IF($E555="","",IFERROR(INDEX('Sucursales y productos'!$G$2:$G$301,MATCH($E555,'Sucursales y productos'!$D$2:$D$301,0)),0))</f>
        <v/>
      </c>
      <c r="Q555" s="18">
        <f>IF($O555="","",$O555*N($P555))</f>
        <v/>
      </c>
      <c r="R555" s="18">
        <f>IF($I555="","",$I555*N($P555))</f>
        <v/>
      </c>
      <c r="S555" s="15">
        <f>IF($E555="","",IF($I555="","Pedido sin enviar",IF($K555="",IF(N($I555)&lt;N($H555),"Envío parcial · en camino","En camino"),IF($K555=$I555,IF(N($I555)&lt;N($H555),"Recibido · envío parcial","Recibido OK"),"Recibido con diferencia"))))</f>
        <v/>
      </c>
      <c r="T555" s="13" t="n"/>
      <c r="U555" s="15">
        <f>IF(OR($A555="",$A555&lt;&gt;Remito!$C$3),"",COUNTIF($A$2:$A555,$A555))</f>
        <v/>
      </c>
    </row>
    <row r="556">
      <c r="A556" s="13" t="n"/>
      <c r="B556" s="14" t="n"/>
      <c r="C556" s="13" t="n"/>
      <c r="D556" s="13" t="n"/>
      <c r="E556" s="13" t="n"/>
      <c r="F556" s="15">
        <f>IF($E556="","",IFERROR(INDEX('Sucursales y productos'!$E$2:$E$301,MATCH($E556,'Sucursales y productos'!$D$2:$D$301,0)),"Código no cargado"))</f>
        <v/>
      </c>
      <c r="G556" s="15">
        <f>IF($E556="","",IFERROR(INDEX('Sucursales y productos'!$F$2:$F$301,MATCH($E556,'Sucursales y productos'!$D$2:$D$301,0)),""))</f>
        <v/>
      </c>
      <c r="H556" s="16" t="n"/>
      <c r="I556" s="16" t="n"/>
      <c r="J556" s="14" t="n"/>
      <c r="K556" s="16" t="n"/>
      <c r="L556" s="14" t="n"/>
      <c r="M556" s="13" t="n"/>
      <c r="N556" s="17">
        <f>IF(OR($H556="",$I556=""),"",MAX(0,$H556-$I556))</f>
        <v/>
      </c>
      <c r="O556" s="17">
        <f>IF(OR($I556="",$K556=""),"",$K556-$I556)</f>
        <v/>
      </c>
      <c r="P556" s="18">
        <f>IF($E556="","",IFERROR(INDEX('Sucursales y productos'!$G$2:$G$301,MATCH($E556,'Sucursales y productos'!$D$2:$D$301,0)),0))</f>
        <v/>
      </c>
      <c r="Q556" s="18">
        <f>IF($O556="","",$O556*N($P556))</f>
        <v/>
      </c>
      <c r="R556" s="18">
        <f>IF($I556="","",$I556*N($P556))</f>
        <v/>
      </c>
      <c r="S556" s="15">
        <f>IF($E556="","",IF($I556="","Pedido sin enviar",IF($K556="",IF(N($I556)&lt;N($H556),"Envío parcial · en camino","En camino"),IF($K556=$I556,IF(N($I556)&lt;N($H556),"Recibido · envío parcial","Recibido OK"),"Recibido con diferencia"))))</f>
        <v/>
      </c>
      <c r="T556" s="13" t="n"/>
      <c r="U556" s="15">
        <f>IF(OR($A556="",$A556&lt;&gt;Remito!$C$3),"",COUNTIF($A$2:$A556,$A556))</f>
        <v/>
      </c>
    </row>
    <row r="557">
      <c r="A557" s="13" t="n"/>
      <c r="B557" s="14" t="n"/>
      <c r="C557" s="13" t="n"/>
      <c r="D557" s="13" t="n"/>
      <c r="E557" s="13" t="n"/>
      <c r="F557" s="15">
        <f>IF($E557="","",IFERROR(INDEX('Sucursales y productos'!$E$2:$E$301,MATCH($E557,'Sucursales y productos'!$D$2:$D$301,0)),"Código no cargado"))</f>
        <v/>
      </c>
      <c r="G557" s="15">
        <f>IF($E557="","",IFERROR(INDEX('Sucursales y productos'!$F$2:$F$301,MATCH($E557,'Sucursales y productos'!$D$2:$D$301,0)),""))</f>
        <v/>
      </c>
      <c r="H557" s="16" t="n"/>
      <c r="I557" s="16" t="n"/>
      <c r="J557" s="14" t="n"/>
      <c r="K557" s="16" t="n"/>
      <c r="L557" s="14" t="n"/>
      <c r="M557" s="13" t="n"/>
      <c r="N557" s="17">
        <f>IF(OR($H557="",$I557=""),"",MAX(0,$H557-$I557))</f>
        <v/>
      </c>
      <c r="O557" s="17">
        <f>IF(OR($I557="",$K557=""),"",$K557-$I557)</f>
        <v/>
      </c>
      <c r="P557" s="18">
        <f>IF($E557="","",IFERROR(INDEX('Sucursales y productos'!$G$2:$G$301,MATCH($E557,'Sucursales y productos'!$D$2:$D$301,0)),0))</f>
        <v/>
      </c>
      <c r="Q557" s="18">
        <f>IF($O557="","",$O557*N($P557))</f>
        <v/>
      </c>
      <c r="R557" s="18">
        <f>IF($I557="","",$I557*N($P557))</f>
        <v/>
      </c>
      <c r="S557" s="15">
        <f>IF($E557="","",IF($I557="","Pedido sin enviar",IF($K557="",IF(N($I557)&lt;N($H557),"Envío parcial · en camino","En camino"),IF($K557=$I557,IF(N($I557)&lt;N($H557),"Recibido · envío parcial","Recibido OK"),"Recibido con diferencia"))))</f>
        <v/>
      </c>
      <c r="T557" s="13" t="n"/>
      <c r="U557" s="15">
        <f>IF(OR($A557="",$A557&lt;&gt;Remito!$C$3),"",COUNTIF($A$2:$A557,$A557))</f>
        <v/>
      </c>
    </row>
    <row r="558">
      <c r="A558" s="13" t="n"/>
      <c r="B558" s="14" t="n"/>
      <c r="C558" s="13" t="n"/>
      <c r="D558" s="13" t="n"/>
      <c r="E558" s="13" t="n"/>
      <c r="F558" s="15">
        <f>IF($E558="","",IFERROR(INDEX('Sucursales y productos'!$E$2:$E$301,MATCH($E558,'Sucursales y productos'!$D$2:$D$301,0)),"Código no cargado"))</f>
        <v/>
      </c>
      <c r="G558" s="15">
        <f>IF($E558="","",IFERROR(INDEX('Sucursales y productos'!$F$2:$F$301,MATCH($E558,'Sucursales y productos'!$D$2:$D$301,0)),""))</f>
        <v/>
      </c>
      <c r="H558" s="16" t="n"/>
      <c r="I558" s="16" t="n"/>
      <c r="J558" s="14" t="n"/>
      <c r="K558" s="16" t="n"/>
      <c r="L558" s="14" t="n"/>
      <c r="M558" s="13" t="n"/>
      <c r="N558" s="17">
        <f>IF(OR($H558="",$I558=""),"",MAX(0,$H558-$I558))</f>
        <v/>
      </c>
      <c r="O558" s="17">
        <f>IF(OR($I558="",$K558=""),"",$K558-$I558)</f>
        <v/>
      </c>
      <c r="P558" s="18">
        <f>IF($E558="","",IFERROR(INDEX('Sucursales y productos'!$G$2:$G$301,MATCH($E558,'Sucursales y productos'!$D$2:$D$301,0)),0))</f>
        <v/>
      </c>
      <c r="Q558" s="18">
        <f>IF($O558="","",$O558*N($P558))</f>
        <v/>
      </c>
      <c r="R558" s="18">
        <f>IF($I558="","",$I558*N($P558))</f>
        <v/>
      </c>
      <c r="S558" s="15">
        <f>IF($E558="","",IF($I558="","Pedido sin enviar",IF($K558="",IF(N($I558)&lt;N($H558),"Envío parcial · en camino","En camino"),IF($K558=$I558,IF(N($I558)&lt;N($H558),"Recibido · envío parcial","Recibido OK"),"Recibido con diferencia"))))</f>
        <v/>
      </c>
      <c r="T558" s="13" t="n"/>
      <c r="U558" s="15">
        <f>IF(OR($A558="",$A558&lt;&gt;Remito!$C$3),"",COUNTIF($A$2:$A558,$A558))</f>
        <v/>
      </c>
    </row>
    <row r="559">
      <c r="A559" s="13" t="n"/>
      <c r="B559" s="14" t="n"/>
      <c r="C559" s="13" t="n"/>
      <c r="D559" s="13" t="n"/>
      <c r="E559" s="13" t="n"/>
      <c r="F559" s="15">
        <f>IF($E559="","",IFERROR(INDEX('Sucursales y productos'!$E$2:$E$301,MATCH($E559,'Sucursales y productos'!$D$2:$D$301,0)),"Código no cargado"))</f>
        <v/>
      </c>
      <c r="G559" s="15">
        <f>IF($E559="","",IFERROR(INDEX('Sucursales y productos'!$F$2:$F$301,MATCH($E559,'Sucursales y productos'!$D$2:$D$301,0)),""))</f>
        <v/>
      </c>
      <c r="H559" s="16" t="n"/>
      <c r="I559" s="16" t="n"/>
      <c r="J559" s="14" t="n"/>
      <c r="K559" s="16" t="n"/>
      <c r="L559" s="14" t="n"/>
      <c r="M559" s="13" t="n"/>
      <c r="N559" s="17">
        <f>IF(OR($H559="",$I559=""),"",MAX(0,$H559-$I559))</f>
        <v/>
      </c>
      <c r="O559" s="17">
        <f>IF(OR($I559="",$K559=""),"",$K559-$I559)</f>
        <v/>
      </c>
      <c r="P559" s="18">
        <f>IF($E559="","",IFERROR(INDEX('Sucursales y productos'!$G$2:$G$301,MATCH($E559,'Sucursales y productos'!$D$2:$D$301,0)),0))</f>
        <v/>
      </c>
      <c r="Q559" s="18">
        <f>IF($O559="","",$O559*N($P559))</f>
        <v/>
      </c>
      <c r="R559" s="18">
        <f>IF($I559="","",$I559*N($P559))</f>
        <v/>
      </c>
      <c r="S559" s="15">
        <f>IF($E559="","",IF($I559="","Pedido sin enviar",IF($K559="",IF(N($I559)&lt;N($H559),"Envío parcial · en camino","En camino"),IF($K559=$I559,IF(N($I559)&lt;N($H559),"Recibido · envío parcial","Recibido OK"),"Recibido con diferencia"))))</f>
        <v/>
      </c>
      <c r="T559" s="13" t="n"/>
      <c r="U559" s="15">
        <f>IF(OR($A559="",$A559&lt;&gt;Remito!$C$3),"",COUNTIF($A$2:$A559,$A559))</f>
        <v/>
      </c>
    </row>
    <row r="560">
      <c r="A560" s="13" t="n"/>
      <c r="B560" s="14" t="n"/>
      <c r="C560" s="13" t="n"/>
      <c r="D560" s="13" t="n"/>
      <c r="E560" s="13" t="n"/>
      <c r="F560" s="15">
        <f>IF($E560="","",IFERROR(INDEX('Sucursales y productos'!$E$2:$E$301,MATCH($E560,'Sucursales y productos'!$D$2:$D$301,0)),"Código no cargado"))</f>
        <v/>
      </c>
      <c r="G560" s="15">
        <f>IF($E560="","",IFERROR(INDEX('Sucursales y productos'!$F$2:$F$301,MATCH($E560,'Sucursales y productos'!$D$2:$D$301,0)),""))</f>
        <v/>
      </c>
      <c r="H560" s="16" t="n"/>
      <c r="I560" s="16" t="n"/>
      <c r="J560" s="14" t="n"/>
      <c r="K560" s="16" t="n"/>
      <c r="L560" s="14" t="n"/>
      <c r="M560" s="13" t="n"/>
      <c r="N560" s="17">
        <f>IF(OR($H560="",$I560=""),"",MAX(0,$H560-$I560))</f>
        <v/>
      </c>
      <c r="O560" s="17">
        <f>IF(OR($I560="",$K560=""),"",$K560-$I560)</f>
        <v/>
      </c>
      <c r="P560" s="18">
        <f>IF($E560="","",IFERROR(INDEX('Sucursales y productos'!$G$2:$G$301,MATCH($E560,'Sucursales y productos'!$D$2:$D$301,0)),0))</f>
        <v/>
      </c>
      <c r="Q560" s="18">
        <f>IF($O560="","",$O560*N($P560))</f>
        <v/>
      </c>
      <c r="R560" s="18">
        <f>IF($I560="","",$I560*N($P560))</f>
        <v/>
      </c>
      <c r="S560" s="15">
        <f>IF($E560="","",IF($I560="","Pedido sin enviar",IF($K560="",IF(N($I560)&lt;N($H560),"Envío parcial · en camino","En camino"),IF($K560=$I560,IF(N($I560)&lt;N($H560),"Recibido · envío parcial","Recibido OK"),"Recibido con diferencia"))))</f>
        <v/>
      </c>
      <c r="T560" s="13" t="n"/>
      <c r="U560" s="15">
        <f>IF(OR($A560="",$A560&lt;&gt;Remito!$C$3),"",COUNTIF($A$2:$A560,$A560))</f>
        <v/>
      </c>
    </row>
    <row r="561">
      <c r="A561" s="13" t="n"/>
      <c r="B561" s="14" t="n"/>
      <c r="C561" s="13" t="n"/>
      <c r="D561" s="13" t="n"/>
      <c r="E561" s="13" t="n"/>
      <c r="F561" s="15">
        <f>IF($E561="","",IFERROR(INDEX('Sucursales y productos'!$E$2:$E$301,MATCH($E561,'Sucursales y productos'!$D$2:$D$301,0)),"Código no cargado"))</f>
        <v/>
      </c>
      <c r="G561" s="15">
        <f>IF($E561="","",IFERROR(INDEX('Sucursales y productos'!$F$2:$F$301,MATCH($E561,'Sucursales y productos'!$D$2:$D$301,0)),""))</f>
        <v/>
      </c>
      <c r="H561" s="16" t="n"/>
      <c r="I561" s="16" t="n"/>
      <c r="J561" s="14" t="n"/>
      <c r="K561" s="16" t="n"/>
      <c r="L561" s="14" t="n"/>
      <c r="M561" s="13" t="n"/>
      <c r="N561" s="17">
        <f>IF(OR($H561="",$I561=""),"",MAX(0,$H561-$I561))</f>
        <v/>
      </c>
      <c r="O561" s="17">
        <f>IF(OR($I561="",$K561=""),"",$K561-$I561)</f>
        <v/>
      </c>
      <c r="P561" s="18">
        <f>IF($E561="","",IFERROR(INDEX('Sucursales y productos'!$G$2:$G$301,MATCH($E561,'Sucursales y productos'!$D$2:$D$301,0)),0))</f>
        <v/>
      </c>
      <c r="Q561" s="18">
        <f>IF($O561="","",$O561*N($P561))</f>
        <v/>
      </c>
      <c r="R561" s="18">
        <f>IF($I561="","",$I561*N($P561))</f>
        <v/>
      </c>
      <c r="S561" s="15">
        <f>IF($E561="","",IF($I561="","Pedido sin enviar",IF($K561="",IF(N($I561)&lt;N($H561),"Envío parcial · en camino","En camino"),IF($K561=$I561,IF(N($I561)&lt;N($H561),"Recibido · envío parcial","Recibido OK"),"Recibido con diferencia"))))</f>
        <v/>
      </c>
      <c r="T561" s="13" t="n"/>
      <c r="U561" s="15">
        <f>IF(OR($A561="",$A561&lt;&gt;Remito!$C$3),"",COUNTIF($A$2:$A561,$A561))</f>
        <v/>
      </c>
    </row>
    <row r="562">
      <c r="A562" s="13" t="n"/>
      <c r="B562" s="14" t="n"/>
      <c r="C562" s="13" t="n"/>
      <c r="D562" s="13" t="n"/>
      <c r="E562" s="13" t="n"/>
      <c r="F562" s="15">
        <f>IF($E562="","",IFERROR(INDEX('Sucursales y productos'!$E$2:$E$301,MATCH($E562,'Sucursales y productos'!$D$2:$D$301,0)),"Código no cargado"))</f>
        <v/>
      </c>
      <c r="G562" s="15">
        <f>IF($E562="","",IFERROR(INDEX('Sucursales y productos'!$F$2:$F$301,MATCH($E562,'Sucursales y productos'!$D$2:$D$301,0)),""))</f>
        <v/>
      </c>
      <c r="H562" s="16" t="n"/>
      <c r="I562" s="16" t="n"/>
      <c r="J562" s="14" t="n"/>
      <c r="K562" s="16" t="n"/>
      <c r="L562" s="14" t="n"/>
      <c r="M562" s="13" t="n"/>
      <c r="N562" s="17">
        <f>IF(OR($H562="",$I562=""),"",MAX(0,$H562-$I562))</f>
        <v/>
      </c>
      <c r="O562" s="17">
        <f>IF(OR($I562="",$K562=""),"",$K562-$I562)</f>
        <v/>
      </c>
      <c r="P562" s="18">
        <f>IF($E562="","",IFERROR(INDEX('Sucursales y productos'!$G$2:$G$301,MATCH($E562,'Sucursales y productos'!$D$2:$D$301,0)),0))</f>
        <v/>
      </c>
      <c r="Q562" s="18">
        <f>IF($O562="","",$O562*N($P562))</f>
        <v/>
      </c>
      <c r="R562" s="18">
        <f>IF($I562="","",$I562*N($P562))</f>
        <v/>
      </c>
      <c r="S562" s="15">
        <f>IF($E562="","",IF($I562="","Pedido sin enviar",IF($K562="",IF(N($I562)&lt;N($H562),"Envío parcial · en camino","En camino"),IF($K562=$I562,IF(N($I562)&lt;N($H562),"Recibido · envío parcial","Recibido OK"),"Recibido con diferencia"))))</f>
        <v/>
      </c>
      <c r="T562" s="13" t="n"/>
      <c r="U562" s="15">
        <f>IF(OR($A562="",$A562&lt;&gt;Remito!$C$3),"",COUNTIF($A$2:$A562,$A562))</f>
        <v/>
      </c>
    </row>
    <row r="563">
      <c r="A563" s="13" t="n"/>
      <c r="B563" s="14" t="n"/>
      <c r="C563" s="13" t="n"/>
      <c r="D563" s="13" t="n"/>
      <c r="E563" s="13" t="n"/>
      <c r="F563" s="15">
        <f>IF($E563="","",IFERROR(INDEX('Sucursales y productos'!$E$2:$E$301,MATCH($E563,'Sucursales y productos'!$D$2:$D$301,0)),"Código no cargado"))</f>
        <v/>
      </c>
      <c r="G563" s="15">
        <f>IF($E563="","",IFERROR(INDEX('Sucursales y productos'!$F$2:$F$301,MATCH($E563,'Sucursales y productos'!$D$2:$D$301,0)),""))</f>
        <v/>
      </c>
      <c r="H563" s="16" t="n"/>
      <c r="I563" s="16" t="n"/>
      <c r="J563" s="14" t="n"/>
      <c r="K563" s="16" t="n"/>
      <c r="L563" s="14" t="n"/>
      <c r="M563" s="13" t="n"/>
      <c r="N563" s="17">
        <f>IF(OR($H563="",$I563=""),"",MAX(0,$H563-$I563))</f>
        <v/>
      </c>
      <c r="O563" s="17">
        <f>IF(OR($I563="",$K563=""),"",$K563-$I563)</f>
        <v/>
      </c>
      <c r="P563" s="18">
        <f>IF($E563="","",IFERROR(INDEX('Sucursales y productos'!$G$2:$G$301,MATCH($E563,'Sucursales y productos'!$D$2:$D$301,0)),0))</f>
        <v/>
      </c>
      <c r="Q563" s="18">
        <f>IF($O563="","",$O563*N($P563))</f>
        <v/>
      </c>
      <c r="R563" s="18">
        <f>IF($I563="","",$I563*N($P563))</f>
        <v/>
      </c>
      <c r="S563" s="15">
        <f>IF($E563="","",IF($I563="","Pedido sin enviar",IF($K563="",IF(N($I563)&lt;N($H563),"Envío parcial · en camino","En camino"),IF($K563=$I563,IF(N($I563)&lt;N($H563),"Recibido · envío parcial","Recibido OK"),"Recibido con diferencia"))))</f>
        <v/>
      </c>
      <c r="T563" s="13" t="n"/>
      <c r="U563" s="15">
        <f>IF(OR($A563="",$A563&lt;&gt;Remito!$C$3),"",COUNTIF($A$2:$A563,$A563))</f>
        <v/>
      </c>
    </row>
    <row r="564">
      <c r="A564" s="13" t="n"/>
      <c r="B564" s="14" t="n"/>
      <c r="C564" s="13" t="n"/>
      <c r="D564" s="13" t="n"/>
      <c r="E564" s="13" t="n"/>
      <c r="F564" s="15">
        <f>IF($E564="","",IFERROR(INDEX('Sucursales y productos'!$E$2:$E$301,MATCH($E564,'Sucursales y productos'!$D$2:$D$301,0)),"Código no cargado"))</f>
        <v/>
      </c>
      <c r="G564" s="15">
        <f>IF($E564="","",IFERROR(INDEX('Sucursales y productos'!$F$2:$F$301,MATCH($E564,'Sucursales y productos'!$D$2:$D$301,0)),""))</f>
        <v/>
      </c>
      <c r="H564" s="16" t="n"/>
      <c r="I564" s="16" t="n"/>
      <c r="J564" s="14" t="n"/>
      <c r="K564" s="16" t="n"/>
      <c r="L564" s="14" t="n"/>
      <c r="M564" s="13" t="n"/>
      <c r="N564" s="17">
        <f>IF(OR($H564="",$I564=""),"",MAX(0,$H564-$I564))</f>
        <v/>
      </c>
      <c r="O564" s="17">
        <f>IF(OR($I564="",$K564=""),"",$K564-$I564)</f>
        <v/>
      </c>
      <c r="P564" s="18">
        <f>IF($E564="","",IFERROR(INDEX('Sucursales y productos'!$G$2:$G$301,MATCH($E564,'Sucursales y productos'!$D$2:$D$301,0)),0))</f>
        <v/>
      </c>
      <c r="Q564" s="18">
        <f>IF($O564="","",$O564*N($P564))</f>
        <v/>
      </c>
      <c r="R564" s="18">
        <f>IF($I564="","",$I564*N($P564))</f>
        <v/>
      </c>
      <c r="S564" s="15">
        <f>IF($E564="","",IF($I564="","Pedido sin enviar",IF($K564="",IF(N($I564)&lt;N($H564),"Envío parcial · en camino","En camino"),IF($K564=$I564,IF(N($I564)&lt;N($H564),"Recibido · envío parcial","Recibido OK"),"Recibido con diferencia"))))</f>
        <v/>
      </c>
      <c r="T564" s="13" t="n"/>
      <c r="U564" s="15">
        <f>IF(OR($A564="",$A564&lt;&gt;Remito!$C$3),"",COUNTIF($A$2:$A564,$A564))</f>
        <v/>
      </c>
    </row>
    <row r="565">
      <c r="A565" s="13" t="n"/>
      <c r="B565" s="14" t="n"/>
      <c r="C565" s="13" t="n"/>
      <c r="D565" s="13" t="n"/>
      <c r="E565" s="13" t="n"/>
      <c r="F565" s="15">
        <f>IF($E565="","",IFERROR(INDEX('Sucursales y productos'!$E$2:$E$301,MATCH($E565,'Sucursales y productos'!$D$2:$D$301,0)),"Código no cargado"))</f>
        <v/>
      </c>
      <c r="G565" s="15">
        <f>IF($E565="","",IFERROR(INDEX('Sucursales y productos'!$F$2:$F$301,MATCH($E565,'Sucursales y productos'!$D$2:$D$301,0)),""))</f>
        <v/>
      </c>
      <c r="H565" s="16" t="n"/>
      <c r="I565" s="16" t="n"/>
      <c r="J565" s="14" t="n"/>
      <c r="K565" s="16" t="n"/>
      <c r="L565" s="14" t="n"/>
      <c r="M565" s="13" t="n"/>
      <c r="N565" s="17">
        <f>IF(OR($H565="",$I565=""),"",MAX(0,$H565-$I565))</f>
        <v/>
      </c>
      <c r="O565" s="17">
        <f>IF(OR($I565="",$K565=""),"",$K565-$I565)</f>
        <v/>
      </c>
      <c r="P565" s="18">
        <f>IF($E565="","",IFERROR(INDEX('Sucursales y productos'!$G$2:$G$301,MATCH($E565,'Sucursales y productos'!$D$2:$D$301,0)),0))</f>
        <v/>
      </c>
      <c r="Q565" s="18">
        <f>IF($O565="","",$O565*N($P565))</f>
        <v/>
      </c>
      <c r="R565" s="18">
        <f>IF($I565="","",$I565*N($P565))</f>
        <v/>
      </c>
      <c r="S565" s="15">
        <f>IF($E565="","",IF($I565="","Pedido sin enviar",IF($K565="",IF(N($I565)&lt;N($H565),"Envío parcial · en camino","En camino"),IF($K565=$I565,IF(N($I565)&lt;N($H565),"Recibido · envío parcial","Recibido OK"),"Recibido con diferencia"))))</f>
        <v/>
      </c>
      <c r="T565" s="13" t="n"/>
      <c r="U565" s="15">
        <f>IF(OR($A565="",$A565&lt;&gt;Remito!$C$3),"",COUNTIF($A$2:$A565,$A565))</f>
        <v/>
      </c>
    </row>
    <row r="566">
      <c r="A566" s="13" t="n"/>
      <c r="B566" s="14" t="n"/>
      <c r="C566" s="13" t="n"/>
      <c r="D566" s="13" t="n"/>
      <c r="E566" s="13" t="n"/>
      <c r="F566" s="15">
        <f>IF($E566="","",IFERROR(INDEX('Sucursales y productos'!$E$2:$E$301,MATCH($E566,'Sucursales y productos'!$D$2:$D$301,0)),"Código no cargado"))</f>
        <v/>
      </c>
      <c r="G566" s="15">
        <f>IF($E566="","",IFERROR(INDEX('Sucursales y productos'!$F$2:$F$301,MATCH($E566,'Sucursales y productos'!$D$2:$D$301,0)),""))</f>
        <v/>
      </c>
      <c r="H566" s="16" t="n"/>
      <c r="I566" s="16" t="n"/>
      <c r="J566" s="14" t="n"/>
      <c r="K566" s="16" t="n"/>
      <c r="L566" s="14" t="n"/>
      <c r="M566" s="13" t="n"/>
      <c r="N566" s="17">
        <f>IF(OR($H566="",$I566=""),"",MAX(0,$H566-$I566))</f>
        <v/>
      </c>
      <c r="O566" s="17">
        <f>IF(OR($I566="",$K566=""),"",$K566-$I566)</f>
        <v/>
      </c>
      <c r="P566" s="18">
        <f>IF($E566="","",IFERROR(INDEX('Sucursales y productos'!$G$2:$G$301,MATCH($E566,'Sucursales y productos'!$D$2:$D$301,0)),0))</f>
        <v/>
      </c>
      <c r="Q566" s="18">
        <f>IF($O566="","",$O566*N($P566))</f>
        <v/>
      </c>
      <c r="R566" s="18">
        <f>IF($I566="","",$I566*N($P566))</f>
        <v/>
      </c>
      <c r="S566" s="15">
        <f>IF($E566="","",IF($I566="","Pedido sin enviar",IF($K566="",IF(N($I566)&lt;N($H566),"Envío parcial · en camino","En camino"),IF($K566=$I566,IF(N($I566)&lt;N($H566),"Recibido · envío parcial","Recibido OK"),"Recibido con diferencia"))))</f>
        <v/>
      </c>
      <c r="T566" s="13" t="n"/>
      <c r="U566" s="15">
        <f>IF(OR($A566="",$A566&lt;&gt;Remito!$C$3),"",COUNTIF($A$2:$A566,$A566))</f>
        <v/>
      </c>
    </row>
    <row r="567">
      <c r="A567" s="13" t="n"/>
      <c r="B567" s="14" t="n"/>
      <c r="C567" s="13" t="n"/>
      <c r="D567" s="13" t="n"/>
      <c r="E567" s="13" t="n"/>
      <c r="F567" s="15">
        <f>IF($E567="","",IFERROR(INDEX('Sucursales y productos'!$E$2:$E$301,MATCH($E567,'Sucursales y productos'!$D$2:$D$301,0)),"Código no cargado"))</f>
        <v/>
      </c>
      <c r="G567" s="15">
        <f>IF($E567="","",IFERROR(INDEX('Sucursales y productos'!$F$2:$F$301,MATCH($E567,'Sucursales y productos'!$D$2:$D$301,0)),""))</f>
        <v/>
      </c>
      <c r="H567" s="16" t="n"/>
      <c r="I567" s="16" t="n"/>
      <c r="J567" s="14" t="n"/>
      <c r="K567" s="16" t="n"/>
      <c r="L567" s="14" t="n"/>
      <c r="M567" s="13" t="n"/>
      <c r="N567" s="17">
        <f>IF(OR($H567="",$I567=""),"",MAX(0,$H567-$I567))</f>
        <v/>
      </c>
      <c r="O567" s="17">
        <f>IF(OR($I567="",$K567=""),"",$K567-$I567)</f>
        <v/>
      </c>
      <c r="P567" s="18">
        <f>IF($E567="","",IFERROR(INDEX('Sucursales y productos'!$G$2:$G$301,MATCH($E567,'Sucursales y productos'!$D$2:$D$301,0)),0))</f>
        <v/>
      </c>
      <c r="Q567" s="18">
        <f>IF($O567="","",$O567*N($P567))</f>
        <v/>
      </c>
      <c r="R567" s="18">
        <f>IF($I567="","",$I567*N($P567))</f>
        <v/>
      </c>
      <c r="S567" s="15">
        <f>IF($E567="","",IF($I567="","Pedido sin enviar",IF($K567="",IF(N($I567)&lt;N($H567),"Envío parcial · en camino","En camino"),IF($K567=$I567,IF(N($I567)&lt;N($H567),"Recibido · envío parcial","Recibido OK"),"Recibido con diferencia"))))</f>
        <v/>
      </c>
      <c r="T567" s="13" t="n"/>
      <c r="U567" s="15">
        <f>IF(OR($A567="",$A567&lt;&gt;Remito!$C$3),"",COUNTIF($A$2:$A567,$A567))</f>
        <v/>
      </c>
    </row>
    <row r="568">
      <c r="A568" s="13" t="n"/>
      <c r="B568" s="14" t="n"/>
      <c r="C568" s="13" t="n"/>
      <c r="D568" s="13" t="n"/>
      <c r="E568" s="13" t="n"/>
      <c r="F568" s="15">
        <f>IF($E568="","",IFERROR(INDEX('Sucursales y productos'!$E$2:$E$301,MATCH($E568,'Sucursales y productos'!$D$2:$D$301,0)),"Código no cargado"))</f>
        <v/>
      </c>
      <c r="G568" s="15">
        <f>IF($E568="","",IFERROR(INDEX('Sucursales y productos'!$F$2:$F$301,MATCH($E568,'Sucursales y productos'!$D$2:$D$301,0)),""))</f>
        <v/>
      </c>
      <c r="H568" s="16" t="n"/>
      <c r="I568" s="16" t="n"/>
      <c r="J568" s="14" t="n"/>
      <c r="K568" s="16" t="n"/>
      <c r="L568" s="14" t="n"/>
      <c r="M568" s="13" t="n"/>
      <c r="N568" s="17">
        <f>IF(OR($H568="",$I568=""),"",MAX(0,$H568-$I568))</f>
        <v/>
      </c>
      <c r="O568" s="17">
        <f>IF(OR($I568="",$K568=""),"",$K568-$I568)</f>
        <v/>
      </c>
      <c r="P568" s="18">
        <f>IF($E568="","",IFERROR(INDEX('Sucursales y productos'!$G$2:$G$301,MATCH($E568,'Sucursales y productos'!$D$2:$D$301,0)),0))</f>
        <v/>
      </c>
      <c r="Q568" s="18">
        <f>IF($O568="","",$O568*N($P568))</f>
        <v/>
      </c>
      <c r="R568" s="18">
        <f>IF($I568="","",$I568*N($P568))</f>
        <v/>
      </c>
      <c r="S568" s="15">
        <f>IF($E568="","",IF($I568="","Pedido sin enviar",IF($K568="",IF(N($I568)&lt;N($H568),"Envío parcial · en camino","En camino"),IF($K568=$I568,IF(N($I568)&lt;N($H568),"Recibido · envío parcial","Recibido OK"),"Recibido con diferencia"))))</f>
        <v/>
      </c>
      <c r="T568" s="13" t="n"/>
      <c r="U568" s="15">
        <f>IF(OR($A568="",$A568&lt;&gt;Remito!$C$3),"",COUNTIF($A$2:$A568,$A568))</f>
        <v/>
      </c>
    </row>
    <row r="569">
      <c r="A569" s="13" t="n"/>
      <c r="B569" s="14" t="n"/>
      <c r="C569" s="13" t="n"/>
      <c r="D569" s="13" t="n"/>
      <c r="E569" s="13" t="n"/>
      <c r="F569" s="15">
        <f>IF($E569="","",IFERROR(INDEX('Sucursales y productos'!$E$2:$E$301,MATCH($E569,'Sucursales y productos'!$D$2:$D$301,0)),"Código no cargado"))</f>
        <v/>
      </c>
      <c r="G569" s="15">
        <f>IF($E569="","",IFERROR(INDEX('Sucursales y productos'!$F$2:$F$301,MATCH($E569,'Sucursales y productos'!$D$2:$D$301,0)),""))</f>
        <v/>
      </c>
      <c r="H569" s="16" t="n"/>
      <c r="I569" s="16" t="n"/>
      <c r="J569" s="14" t="n"/>
      <c r="K569" s="16" t="n"/>
      <c r="L569" s="14" t="n"/>
      <c r="M569" s="13" t="n"/>
      <c r="N569" s="17">
        <f>IF(OR($H569="",$I569=""),"",MAX(0,$H569-$I569))</f>
        <v/>
      </c>
      <c r="O569" s="17">
        <f>IF(OR($I569="",$K569=""),"",$K569-$I569)</f>
        <v/>
      </c>
      <c r="P569" s="18">
        <f>IF($E569="","",IFERROR(INDEX('Sucursales y productos'!$G$2:$G$301,MATCH($E569,'Sucursales y productos'!$D$2:$D$301,0)),0))</f>
        <v/>
      </c>
      <c r="Q569" s="18">
        <f>IF($O569="","",$O569*N($P569))</f>
        <v/>
      </c>
      <c r="R569" s="18">
        <f>IF($I569="","",$I569*N($P569))</f>
        <v/>
      </c>
      <c r="S569" s="15">
        <f>IF($E569="","",IF($I569="","Pedido sin enviar",IF($K569="",IF(N($I569)&lt;N($H569),"Envío parcial · en camino","En camino"),IF($K569=$I569,IF(N($I569)&lt;N($H569),"Recibido · envío parcial","Recibido OK"),"Recibido con diferencia"))))</f>
        <v/>
      </c>
      <c r="T569" s="13" t="n"/>
      <c r="U569" s="15">
        <f>IF(OR($A569="",$A569&lt;&gt;Remito!$C$3),"",COUNTIF($A$2:$A569,$A569))</f>
        <v/>
      </c>
    </row>
    <row r="570">
      <c r="A570" s="13" t="n"/>
      <c r="B570" s="14" t="n"/>
      <c r="C570" s="13" t="n"/>
      <c r="D570" s="13" t="n"/>
      <c r="E570" s="13" t="n"/>
      <c r="F570" s="15">
        <f>IF($E570="","",IFERROR(INDEX('Sucursales y productos'!$E$2:$E$301,MATCH($E570,'Sucursales y productos'!$D$2:$D$301,0)),"Código no cargado"))</f>
        <v/>
      </c>
      <c r="G570" s="15">
        <f>IF($E570="","",IFERROR(INDEX('Sucursales y productos'!$F$2:$F$301,MATCH($E570,'Sucursales y productos'!$D$2:$D$301,0)),""))</f>
        <v/>
      </c>
      <c r="H570" s="16" t="n"/>
      <c r="I570" s="16" t="n"/>
      <c r="J570" s="14" t="n"/>
      <c r="K570" s="16" t="n"/>
      <c r="L570" s="14" t="n"/>
      <c r="M570" s="13" t="n"/>
      <c r="N570" s="17">
        <f>IF(OR($H570="",$I570=""),"",MAX(0,$H570-$I570))</f>
        <v/>
      </c>
      <c r="O570" s="17">
        <f>IF(OR($I570="",$K570=""),"",$K570-$I570)</f>
        <v/>
      </c>
      <c r="P570" s="18">
        <f>IF($E570="","",IFERROR(INDEX('Sucursales y productos'!$G$2:$G$301,MATCH($E570,'Sucursales y productos'!$D$2:$D$301,0)),0))</f>
        <v/>
      </c>
      <c r="Q570" s="18">
        <f>IF($O570="","",$O570*N($P570))</f>
        <v/>
      </c>
      <c r="R570" s="18">
        <f>IF($I570="","",$I570*N($P570))</f>
        <v/>
      </c>
      <c r="S570" s="15">
        <f>IF($E570="","",IF($I570="","Pedido sin enviar",IF($K570="",IF(N($I570)&lt;N($H570),"Envío parcial · en camino","En camino"),IF($K570=$I570,IF(N($I570)&lt;N($H570),"Recibido · envío parcial","Recibido OK"),"Recibido con diferencia"))))</f>
        <v/>
      </c>
      <c r="T570" s="13" t="n"/>
      <c r="U570" s="15">
        <f>IF(OR($A570="",$A570&lt;&gt;Remito!$C$3),"",COUNTIF($A$2:$A570,$A570))</f>
        <v/>
      </c>
    </row>
    <row r="571">
      <c r="A571" s="13" t="n"/>
      <c r="B571" s="14" t="n"/>
      <c r="C571" s="13" t="n"/>
      <c r="D571" s="13" t="n"/>
      <c r="E571" s="13" t="n"/>
      <c r="F571" s="15">
        <f>IF($E571="","",IFERROR(INDEX('Sucursales y productos'!$E$2:$E$301,MATCH($E571,'Sucursales y productos'!$D$2:$D$301,0)),"Código no cargado"))</f>
        <v/>
      </c>
      <c r="G571" s="15">
        <f>IF($E571="","",IFERROR(INDEX('Sucursales y productos'!$F$2:$F$301,MATCH($E571,'Sucursales y productos'!$D$2:$D$301,0)),""))</f>
        <v/>
      </c>
      <c r="H571" s="16" t="n"/>
      <c r="I571" s="16" t="n"/>
      <c r="J571" s="14" t="n"/>
      <c r="K571" s="16" t="n"/>
      <c r="L571" s="14" t="n"/>
      <c r="M571" s="13" t="n"/>
      <c r="N571" s="17">
        <f>IF(OR($H571="",$I571=""),"",MAX(0,$H571-$I571))</f>
        <v/>
      </c>
      <c r="O571" s="17">
        <f>IF(OR($I571="",$K571=""),"",$K571-$I571)</f>
        <v/>
      </c>
      <c r="P571" s="18">
        <f>IF($E571="","",IFERROR(INDEX('Sucursales y productos'!$G$2:$G$301,MATCH($E571,'Sucursales y productos'!$D$2:$D$301,0)),0))</f>
        <v/>
      </c>
      <c r="Q571" s="18">
        <f>IF($O571="","",$O571*N($P571))</f>
        <v/>
      </c>
      <c r="R571" s="18">
        <f>IF($I571="","",$I571*N($P571))</f>
        <v/>
      </c>
      <c r="S571" s="15">
        <f>IF($E571="","",IF($I571="","Pedido sin enviar",IF($K571="",IF(N($I571)&lt;N($H571),"Envío parcial · en camino","En camino"),IF($K571=$I571,IF(N($I571)&lt;N($H571),"Recibido · envío parcial","Recibido OK"),"Recibido con diferencia"))))</f>
        <v/>
      </c>
      <c r="T571" s="13" t="n"/>
      <c r="U571" s="15">
        <f>IF(OR($A571="",$A571&lt;&gt;Remito!$C$3),"",COUNTIF($A$2:$A571,$A571))</f>
        <v/>
      </c>
    </row>
    <row r="572">
      <c r="A572" s="13" t="n"/>
      <c r="B572" s="14" t="n"/>
      <c r="C572" s="13" t="n"/>
      <c r="D572" s="13" t="n"/>
      <c r="E572" s="13" t="n"/>
      <c r="F572" s="15">
        <f>IF($E572="","",IFERROR(INDEX('Sucursales y productos'!$E$2:$E$301,MATCH($E572,'Sucursales y productos'!$D$2:$D$301,0)),"Código no cargado"))</f>
        <v/>
      </c>
      <c r="G572" s="15">
        <f>IF($E572="","",IFERROR(INDEX('Sucursales y productos'!$F$2:$F$301,MATCH($E572,'Sucursales y productos'!$D$2:$D$301,0)),""))</f>
        <v/>
      </c>
      <c r="H572" s="16" t="n"/>
      <c r="I572" s="16" t="n"/>
      <c r="J572" s="14" t="n"/>
      <c r="K572" s="16" t="n"/>
      <c r="L572" s="14" t="n"/>
      <c r="M572" s="13" t="n"/>
      <c r="N572" s="17">
        <f>IF(OR($H572="",$I572=""),"",MAX(0,$H572-$I572))</f>
        <v/>
      </c>
      <c r="O572" s="17">
        <f>IF(OR($I572="",$K572=""),"",$K572-$I572)</f>
        <v/>
      </c>
      <c r="P572" s="18">
        <f>IF($E572="","",IFERROR(INDEX('Sucursales y productos'!$G$2:$G$301,MATCH($E572,'Sucursales y productos'!$D$2:$D$301,0)),0))</f>
        <v/>
      </c>
      <c r="Q572" s="18">
        <f>IF($O572="","",$O572*N($P572))</f>
        <v/>
      </c>
      <c r="R572" s="18">
        <f>IF($I572="","",$I572*N($P572))</f>
        <v/>
      </c>
      <c r="S572" s="15">
        <f>IF($E572="","",IF($I572="","Pedido sin enviar",IF($K572="",IF(N($I572)&lt;N($H572),"Envío parcial · en camino","En camino"),IF($K572=$I572,IF(N($I572)&lt;N($H572),"Recibido · envío parcial","Recibido OK"),"Recibido con diferencia"))))</f>
        <v/>
      </c>
      <c r="T572" s="13" t="n"/>
      <c r="U572" s="15">
        <f>IF(OR($A572="",$A572&lt;&gt;Remito!$C$3),"",COUNTIF($A$2:$A572,$A572))</f>
        <v/>
      </c>
    </row>
    <row r="573">
      <c r="A573" s="13" t="n"/>
      <c r="B573" s="14" t="n"/>
      <c r="C573" s="13" t="n"/>
      <c r="D573" s="13" t="n"/>
      <c r="E573" s="13" t="n"/>
      <c r="F573" s="15">
        <f>IF($E573="","",IFERROR(INDEX('Sucursales y productos'!$E$2:$E$301,MATCH($E573,'Sucursales y productos'!$D$2:$D$301,0)),"Código no cargado"))</f>
        <v/>
      </c>
      <c r="G573" s="15">
        <f>IF($E573="","",IFERROR(INDEX('Sucursales y productos'!$F$2:$F$301,MATCH($E573,'Sucursales y productos'!$D$2:$D$301,0)),""))</f>
        <v/>
      </c>
      <c r="H573" s="16" t="n"/>
      <c r="I573" s="16" t="n"/>
      <c r="J573" s="14" t="n"/>
      <c r="K573" s="16" t="n"/>
      <c r="L573" s="14" t="n"/>
      <c r="M573" s="13" t="n"/>
      <c r="N573" s="17">
        <f>IF(OR($H573="",$I573=""),"",MAX(0,$H573-$I573))</f>
        <v/>
      </c>
      <c r="O573" s="17">
        <f>IF(OR($I573="",$K573=""),"",$K573-$I573)</f>
        <v/>
      </c>
      <c r="P573" s="18">
        <f>IF($E573="","",IFERROR(INDEX('Sucursales y productos'!$G$2:$G$301,MATCH($E573,'Sucursales y productos'!$D$2:$D$301,0)),0))</f>
        <v/>
      </c>
      <c r="Q573" s="18">
        <f>IF($O573="","",$O573*N($P573))</f>
        <v/>
      </c>
      <c r="R573" s="18">
        <f>IF($I573="","",$I573*N($P573))</f>
        <v/>
      </c>
      <c r="S573" s="15">
        <f>IF($E573="","",IF($I573="","Pedido sin enviar",IF($K573="",IF(N($I573)&lt;N($H573),"Envío parcial · en camino","En camino"),IF($K573=$I573,IF(N($I573)&lt;N($H573),"Recibido · envío parcial","Recibido OK"),"Recibido con diferencia"))))</f>
        <v/>
      </c>
      <c r="T573" s="13" t="n"/>
      <c r="U573" s="15">
        <f>IF(OR($A573="",$A573&lt;&gt;Remito!$C$3),"",COUNTIF($A$2:$A573,$A573))</f>
        <v/>
      </c>
    </row>
    <row r="574">
      <c r="A574" s="13" t="n"/>
      <c r="B574" s="14" t="n"/>
      <c r="C574" s="13" t="n"/>
      <c r="D574" s="13" t="n"/>
      <c r="E574" s="13" t="n"/>
      <c r="F574" s="15">
        <f>IF($E574="","",IFERROR(INDEX('Sucursales y productos'!$E$2:$E$301,MATCH($E574,'Sucursales y productos'!$D$2:$D$301,0)),"Código no cargado"))</f>
        <v/>
      </c>
      <c r="G574" s="15">
        <f>IF($E574="","",IFERROR(INDEX('Sucursales y productos'!$F$2:$F$301,MATCH($E574,'Sucursales y productos'!$D$2:$D$301,0)),""))</f>
        <v/>
      </c>
      <c r="H574" s="16" t="n"/>
      <c r="I574" s="16" t="n"/>
      <c r="J574" s="14" t="n"/>
      <c r="K574" s="16" t="n"/>
      <c r="L574" s="14" t="n"/>
      <c r="M574" s="13" t="n"/>
      <c r="N574" s="17">
        <f>IF(OR($H574="",$I574=""),"",MAX(0,$H574-$I574))</f>
        <v/>
      </c>
      <c r="O574" s="17">
        <f>IF(OR($I574="",$K574=""),"",$K574-$I574)</f>
        <v/>
      </c>
      <c r="P574" s="18">
        <f>IF($E574="","",IFERROR(INDEX('Sucursales y productos'!$G$2:$G$301,MATCH($E574,'Sucursales y productos'!$D$2:$D$301,0)),0))</f>
        <v/>
      </c>
      <c r="Q574" s="18">
        <f>IF($O574="","",$O574*N($P574))</f>
        <v/>
      </c>
      <c r="R574" s="18">
        <f>IF($I574="","",$I574*N($P574))</f>
        <v/>
      </c>
      <c r="S574" s="15">
        <f>IF($E574="","",IF($I574="","Pedido sin enviar",IF($K574="",IF(N($I574)&lt;N($H574),"Envío parcial · en camino","En camino"),IF($K574=$I574,IF(N($I574)&lt;N($H574),"Recibido · envío parcial","Recibido OK"),"Recibido con diferencia"))))</f>
        <v/>
      </c>
      <c r="T574" s="13" t="n"/>
      <c r="U574" s="15">
        <f>IF(OR($A574="",$A574&lt;&gt;Remito!$C$3),"",COUNTIF($A$2:$A574,$A574))</f>
        <v/>
      </c>
    </row>
    <row r="575">
      <c r="A575" s="13" t="n"/>
      <c r="B575" s="14" t="n"/>
      <c r="C575" s="13" t="n"/>
      <c r="D575" s="13" t="n"/>
      <c r="E575" s="13" t="n"/>
      <c r="F575" s="15">
        <f>IF($E575="","",IFERROR(INDEX('Sucursales y productos'!$E$2:$E$301,MATCH($E575,'Sucursales y productos'!$D$2:$D$301,0)),"Código no cargado"))</f>
        <v/>
      </c>
      <c r="G575" s="15">
        <f>IF($E575="","",IFERROR(INDEX('Sucursales y productos'!$F$2:$F$301,MATCH($E575,'Sucursales y productos'!$D$2:$D$301,0)),""))</f>
        <v/>
      </c>
      <c r="H575" s="16" t="n"/>
      <c r="I575" s="16" t="n"/>
      <c r="J575" s="14" t="n"/>
      <c r="K575" s="16" t="n"/>
      <c r="L575" s="14" t="n"/>
      <c r="M575" s="13" t="n"/>
      <c r="N575" s="17">
        <f>IF(OR($H575="",$I575=""),"",MAX(0,$H575-$I575))</f>
        <v/>
      </c>
      <c r="O575" s="17">
        <f>IF(OR($I575="",$K575=""),"",$K575-$I575)</f>
        <v/>
      </c>
      <c r="P575" s="18">
        <f>IF($E575="","",IFERROR(INDEX('Sucursales y productos'!$G$2:$G$301,MATCH($E575,'Sucursales y productos'!$D$2:$D$301,0)),0))</f>
        <v/>
      </c>
      <c r="Q575" s="18">
        <f>IF($O575="","",$O575*N($P575))</f>
        <v/>
      </c>
      <c r="R575" s="18">
        <f>IF($I575="","",$I575*N($P575))</f>
        <v/>
      </c>
      <c r="S575" s="15">
        <f>IF($E575="","",IF($I575="","Pedido sin enviar",IF($K575="",IF(N($I575)&lt;N($H575),"Envío parcial · en camino","En camino"),IF($K575=$I575,IF(N($I575)&lt;N($H575),"Recibido · envío parcial","Recibido OK"),"Recibido con diferencia"))))</f>
        <v/>
      </c>
      <c r="T575" s="13" t="n"/>
      <c r="U575" s="15">
        <f>IF(OR($A575="",$A575&lt;&gt;Remito!$C$3),"",COUNTIF($A$2:$A575,$A575))</f>
        <v/>
      </c>
    </row>
    <row r="576">
      <c r="A576" s="13" t="n"/>
      <c r="B576" s="14" t="n"/>
      <c r="C576" s="13" t="n"/>
      <c r="D576" s="13" t="n"/>
      <c r="E576" s="13" t="n"/>
      <c r="F576" s="15">
        <f>IF($E576="","",IFERROR(INDEX('Sucursales y productos'!$E$2:$E$301,MATCH($E576,'Sucursales y productos'!$D$2:$D$301,0)),"Código no cargado"))</f>
        <v/>
      </c>
      <c r="G576" s="15">
        <f>IF($E576="","",IFERROR(INDEX('Sucursales y productos'!$F$2:$F$301,MATCH($E576,'Sucursales y productos'!$D$2:$D$301,0)),""))</f>
        <v/>
      </c>
      <c r="H576" s="16" t="n"/>
      <c r="I576" s="16" t="n"/>
      <c r="J576" s="14" t="n"/>
      <c r="K576" s="16" t="n"/>
      <c r="L576" s="14" t="n"/>
      <c r="M576" s="13" t="n"/>
      <c r="N576" s="17">
        <f>IF(OR($H576="",$I576=""),"",MAX(0,$H576-$I576))</f>
        <v/>
      </c>
      <c r="O576" s="17">
        <f>IF(OR($I576="",$K576=""),"",$K576-$I576)</f>
        <v/>
      </c>
      <c r="P576" s="18">
        <f>IF($E576="","",IFERROR(INDEX('Sucursales y productos'!$G$2:$G$301,MATCH($E576,'Sucursales y productos'!$D$2:$D$301,0)),0))</f>
        <v/>
      </c>
      <c r="Q576" s="18">
        <f>IF($O576="","",$O576*N($P576))</f>
        <v/>
      </c>
      <c r="R576" s="18">
        <f>IF($I576="","",$I576*N($P576))</f>
        <v/>
      </c>
      <c r="S576" s="15">
        <f>IF($E576="","",IF($I576="","Pedido sin enviar",IF($K576="",IF(N($I576)&lt;N($H576),"Envío parcial · en camino","En camino"),IF($K576=$I576,IF(N($I576)&lt;N($H576),"Recibido · envío parcial","Recibido OK"),"Recibido con diferencia"))))</f>
        <v/>
      </c>
      <c r="T576" s="13" t="n"/>
      <c r="U576" s="15">
        <f>IF(OR($A576="",$A576&lt;&gt;Remito!$C$3),"",COUNTIF($A$2:$A576,$A576))</f>
        <v/>
      </c>
    </row>
    <row r="577">
      <c r="A577" s="13" t="n"/>
      <c r="B577" s="14" t="n"/>
      <c r="C577" s="13" t="n"/>
      <c r="D577" s="13" t="n"/>
      <c r="E577" s="13" t="n"/>
      <c r="F577" s="15">
        <f>IF($E577="","",IFERROR(INDEX('Sucursales y productos'!$E$2:$E$301,MATCH($E577,'Sucursales y productos'!$D$2:$D$301,0)),"Código no cargado"))</f>
        <v/>
      </c>
      <c r="G577" s="15">
        <f>IF($E577="","",IFERROR(INDEX('Sucursales y productos'!$F$2:$F$301,MATCH($E577,'Sucursales y productos'!$D$2:$D$301,0)),""))</f>
        <v/>
      </c>
      <c r="H577" s="16" t="n"/>
      <c r="I577" s="16" t="n"/>
      <c r="J577" s="14" t="n"/>
      <c r="K577" s="16" t="n"/>
      <c r="L577" s="14" t="n"/>
      <c r="M577" s="13" t="n"/>
      <c r="N577" s="17">
        <f>IF(OR($H577="",$I577=""),"",MAX(0,$H577-$I577))</f>
        <v/>
      </c>
      <c r="O577" s="17">
        <f>IF(OR($I577="",$K577=""),"",$K577-$I577)</f>
        <v/>
      </c>
      <c r="P577" s="18">
        <f>IF($E577="","",IFERROR(INDEX('Sucursales y productos'!$G$2:$G$301,MATCH($E577,'Sucursales y productos'!$D$2:$D$301,0)),0))</f>
        <v/>
      </c>
      <c r="Q577" s="18">
        <f>IF($O577="","",$O577*N($P577))</f>
        <v/>
      </c>
      <c r="R577" s="18">
        <f>IF($I577="","",$I577*N($P577))</f>
        <v/>
      </c>
      <c r="S577" s="15">
        <f>IF($E577="","",IF($I577="","Pedido sin enviar",IF($K577="",IF(N($I577)&lt;N($H577),"Envío parcial · en camino","En camino"),IF($K577=$I577,IF(N($I577)&lt;N($H577),"Recibido · envío parcial","Recibido OK"),"Recibido con diferencia"))))</f>
        <v/>
      </c>
      <c r="T577" s="13" t="n"/>
      <c r="U577" s="15">
        <f>IF(OR($A577="",$A577&lt;&gt;Remito!$C$3),"",COUNTIF($A$2:$A577,$A577))</f>
        <v/>
      </c>
    </row>
    <row r="578">
      <c r="A578" s="13" t="n"/>
      <c r="B578" s="14" t="n"/>
      <c r="C578" s="13" t="n"/>
      <c r="D578" s="13" t="n"/>
      <c r="E578" s="13" t="n"/>
      <c r="F578" s="15">
        <f>IF($E578="","",IFERROR(INDEX('Sucursales y productos'!$E$2:$E$301,MATCH($E578,'Sucursales y productos'!$D$2:$D$301,0)),"Código no cargado"))</f>
        <v/>
      </c>
      <c r="G578" s="15">
        <f>IF($E578="","",IFERROR(INDEX('Sucursales y productos'!$F$2:$F$301,MATCH($E578,'Sucursales y productos'!$D$2:$D$301,0)),""))</f>
        <v/>
      </c>
      <c r="H578" s="16" t="n"/>
      <c r="I578" s="16" t="n"/>
      <c r="J578" s="14" t="n"/>
      <c r="K578" s="16" t="n"/>
      <c r="L578" s="14" t="n"/>
      <c r="M578" s="13" t="n"/>
      <c r="N578" s="17">
        <f>IF(OR($H578="",$I578=""),"",MAX(0,$H578-$I578))</f>
        <v/>
      </c>
      <c r="O578" s="17">
        <f>IF(OR($I578="",$K578=""),"",$K578-$I578)</f>
        <v/>
      </c>
      <c r="P578" s="18">
        <f>IF($E578="","",IFERROR(INDEX('Sucursales y productos'!$G$2:$G$301,MATCH($E578,'Sucursales y productos'!$D$2:$D$301,0)),0))</f>
        <v/>
      </c>
      <c r="Q578" s="18">
        <f>IF($O578="","",$O578*N($P578))</f>
        <v/>
      </c>
      <c r="R578" s="18">
        <f>IF($I578="","",$I578*N($P578))</f>
        <v/>
      </c>
      <c r="S578" s="15">
        <f>IF($E578="","",IF($I578="","Pedido sin enviar",IF($K578="",IF(N($I578)&lt;N($H578),"Envío parcial · en camino","En camino"),IF($K578=$I578,IF(N($I578)&lt;N($H578),"Recibido · envío parcial","Recibido OK"),"Recibido con diferencia"))))</f>
        <v/>
      </c>
      <c r="T578" s="13" t="n"/>
      <c r="U578" s="15">
        <f>IF(OR($A578="",$A578&lt;&gt;Remito!$C$3),"",COUNTIF($A$2:$A578,$A578))</f>
        <v/>
      </c>
    </row>
    <row r="579">
      <c r="A579" s="13" t="n"/>
      <c r="B579" s="14" t="n"/>
      <c r="C579" s="13" t="n"/>
      <c r="D579" s="13" t="n"/>
      <c r="E579" s="13" t="n"/>
      <c r="F579" s="15">
        <f>IF($E579="","",IFERROR(INDEX('Sucursales y productos'!$E$2:$E$301,MATCH($E579,'Sucursales y productos'!$D$2:$D$301,0)),"Código no cargado"))</f>
        <v/>
      </c>
      <c r="G579" s="15">
        <f>IF($E579="","",IFERROR(INDEX('Sucursales y productos'!$F$2:$F$301,MATCH($E579,'Sucursales y productos'!$D$2:$D$301,0)),""))</f>
        <v/>
      </c>
      <c r="H579" s="16" t="n"/>
      <c r="I579" s="16" t="n"/>
      <c r="J579" s="14" t="n"/>
      <c r="K579" s="16" t="n"/>
      <c r="L579" s="14" t="n"/>
      <c r="M579" s="13" t="n"/>
      <c r="N579" s="17">
        <f>IF(OR($H579="",$I579=""),"",MAX(0,$H579-$I579))</f>
        <v/>
      </c>
      <c r="O579" s="17">
        <f>IF(OR($I579="",$K579=""),"",$K579-$I579)</f>
        <v/>
      </c>
      <c r="P579" s="18">
        <f>IF($E579="","",IFERROR(INDEX('Sucursales y productos'!$G$2:$G$301,MATCH($E579,'Sucursales y productos'!$D$2:$D$301,0)),0))</f>
        <v/>
      </c>
      <c r="Q579" s="18">
        <f>IF($O579="","",$O579*N($P579))</f>
        <v/>
      </c>
      <c r="R579" s="18">
        <f>IF($I579="","",$I579*N($P579))</f>
        <v/>
      </c>
      <c r="S579" s="15">
        <f>IF($E579="","",IF($I579="","Pedido sin enviar",IF($K579="",IF(N($I579)&lt;N($H579),"Envío parcial · en camino","En camino"),IF($K579=$I579,IF(N($I579)&lt;N($H579),"Recibido · envío parcial","Recibido OK"),"Recibido con diferencia"))))</f>
        <v/>
      </c>
      <c r="T579" s="13" t="n"/>
      <c r="U579" s="15">
        <f>IF(OR($A579="",$A579&lt;&gt;Remito!$C$3),"",COUNTIF($A$2:$A579,$A579))</f>
        <v/>
      </c>
    </row>
    <row r="580">
      <c r="A580" s="13" t="n"/>
      <c r="B580" s="14" t="n"/>
      <c r="C580" s="13" t="n"/>
      <c r="D580" s="13" t="n"/>
      <c r="E580" s="13" t="n"/>
      <c r="F580" s="15">
        <f>IF($E580="","",IFERROR(INDEX('Sucursales y productos'!$E$2:$E$301,MATCH($E580,'Sucursales y productos'!$D$2:$D$301,0)),"Código no cargado"))</f>
        <v/>
      </c>
      <c r="G580" s="15">
        <f>IF($E580="","",IFERROR(INDEX('Sucursales y productos'!$F$2:$F$301,MATCH($E580,'Sucursales y productos'!$D$2:$D$301,0)),""))</f>
        <v/>
      </c>
      <c r="H580" s="16" t="n"/>
      <c r="I580" s="16" t="n"/>
      <c r="J580" s="14" t="n"/>
      <c r="K580" s="16" t="n"/>
      <c r="L580" s="14" t="n"/>
      <c r="M580" s="13" t="n"/>
      <c r="N580" s="17">
        <f>IF(OR($H580="",$I580=""),"",MAX(0,$H580-$I580))</f>
        <v/>
      </c>
      <c r="O580" s="17">
        <f>IF(OR($I580="",$K580=""),"",$K580-$I580)</f>
        <v/>
      </c>
      <c r="P580" s="18">
        <f>IF($E580="","",IFERROR(INDEX('Sucursales y productos'!$G$2:$G$301,MATCH($E580,'Sucursales y productos'!$D$2:$D$301,0)),0))</f>
        <v/>
      </c>
      <c r="Q580" s="18">
        <f>IF($O580="","",$O580*N($P580))</f>
        <v/>
      </c>
      <c r="R580" s="18">
        <f>IF($I580="","",$I580*N($P580))</f>
        <v/>
      </c>
      <c r="S580" s="15">
        <f>IF($E580="","",IF($I580="","Pedido sin enviar",IF($K580="",IF(N($I580)&lt;N($H580),"Envío parcial · en camino","En camino"),IF($K580=$I580,IF(N($I580)&lt;N($H580),"Recibido · envío parcial","Recibido OK"),"Recibido con diferencia"))))</f>
        <v/>
      </c>
      <c r="T580" s="13" t="n"/>
      <c r="U580" s="15">
        <f>IF(OR($A580="",$A580&lt;&gt;Remito!$C$3),"",COUNTIF($A$2:$A580,$A580))</f>
        <v/>
      </c>
    </row>
    <row r="581">
      <c r="A581" s="13" t="n"/>
      <c r="B581" s="14" t="n"/>
      <c r="C581" s="13" t="n"/>
      <c r="D581" s="13" t="n"/>
      <c r="E581" s="13" t="n"/>
      <c r="F581" s="15">
        <f>IF($E581="","",IFERROR(INDEX('Sucursales y productos'!$E$2:$E$301,MATCH($E581,'Sucursales y productos'!$D$2:$D$301,0)),"Código no cargado"))</f>
        <v/>
      </c>
      <c r="G581" s="15">
        <f>IF($E581="","",IFERROR(INDEX('Sucursales y productos'!$F$2:$F$301,MATCH($E581,'Sucursales y productos'!$D$2:$D$301,0)),""))</f>
        <v/>
      </c>
      <c r="H581" s="16" t="n"/>
      <c r="I581" s="16" t="n"/>
      <c r="J581" s="14" t="n"/>
      <c r="K581" s="16" t="n"/>
      <c r="L581" s="14" t="n"/>
      <c r="M581" s="13" t="n"/>
      <c r="N581" s="17">
        <f>IF(OR($H581="",$I581=""),"",MAX(0,$H581-$I581))</f>
        <v/>
      </c>
      <c r="O581" s="17">
        <f>IF(OR($I581="",$K581=""),"",$K581-$I581)</f>
        <v/>
      </c>
      <c r="P581" s="18">
        <f>IF($E581="","",IFERROR(INDEX('Sucursales y productos'!$G$2:$G$301,MATCH($E581,'Sucursales y productos'!$D$2:$D$301,0)),0))</f>
        <v/>
      </c>
      <c r="Q581" s="18">
        <f>IF($O581="","",$O581*N($P581))</f>
        <v/>
      </c>
      <c r="R581" s="18">
        <f>IF($I581="","",$I581*N($P581))</f>
        <v/>
      </c>
      <c r="S581" s="15">
        <f>IF($E581="","",IF($I581="","Pedido sin enviar",IF($K581="",IF(N($I581)&lt;N($H581),"Envío parcial · en camino","En camino"),IF($K581=$I581,IF(N($I581)&lt;N($H581),"Recibido · envío parcial","Recibido OK"),"Recibido con diferencia"))))</f>
        <v/>
      </c>
      <c r="T581" s="13" t="n"/>
      <c r="U581" s="15">
        <f>IF(OR($A581="",$A581&lt;&gt;Remito!$C$3),"",COUNTIF($A$2:$A581,$A581))</f>
        <v/>
      </c>
    </row>
    <row r="582">
      <c r="A582" s="13" t="n"/>
      <c r="B582" s="14" t="n"/>
      <c r="C582" s="13" t="n"/>
      <c r="D582" s="13" t="n"/>
      <c r="E582" s="13" t="n"/>
      <c r="F582" s="15">
        <f>IF($E582="","",IFERROR(INDEX('Sucursales y productos'!$E$2:$E$301,MATCH($E582,'Sucursales y productos'!$D$2:$D$301,0)),"Código no cargado"))</f>
        <v/>
      </c>
      <c r="G582" s="15">
        <f>IF($E582="","",IFERROR(INDEX('Sucursales y productos'!$F$2:$F$301,MATCH($E582,'Sucursales y productos'!$D$2:$D$301,0)),""))</f>
        <v/>
      </c>
      <c r="H582" s="16" t="n"/>
      <c r="I582" s="16" t="n"/>
      <c r="J582" s="14" t="n"/>
      <c r="K582" s="16" t="n"/>
      <c r="L582" s="14" t="n"/>
      <c r="M582" s="13" t="n"/>
      <c r="N582" s="17">
        <f>IF(OR($H582="",$I582=""),"",MAX(0,$H582-$I582))</f>
        <v/>
      </c>
      <c r="O582" s="17">
        <f>IF(OR($I582="",$K582=""),"",$K582-$I582)</f>
        <v/>
      </c>
      <c r="P582" s="18">
        <f>IF($E582="","",IFERROR(INDEX('Sucursales y productos'!$G$2:$G$301,MATCH($E582,'Sucursales y productos'!$D$2:$D$301,0)),0))</f>
        <v/>
      </c>
      <c r="Q582" s="18">
        <f>IF($O582="","",$O582*N($P582))</f>
        <v/>
      </c>
      <c r="R582" s="18">
        <f>IF($I582="","",$I582*N($P582))</f>
        <v/>
      </c>
      <c r="S582" s="15">
        <f>IF($E582="","",IF($I582="","Pedido sin enviar",IF($K582="",IF(N($I582)&lt;N($H582),"Envío parcial · en camino","En camino"),IF($K582=$I582,IF(N($I582)&lt;N($H582),"Recibido · envío parcial","Recibido OK"),"Recibido con diferencia"))))</f>
        <v/>
      </c>
      <c r="T582" s="13" t="n"/>
      <c r="U582" s="15">
        <f>IF(OR($A582="",$A582&lt;&gt;Remito!$C$3),"",COUNTIF($A$2:$A582,$A582))</f>
        <v/>
      </c>
    </row>
    <row r="583">
      <c r="A583" s="13" t="n"/>
      <c r="B583" s="14" t="n"/>
      <c r="C583" s="13" t="n"/>
      <c r="D583" s="13" t="n"/>
      <c r="E583" s="13" t="n"/>
      <c r="F583" s="15">
        <f>IF($E583="","",IFERROR(INDEX('Sucursales y productos'!$E$2:$E$301,MATCH($E583,'Sucursales y productos'!$D$2:$D$301,0)),"Código no cargado"))</f>
        <v/>
      </c>
      <c r="G583" s="15">
        <f>IF($E583="","",IFERROR(INDEX('Sucursales y productos'!$F$2:$F$301,MATCH($E583,'Sucursales y productos'!$D$2:$D$301,0)),""))</f>
        <v/>
      </c>
      <c r="H583" s="16" t="n"/>
      <c r="I583" s="16" t="n"/>
      <c r="J583" s="14" t="n"/>
      <c r="K583" s="16" t="n"/>
      <c r="L583" s="14" t="n"/>
      <c r="M583" s="13" t="n"/>
      <c r="N583" s="17">
        <f>IF(OR($H583="",$I583=""),"",MAX(0,$H583-$I583))</f>
        <v/>
      </c>
      <c r="O583" s="17">
        <f>IF(OR($I583="",$K583=""),"",$K583-$I583)</f>
        <v/>
      </c>
      <c r="P583" s="18">
        <f>IF($E583="","",IFERROR(INDEX('Sucursales y productos'!$G$2:$G$301,MATCH($E583,'Sucursales y productos'!$D$2:$D$301,0)),0))</f>
        <v/>
      </c>
      <c r="Q583" s="18">
        <f>IF($O583="","",$O583*N($P583))</f>
        <v/>
      </c>
      <c r="R583" s="18">
        <f>IF($I583="","",$I583*N($P583))</f>
        <v/>
      </c>
      <c r="S583" s="15">
        <f>IF($E583="","",IF($I583="","Pedido sin enviar",IF($K583="",IF(N($I583)&lt;N($H583),"Envío parcial · en camino","En camino"),IF($K583=$I583,IF(N($I583)&lt;N($H583),"Recibido · envío parcial","Recibido OK"),"Recibido con diferencia"))))</f>
        <v/>
      </c>
      <c r="T583" s="13" t="n"/>
      <c r="U583" s="15">
        <f>IF(OR($A583="",$A583&lt;&gt;Remito!$C$3),"",COUNTIF($A$2:$A583,$A583))</f>
        <v/>
      </c>
    </row>
    <row r="584">
      <c r="A584" s="13" t="n"/>
      <c r="B584" s="14" t="n"/>
      <c r="C584" s="13" t="n"/>
      <c r="D584" s="13" t="n"/>
      <c r="E584" s="13" t="n"/>
      <c r="F584" s="15">
        <f>IF($E584="","",IFERROR(INDEX('Sucursales y productos'!$E$2:$E$301,MATCH($E584,'Sucursales y productos'!$D$2:$D$301,0)),"Código no cargado"))</f>
        <v/>
      </c>
      <c r="G584" s="15">
        <f>IF($E584="","",IFERROR(INDEX('Sucursales y productos'!$F$2:$F$301,MATCH($E584,'Sucursales y productos'!$D$2:$D$301,0)),""))</f>
        <v/>
      </c>
      <c r="H584" s="16" t="n"/>
      <c r="I584" s="16" t="n"/>
      <c r="J584" s="14" t="n"/>
      <c r="K584" s="16" t="n"/>
      <c r="L584" s="14" t="n"/>
      <c r="M584" s="13" t="n"/>
      <c r="N584" s="17">
        <f>IF(OR($H584="",$I584=""),"",MAX(0,$H584-$I584))</f>
        <v/>
      </c>
      <c r="O584" s="17">
        <f>IF(OR($I584="",$K584=""),"",$K584-$I584)</f>
        <v/>
      </c>
      <c r="P584" s="18">
        <f>IF($E584="","",IFERROR(INDEX('Sucursales y productos'!$G$2:$G$301,MATCH($E584,'Sucursales y productos'!$D$2:$D$301,0)),0))</f>
        <v/>
      </c>
      <c r="Q584" s="18">
        <f>IF($O584="","",$O584*N($P584))</f>
        <v/>
      </c>
      <c r="R584" s="18">
        <f>IF($I584="","",$I584*N($P584))</f>
        <v/>
      </c>
      <c r="S584" s="15">
        <f>IF($E584="","",IF($I584="","Pedido sin enviar",IF($K584="",IF(N($I584)&lt;N($H584),"Envío parcial · en camino","En camino"),IF($K584=$I584,IF(N($I584)&lt;N($H584),"Recibido · envío parcial","Recibido OK"),"Recibido con diferencia"))))</f>
        <v/>
      </c>
      <c r="T584" s="13" t="n"/>
      <c r="U584" s="15">
        <f>IF(OR($A584="",$A584&lt;&gt;Remito!$C$3),"",COUNTIF($A$2:$A584,$A584))</f>
        <v/>
      </c>
    </row>
    <row r="585">
      <c r="A585" s="13" t="n"/>
      <c r="B585" s="14" t="n"/>
      <c r="C585" s="13" t="n"/>
      <c r="D585" s="13" t="n"/>
      <c r="E585" s="13" t="n"/>
      <c r="F585" s="15">
        <f>IF($E585="","",IFERROR(INDEX('Sucursales y productos'!$E$2:$E$301,MATCH($E585,'Sucursales y productos'!$D$2:$D$301,0)),"Código no cargado"))</f>
        <v/>
      </c>
      <c r="G585" s="15">
        <f>IF($E585="","",IFERROR(INDEX('Sucursales y productos'!$F$2:$F$301,MATCH($E585,'Sucursales y productos'!$D$2:$D$301,0)),""))</f>
        <v/>
      </c>
      <c r="H585" s="16" t="n"/>
      <c r="I585" s="16" t="n"/>
      <c r="J585" s="14" t="n"/>
      <c r="K585" s="16" t="n"/>
      <c r="L585" s="14" t="n"/>
      <c r="M585" s="13" t="n"/>
      <c r="N585" s="17">
        <f>IF(OR($H585="",$I585=""),"",MAX(0,$H585-$I585))</f>
        <v/>
      </c>
      <c r="O585" s="17">
        <f>IF(OR($I585="",$K585=""),"",$K585-$I585)</f>
        <v/>
      </c>
      <c r="P585" s="18">
        <f>IF($E585="","",IFERROR(INDEX('Sucursales y productos'!$G$2:$G$301,MATCH($E585,'Sucursales y productos'!$D$2:$D$301,0)),0))</f>
        <v/>
      </c>
      <c r="Q585" s="18">
        <f>IF($O585="","",$O585*N($P585))</f>
        <v/>
      </c>
      <c r="R585" s="18">
        <f>IF($I585="","",$I585*N($P585))</f>
        <v/>
      </c>
      <c r="S585" s="15">
        <f>IF($E585="","",IF($I585="","Pedido sin enviar",IF($K585="",IF(N($I585)&lt;N($H585),"Envío parcial · en camino","En camino"),IF($K585=$I585,IF(N($I585)&lt;N($H585),"Recibido · envío parcial","Recibido OK"),"Recibido con diferencia"))))</f>
        <v/>
      </c>
      <c r="T585" s="13" t="n"/>
      <c r="U585" s="15">
        <f>IF(OR($A585="",$A585&lt;&gt;Remito!$C$3),"",COUNTIF($A$2:$A585,$A585))</f>
        <v/>
      </c>
    </row>
    <row r="586">
      <c r="A586" s="13" t="n"/>
      <c r="B586" s="14" t="n"/>
      <c r="C586" s="13" t="n"/>
      <c r="D586" s="13" t="n"/>
      <c r="E586" s="13" t="n"/>
      <c r="F586" s="15">
        <f>IF($E586="","",IFERROR(INDEX('Sucursales y productos'!$E$2:$E$301,MATCH($E586,'Sucursales y productos'!$D$2:$D$301,0)),"Código no cargado"))</f>
        <v/>
      </c>
      <c r="G586" s="15">
        <f>IF($E586="","",IFERROR(INDEX('Sucursales y productos'!$F$2:$F$301,MATCH($E586,'Sucursales y productos'!$D$2:$D$301,0)),""))</f>
        <v/>
      </c>
      <c r="H586" s="16" t="n"/>
      <c r="I586" s="16" t="n"/>
      <c r="J586" s="14" t="n"/>
      <c r="K586" s="16" t="n"/>
      <c r="L586" s="14" t="n"/>
      <c r="M586" s="13" t="n"/>
      <c r="N586" s="17">
        <f>IF(OR($H586="",$I586=""),"",MAX(0,$H586-$I586))</f>
        <v/>
      </c>
      <c r="O586" s="17">
        <f>IF(OR($I586="",$K586=""),"",$K586-$I586)</f>
        <v/>
      </c>
      <c r="P586" s="18">
        <f>IF($E586="","",IFERROR(INDEX('Sucursales y productos'!$G$2:$G$301,MATCH($E586,'Sucursales y productos'!$D$2:$D$301,0)),0))</f>
        <v/>
      </c>
      <c r="Q586" s="18">
        <f>IF($O586="","",$O586*N($P586))</f>
        <v/>
      </c>
      <c r="R586" s="18">
        <f>IF($I586="","",$I586*N($P586))</f>
        <v/>
      </c>
      <c r="S586" s="15">
        <f>IF($E586="","",IF($I586="","Pedido sin enviar",IF($K586="",IF(N($I586)&lt;N($H586),"Envío parcial · en camino","En camino"),IF($K586=$I586,IF(N($I586)&lt;N($H586),"Recibido · envío parcial","Recibido OK"),"Recibido con diferencia"))))</f>
        <v/>
      </c>
      <c r="T586" s="13" t="n"/>
      <c r="U586" s="15">
        <f>IF(OR($A586="",$A586&lt;&gt;Remito!$C$3),"",COUNTIF($A$2:$A586,$A586))</f>
        <v/>
      </c>
    </row>
    <row r="587">
      <c r="A587" s="13" t="n"/>
      <c r="B587" s="14" t="n"/>
      <c r="C587" s="13" t="n"/>
      <c r="D587" s="13" t="n"/>
      <c r="E587" s="13" t="n"/>
      <c r="F587" s="15">
        <f>IF($E587="","",IFERROR(INDEX('Sucursales y productos'!$E$2:$E$301,MATCH($E587,'Sucursales y productos'!$D$2:$D$301,0)),"Código no cargado"))</f>
        <v/>
      </c>
      <c r="G587" s="15">
        <f>IF($E587="","",IFERROR(INDEX('Sucursales y productos'!$F$2:$F$301,MATCH($E587,'Sucursales y productos'!$D$2:$D$301,0)),""))</f>
        <v/>
      </c>
      <c r="H587" s="16" t="n"/>
      <c r="I587" s="16" t="n"/>
      <c r="J587" s="14" t="n"/>
      <c r="K587" s="16" t="n"/>
      <c r="L587" s="14" t="n"/>
      <c r="M587" s="13" t="n"/>
      <c r="N587" s="17">
        <f>IF(OR($H587="",$I587=""),"",MAX(0,$H587-$I587))</f>
        <v/>
      </c>
      <c r="O587" s="17">
        <f>IF(OR($I587="",$K587=""),"",$K587-$I587)</f>
        <v/>
      </c>
      <c r="P587" s="18">
        <f>IF($E587="","",IFERROR(INDEX('Sucursales y productos'!$G$2:$G$301,MATCH($E587,'Sucursales y productos'!$D$2:$D$301,0)),0))</f>
        <v/>
      </c>
      <c r="Q587" s="18">
        <f>IF($O587="","",$O587*N($P587))</f>
        <v/>
      </c>
      <c r="R587" s="18">
        <f>IF($I587="","",$I587*N($P587))</f>
        <v/>
      </c>
      <c r="S587" s="15">
        <f>IF($E587="","",IF($I587="","Pedido sin enviar",IF($K587="",IF(N($I587)&lt;N($H587),"Envío parcial · en camino","En camino"),IF($K587=$I587,IF(N($I587)&lt;N($H587),"Recibido · envío parcial","Recibido OK"),"Recibido con diferencia"))))</f>
        <v/>
      </c>
      <c r="T587" s="13" t="n"/>
      <c r="U587" s="15">
        <f>IF(OR($A587="",$A587&lt;&gt;Remito!$C$3),"",COUNTIF($A$2:$A587,$A587))</f>
        <v/>
      </c>
    </row>
    <row r="588">
      <c r="A588" s="13" t="n"/>
      <c r="B588" s="14" t="n"/>
      <c r="C588" s="13" t="n"/>
      <c r="D588" s="13" t="n"/>
      <c r="E588" s="13" t="n"/>
      <c r="F588" s="15">
        <f>IF($E588="","",IFERROR(INDEX('Sucursales y productos'!$E$2:$E$301,MATCH($E588,'Sucursales y productos'!$D$2:$D$301,0)),"Código no cargado"))</f>
        <v/>
      </c>
      <c r="G588" s="15">
        <f>IF($E588="","",IFERROR(INDEX('Sucursales y productos'!$F$2:$F$301,MATCH($E588,'Sucursales y productos'!$D$2:$D$301,0)),""))</f>
        <v/>
      </c>
      <c r="H588" s="16" t="n"/>
      <c r="I588" s="16" t="n"/>
      <c r="J588" s="14" t="n"/>
      <c r="K588" s="16" t="n"/>
      <c r="L588" s="14" t="n"/>
      <c r="M588" s="13" t="n"/>
      <c r="N588" s="17">
        <f>IF(OR($H588="",$I588=""),"",MAX(0,$H588-$I588))</f>
        <v/>
      </c>
      <c r="O588" s="17">
        <f>IF(OR($I588="",$K588=""),"",$K588-$I588)</f>
        <v/>
      </c>
      <c r="P588" s="18">
        <f>IF($E588="","",IFERROR(INDEX('Sucursales y productos'!$G$2:$G$301,MATCH($E588,'Sucursales y productos'!$D$2:$D$301,0)),0))</f>
        <v/>
      </c>
      <c r="Q588" s="18">
        <f>IF($O588="","",$O588*N($P588))</f>
        <v/>
      </c>
      <c r="R588" s="18">
        <f>IF($I588="","",$I588*N($P588))</f>
        <v/>
      </c>
      <c r="S588" s="15">
        <f>IF($E588="","",IF($I588="","Pedido sin enviar",IF($K588="",IF(N($I588)&lt;N($H588),"Envío parcial · en camino","En camino"),IF($K588=$I588,IF(N($I588)&lt;N($H588),"Recibido · envío parcial","Recibido OK"),"Recibido con diferencia"))))</f>
        <v/>
      </c>
      <c r="T588" s="13" t="n"/>
      <c r="U588" s="15">
        <f>IF(OR($A588="",$A588&lt;&gt;Remito!$C$3),"",COUNTIF($A$2:$A588,$A588))</f>
        <v/>
      </c>
    </row>
    <row r="589">
      <c r="A589" s="13" t="n"/>
      <c r="B589" s="14" t="n"/>
      <c r="C589" s="13" t="n"/>
      <c r="D589" s="13" t="n"/>
      <c r="E589" s="13" t="n"/>
      <c r="F589" s="15">
        <f>IF($E589="","",IFERROR(INDEX('Sucursales y productos'!$E$2:$E$301,MATCH($E589,'Sucursales y productos'!$D$2:$D$301,0)),"Código no cargado"))</f>
        <v/>
      </c>
      <c r="G589" s="15">
        <f>IF($E589="","",IFERROR(INDEX('Sucursales y productos'!$F$2:$F$301,MATCH($E589,'Sucursales y productos'!$D$2:$D$301,0)),""))</f>
        <v/>
      </c>
      <c r="H589" s="16" t="n"/>
      <c r="I589" s="16" t="n"/>
      <c r="J589" s="14" t="n"/>
      <c r="K589" s="16" t="n"/>
      <c r="L589" s="14" t="n"/>
      <c r="M589" s="13" t="n"/>
      <c r="N589" s="17">
        <f>IF(OR($H589="",$I589=""),"",MAX(0,$H589-$I589))</f>
        <v/>
      </c>
      <c r="O589" s="17">
        <f>IF(OR($I589="",$K589=""),"",$K589-$I589)</f>
        <v/>
      </c>
      <c r="P589" s="18">
        <f>IF($E589="","",IFERROR(INDEX('Sucursales y productos'!$G$2:$G$301,MATCH($E589,'Sucursales y productos'!$D$2:$D$301,0)),0))</f>
        <v/>
      </c>
      <c r="Q589" s="18">
        <f>IF($O589="","",$O589*N($P589))</f>
        <v/>
      </c>
      <c r="R589" s="18">
        <f>IF($I589="","",$I589*N($P589))</f>
        <v/>
      </c>
      <c r="S589" s="15">
        <f>IF($E589="","",IF($I589="","Pedido sin enviar",IF($K589="",IF(N($I589)&lt;N($H589),"Envío parcial · en camino","En camino"),IF($K589=$I589,IF(N($I589)&lt;N($H589),"Recibido · envío parcial","Recibido OK"),"Recibido con diferencia"))))</f>
        <v/>
      </c>
      <c r="T589" s="13" t="n"/>
      <c r="U589" s="15">
        <f>IF(OR($A589="",$A589&lt;&gt;Remito!$C$3),"",COUNTIF($A$2:$A589,$A589))</f>
        <v/>
      </c>
    </row>
    <row r="590">
      <c r="A590" s="13" t="n"/>
      <c r="B590" s="14" t="n"/>
      <c r="C590" s="13" t="n"/>
      <c r="D590" s="13" t="n"/>
      <c r="E590" s="13" t="n"/>
      <c r="F590" s="15">
        <f>IF($E590="","",IFERROR(INDEX('Sucursales y productos'!$E$2:$E$301,MATCH($E590,'Sucursales y productos'!$D$2:$D$301,0)),"Código no cargado"))</f>
        <v/>
      </c>
      <c r="G590" s="15">
        <f>IF($E590="","",IFERROR(INDEX('Sucursales y productos'!$F$2:$F$301,MATCH($E590,'Sucursales y productos'!$D$2:$D$301,0)),""))</f>
        <v/>
      </c>
      <c r="H590" s="16" t="n"/>
      <c r="I590" s="16" t="n"/>
      <c r="J590" s="14" t="n"/>
      <c r="K590" s="16" t="n"/>
      <c r="L590" s="14" t="n"/>
      <c r="M590" s="13" t="n"/>
      <c r="N590" s="17">
        <f>IF(OR($H590="",$I590=""),"",MAX(0,$H590-$I590))</f>
        <v/>
      </c>
      <c r="O590" s="17">
        <f>IF(OR($I590="",$K590=""),"",$K590-$I590)</f>
        <v/>
      </c>
      <c r="P590" s="18">
        <f>IF($E590="","",IFERROR(INDEX('Sucursales y productos'!$G$2:$G$301,MATCH($E590,'Sucursales y productos'!$D$2:$D$301,0)),0))</f>
        <v/>
      </c>
      <c r="Q590" s="18">
        <f>IF($O590="","",$O590*N($P590))</f>
        <v/>
      </c>
      <c r="R590" s="18">
        <f>IF($I590="","",$I590*N($P590))</f>
        <v/>
      </c>
      <c r="S590" s="15">
        <f>IF($E590="","",IF($I590="","Pedido sin enviar",IF($K590="",IF(N($I590)&lt;N($H590),"Envío parcial · en camino","En camino"),IF($K590=$I590,IF(N($I590)&lt;N($H590),"Recibido · envío parcial","Recibido OK"),"Recibido con diferencia"))))</f>
        <v/>
      </c>
      <c r="T590" s="13" t="n"/>
      <c r="U590" s="15">
        <f>IF(OR($A590="",$A590&lt;&gt;Remito!$C$3),"",COUNTIF($A$2:$A590,$A590))</f>
        <v/>
      </c>
    </row>
    <row r="591">
      <c r="A591" s="13" t="n"/>
      <c r="B591" s="14" t="n"/>
      <c r="C591" s="13" t="n"/>
      <c r="D591" s="13" t="n"/>
      <c r="E591" s="13" t="n"/>
      <c r="F591" s="15">
        <f>IF($E591="","",IFERROR(INDEX('Sucursales y productos'!$E$2:$E$301,MATCH($E591,'Sucursales y productos'!$D$2:$D$301,0)),"Código no cargado"))</f>
        <v/>
      </c>
      <c r="G591" s="15">
        <f>IF($E591="","",IFERROR(INDEX('Sucursales y productos'!$F$2:$F$301,MATCH($E591,'Sucursales y productos'!$D$2:$D$301,0)),""))</f>
        <v/>
      </c>
      <c r="H591" s="16" t="n"/>
      <c r="I591" s="16" t="n"/>
      <c r="J591" s="14" t="n"/>
      <c r="K591" s="16" t="n"/>
      <c r="L591" s="14" t="n"/>
      <c r="M591" s="13" t="n"/>
      <c r="N591" s="17">
        <f>IF(OR($H591="",$I591=""),"",MAX(0,$H591-$I591))</f>
        <v/>
      </c>
      <c r="O591" s="17">
        <f>IF(OR($I591="",$K591=""),"",$K591-$I591)</f>
        <v/>
      </c>
      <c r="P591" s="18">
        <f>IF($E591="","",IFERROR(INDEX('Sucursales y productos'!$G$2:$G$301,MATCH($E591,'Sucursales y productos'!$D$2:$D$301,0)),0))</f>
        <v/>
      </c>
      <c r="Q591" s="18">
        <f>IF($O591="","",$O591*N($P591))</f>
        <v/>
      </c>
      <c r="R591" s="18">
        <f>IF($I591="","",$I591*N($P591))</f>
        <v/>
      </c>
      <c r="S591" s="15">
        <f>IF($E591="","",IF($I591="","Pedido sin enviar",IF($K591="",IF(N($I591)&lt;N($H591),"Envío parcial · en camino","En camino"),IF($K591=$I591,IF(N($I591)&lt;N($H591),"Recibido · envío parcial","Recibido OK"),"Recibido con diferencia"))))</f>
        <v/>
      </c>
      <c r="T591" s="13" t="n"/>
      <c r="U591" s="15">
        <f>IF(OR($A591="",$A591&lt;&gt;Remito!$C$3),"",COUNTIF($A$2:$A591,$A591))</f>
        <v/>
      </c>
    </row>
    <row r="592">
      <c r="A592" s="13" t="n"/>
      <c r="B592" s="14" t="n"/>
      <c r="C592" s="13" t="n"/>
      <c r="D592" s="13" t="n"/>
      <c r="E592" s="13" t="n"/>
      <c r="F592" s="15">
        <f>IF($E592="","",IFERROR(INDEX('Sucursales y productos'!$E$2:$E$301,MATCH($E592,'Sucursales y productos'!$D$2:$D$301,0)),"Código no cargado"))</f>
        <v/>
      </c>
      <c r="G592" s="15">
        <f>IF($E592="","",IFERROR(INDEX('Sucursales y productos'!$F$2:$F$301,MATCH($E592,'Sucursales y productos'!$D$2:$D$301,0)),""))</f>
        <v/>
      </c>
      <c r="H592" s="16" t="n"/>
      <c r="I592" s="16" t="n"/>
      <c r="J592" s="14" t="n"/>
      <c r="K592" s="16" t="n"/>
      <c r="L592" s="14" t="n"/>
      <c r="M592" s="13" t="n"/>
      <c r="N592" s="17">
        <f>IF(OR($H592="",$I592=""),"",MAX(0,$H592-$I592))</f>
        <v/>
      </c>
      <c r="O592" s="17">
        <f>IF(OR($I592="",$K592=""),"",$K592-$I592)</f>
        <v/>
      </c>
      <c r="P592" s="18">
        <f>IF($E592="","",IFERROR(INDEX('Sucursales y productos'!$G$2:$G$301,MATCH($E592,'Sucursales y productos'!$D$2:$D$301,0)),0))</f>
        <v/>
      </c>
      <c r="Q592" s="18">
        <f>IF($O592="","",$O592*N($P592))</f>
        <v/>
      </c>
      <c r="R592" s="18">
        <f>IF($I592="","",$I592*N($P592))</f>
        <v/>
      </c>
      <c r="S592" s="15">
        <f>IF($E592="","",IF($I592="","Pedido sin enviar",IF($K592="",IF(N($I592)&lt;N($H592),"Envío parcial · en camino","En camino"),IF($K592=$I592,IF(N($I592)&lt;N($H592),"Recibido · envío parcial","Recibido OK"),"Recibido con diferencia"))))</f>
        <v/>
      </c>
      <c r="T592" s="13" t="n"/>
      <c r="U592" s="15">
        <f>IF(OR($A592="",$A592&lt;&gt;Remito!$C$3),"",COUNTIF($A$2:$A592,$A592))</f>
        <v/>
      </c>
    </row>
    <row r="593">
      <c r="A593" s="13" t="n"/>
      <c r="B593" s="14" t="n"/>
      <c r="C593" s="13" t="n"/>
      <c r="D593" s="13" t="n"/>
      <c r="E593" s="13" t="n"/>
      <c r="F593" s="15">
        <f>IF($E593="","",IFERROR(INDEX('Sucursales y productos'!$E$2:$E$301,MATCH($E593,'Sucursales y productos'!$D$2:$D$301,0)),"Código no cargado"))</f>
        <v/>
      </c>
      <c r="G593" s="15">
        <f>IF($E593="","",IFERROR(INDEX('Sucursales y productos'!$F$2:$F$301,MATCH($E593,'Sucursales y productos'!$D$2:$D$301,0)),""))</f>
        <v/>
      </c>
      <c r="H593" s="16" t="n"/>
      <c r="I593" s="16" t="n"/>
      <c r="J593" s="14" t="n"/>
      <c r="K593" s="16" t="n"/>
      <c r="L593" s="14" t="n"/>
      <c r="M593" s="13" t="n"/>
      <c r="N593" s="17">
        <f>IF(OR($H593="",$I593=""),"",MAX(0,$H593-$I593))</f>
        <v/>
      </c>
      <c r="O593" s="17">
        <f>IF(OR($I593="",$K593=""),"",$K593-$I593)</f>
        <v/>
      </c>
      <c r="P593" s="18">
        <f>IF($E593="","",IFERROR(INDEX('Sucursales y productos'!$G$2:$G$301,MATCH($E593,'Sucursales y productos'!$D$2:$D$301,0)),0))</f>
        <v/>
      </c>
      <c r="Q593" s="18">
        <f>IF($O593="","",$O593*N($P593))</f>
        <v/>
      </c>
      <c r="R593" s="18">
        <f>IF($I593="","",$I593*N($P593))</f>
        <v/>
      </c>
      <c r="S593" s="15">
        <f>IF($E593="","",IF($I593="","Pedido sin enviar",IF($K593="",IF(N($I593)&lt;N($H593),"Envío parcial · en camino","En camino"),IF($K593=$I593,IF(N($I593)&lt;N($H593),"Recibido · envío parcial","Recibido OK"),"Recibido con diferencia"))))</f>
        <v/>
      </c>
      <c r="T593" s="13" t="n"/>
      <c r="U593" s="15">
        <f>IF(OR($A593="",$A593&lt;&gt;Remito!$C$3),"",COUNTIF($A$2:$A593,$A593))</f>
        <v/>
      </c>
    </row>
    <row r="594">
      <c r="A594" s="13" t="n"/>
      <c r="B594" s="14" t="n"/>
      <c r="C594" s="13" t="n"/>
      <c r="D594" s="13" t="n"/>
      <c r="E594" s="13" t="n"/>
      <c r="F594" s="15">
        <f>IF($E594="","",IFERROR(INDEX('Sucursales y productos'!$E$2:$E$301,MATCH($E594,'Sucursales y productos'!$D$2:$D$301,0)),"Código no cargado"))</f>
        <v/>
      </c>
      <c r="G594" s="15">
        <f>IF($E594="","",IFERROR(INDEX('Sucursales y productos'!$F$2:$F$301,MATCH($E594,'Sucursales y productos'!$D$2:$D$301,0)),""))</f>
        <v/>
      </c>
      <c r="H594" s="16" t="n"/>
      <c r="I594" s="16" t="n"/>
      <c r="J594" s="14" t="n"/>
      <c r="K594" s="16" t="n"/>
      <c r="L594" s="14" t="n"/>
      <c r="M594" s="13" t="n"/>
      <c r="N594" s="17">
        <f>IF(OR($H594="",$I594=""),"",MAX(0,$H594-$I594))</f>
        <v/>
      </c>
      <c r="O594" s="17">
        <f>IF(OR($I594="",$K594=""),"",$K594-$I594)</f>
        <v/>
      </c>
      <c r="P594" s="18">
        <f>IF($E594="","",IFERROR(INDEX('Sucursales y productos'!$G$2:$G$301,MATCH($E594,'Sucursales y productos'!$D$2:$D$301,0)),0))</f>
        <v/>
      </c>
      <c r="Q594" s="18">
        <f>IF($O594="","",$O594*N($P594))</f>
        <v/>
      </c>
      <c r="R594" s="18">
        <f>IF($I594="","",$I594*N($P594))</f>
        <v/>
      </c>
      <c r="S594" s="15">
        <f>IF($E594="","",IF($I594="","Pedido sin enviar",IF($K594="",IF(N($I594)&lt;N($H594),"Envío parcial · en camino","En camino"),IF($K594=$I594,IF(N($I594)&lt;N($H594),"Recibido · envío parcial","Recibido OK"),"Recibido con diferencia"))))</f>
        <v/>
      </c>
      <c r="T594" s="13" t="n"/>
      <c r="U594" s="15">
        <f>IF(OR($A594="",$A594&lt;&gt;Remito!$C$3),"",COUNTIF($A$2:$A594,$A594))</f>
        <v/>
      </c>
    </row>
    <row r="595">
      <c r="A595" s="13" t="n"/>
      <c r="B595" s="14" t="n"/>
      <c r="C595" s="13" t="n"/>
      <c r="D595" s="13" t="n"/>
      <c r="E595" s="13" t="n"/>
      <c r="F595" s="15">
        <f>IF($E595="","",IFERROR(INDEX('Sucursales y productos'!$E$2:$E$301,MATCH($E595,'Sucursales y productos'!$D$2:$D$301,0)),"Código no cargado"))</f>
        <v/>
      </c>
      <c r="G595" s="15">
        <f>IF($E595="","",IFERROR(INDEX('Sucursales y productos'!$F$2:$F$301,MATCH($E595,'Sucursales y productos'!$D$2:$D$301,0)),""))</f>
        <v/>
      </c>
      <c r="H595" s="16" t="n"/>
      <c r="I595" s="16" t="n"/>
      <c r="J595" s="14" t="n"/>
      <c r="K595" s="16" t="n"/>
      <c r="L595" s="14" t="n"/>
      <c r="M595" s="13" t="n"/>
      <c r="N595" s="17">
        <f>IF(OR($H595="",$I595=""),"",MAX(0,$H595-$I595))</f>
        <v/>
      </c>
      <c r="O595" s="17">
        <f>IF(OR($I595="",$K595=""),"",$K595-$I595)</f>
        <v/>
      </c>
      <c r="P595" s="18">
        <f>IF($E595="","",IFERROR(INDEX('Sucursales y productos'!$G$2:$G$301,MATCH($E595,'Sucursales y productos'!$D$2:$D$301,0)),0))</f>
        <v/>
      </c>
      <c r="Q595" s="18">
        <f>IF($O595="","",$O595*N($P595))</f>
        <v/>
      </c>
      <c r="R595" s="18">
        <f>IF($I595="","",$I595*N($P595))</f>
        <v/>
      </c>
      <c r="S595" s="15">
        <f>IF($E595="","",IF($I595="","Pedido sin enviar",IF($K595="",IF(N($I595)&lt;N($H595),"Envío parcial · en camino","En camino"),IF($K595=$I595,IF(N($I595)&lt;N($H595),"Recibido · envío parcial","Recibido OK"),"Recibido con diferencia"))))</f>
        <v/>
      </c>
      <c r="T595" s="13" t="n"/>
      <c r="U595" s="15">
        <f>IF(OR($A595="",$A595&lt;&gt;Remito!$C$3),"",COUNTIF($A$2:$A595,$A595))</f>
        <v/>
      </c>
    </row>
    <row r="596">
      <c r="A596" s="13" t="n"/>
      <c r="B596" s="14" t="n"/>
      <c r="C596" s="13" t="n"/>
      <c r="D596" s="13" t="n"/>
      <c r="E596" s="13" t="n"/>
      <c r="F596" s="15">
        <f>IF($E596="","",IFERROR(INDEX('Sucursales y productos'!$E$2:$E$301,MATCH($E596,'Sucursales y productos'!$D$2:$D$301,0)),"Código no cargado"))</f>
        <v/>
      </c>
      <c r="G596" s="15">
        <f>IF($E596="","",IFERROR(INDEX('Sucursales y productos'!$F$2:$F$301,MATCH($E596,'Sucursales y productos'!$D$2:$D$301,0)),""))</f>
        <v/>
      </c>
      <c r="H596" s="16" t="n"/>
      <c r="I596" s="16" t="n"/>
      <c r="J596" s="14" t="n"/>
      <c r="K596" s="16" t="n"/>
      <c r="L596" s="14" t="n"/>
      <c r="M596" s="13" t="n"/>
      <c r="N596" s="17">
        <f>IF(OR($H596="",$I596=""),"",MAX(0,$H596-$I596))</f>
        <v/>
      </c>
      <c r="O596" s="17">
        <f>IF(OR($I596="",$K596=""),"",$K596-$I596)</f>
        <v/>
      </c>
      <c r="P596" s="18">
        <f>IF($E596="","",IFERROR(INDEX('Sucursales y productos'!$G$2:$G$301,MATCH($E596,'Sucursales y productos'!$D$2:$D$301,0)),0))</f>
        <v/>
      </c>
      <c r="Q596" s="18">
        <f>IF($O596="","",$O596*N($P596))</f>
        <v/>
      </c>
      <c r="R596" s="18">
        <f>IF($I596="","",$I596*N($P596))</f>
        <v/>
      </c>
      <c r="S596" s="15">
        <f>IF($E596="","",IF($I596="","Pedido sin enviar",IF($K596="",IF(N($I596)&lt;N($H596),"Envío parcial · en camino","En camino"),IF($K596=$I596,IF(N($I596)&lt;N($H596),"Recibido · envío parcial","Recibido OK"),"Recibido con diferencia"))))</f>
        <v/>
      </c>
      <c r="T596" s="13" t="n"/>
      <c r="U596" s="15">
        <f>IF(OR($A596="",$A596&lt;&gt;Remito!$C$3),"",COUNTIF($A$2:$A596,$A596))</f>
        <v/>
      </c>
    </row>
    <row r="597">
      <c r="A597" s="13" t="n"/>
      <c r="B597" s="14" t="n"/>
      <c r="C597" s="13" t="n"/>
      <c r="D597" s="13" t="n"/>
      <c r="E597" s="13" t="n"/>
      <c r="F597" s="15">
        <f>IF($E597="","",IFERROR(INDEX('Sucursales y productos'!$E$2:$E$301,MATCH($E597,'Sucursales y productos'!$D$2:$D$301,0)),"Código no cargado"))</f>
        <v/>
      </c>
      <c r="G597" s="15">
        <f>IF($E597="","",IFERROR(INDEX('Sucursales y productos'!$F$2:$F$301,MATCH($E597,'Sucursales y productos'!$D$2:$D$301,0)),""))</f>
        <v/>
      </c>
      <c r="H597" s="16" t="n"/>
      <c r="I597" s="16" t="n"/>
      <c r="J597" s="14" t="n"/>
      <c r="K597" s="16" t="n"/>
      <c r="L597" s="14" t="n"/>
      <c r="M597" s="13" t="n"/>
      <c r="N597" s="17">
        <f>IF(OR($H597="",$I597=""),"",MAX(0,$H597-$I597))</f>
        <v/>
      </c>
      <c r="O597" s="17">
        <f>IF(OR($I597="",$K597=""),"",$K597-$I597)</f>
        <v/>
      </c>
      <c r="P597" s="18">
        <f>IF($E597="","",IFERROR(INDEX('Sucursales y productos'!$G$2:$G$301,MATCH($E597,'Sucursales y productos'!$D$2:$D$301,0)),0))</f>
        <v/>
      </c>
      <c r="Q597" s="18">
        <f>IF($O597="","",$O597*N($P597))</f>
        <v/>
      </c>
      <c r="R597" s="18">
        <f>IF($I597="","",$I597*N($P597))</f>
        <v/>
      </c>
      <c r="S597" s="15">
        <f>IF($E597="","",IF($I597="","Pedido sin enviar",IF($K597="",IF(N($I597)&lt;N($H597),"Envío parcial · en camino","En camino"),IF($K597=$I597,IF(N($I597)&lt;N($H597),"Recibido · envío parcial","Recibido OK"),"Recibido con diferencia"))))</f>
        <v/>
      </c>
      <c r="T597" s="13" t="n"/>
      <c r="U597" s="15">
        <f>IF(OR($A597="",$A597&lt;&gt;Remito!$C$3),"",COUNTIF($A$2:$A597,$A597))</f>
        <v/>
      </c>
    </row>
    <row r="598">
      <c r="A598" s="13" t="n"/>
      <c r="B598" s="14" t="n"/>
      <c r="C598" s="13" t="n"/>
      <c r="D598" s="13" t="n"/>
      <c r="E598" s="13" t="n"/>
      <c r="F598" s="15">
        <f>IF($E598="","",IFERROR(INDEX('Sucursales y productos'!$E$2:$E$301,MATCH($E598,'Sucursales y productos'!$D$2:$D$301,0)),"Código no cargado"))</f>
        <v/>
      </c>
      <c r="G598" s="15">
        <f>IF($E598="","",IFERROR(INDEX('Sucursales y productos'!$F$2:$F$301,MATCH($E598,'Sucursales y productos'!$D$2:$D$301,0)),""))</f>
        <v/>
      </c>
      <c r="H598" s="16" t="n"/>
      <c r="I598" s="16" t="n"/>
      <c r="J598" s="14" t="n"/>
      <c r="K598" s="16" t="n"/>
      <c r="L598" s="14" t="n"/>
      <c r="M598" s="13" t="n"/>
      <c r="N598" s="17">
        <f>IF(OR($H598="",$I598=""),"",MAX(0,$H598-$I598))</f>
        <v/>
      </c>
      <c r="O598" s="17">
        <f>IF(OR($I598="",$K598=""),"",$K598-$I598)</f>
        <v/>
      </c>
      <c r="P598" s="18">
        <f>IF($E598="","",IFERROR(INDEX('Sucursales y productos'!$G$2:$G$301,MATCH($E598,'Sucursales y productos'!$D$2:$D$301,0)),0))</f>
        <v/>
      </c>
      <c r="Q598" s="18">
        <f>IF($O598="","",$O598*N($P598))</f>
        <v/>
      </c>
      <c r="R598" s="18">
        <f>IF($I598="","",$I598*N($P598))</f>
        <v/>
      </c>
      <c r="S598" s="15">
        <f>IF($E598="","",IF($I598="","Pedido sin enviar",IF($K598="",IF(N($I598)&lt;N($H598),"Envío parcial · en camino","En camino"),IF($K598=$I598,IF(N($I598)&lt;N($H598),"Recibido · envío parcial","Recibido OK"),"Recibido con diferencia"))))</f>
        <v/>
      </c>
      <c r="T598" s="13" t="n"/>
      <c r="U598" s="15">
        <f>IF(OR($A598="",$A598&lt;&gt;Remito!$C$3),"",COUNTIF($A$2:$A598,$A598))</f>
        <v/>
      </c>
    </row>
    <row r="599">
      <c r="A599" s="13" t="n"/>
      <c r="B599" s="14" t="n"/>
      <c r="C599" s="13" t="n"/>
      <c r="D599" s="13" t="n"/>
      <c r="E599" s="13" t="n"/>
      <c r="F599" s="15">
        <f>IF($E599="","",IFERROR(INDEX('Sucursales y productos'!$E$2:$E$301,MATCH($E599,'Sucursales y productos'!$D$2:$D$301,0)),"Código no cargado"))</f>
        <v/>
      </c>
      <c r="G599" s="15">
        <f>IF($E599="","",IFERROR(INDEX('Sucursales y productos'!$F$2:$F$301,MATCH($E599,'Sucursales y productos'!$D$2:$D$301,0)),""))</f>
        <v/>
      </c>
      <c r="H599" s="16" t="n"/>
      <c r="I599" s="16" t="n"/>
      <c r="J599" s="14" t="n"/>
      <c r="K599" s="16" t="n"/>
      <c r="L599" s="14" t="n"/>
      <c r="M599" s="13" t="n"/>
      <c r="N599" s="17">
        <f>IF(OR($H599="",$I599=""),"",MAX(0,$H599-$I599))</f>
        <v/>
      </c>
      <c r="O599" s="17">
        <f>IF(OR($I599="",$K599=""),"",$K599-$I599)</f>
        <v/>
      </c>
      <c r="P599" s="18">
        <f>IF($E599="","",IFERROR(INDEX('Sucursales y productos'!$G$2:$G$301,MATCH($E599,'Sucursales y productos'!$D$2:$D$301,0)),0))</f>
        <v/>
      </c>
      <c r="Q599" s="18">
        <f>IF($O599="","",$O599*N($P599))</f>
        <v/>
      </c>
      <c r="R599" s="18">
        <f>IF($I599="","",$I599*N($P599))</f>
        <v/>
      </c>
      <c r="S599" s="15">
        <f>IF($E599="","",IF($I599="","Pedido sin enviar",IF($K599="",IF(N($I599)&lt;N($H599),"Envío parcial · en camino","En camino"),IF($K599=$I599,IF(N($I599)&lt;N($H599),"Recibido · envío parcial","Recibido OK"),"Recibido con diferencia"))))</f>
        <v/>
      </c>
      <c r="T599" s="13" t="n"/>
      <c r="U599" s="15">
        <f>IF(OR($A599="",$A599&lt;&gt;Remito!$C$3),"",COUNTIF($A$2:$A599,$A599))</f>
        <v/>
      </c>
    </row>
    <row r="600">
      <c r="A600" s="13" t="n"/>
      <c r="B600" s="14" t="n"/>
      <c r="C600" s="13" t="n"/>
      <c r="D600" s="13" t="n"/>
      <c r="E600" s="13" t="n"/>
      <c r="F600" s="15">
        <f>IF($E600="","",IFERROR(INDEX('Sucursales y productos'!$E$2:$E$301,MATCH($E600,'Sucursales y productos'!$D$2:$D$301,0)),"Código no cargado"))</f>
        <v/>
      </c>
      <c r="G600" s="15">
        <f>IF($E600="","",IFERROR(INDEX('Sucursales y productos'!$F$2:$F$301,MATCH($E600,'Sucursales y productos'!$D$2:$D$301,0)),""))</f>
        <v/>
      </c>
      <c r="H600" s="16" t="n"/>
      <c r="I600" s="16" t="n"/>
      <c r="J600" s="14" t="n"/>
      <c r="K600" s="16" t="n"/>
      <c r="L600" s="14" t="n"/>
      <c r="M600" s="13" t="n"/>
      <c r="N600" s="17">
        <f>IF(OR($H600="",$I600=""),"",MAX(0,$H600-$I600))</f>
        <v/>
      </c>
      <c r="O600" s="17">
        <f>IF(OR($I600="",$K600=""),"",$K600-$I600)</f>
        <v/>
      </c>
      <c r="P600" s="18">
        <f>IF($E600="","",IFERROR(INDEX('Sucursales y productos'!$G$2:$G$301,MATCH($E600,'Sucursales y productos'!$D$2:$D$301,0)),0))</f>
        <v/>
      </c>
      <c r="Q600" s="18">
        <f>IF($O600="","",$O600*N($P600))</f>
        <v/>
      </c>
      <c r="R600" s="18">
        <f>IF($I600="","",$I600*N($P600))</f>
        <v/>
      </c>
      <c r="S600" s="15">
        <f>IF($E600="","",IF($I600="","Pedido sin enviar",IF($K600="",IF(N($I600)&lt;N($H600),"Envío parcial · en camino","En camino"),IF($K600=$I600,IF(N($I600)&lt;N($H600),"Recibido · envío parcial","Recibido OK"),"Recibido con diferencia"))))</f>
        <v/>
      </c>
      <c r="T600" s="13" t="n"/>
      <c r="U600" s="15">
        <f>IF(OR($A600="",$A600&lt;&gt;Remito!$C$3),"",COUNTIF($A$2:$A600,$A600))</f>
        <v/>
      </c>
    </row>
    <row r="601">
      <c r="A601" s="13" t="n"/>
      <c r="B601" s="14" t="n"/>
      <c r="C601" s="13" t="n"/>
      <c r="D601" s="13" t="n"/>
      <c r="E601" s="13" t="n"/>
      <c r="F601" s="15">
        <f>IF($E601="","",IFERROR(INDEX('Sucursales y productos'!$E$2:$E$301,MATCH($E601,'Sucursales y productos'!$D$2:$D$301,0)),"Código no cargado"))</f>
        <v/>
      </c>
      <c r="G601" s="15">
        <f>IF($E601="","",IFERROR(INDEX('Sucursales y productos'!$F$2:$F$301,MATCH($E601,'Sucursales y productos'!$D$2:$D$301,0)),""))</f>
        <v/>
      </c>
      <c r="H601" s="16" t="n"/>
      <c r="I601" s="16" t="n"/>
      <c r="J601" s="14" t="n"/>
      <c r="K601" s="16" t="n"/>
      <c r="L601" s="14" t="n"/>
      <c r="M601" s="13" t="n"/>
      <c r="N601" s="17">
        <f>IF(OR($H601="",$I601=""),"",MAX(0,$H601-$I601))</f>
        <v/>
      </c>
      <c r="O601" s="17">
        <f>IF(OR($I601="",$K601=""),"",$K601-$I601)</f>
        <v/>
      </c>
      <c r="P601" s="18">
        <f>IF($E601="","",IFERROR(INDEX('Sucursales y productos'!$G$2:$G$301,MATCH($E601,'Sucursales y productos'!$D$2:$D$301,0)),0))</f>
        <v/>
      </c>
      <c r="Q601" s="18">
        <f>IF($O601="","",$O601*N($P601))</f>
        <v/>
      </c>
      <c r="R601" s="18">
        <f>IF($I601="","",$I601*N($P601))</f>
        <v/>
      </c>
      <c r="S601" s="15">
        <f>IF($E601="","",IF($I601="","Pedido sin enviar",IF($K601="",IF(N($I601)&lt;N($H601),"Envío parcial · en camino","En camino"),IF($K601=$I601,IF(N($I601)&lt;N($H601),"Recibido · envío parcial","Recibido OK"),"Recibido con diferencia"))))</f>
        <v/>
      </c>
      <c r="T601" s="13" t="n"/>
      <c r="U601" s="15">
        <f>IF(OR($A601="",$A601&lt;&gt;Remito!$C$3),"",COUNTIF($A$2:$A601,$A601))</f>
        <v/>
      </c>
    </row>
    <row r="602">
      <c r="A602" s="13" t="n"/>
      <c r="B602" s="14" t="n"/>
      <c r="C602" s="13" t="n"/>
      <c r="D602" s="13" t="n"/>
      <c r="E602" s="13" t="n"/>
      <c r="F602" s="15">
        <f>IF($E602="","",IFERROR(INDEX('Sucursales y productos'!$E$2:$E$301,MATCH($E602,'Sucursales y productos'!$D$2:$D$301,0)),"Código no cargado"))</f>
        <v/>
      </c>
      <c r="G602" s="15">
        <f>IF($E602="","",IFERROR(INDEX('Sucursales y productos'!$F$2:$F$301,MATCH($E602,'Sucursales y productos'!$D$2:$D$301,0)),""))</f>
        <v/>
      </c>
      <c r="H602" s="16" t="n"/>
      <c r="I602" s="16" t="n"/>
      <c r="J602" s="14" t="n"/>
      <c r="K602" s="16" t="n"/>
      <c r="L602" s="14" t="n"/>
      <c r="M602" s="13" t="n"/>
      <c r="N602" s="17">
        <f>IF(OR($H602="",$I602=""),"",MAX(0,$H602-$I602))</f>
        <v/>
      </c>
      <c r="O602" s="17">
        <f>IF(OR($I602="",$K602=""),"",$K602-$I602)</f>
        <v/>
      </c>
      <c r="P602" s="18">
        <f>IF($E602="","",IFERROR(INDEX('Sucursales y productos'!$G$2:$G$301,MATCH($E602,'Sucursales y productos'!$D$2:$D$301,0)),0))</f>
        <v/>
      </c>
      <c r="Q602" s="18">
        <f>IF($O602="","",$O602*N($P602))</f>
        <v/>
      </c>
      <c r="R602" s="18">
        <f>IF($I602="","",$I602*N($P602))</f>
        <v/>
      </c>
      <c r="S602" s="15">
        <f>IF($E602="","",IF($I602="","Pedido sin enviar",IF($K602="",IF(N($I602)&lt;N($H602),"Envío parcial · en camino","En camino"),IF($K602=$I602,IF(N($I602)&lt;N($H602),"Recibido · envío parcial","Recibido OK"),"Recibido con diferencia"))))</f>
        <v/>
      </c>
      <c r="T602" s="13" t="n"/>
      <c r="U602" s="15">
        <f>IF(OR($A602="",$A602&lt;&gt;Remito!$C$3),"",COUNTIF($A$2:$A602,$A602))</f>
        <v/>
      </c>
    </row>
    <row r="603">
      <c r="A603" s="13" t="n"/>
      <c r="B603" s="14" t="n"/>
      <c r="C603" s="13" t="n"/>
      <c r="D603" s="13" t="n"/>
      <c r="E603" s="13" t="n"/>
      <c r="F603" s="15">
        <f>IF($E603="","",IFERROR(INDEX('Sucursales y productos'!$E$2:$E$301,MATCH($E603,'Sucursales y productos'!$D$2:$D$301,0)),"Código no cargado"))</f>
        <v/>
      </c>
      <c r="G603" s="15">
        <f>IF($E603="","",IFERROR(INDEX('Sucursales y productos'!$F$2:$F$301,MATCH($E603,'Sucursales y productos'!$D$2:$D$301,0)),""))</f>
        <v/>
      </c>
      <c r="H603" s="16" t="n"/>
      <c r="I603" s="16" t="n"/>
      <c r="J603" s="14" t="n"/>
      <c r="K603" s="16" t="n"/>
      <c r="L603" s="14" t="n"/>
      <c r="M603" s="13" t="n"/>
      <c r="N603" s="17">
        <f>IF(OR($H603="",$I603=""),"",MAX(0,$H603-$I603))</f>
        <v/>
      </c>
      <c r="O603" s="17">
        <f>IF(OR($I603="",$K603=""),"",$K603-$I603)</f>
        <v/>
      </c>
      <c r="P603" s="18">
        <f>IF($E603="","",IFERROR(INDEX('Sucursales y productos'!$G$2:$G$301,MATCH($E603,'Sucursales y productos'!$D$2:$D$301,0)),0))</f>
        <v/>
      </c>
      <c r="Q603" s="18">
        <f>IF($O603="","",$O603*N($P603))</f>
        <v/>
      </c>
      <c r="R603" s="18">
        <f>IF($I603="","",$I603*N($P603))</f>
        <v/>
      </c>
      <c r="S603" s="15">
        <f>IF($E603="","",IF($I603="","Pedido sin enviar",IF($K603="",IF(N($I603)&lt;N($H603),"Envío parcial · en camino","En camino"),IF($K603=$I603,IF(N($I603)&lt;N($H603),"Recibido · envío parcial","Recibido OK"),"Recibido con diferencia"))))</f>
        <v/>
      </c>
      <c r="T603" s="13" t="n"/>
      <c r="U603" s="15">
        <f>IF(OR($A603="",$A603&lt;&gt;Remito!$C$3),"",COUNTIF($A$2:$A603,$A603))</f>
        <v/>
      </c>
    </row>
    <row r="604">
      <c r="A604" s="13" t="n"/>
      <c r="B604" s="14" t="n"/>
      <c r="C604" s="13" t="n"/>
      <c r="D604" s="13" t="n"/>
      <c r="E604" s="13" t="n"/>
      <c r="F604" s="15">
        <f>IF($E604="","",IFERROR(INDEX('Sucursales y productos'!$E$2:$E$301,MATCH($E604,'Sucursales y productos'!$D$2:$D$301,0)),"Código no cargado"))</f>
        <v/>
      </c>
      <c r="G604" s="15">
        <f>IF($E604="","",IFERROR(INDEX('Sucursales y productos'!$F$2:$F$301,MATCH($E604,'Sucursales y productos'!$D$2:$D$301,0)),""))</f>
        <v/>
      </c>
      <c r="H604" s="16" t="n"/>
      <c r="I604" s="16" t="n"/>
      <c r="J604" s="14" t="n"/>
      <c r="K604" s="16" t="n"/>
      <c r="L604" s="14" t="n"/>
      <c r="M604" s="13" t="n"/>
      <c r="N604" s="17">
        <f>IF(OR($H604="",$I604=""),"",MAX(0,$H604-$I604))</f>
        <v/>
      </c>
      <c r="O604" s="17">
        <f>IF(OR($I604="",$K604=""),"",$K604-$I604)</f>
        <v/>
      </c>
      <c r="P604" s="18">
        <f>IF($E604="","",IFERROR(INDEX('Sucursales y productos'!$G$2:$G$301,MATCH($E604,'Sucursales y productos'!$D$2:$D$301,0)),0))</f>
        <v/>
      </c>
      <c r="Q604" s="18">
        <f>IF($O604="","",$O604*N($P604))</f>
        <v/>
      </c>
      <c r="R604" s="18">
        <f>IF($I604="","",$I604*N($P604))</f>
        <v/>
      </c>
      <c r="S604" s="15">
        <f>IF($E604="","",IF($I604="","Pedido sin enviar",IF($K604="",IF(N($I604)&lt;N($H604),"Envío parcial · en camino","En camino"),IF($K604=$I604,IF(N($I604)&lt;N($H604),"Recibido · envío parcial","Recibido OK"),"Recibido con diferencia"))))</f>
        <v/>
      </c>
      <c r="T604" s="13" t="n"/>
      <c r="U604" s="15">
        <f>IF(OR($A604="",$A604&lt;&gt;Remito!$C$3),"",COUNTIF($A$2:$A604,$A604))</f>
        <v/>
      </c>
    </row>
    <row r="605">
      <c r="A605" s="13" t="n"/>
      <c r="B605" s="14" t="n"/>
      <c r="C605" s="13" t="n"/>
      <c r="D605" s="13" t="n"/>
      <c r="E605" s="13" t="n"/>
      <c r="F605" s="15">
        <f>IF($E605="","",IFERROR(INDEX('Sucursales y productos'!$E$2:$E$301,MATCH($E605,'Sucursales y productos'!$D$2:$D$301,0)),"Código no cargado"))</f>
        <v/>
      </c>
      <c r="G605" s="15">
        <f>IF($E605="","",IFERROR(INDEX('Sucursales y productos'!$F$2:$F$301,MATCH($E605,'Sucursales y productos'!$D$2:$D$301,0)),""))</f>
        <v/>
      </c>
      <c r="H605" s="16" t="n"/>
      <c r="I605" s="16" t="n"/>
      <c r="J605" s="14" t="n"/>
      <c r="K605" s="16" t="n"/>
      <c r="L605" s="14" t="n"/>
      <c r="M605" s="13" t="n"/>
      <c r="N605" s="17">
        <f>IF(OR($H605="",$I605=""),"",MAX(0,$H605-$I605))</f>
        <v/>
      </c>
      <c r="O605" s="17">
        <f>IF(OR($I605="",$K605=""),"",$K605-$I605)</f>
        <v/>
      </c>
      <c r="P605" s="18">
        <f>IF($E605="","",IFERROR(INDEX('Sucursales y productos'!$G$2:$G$301,MATCH($E605,'Sucursales y productos'!$D$2:$D$301,0)),0))</f>
        <v/>
      </c>
      <c r="Q605" s="18">
        <f>IF($O605="","",$O605*N($P605))</f>
        <v/>
      </c>
      <c r="R605" s="18">
        <f>IF($I605="","",$I605*N($P605))</f>
        <v/>
      </c>
      <c r="S605" s="15">
        <f>IF($E605="","",IF($I605="","Pedido sin enviar",IF($K605="",IF(N($I605)&lt;N($H605),"Envío parcial · en camino","En camino"),IF($K605=$I605,IF(N($I605)&lt;N($H605),"Recibido · envío parcial","Recibido OK"),"Recibido con diferencia"))))</f>
        <v/>
      </c>
      <c r="T605" s="13" t="n"/>
      <c r="U605" s="15">
        <f>IF(OR($A605="",$A605&lt;&gt;Remito!$C$3),"",COUNTIF($A$2:$A605,$A605))</f>
        <v/>
      </c>
    </row>
    <row r="606">
      <c r="A606" s="13" t="n"/>
      <c r="B606" s="14" t="n"/>
      <c r="C606" s="13" t="n"/>
      <c r="D606" s="13" t="n"/>
      <c r="E606" s="13" t="n"/>
      <c r="F606" s="15">
        <f>IF($E606="","",IFERROR(INDEX('Sucursales y productos'!$E$2:$E$301,MATCH($E606,'Sucursales y productos'!$D$2:$D$301,0)),"Código no cargado"))</f>
        <v/>
      </c>
      <c r="G606" s="15">
        <f>IF($E606="","",IFERROR(INDEX('Sucursales y productos'!$F$2:$F$301,MATCH($E606,'Sucursales y productos'!$D$2:$D$301,0)),""))</f>
        <v/>
      </c>
      <c r="H606" s="16" t="n"/>
      <c r="I606" s="16" t="n"/>
      <c r="J606" s="14" t="n"/>
      <c r="K606" s="16" t="n"/>
      <c r="L606" s="14" t="n"/>
      <c r="M606" s="13" t="n"/>
      <c r="N606" s="17">
        <f>IF(OR($H606="",$I606=""),"",MAX(0,$H606-$I606))</f>
        <v/>
      </c>
      <c r="O606" s="17">
        <f>IF(OR($I606="",$K606=""),"",$K606-$I606)</f>
        <v/>
      </c>
      <c r="P606" s="18">
        <f>IF($E606="","",IFERROR(INDEX('Sucursales y productos'!$G$2:$G$301,MATCH($E606,'Sucursales y productos'!$D$2:$D$301,0)),0))</f>
        <v/>
      </c>
      <c r="Q606" s="18">
        <f>IF($O606="","",$O606*N($P606))</f>
        <v/>
      </c>
      <c r="R606" s="18">
        <f>IF($I606="","",$I606*N($P606))</f>
        <v/>
      </c>
      <c r="S606" s="15">
        <f>IF($E606="","",IF($I606="","Pedido sin enviar",IF($K606="",IF(N($I606)&lt;N($H606),"Envío parcial · en camino","En camino"),IF($K606=$I606,IF(N($I606)&lt;N($H606),"Recibido · envío parcial","Recibido OK"),"Recibido con diferencia"))))</f>
        <v/>
      </c>
      <c r="T606" s="13" t="n"/>
      <c r="U606" s="15">
        <f>IF(OR($A606="",$A606&lt;&gt;Remito!$C$3),"",COUNTIF($A$2:$A606,$A606))</f>
        <v/>
      </c>
    </row>
    <row r="607">
      <c r="A607" s="13" t="n"/>
      <c r="B607" s="14" t="n"/>
      <c r="C607" s="13" t="n"/>
      <c r="D607" s="13" t="n"/>
      <c r="E607" s="13" t="n"/>
      <c r="F607" s="15">
        <f>IF($E607="","",IFERROR(INDEX('Sucursales y productos'!$E$2:$E$301,MATCH($E607,'Sucursales y productos'!$D$2:$D$301,0)),"Código no cargado"))</f>
        <v/>
      </c>
      <c r="G607" s="15">
        <f>IF($E607="","",IFERROR(INDEX('Sucursales y productos'!$F$2:$F$301,MATCH($E607,'Sucursales y productos'!$D$2:$D$301,0)),""))</f>
        <v/>
      </c>
      <c r="H607" s="16" t="n"/>
      <c r="I607" s="16" t="n"/>
      <c r="J607" s="14" t="n"/>
      <c r="K607" s="16" t="n"/>
      <c r="L607" s="14" t="n"/>
      <c r="M607" s="13" t="n"/>
      <c r="N607" s="17">
        <f>IF(OR($H607="",$I607=""),"",MAX(0,$H607-$I607))</f>
        <v/>
      </c>
      <c r="O607" s="17">
        <f>IF(OR($I607="",$K607=""),"",$K607-$I607)</f>
        <v/>
      </c>
      <c r="P607" s="18">
        <f>IF($E607="","",IFERROR(INDEX('Sucursales y productos'!$G$2:$G$301,MATCH($E607,'Sucursales y productos'!$D$2:$D$301,0)),0))</f>
        <v/>
      </c>
      <c r="Q607" s="18">
        <f>IF($O607="","",$O607*N($P607))</f>
        <v/>
      </c>
      <c r="R607" s="18">
        <f>IF($I607="","",$I607*N($P607))</f>
        <v/>
      </c>
      <c r="S607" s="15">
        <f>IF($E607="","",IF($I607="","Pedido sin enviar",IF($K607="",IF(N($I607)&lt;N($H607),"Envío parcial · en camino","En camino"),IF($K607=$I607,IF(N($I607)&lt;N($H607),"Recibido · envío parcial","Recibido OK"),"Recibido con diferencia"))))</f>
        <v/>
      </c>
      <c r="T607" s="13" t="n"/>
      <c r="U607" s="15">
        <f>IF(OR($A607="",$A607&lt;&gt;Remito!$C$3),"",COUNTIF($A$2:$A607,$A607))</f>
        <v/>
      </c>
    </row>
    <row r="608">
      <c r="A608" s="13" t="n"/>
      <c r="B608" s="14" t="n"/>
      <c r="C608" s="13" t="n"/>
      <c r="D608" s="13" t="n"/>
      <c r="E608" s="13" t="n"/>
      <c r="F608" s="15">
        <f>IF($E608="","",IFERROR(INDEX('Sucursales y productos'!$E$2:$E$301,MATCH($E608,'Sucursales y productos'!$D$2:$D$301,0)),"Código no cargado"))</f>
        <v/>
      </c>
      <c r="G608" s="15">
        <f>IF($E608="","",IFERROR(INDEX('Sucursales y productos'!$F$2:$F$301,MATCH($E608,'Sucursales y productos'!$D$2:$D$301,0)),""))</f>
        <v/>
      </c>
      <c r="H608" s="16" t="n"/>
      <c r="I608" s="16" t="n"/>
      <c r="J608" s="14" t="n"/>
      <c r="K608" s="16" t="n"/>
      <c r="L608" s="14" t="n"/>
      <c r="M608" s="13" t="n"/>
      <c r="N608" s="17">
        <f>IF(OR($H608="",$I608=""),"",MAX(0,$H608-$I608))</f>
        <v/>
      </c>
      <c r="O608" s="17">
        <f>IF(OR($I608="",$K608=""),"",$K608-$I608)</f>
        <v/>
      </c>
      <c r="P608" s="18">
        <f>IF($E608="","",IFERROR(INDEX('Sucursales y productos'!$G$2:$G$301,MATCH($E608,'Sucursales y productos'!$D$2:$D$301,0)),0))</f>
        <v/>
      </c>
      <c r="Q608" s="18">
        <f>IF($O608="","",$O608*N($P608))</f>
        <v/>
      </c>
      <c r="R608" s="18">
        <f>IF($I608="","",$I608*N($P608))</f>
        <v/>
      </c>
      <c r="S608" s="15">
        <f>IF($E608="","",IF($I608="","Pedido sin enviar",IF($K608="",IF(N($I608)&lt;N($H608),"Envío parcial · en camino","En camino"),IF($K608=$I608,IF(N($I608)&lt;N($H608),"Recibido · envío parcial","Recibido OK"),"Recibido con diferencia"))))</f>
        <v/>
      </c>
      <c r="T608" s="13" t="n"/>
      <c r="U608" s="15">
        <f>IF(OR($A608="",$A608&lt;&gt;Remito!$C$3),"",COUNTIF($A$2:$A608,$A608))</f>
        <v/>
      </c>
    </row>
    <row r="609">
      <c r="A609" s="13" t="n"/>
      <c r="B609" s="14" t="n"/>
      <c r="C609" s="13" t="n"/>
      <c r="D609" s="13" t="n"/>
      <c r="E609" s="13" t="n"/>
      <c r="F609" s="15">
        <f>IF($E609="","",IFERROR(INDEX('Sucursales y productos'!$E$2:$E$301,MATCH($E609,'Sucursales y productos'!$D$2:$D$301,0)),"Código no cargado"))</f>
        <v/>
      </c>
      <c r="G609" s="15">
        <f>IF($E609="","",IFERROR(INDEX('Sucursales y productos'!$F$2:$F$301,MATCH($E609,'Sucursales y productos'!$D$2:$D$301,0)),""))</f>
        <v/>
      </c>
      <c r="H609" s="16" t="n"/>
      <c r="I609" s="16" t="n"/>
      <c r="J609" s="14" t="n"/>
      <c r="K609" s="16" t="n"/>
      <c r="L609" s="14" t="n"/>
      <c r="M609" s="13" t="n"/>
      <c r="N609" s="17">
        <f>IF(OR($H609="",$I609=""),"",MAX(0,$H609-$I609))</f>
        <v/>
      </c>
      <c r="O609" s="17">
        <f>IF(OR($I609="",$K609=""),"",$K609-$I609)</f>
        <v/>
      </c>
      <c r="P609" s="18">
        <f>IF($E609="","",IFERROR(INDEX('Sucursales y productos'!$G$2:$G$301,MATCH($E609,'Sucursales y productos'!$D$2:$D$301,0)),0))</f>
        <v/>
      </c>
      <c r="Q609" s="18">
        <f>IF($O609="","",$O609*N($P609))</f>
        <v/>
      </c>
      <c r="R609" s="18">
        <f>IF($I609="","",$I609*N($P609))</f>
        <v/>
      </c>
      <c r="S609" s="15">
        <f>IF($E609="","",IF($I609="","Pedido sin enviar",IF($K609="",IF(N($I609)&lt;N($H609),"Envío parcial · en camino","En camino"),IF($K609=$I609,IF(N($I609)&lt;N($H609),"Recibido · envío parcial","Recibido OK"),"Recibido con diferencia"))))</f>
        <v/>
      </c>
      <c r="T609" s="13" t="n"/>
      <c r="U609" s="15">
        <f>IF(OR($A609="",$A609&lt;&gt;Remito!$C$3),"",COUNTIF($A$2:$A609,$A609))</f>
        <v/>
      </c>
    </row>
    <row r="610">
      <c r="A610" s="13" t="n"/>
      <c r="B610" s="14" t="n"/>
      <c r="C610" s="13" t="n"/>
      <c r="D610" s="13" t="n"/>
      <c r="E610" s="13" t="n"/>
      <c r="F610" s="15">
        <f>IF($E610="","",IFERROR(INDEX('Sucursales y productos'!$E$2:$E$301,MATCH($E610,'Sucursales y productos'!$D$2:$D$301,0)),"Código no cargado"))</f>
        <v/>
      </c>
      <c r="G610" s="15">
        <f>IF($E610="","",IFERROR(INDEX('Sucursales y productos'!$F$2:$F$301,MATCH($E610,'Sucursales y productos'!$D$2:$D$301,0)),""))</f>
        <v/>
      </c>
      <c r="H610" s="16" t="n"/>
      <c r="I610" s="16" t="n"/>
      <c r="J610" s="14" t="n"/>
      <c r="K610" s="16" t="n"/>
      <c r="L610" s="14" t="n"/>
      <c r="M610" s="13" t="n"/>
      <c r="N610" s="17">
        <f>IF(OR($H610="",$I610=""),"",MAX(0,$H610-$I610))</f>
        <v/>
      </c>
      <c r="O610" s="17">
        <f>IF(OR($I610="",$K610=""),"",$K610-$I610)</f>
        <v/>
      </c>
      <c r="P610" s="18">
        <f>IF($E610="","",IFERROR(INDEX('Sucursales y productos'!$G$2:$G$301,MATCH($E610,'Sucursales y productos'!$D$2:$D$301,0)),0))</f>
        <v/>
      </c>
      <c r="Q610" s="18">
        <f>IF($O610="","",$O610*N($P610))</f>
        <v/>
      </c>
      <c r="R610" s="18">
        <f>IF($I610="","",$I610*N($P610))</f>
        <v/>
      </c>
      <c r="S610" s="15">
        <f>IF($E610="","",IF($I610="","Pedido sin enviar",IF($K610="",IF(N($I610)&lt;N($H610),"Envío parcial · en camino","En camino"),IF($K610=$I610,IF(N($I610)&lt;N($H610),"Recibido · envío parcial","Recibido OK"),"Recibido con diferencia"))))</f>
        <v/>
      </c>
      <c r="T610" s="13" t="n"/>
      <c r="U610" s="15">
        <f>IF(OR($A610="",$A610&lt;&gt;Remito!$C$3),"",COUNTIF($A$2:$A610,$A610))</f>
        <v/>
      </c>
    </row>
    <row r="611">
      <c r="A611" s="13" t="n"/>
      <c r="B611" s="14" t="n"/>
      <c r="C611" s="13" t="n"/>
      <c r="D611" s="13" t="n"/>
      <c r="E611" s="13" t="n"/>
      <c r="F611" s="15">
        <f>IF($E611="","",IFERROR(INDEX('Sucursales y productos'!$E$2:$E$301,MATCH($E611,'Sucursales y productos'!$D$2:$D$301,0)),"Código no cargado"))</f>
        <v/>
      </c>
      <c r="G611" s="15">
        <f>IF($E611="","",IFERROR(INDEX('Sucursales y productos'!$F$2:$F$301,MATCH($E611,'Sucursales y productos'!$D$2:$D$301,0)),""))</f>
        <v/>
      </c>
      <c r="H611" s="16" t="n"/>
      <c r="I611" s="16" t="n"/>
      <c r="J611" s="14" t="n"/>
      <c r="K611" s="16" t="n"/>
      <c r="L611" s="14" t="n"/>
      <c r="M611" s="13" t="n"/>
      <c r="N611" s="17">
        <f>IF(OR($H611="",$I611=""),"",MAX(0,$H611-$I611))</f>
        <v/>
      </c>
      <c r="O611" s="17">
        <f>IF(OR($I611="",$K611=""),"",$K611-$I611)</f>
        <v/>
      </c>
      <c r="P611" s="18">
        <f>IF($E611="","",IFERROR(INDEX('Sucursales y productos'!$G$2:$G$301,MATCH($E611,'Sucursales y productos'!$D$2:$D$301,0)),0))</f>
        <v/>
      </c>
      <c r="Q611" s="18">
        <f>IF($O611="","",$O611*N($P611))</f>
        <v/>
      </c>
      <c r="R611" s="18">
        <f>IF($I611="","",$I611*N($P611))</f>
        <v/>
      </c>
      <c r="S611" s="15">
        <f>IF($E611="","",IF($I611="","Pedido sin enviar",IF($K611="",IF(N($I611)&lt;N($H611),"Envío parcial · en camino","En camino"),IF($K611=$I611,IF(N($I611)&lt;N($H611),"Recibido · envío parcial","Recibido OK"),"Recibido con diferencia"))))</f>
        <v/>
      </c>
      <c r="T611" s="13" t="n"/>
      <c r="U611" s="15">
        <f>IF(OR($A611="",$A611&lt;&gt;Remito!$C$3),"",COUNTIF($A$2:$A611,$A611))</f>
        <v/>
      </c>
    </row>
    <row r="612">
      <c r="A612" s="13" t="n"/>
      <c r="B612" s="14" t="n"/>
      <c r="C612" s="13" t="n"/>
      <c r="D612" s="13" t="n"/>
      <c r="E612" s="13" t="n"/>
      <c r="F612" s="15">
        <f>IF($E612="","",IFERROR(INDEX('Sucursales y productos'!$E$2:$E$301,MATCH($E612,'Sucursales y productos'!$D$2:$D$301,0)),"Código no cargado"))</f>
        <v/>
      </c>
      <c r="G612" s="15">
        <f>IF($E612="","",IFERROR(INDEX('Sucursales y productos'!$F$2:$F$301,MATCH($E612,'Sucursales y productos'!$D$2:$D$301,0)),""))</f>
        <v/>
      </c>
      <c r="H612" s="16" t="n"/>
      <c r="I612" s="16" t="n"/>
      <c r="J612" s="14" t="n"/>
      <c r="K612" s="16" t="n"/>
      <c r="L612" s="14" t="n"/>
      <c r="M612" s="13" t="n"/>
      <c r="N612" s="17">
        <f>IF(OR($H612="",$I612=""),"",MAX(0,$H612-$I612))</f>
        <v/>
      </c>
      <c r="O612" s="17">
        <f>IF(OR($I612="",$K612=""),"",$K612-$I612)</f>
        <v/>
      </c>
      <c r="P612" s="18">
        <f>IF($E612="","",IFERROR(INDEX('Sucursales y productos'!$G$2:$G$301,MATCH($E612,'Sucursales y productos'!$D$2:$D$301,0)),0))</f>
        <v/>
      </c>
      <c r="Q612" s="18">
        <f>IF($O612="","",$O612*N($P612))</f>
        <v/>
      </c>
      <c r="R612" s="18">
        <f>IF($I612="","",$I612*N($P612))</f>
        <v/>
      </c>
      <c r="S612" s="15">
        <f>IF($E612="","",IF($I612="","Pedido sin enviar",IF($K612="",IF(N($I612)&lt;N($H612),"Envío parcial · en camino","En camino"),IF($K612=$I612,IF(N($I612)&lt;N($H612),"Recibido · envío parcial","Recibido OK"),"Recibido con diferencia"))))</f>
        <v/>
      </c>
      <c r="T612" s="13" t="n"/>
      <c r="U612" s="15">
        <f>IF(OR($A612="",$A612&lt;&gt;Remito!$C$3),"",COUNTIF($A$2:$A612,$A612))</f>
        <v/>
      </c>
    </row>
    <row r="613">
      <c r="A613" s="13" t="n"/>
      <c r="B613" s="14" t="n"/>
      <c r="C613" s="13" t="n"/>
      <c r="D613" s="13" t="n"/>
      <c r="E613" s="13" t="n"/>
      <c r="F613" s="15">
        <f>IF($E613="","",IFERROR(INDEX('Sucursales y productos'!$E$2:$E$301,MATCH($E613,'Sucursales y productos'!$D$2:$D$301,0)),"Código no cargado"))</f>
        <v/>
      </c>
      <c r="G613" s="15">
        <f>IF($E613="","",IFERROR(INDEX('Sucursales y productos'!$F$2:$F$301,MATCH($E613,'Sucursales y productos'!$D$2:$D$301,0)),""))</f>
        <v/>
      </c>
      <c r="H613" s="16" t="n"/>
      <c r="I613" s="16" t="n"/>
      <c r="J613" s="14" t="n"/>
      <c r="K613" s="16" t="n"/>
      <c r="L613" s="14" t="n"/>
      <c r="M613" s="13" t="n"/>
      <c r="N613" s="17">
        <f>IF(OR($H613="",$I613=""),"",MAX(0,$H613-$I613))</f>
        <v/>
      </c>
      <c r="O613" s="17">
        <f>IF(OR($I613="",$K613=""),"",$K613-$I613)</f>
        <v/>
      </c>
      <c r="P613" s="18">
        <f>IF($E613="","",IFERROR(INDEX('Sucursales y productos'!$G$2:$G$301,MATCH($E613,'Sucursales y productos'!$D$2:$D$301,0)),0))</f>
        <v/>
      </c>
      <c r="Q613" s="18">
        <f>IF($O613="","",$O613*N($P613))</f>
        <v/>
      </c>
      <c r="R613" s="18">
        <f>IF($I613="","",$I613*N($P613))</f>
        <v/>
      </c>
      <c r="S613" s="15">
        <f>IF($E613="","",IF($I613="","Pedido sin enviar",IF($K613="",IF(N($I613)&lt;N($H613),"Envío parcial · en camino","En camino"),IF($K613=$I613,IF(N($I613)&lt;N($H613),"Recibido · envío parcial","Recibido OK"),"Recibido con diferencia"))))</f>
        <v/>
      </c>
      <c r="T613" s="13" t="n"/>
      <c r="U613" s="15">
        <f>IF(OR($A613="",$A613&lt;&gt;Remito!$C$3),"",COUNTIF($A$2:$A613,$A613))</f>
        <v/>
      </c>
    </row>
    <row r="614">
      <c r="A614" s="13" t="n"/>
      <c r="B614" s="14" t="n"/>
      <c r="C614" s="13" t="n"/>
      <c r="D614" s="13" t="n"/>
      <c r="E614" s="13" t="n"/>
      <c r="F614" s="15">
        <f>IF($E614="","",IFERROR(INDEX('Sucursales y productos'!$E$2:$E$301,MATCH($E614,'Sucursales y productos'!$D$2:$D$301,0)),"Código no cargado"))</f>
        <v/>
      </c>
      <c r="G614" s="15">
        <f>IF($E614="","",IFERROR(INDEX('Sucursales y productos'!$F$2:$F$301,MATCH($E614,'Sucursales y productos'!$D$2:$D$301,0)),""))</f>
        <v/>
      </c>
      <c r="H614" s="16" t="n"/>
      <c r="I614" s="16" t="n"/>
      <c r="J614" s="14" t="n"/>
      <c r="K614" s="16" t="n"/>
      <c r="L614" s="14" t="n"/>
      <c r="M614" s="13" t="n"/>
      <c r="N614" s="17">
        <f>IF(OR($H614="",$I614=""),"",MAX(0,$H614-$I614))</f>
        <v/>
      </c>
      <c r="O614" s="17">
        <f>IF(OR($I614="",$K614=""),"",$K614-$I614)</f>
        <v/>
      </c>
      <c r="P614" s="18">
        <f>IF($E614="","",IFERROR(INDEX('Sucursales y productos'!$G$2:$G$301,MATCH($E614,'Sucursales y productos'!$D$2:$D$301,0)),0))</f>
        <v/>
      </c>
      <c r="Q614" s="18">
        <f>IF($O614="","",$O614*N($P614))</f>
        <v/>
      </c>
      <c r="R614" s="18">
        <f>IF($I614="","",$I614*N($P614))</f>
        <v/>
      </c>
      <c r="S614" s="15">
        <f>IF($E614="","",IF($I614="","Pedido sin enviar",IF($K614="",IF(N($I614)&lt;N($H614),"Envío parcial · en camino","En camino"),IF($K614=$I614,IF(N($I614)&lt;N($H614),"Recibido · envío parcial","Recibido OK"),"Recibido con diferencia"))))</f>
        <v/>
      </c>
      <c r="T614" s="13" t="n"/>
      <c r="U614" s="15">
        <f>IF(OR($A614="",$A614&lt;&gt;Remito!$C$3),"",COUNTIF($A$2:$A614,$A614))</f>
        <v/>
      </c>
    </row>
    <row r="615">
      <c r="A615" s="13" t="n"/>
      <c r="B615" s="14" t="n"/>
      <c r="C615" s="13" t="n"/>
      <c r="D615" s="13" t="n"/>
      <c r="E615" s="13" t="n"/>
      <c r="F615" s="15">
        <f>IF($E615="","",IFERROR(INDEX('Sucursales y productos'!$E$2:$E$301,MATCH($E615,'Sucursales y productos'!$D$2:$D$301,0)),"Código no cargado"))</f>
        <v/>
      </c>
      <c r="G615" s="15">
        <f>IF($E615="","",IFERROR(INDEX('Sucursales y productos'!$F$2:$F$301,MATCH($E615,'Sucursales y productos'!$D$2:$D$301,0)),""))</f>
        <v/>
      </c>
      <c r="H615" s="16" t="n"/>
      <c r="I615" s="16" t="n"/>
      <c r="J615" s="14" t="n"/>
      <c r="K615" s="16" t="n"/>
      <c r="L615" s="14" t="n"/>
      <c r="M615" s="13" t="n"/>
      <c r="N615" s="17">
        <f>IF(OR($H615="",$I615=""),"",MAX(0,$H615-$I615))</f>
        <v/>
      </c>
      <c r="O615" s="17">
        <f>IF(OR($I615="",$K615=""),"",$K615-$I615)</f>
        <v/>
      </c>
      <c r="P615" s="18">
        <f>IF($E615="","",IFERROR(INDEX('Sucursales y productos'!$G$2:$G$301,MATCH($E615,'Sucursales y productos'!$D$2:$D$301,0)),0))</f>
        <v/>
      </c>
      <c r="Q615" s="18">
        <f>IF($O615="","",$O615*N($P615))</f>
        <v/>
      </c>
      <c r="R615" s="18">
        <f>IF($I615="","",$I615*N($P615))</f>
        <v/>
      </c>
      <c r="S615" s="15">
        <f>IF($E615="","",IF($I615="","Pedido sin enviar",IF($K615="",IF(N($I615)&lt;N($H615),"Envío parcial · en camino","En camino"),IF($K615=$I615,IF(N($I615)&lt;N($H615),"Recibido · envío parcial","Recibido OK"),"Recibido con diferencia"))))</f>
        <v/>
      </c>
      <c r="T615" s="13" t="n"/>
      <c r="U615" s="15">
        <f>IF(OR($A615="",$A615&lt;&gt;Remito!$C$3),"",COUNTIF($A$2:$A615,$A615))</f>
        <v/>
      </c>
    </row>
    <row r="616">
      <c r="A616" s="13" t="n"/>
      <c r="B616" s="14" t="n"/>
      <c r="C616" s="13" t="n"/>
      <c r="D616" s="13" t="n"/>
      <c r="E616" s="13" t="n"/>
      <c r="F616" s="15">
        <f>IF($E616="","",IFERROR(INDEX('Sucursales y productos'!$E$2:$E$301,MATCH($E616,'Sucursales y productos'!$D$2:$D$301,0)),"Código no cargado"))</f>
        <v/>
      </c>
      <c r="G616" s="15">
        <f>IF($E616="","",IFERROR(INDEX('Sucursales y productos'!$F$2:$F$301,MATCH($E616,'Sucursales y productos'!$D$2:$D$301,0)),""))</f>
        <v/>
      </c>
      <c r="H616" s="16" t="n"/>
      <c r="I616" s="16" t="n"/>
      <c r="J616" s="14" t="n"/>
      <c r="K616" s="16" t="n"/>
      <c r="L616" s="14" t="n"/>
      <c r="M616" s="13" t="n"/>
      <c r="N616" s="17">
        <f>IF(OR($H616="",$I616=""),"",MAX(0,$H616-$I616))</f>
        <v/>
      </c>
      <c r="O616" s="17">
        <f>IF(OR($I616="",$K616=""),"",$K616-$I616)</f>
        <v/>
      </c>
      <c r="P616" s="18">
        <f>IF($E616="","",IFERROR(INDEX('Sucursales y productos'!$G$2:$G$301,MATCH($E616,'Sucursales y productos'!$D$2:$D$301,0)),0))</f>
        <v/>
      </c>
      <c r="Q616" s="18">
        <f>IF($O616="","",$O616*N($P616))</f>
        <v/>
      </c>
      <c r="R616" s="18">
        <f>IF($I616="","",$I616*N($P616))</f>
        <v/>
      </c>
      <c r="S616" s="15">
        <f>IF($E616="","",IF($I616="","Pedido sin enviar",IF($K616="",IF(N($I616)&lt;N($H616),"Envío parcial · en camino","En camino"),IF($K616=$I616,IF(N($I616)&lt;N($H616),"Recibido · envío parcial","Recibido OK"),"Recibido con diferencia"))))</f>
        <v/>
      </c>
      <c r="T616" s="13" t="n"/>
      <c r="U616" s="15">
        <f>IF(OR($A616="",$A616&lt;&gt;Remito!$C$3),"",COUNTIF($A$2:$A616,$A616))</f>
        <v/>
      </c>
    </row>
    <row r="617">
      <c r="A617" s="13" t="n"/>
      <c r="B617" s="14" t="n"/>
      <c r="C617" s="13" t="n"/>
      <c r="D617" s="13" t="n"/>
      <c r="E617" s="13" t="n"/>
      <c r="F617" s="15">
        <f>IF($E617="","",IFERROR(INDEX('Sucursales y productos'!$E$2:$E$301,MATCH($E617,'Sucursales y productos'!$D$2:$D$301,0)),"Código no cargado"))</f>
        <v/>
      </c>
      <c r="G617" s="15">
        <f>IF($E617="","",IFERROR(INDEX('Sucursales y productos'!$F$2:$F$301,MATCH($E617,'Sucursales y productos'!$D$2:$D$301,0)),""))</f>
        <v/>
      </c>
      <c r="H617" s="16" t="n"/>
      <c r="I617" s="16" t="n"/>
      <c r="J617" s="14" t="n"/>
      <c r="K617" s="16" t="n"/>
      <c r="L617" s="14" t="n"/>
      <c r="M617" s="13" t="n"/>
      <c r="N617" s="17">
        <f>IF(OR($H617="",$I617=""),"",MAX(0,$H617-$I617))</f>
        <v/>
      </c>
      <c r="O617" s="17">
        <f>IF(OR($I617="",$K617=""),"",$K617-$I617)</f>
        <v/>
      </c>
      <c r="P617" s="18">
        <f>IF($E617="","",IFERROR(INDEX('Sucursales y productos'!$G$2:$G$301,MATCH($E617,'Sucursales y productos'!$D$2:$D$301,0)),0))</f>
        <v/>
      </c>
      <c r="Q617" s="18">
        <f>IF($O617="","",$O617*N($P617))</f>
        <v/>
      </c>
      <c r="R617" s="18">
        <f>IF($I617="","",$I617*N($P617))</f>
        <v/>
      </c>
      <c r="S617" s="15">
        <f>IF($E617="","",IF($I617="","Pedido sin enviar",IF($K617="",IF(N($I617)&lt;N($H617),"Envío parcial · en camino","En camino"),IF($K617=$I617,IF(N($I617)&lt;N($H617),"Recibido · envío parcial","Recibido OK"),"Recibido con diferencia"))))</f>
        <v/>
      </c>
      <c r="T617" s="13" t="n"/>
      <c r="U617" s="15">
        <f>IF(OR($A617="",$A617&lt;&gt;Remito!$C$3),"",COUNTIF($A$2:$A617,$A617))</f>
        <v/>
      </c>
    </row>
    <row r="618">
      <c r="A618" s="13" t="n"/>
      <c r="B618" s="14" t="n"/>
      <c r="C618" s="13" t="n"/>
      <c r="D618" s="13" t="n"/>
      <c r="E618" s="13" t="n"/>
      <c r="F618" s="15">
        <f>IF($E618="","",IFERROR(INDEX('Sucursales y productos'!$E$2:$E$301,MATCH($E618,'Sucursales y productos'!$D$2:$D$301,0)),"Código no cargado"))</f>
        <v/>
      </c>
      <c r="G618" s="15">
        <f>IF($E618="","",IFERROR(INDEX('Sucursales y productos'!$F$2:$F$301,MATCH($E618,'Sucursales y productos'!$D$2:$D$301,0)),""))</f>
        <v/>
      </c>
      <c r="H618" s="16" t="n"/>
      <c r="I618" s="16" t="n"/>
      <c r="J618" s="14" t="n"/>
      <c r="K618" s="16" t="n"/>
      <c r="L618" s="14" t="n"/>
      <c r="M618" s="13" t="n"/>
      <c r="N618" s="17">
        <f>IF(OR($H618="",$I618=""),"",MAX(0,$H618-$I618))</f>
        <v/>
      </c>
      <c r="O618" s="17">
        <f>IF(OR($I618="",$K618=""),"",$K618-$I618)</f>
        <v/>
      </c>
      <c r="P618" s="18">
        <f>IF($E618="","",IFERROR(INDEX('Sucursales y productos'!$G$2:$G$301,MATCH($E618,'Sucursales y productos'!$D$2:$D$301,0)),0))</f>
        <v/>
      </c>
      <c r="Q618" s="18">
        <f>IF($O618="","",$O618*N($P618))</f>
        <v/>
      </c>
      <c r="R618" s="18">
        <f>IF($I618="","",$I618*N($P618))</f>
        <v/>
      </c>
      <c r="S618" s="15">
        <f>IF($E618="","",IF($I618="","Pedido sin enviar",IF($K618="",IF(N($I618)&lt;N($H618),"Envío parcial · en camino","En camino"),IF($K618=$I618,IF(N($I618)&lt;N($H618),"Recibido · envío parcial","Recibido OK"),"Recibido con diferencia"))))</f>
        <v/>
      </c>
      <c r="T618" s="13" t="n"/>
      <c r="U618" s="15">
        <f>IF(OR($A618="",$A618&lt;&gt;Remito!$C$3),"",COUNTIF($A$2:$A618,$A618))</f>
        <v/>
      </c>
    </row>
    <row r="619">
      <c r="A619" s="13" t="n"/>
      <c r="B619" s="14" t="n"/>
      <c r="C619" s="13" t="n"/>
      <c r="D619" s="13" t="n"/>
      <c r="E619" s="13" t="n"/>
      <c r="F619" s="15">
        <f>IF($E619="","",IFERROR(INDEX('Sucursales y productos'!$E$2:$E$301,MATCH($E619,'Sucursales y productos'!$D$2:$D$301,0)),"Código no cargado"))</f>
        <v/>
      </c>
      <c r="G619" s="15">
        <f>IF($E619="","",IFERROR(INDEX('Sucursales y productos'!$F$2:$F$301,MATCH($E619,'Sucursales y productos'!$D$2:$D$301,0)),""))</f>
        <v/>
      </c>
      <c r="H619" s="16" t="n"/>
      <c r="I619" s="16" t="n"/>
      <c r="J619" s="14" t="n"/>
      <c r="K619" s="16" t="n"/>
      <c r="L619" s="14" t="n"/>
      <c r="M619" s="13" t="n"/>
      <c r="N619" s="17">
        <f>IF(OR($H619="",$I619=""),"",MAX(0,$H619-$I619))</f>
        <v/>
      </c>
      <c r="O619" s="17">
        <f>IF(OR($I619="",$K619=""),"",$K619-$I619)</f>
        <v/>
      </c>
      <c r="P619" s="18">
        <f>IF($E619="","",IFERROR(INDEX('Sucursales y productos'!$G$2:$G$301,MATCH($E619,'Sucursales y productos'!$D$2:$D$301,0)),0))</f>
        <v/>
      </c>
      <c r="Q619" s="18">
        <f>IF($O619="","",$O619*N($P619))</f>
        <v/>
      </c>
      <c r="R619" s="18">
        <f>IF($I619="","",$I619*N($P619))</f>
        <v/>
      </c>
      <c r="S619" s="15">
        <f>IF($E619="","",IF($I619="","Pedido sin enviar",IF($K619="",IF(N($I619)&lt;N($H619),"Envío parcial · en camino","En camino"),IF($K619=$I619,IF(N($I619)&lt;N($H619),"Recibido · envío parcial","Recibido OK"),"Recibido con diferencia"))))</f>
        <v/>
      </c>
      <c r="T619" s="13" t="n"/>
      <c r="U619" s="15">
        <f>IF(OR($A619="",$A619&lt;&gt;Remito!$C$3),"",COUNTIF($A$2:$A619,$A619))</f>
        <v/>
      </c>
    </row>
    <row r="620">
      <c r="A620" s="13" t="n"/>
      <c r="B620" s="14" t="n"/>
      <c r="C620" s="13" t="n"/>
      <c r="D620" s="13" t="n"/>
      <c r="E620" s="13" t="n"/>
      <c r="F620" s="15">
        <f>IF($E620="","",IFERROR(INDEX('Sucursales y productos'!$E$2:$E$301,MATCH($E620,'Sucursales y productos'!$D$2:$D$301,0)),"Código no cargado"))</f>
        <v/>
      </c>
      <c r="G620" s="15">
        <f>IF($E620="","",IFERROR(INDEX('Sucursales y productos'!$F$2:$F$301,MATCH($E620,'Sucursales y productos'!$D$2:$D$301,0)),""))</f>
        <v/>
      </c>
      <c r="H620" s="16" t="n"/>
      <c r="I620" s="16" t="n"/>
      <c r="J620" s="14" t="n"/>
      <c r="K620" s="16" t="n"/>
      <c r="L620" s="14" t="n"/>
      <c r="M620" s="13" t="n"/>
      <c r="N620" s="17">
        <f>IF(OR($H620="",$I620=""),"",MAX(0,$H620-$I620))</f>
        <v/>
      </c>
      <c r="O620" s="17">
        <f>IF(OR($I620="",$K620=""),"",$K620-$I620)</f>
        <v/>
      </c>
      <c r="P620" s="18">
        <f>IF($E620="","",IFERROR(INDEX('Sucursales y productos'!$G$2:$G$301,MATCH($E620,'Sucursales y productos'!$D$2:$D$301,0)),0))</f>
        <v/>
      </c>
      <c r="Q620" s="18">
        <f>IF($O620="","",$O620*N($P620))</f>
        <v/>
      </c>
      <c r="R620" s="18">
        <f>IF($I620="","",$I620*N($P620))</f>
        <v/>
      </c>
      <c r="S620" s="15">
        <f>IF($E620="","",IF($I620="","Pedido sin enviar",IF($K620="",IF(N($I620)&lt;N($H620),"Envío parcial · en camino","En camino"),IF($K620=$I620,IF(N($I620)&lt;N($H620),"Recibido · envío parcial","Recibido OK"),"Recibido con diferencia"))))</f>
        <v/>
      </c>
      <c r="T620" s="13" t="n"/>
      <c r="U620" s="15">
        <f>IF(OR($A620="",$A620&lt;&gt;Remito!$C$3),"",COUNTIF($A$2:$A620,$A620))</f>
        <v/>
      </c>
    </row>
    <row r="621">
      <c r="A621" s="13" t="n"/>
      <c r="B621" s="14" t="n"/>
      <c r="C621" s="13" t="n"/>
      <c r="D621" s="13" t="n"/>
      <c r="E621" s="13" t="n"/>
      <c r="F621" s="15">
        <f>IF($E621="","",IFERROR(INDEX('Sucursales y productos'!$E$2:$E$301,MATCH($E621,'Sucursales y productos'!$D$2:$D$301,0)),"Código no cargado"))</f>
        <v/>
      </c>
      <c r="G621" s="15">
        <f>IF($E621="","",IFERROR(INDEX('Sucursales y productos'!$F$2:$F$301,MATCH($E621,'Sucursales y productos'!$D$2:$D$301,0)),""))</f>
        <v/>
      </c>
      <c r="H621" s="16" t="n"/>
      <c r="I621" s="16" t="n"/>
      <c r="J621" s="14" t="n"/>
      <c r="K621" s="16" t="n"/>
      <c r="L621" s="14" t="n"/>
      <c r="M621" s="13" t="n"/>
      <c r="N621" s="17">
        <f>IF(OR($H621="",$I621=""),"",MAX(0,$H621-$I621))</f>
        <v/>
      </c>
      <c r="O621" s="17">
        <f>IF(OR($I621="",$K621=""),"",$K621-$I621)</f>
        <v/>
      </c>
      <c r="P621" s="18">
        <f>IF($E621="","",IFERROR(INDEX('Sucursales y productos'!$G$2:$G$301,MATCH($E621,'Sucursales y productos'!$D$2:$D$301,0)),0))</f>
        <v/>
      </c>
      <c r="Q621" s="18">
        <f>IF($O621="","",$O621*N($P621))</f>
        <v/>
      </c>
      <c r="R621" s="18">
        <f>IF($I621="","",$I621*N($P621))</f>
        <v/>
      </c>
      <c r="S621" s="15">
        <f>IF($E621="","",IF($I621="","Pedido sin enviar",IF($K621="",IF(N($I621)&lt;N($H621),"Envío parcial · en camino","En camino"),IF($K621=$I621,IF(N($I621)&lt;N($H621),"Recibido · envío parcial","Recibido OK"),"Recibido con diferencia"))))</f>
        <v/>
      </c>
      <c r="T621" s="13" t="n"/>
      <c r="U621" s="15">
        <f>IF(OR($A621="",$A621&lt;&gt;Remito!$C$3),"",COUNTIF($A$2:$A621,$A621))</f>
        <v/>
      </c>
    </row>
    <row r="622">
      <c r="A622" s="13" t="n"/>
      <c r="B622" s="14" t="n"/>
      <c r="C622" s="13" t="n"/>
      <c r="D622" s="13" t="n"/>
      <c r="E622" s="13" t="n"/>
      <c r="F622" s="15">
        <f>IF($E622="","",IFERROR(INDEX('Sucursales y productos'!$E$2:$E$301,MATCH($E622,'Sucursales y productos'!$D$2:$D$301,0)),"Código no cargado"))</f>
        <v/>
      </c>
      <c r="G622" s="15">
        <f>IF($E622="","",IFERROR(INDEX('Sucursales y productos'!$F$2:$F$301,MATCH($E622,'Sucursales y productos'!$D$2:$D$301,0)),""))</f>
        <v/>
      </c>
      <c r="H622" s="16" t="n"/>
      <c r="I622" s="16" t="n"/>
      <c r="J622" s="14" t="n"/>
      <c r="K622" s="16" t="n"/>
      <c r="L622" s="14" t="n"/>
      <c r="M622" s="13" t="n"/>
      <c r="N622" s="17">
        <f>IF(OR($H622="",$I622=""),"",MAX(0,$H622-$I622))</f>
        <v/>
      </c>
      <c r="O622" s="17">
        <f>IF(OR($I622="",$K622=""),"",$K622-$I622)</f>
        <v/>
      </c>
      <c r="P622" s="18">
        <f>IF($E622="","",IFERROR(INDEX('Sucursales y productos'!$G$2:$G$301,MATCH($E622,'Sucursales y productos'!$D$2:$D$301,0)),0))</f>
        <v/>
      </c>
      <c r="Q622" s="18">
        <f>IF($O622="","",$O622*N($P622))</f>
        <v/>
      </c>
      <c r="R622" s="18">
        <f>IF($I622="","",$I622*N($P622))</f>
        <v/>
      </c>
      <c r="S622" s="15">
        <f>IF($E622="","",IF($I622="","Pedido sin enviar",IF($K622="",IF(N($I622)&lt;N($H622),"Envío parcial · en camino","En camino"),IF($K622=$I622,IF(N($I622)&lt;N($H622),"Recibido · envío parcial","Recibido OK"),"Recibido con diferencia"))))</f>
        <v/>
      </c>
      <c r="T622" s="13" t="n"/>
      <c r="U622" s="15">
        <f>IF(OR($A622="",$A622&lt;&gt;Remito!$C$3),"",COUNTIF($A$2:$A622,$A622))</f>
        <v/>
      </c>
    </row>
    <row r="623">
      <c r="A623" s="13" t="n"/>
      <c r="B623" s="14" t="n"/>
      <c r="C623" s="13" t="n"/>
      <c r="D623" s="13" t="n"/>
      <c r="E623" s="13" t="n"/>
      <c r="F623" s="15">
        <f>IF($E623="","",IFERROR(INDEX('Sucursales y productos'!$E$2:$E$301,MATCH($E623,'Sucursales y productos'!$D$2:$D$301,0)),"Código no cargado"))</f>
        <v/>
      </c>
      <c r="G623" s="15">
        <f>IF($E623="","",IFERROR(INDEX('Sucursales y productos'!$F$2:$F$301,MATCH($E623,'Sucursales y productos'!$D$2:$D$301,0)),""))</f>
        <v/>
      </c>
      <c r="H623" s="16" t="n"/>
      <c r="I623" s="16" t="n"/>
      <c r="J623" s="14" t="n"/>
      <c r="K623" s="16" t="n"/>
      <c r="L623" s="14" t="n"/>
      <c r="M623" s="13" t="n"/>
      <c r="N623" s="17">
        <f>IF(OR($H623="",$I623=""),"",MAX(0,$H623-$I623))</f>
        <v/>
      </c>
      <c r="O623" s="17">
        <f>IF(OR($I623="",$K623=""),"",$K623-$I623)</f>
        <v/>
      </c>
      <c r="P623" s="18">
        <f>IF($E623="","",IFERROR(INDEX('Sucursales y productos'!$G$2:$G$301,MATCH($E623,'Sucursales y productos'!$D$2:$D$301,0)),0))</f>
        <v/>
      </c>
      <c r="Q623" s="18">
        <f>IF($O623="","",$O623*N($P623))</f>
        <v/>
      </c>
      <c r="R623" s="18">
        <f>IF($I623="","",$I623*N($P623))</f>
        <v/>
      </c>
      <c r="S623" s="15">
        <f>IF($E623="","",IF($I623="","Pedido sin enviar",IF($K623="",IF(N($I623)&lt;N($H623),"Envío parcial · en camino","En camino"),IF($K623=$I623,IF(N($I623)&lt;N($H623),"Recibido · envío parcial","Recibido OK"),"Recibido con diferencia"))))</f>
        <v/>
      </c>
      <c r="T623" s="13" t="n"/>
      <c r="U623" s="15">
        <f>IF(OR($A623="",$A623&lt;&gt;Remito!$C$3),"",COUNTIF($A$2:$A623,$A623))</f>
        <v/>
      </c>
    </row>
    <row r="624">
      <c r="A624" s="13" t="n"/>
      <c r="B624" s="14" t="n"/>
      <c r="C624" s="13" t="n"/>
      <c r="D624" s="13" t="n"/>
      <c r="E624" s="13" t="n"/>
      <c r="F624" s="15">
        <f>IF($E624="","",IFERROR(INDEX('Sucursales y productos'!$E$2:$E$301,MATCH($E624,'Sucursales y productos'!$D$2:$D$301,0)),"Código no cargado"))</f>
        <v/>
      </c>
      <c r="G624" s="15">
        <f>IF($E624="","",IFERROR(INDEX('Sucursales y productos'!$F$2:$F$301,MATCH($E624,'Sucursales y productos'!$D$2:$D$301,0)),""))</f>
        <v/>
      </c>
      <c r="H624" s="16" t="n"/>
      <c r="I624" s="16" t="n"/>
      <c r="J624" s="14" t="n"/>
      <c r="K624" s="16" t="n"/>
      <c r="L624" s="14" t="n"/>
      <c r="M624" s="13" t="n"/>
      <c r="N624" s="17">
        <f>IF(OR($H624="",$I624=""),"",MAX(0,$H624-$I624))</f>
        <v/>
      </c>
      <c r="O624" s="17">
        <f>IF(OR($I624="",$K624=""),"",$K624-$I624)</f>
        <v/>
      </c>
      <c r="P624" s="18">
        <f>IF($E624="","",IFERROR(INDEX('Sucursales y productos'!$G$2:$G$301,MATCH($E624,'Sucursales y productos'!$D$2:$D$301,0)),0))</f>
        <v/>
      </c>
      <c r="Q624" s="18">
        <f>IF($O624="","",$O624*N($P624))</f>
        <v/>
      </c>
      <c r="R624" s="18">
        <f>IF($I624="","",$I624*N($P624))</f>
        <v/>
      </c>
      <c r="S624" s="15">
        <f>IF($E624="","",IF($I624="","Pedido sin enviar",IF($K624="",IF(N($I624)&lt;N($H624),"Envío parcial · en camino","En camino"),IF($K624=$I624,IF(N($I624)&lt;N($H624),"Recibido · envío parcial","Recibido OK"),"Recibido con diferencia"))))</f>
        <v/>
      </c>
      <c r="T624" s="13" t="n"/>
      <c r="U624" s="15">
        <f>IF(OR($A624="",$A624&lt;&gt;Remito!$C$3),"",COUNTIF($A$2:$A624,$A624))</f>
        <v/>
      </c>
    </row>
    <row r="625">
      <c r="A625" s="13" t="n"/>
      <c r="B625" s="14" t="n"/>
      <c r="C625" s="13" t="n"/>
      <c r="D625" s="13" t="n"/>
      <c r="E625" s="13" t="n"/>
      <c r="F625" s="15">
        <f>IF($E625="","",IFERROR(INDEX('Sucursales y productos'!$E$2:$E$301,MATCH($E625,'Sucursales y productos'!$D$2:$D$301,0)),"Código no cargado"))</f>
        <v/>
      </c>
      <c r="G625" s="15">
        <f>IF($E625="","",IFERROR(INDEX('Sucursales y productos'!$F$2:$F$301,MATCH($E625,'Sucursales y productos'!$D$2:$D$301,0)),""))</f>
        <v/>
      </c>
      <c r="H625" s="16" t="n"/>
      <c r="I625" s="16" t="n"/>
      <c r="J625" s="14" t="n"/>
      <c r="K625" s="16" t="n"/>
      <c r="L625" s="14" t="n"/>
      <c r="M625" s="13" t="n"/>
      <c r="N625" s="17">
        <f>IF(OR($H625="",$I625=""),"",MAX(0,$H625-$I625))</f>
        <v/>
      </c>
      <c r="O625" s="17">
        <f>IF(OR($I625="",$K625=""),"",$K625-$I625)</f>
        <v/>
      </c>
      <c r="P625" s="18">
        <f>IF($E625="","",IFERROR(INDEX('Sucursales y productos'!$G$2:$G$301,MATCH($E625,'Sucursales y productos'!$D$2:$D$301,0)),0))</f>
        <v/>
      </c>
      <c r="Q625" s="18">
        <f>IF($O625="","",$O625*N($P625))</f>
        <v/>
      </c>
      <c r="R625" s="18">
        <f>IF($I625="","",$I625*N($P625))</f>
        <v/>
      </c>
      <c r="S625" s="15">
        <f>IF($E625="","",IF($I625="","Pedido sin enviar",IF($K625="",IF(N($I625)&lt;N($H625),"Envío parcial · en camino","En camino"),IF($K625=$I625,IF(N($I625)&lt;N($H625),"Recibido · envío parcial","Recibido OK"),"Recibido con diferencia"))))</f>
        <v/>
      </c>
      <c r="T625" s="13" t="n"/>
      <c r="U625" s="15">
        <f>IF(OR($A625="",$A625&lt;&gt;Remito!$C$3),"",COUNTIF($A$2:$A625,$A625))</f>
        <v/>
      </c>
    </row>
    <row r="626">
      <c r="A626" s="13" t="n"/>
      <c r="B626" s="14" t="n"/>
      <c r="C626" s="13" t="n"/>
      <c r="D626" s="13" t="n"/>
      <c r="E626" s="13" t="n"/>
      <c r="F626" s="15">
        <f>IF($E626="","",IFERROR(INDEX('Sucursales y productos'!$E$2:$E$301,MATCH($E626,'Sucursales y productos'!$D$2:$D$301,0)),"Código no cargado"))</f>
        <v/>
      </c>
      <c r="G626" s="15">
        <f>IF($E626="","",IFERROR(INDEX('Sucursales y productos'!$F$2:$F$301,MATCH($E626,'Sucursales y productos'!$D$2:$D$301,0)),""))</f>
        <v/>
      </c>
      <c r="H626" s="16" t="n"/>
      <c r="I626" s="16" t="n"/>
      <c r="J626" s="14" t="n"/>
      <c r="K626" s="16" t="n"/>
      <c r="L626" s="14" t="n"/>
      <c r="M626" s="13" t="n"/>
      <c r="N626" s="17">
        <f>IF(OR($H626="",$I626=""),"",MAX(0,$H626-$I626))</f>
        <v/>
      </c>
      <c r="O626" s="17">
        <f>IF(OR($I626="",$K626=""),"",$K626-$I626)</f>
        <v/>
      </c>
      <c r="P626" s="18">
        <f>IF($E626="","",IFERROR(INDEX('Sucursales y productos'!$G$2:$G$301,MATCH($E626,'Sucursales y productos'!$D$2:$D$301,0)),0))</f>
        <v/>
      </c>
      <c r="Q626" s="18">
        <f>IF($O626="","",$O626*N($P626))</f>
        <v/>
      </c>
      <c r="R626" s="18">
        <f>IF($I626="","",$I626*N($P626))</f>
        <v/>
      </c>
      <c r="S626" s="15">
        <f>IF($E626="","",IF($I626="","Pedido sin enviar",IF($K626="",IF(N($I626)&lt;N($H626),"Envío parcial · en camino","En camino"),IF($K626=$I626,IF(N($I626)&lt;N($H626),"Recibido · envío parcial","Recibido OK"),"Recibido con diferencia"))))</f>
        <v/>
      </c>
      <c r="T626" s="13" t="n"/>
      <c r="U626" s="15">
        <f>IF(OR($A626="",$A626&lt;&gt;Remito!$C$3),"",COUNTIF($A$2:$A626,$A626))</f>
        <v/>
      </c>
    </row>
    <row r="627">
      <c r="A627" s="13" t="n"/>
      <c r="B627" s="14" t="n"/>
      <c r="C627" s="13" t="n"/>
      <c r="D627" s="13" t="n"/>
      <c r="E627" s="13" t="n"/>
      <c r="F627" s="15">
        <f>IF($E627="","",IFERROR(INDEX('Sucursales y productos'!$E$2:$E$301,MATCH($E627,'Sucursales y productos'!$D$2:$D$301,0)),"Código no cargado"))</f>
        <v/>
      </c>
      <c r="G627" s="15">
        <f>IF($E627="","",IFERROR(INDEX('Sucursales y productos'!$F$2:$F$301,MATCH($E627,'Sucursales y productos'!$D$2:$D$301,0)),""))</f>
        <v/>
      </c>
      <c r="H627" s="16" t="n"/>
      <c r="I627" s="16" t="n"/>
      <c r="J627" s="14" t="n"/>
      <c r="K627" s="16" t="n"/>
      <c r="L627" s="14" t="n"/>
      <c r="M627" s="13" t="n"/>
      <c r="N627" s="17">
        <f>IF(OR($H627="",$I627=""),"",MAX(0,$H627-$I627))</f>
        <v/>
      </c>
      <c r="O627" s="17">
        <f>IF(OR($I627="",$K627=""),"",$K627-$I627)</f>
        <v/>
      </c>
      <c r="P627" s="18">
        <f>IF($E627="","",IFERROR(INDEX('Sucursales y productos'!$G$2:$G$301,MATCH($E627,'Sucursales y productos'!$D$2:$D$301,0)),0))</f>
        <v/>
      </c>
      <c r="Q627" s="18">
        <f>IF($O627="","",$O627*N($P627))</f>
        <v/>
      </c>
      <c r="R627" s="18">
        <f>IF($I627="","",$I627*N($P627))</f>
        <v/>
      </c>
      <c r="S627" s="15">
        <f>IF($E627="","",IF($I627="","Pedido sin enviar",IF($K627="",IF(N($I627)&lt;N($H627),"Envío parcial · en camino","En camino"),IF($K627=$I627,IF(N($I627)&lt;N($H627),"Recibido · envío parcial","Recibido OK"),"Recibido con diferencia"))))</f>
        <v/>
      </c>
      <c r="T627" s="13" t="n"/>
      <c r="U627" s="15">
        <f>IF(OR($A627="",$A627&lt;&gt;Remito!$C$3),"",COUNTIF($A$2:$A627,$A627))</f>
        <v/>
      </c>
    </row>
    <row r="628">
      <c r="A628" s="13" t="n"/>
      <c r="B628" s="14" t="n"/>
      <c r="C628" s="13" t="n"/>
      <c r="D628" s="13" t="n"/>
      <c r="E628" s="13" t="n"/>
      <c r="F628" s="15">
        <f>IF($E628="","",IFERROR(INDEX('Sucursales y productos'!$E$2:$E$301,MATCH($E628,'Sucursales y productos'!$D$2:$D$301,0)),"Código no cargado"))</f>
        <v/>
      </c>
      <c r="G628" s="15">
        <f>IF($E628="","",IFERROR(INDEX('Sucursales y productos'!$F$2:$F$301,MATCH($E628,'Sucursales y productos'!$D$2:$D$301,0)),""))</f>
        <v/>
      </c>
      <c r="H628" s="16" t="n"/>
      <c r="I628" s="16" t="n"/>
      <c r="J628" s="14" t="n"/>
      <c r="K628" s="16" t="n"/>
      <c r="L628" s="14" t="n"/>
      <c r="M628" s="13" t="n"/>
      <c r="N628" s="17">
        <f>IF(OR($H628="",$I628=""),"",MAX(0,$H628-$I628))</f>
        <v/>
      </c>
      <c r="O628" s="17">
        <f>IF(OR($I628="",$K628=""),"",$K628-$I628)</f>
        <v/>
      </c>
      <c r="P628" s="18">
        <f>IF($E628="","",IFERROR(INDEX('Sucursales y productos'!$G$2:$G$301,MATCH($E628,'Sucursales y productos'!$D$2:$D$301,0)),0))</f>
        <v/>
      </c>
      <c r="Q628" s="18">
        <f>IF($O628="","",$O628*N($P628))</f>
        <v/>
      </c>
      <c r="R628" s="18">
        <f>IF($I628="","",$I628*N($P628))</f>
        <v/>
      </c>
      <c r="S628" s="15">
        <f>IF($E628="","",IF($I628="","Pedido sin enviar",IF($K628="",IF(N($I628)&lt;N($H628),"Envío parcial · en camino","En camino"),IF($K628=$I628,IF(N($I628)&lt;N($H628),"Recibido · envío parcial","Recibido OK"),"Recibido con diferencia"))))</f>
        <v/>
      </c>
      <c r="T628" s="13" t="n"/>
      <c r="U628" s="15">
        <f>IF(OR($A628="",$A628&lt;&gt;Remito!$C$3),"",COUNTIF($A$2:$A628,$A628))</f>
        <v/>
      </c>
    </row>
    <row r="629">
      <c r="A629" s="13" t="n"/>
      <c r="B629" s="14" t="n"/>
      <c r="C629" s="13" t="n"/>
      <c r="D629" s="13" t="n"/>
      <c r="E629" s="13" t="n"/>
      <c r="F629" s="15">
        <f>IF($E629="","",IFERROR(INDEX('Sucursales y productos'!$E$2:$E$301,MATCH($E629,'Sucursales y productos'!$D$2:$D$301,0)),"Código no cargado"))</f>
        <v/>
      </c>
      <c r="G629" s="15">
        <f>IF($E629="","",IFERROR(INDEX('Sucursales y productos'!$F$2:$F$301,MATCH($E629,'Sucursales y productos'!$D$2:$D$301,0)),""))</f>
        <v/>
      </c>
      <c r="H629" s="16" t="n"/>
      <c r="I629" s="16" t="n"/>
      <c r="J629" s="14" t="n"/>
      <c r="K629" s="16" t="n"/>
      <c r="L629" s="14" t="n"/>
      <c r="M629" s="13" t="n"/>
      <c r="N629" s="17">
        <f>IF(OR($H629="",$I629=""),"",MAX(0,$H629-$I629))</f>
        <v/>
      </c>
      <c r="O629" s="17">
        <f>IF(OR($I629="",$K629=""),"",$K629-$I629)</f>
        <v/>
      </c>
      <c r="P629" s="18">
        <f>IF($E629="","",IFERROR(INDEX('Sucursales y productos'!$G$2:$G$301,MATCH($E629,'Sucursales y productos'!$D$2:$D$301,0)),0))</f>
        <v/>
      </c>
      <c r="Q629" s="18">
        <f>IF($O629="","",$O629*N($P629))</f>
        <v/>
      </c>
      <c r="R629" s="18">
        <f>IF($I629="","",$I629*N($P629))</f>
        <v/>
      </c>
      <c r="S629" s="15">
        <f>IF($E629="","",IF($I629="","Pedido sin enviar",IF($K629="",IF(N($I629)&lt;N($H629),"Envío parcial · en camino","En camino"),IF($K629=$I629,IF(N($I629)&lt;N($H629),"Recibido · envío parcial","Recibido OK"),"Recibido con diferencia"))))</f>
        <v/>
      </c>
      <c r="T629" s="13" t="n"/>
      <c r="U629" s="15">
        <f>IF(OR($A629="",$A629&lt;&gt;Remito!$C$3),"",COUNTIF($A$2:$A629,$A629))</f>
        <v/>
      </c>
    </row>
    <row r="630">
      <c r="A630" s="13" t="n"/>
      <c r="B630" s="14" t="n"/>
      <c r="C630" s="13" t="n"/>
      <c r="D630" s="13" t="n"/>
      <c r="E630" s="13" t="n"/>
      <c r="F630" s="15">
        <f>IF($E630="","",IFERROR(INDEX('Sucursales y productos'!$E$2:$E$301,MATCH($E630,'Sucursales y productos'!$D$2:$D$301,0)),"Código no cargado"))</f>
        <v/>
      </c>
      <c r="G630" s="15">
        <f>IF($E630="","",IFERROR(INDEX('Sucursales y productos'!$F$2:$F$301,MATCH($E630,'Sucursales y productos'!$D$2:$D$301,0)),""))</f>
        <v/>
      </c>
      <c r="H630" s="16" t="n"/>
      <c r="I630" s="16" t="n"/>
      <c r="J630" s="14" t="n"/>
      <c r="K630" s="16" t="n"/>
      <c r="L630" s="14" t="n"/>
      <c r="M630" s="13" t="n"/>
      <c r="N630" s="17">
        <f>IF(OR($H630="",$I630=""),"",MAX(0,$H630-$I630))</f>
        <v/>
      </c>
      <c r="O630" s="17">
        <f>IF(OR($I630="",$K630=""),"",$K630-$I630)</f>
        <v/>
      </c>
      <c r="P630" s="18">
        <f>IF($E630="","",IFERROR(INDEX('Sucursales y productos'!$G$2:$G$301,MATCH($E630,'Sucursales y productos'!$D$2:$D$301,0)),0))</f>
        <v/>
      </c>
      <c r="Q630" s="18">
        <f>IF($O630="","",$O630*N($P630))</f>
        <v/>
      </c>
      <c r="R630" s="18">
        <f>IF($I630="","",$I630*N($P630))</f>
        <v/>
      </c>
      <c r="S630" s="15">
        <f>IF($E630="","",IF($I630="","Pedido sin enviar",IF($K630="",IF(N($I630)&lt;N($H630),"Envío parcial · en camino","En camino"),IF($K630=$I630,IF(N($I630)&lt;N($H630),"Recibido · envío parcial","Recibido OK"),"Recibido con diferencia"))))</f>
        <v/>
      </c>
      <c r="T630" s="13" t="n"/>
      <c r="U630" s="15">
        <f>IF(OR($A630="",$A630&lt;&gt;Remito!$C$3),"",COUNTIF($A$2:$A630,$A630))</f>
        <v/>
      </c>
    </row>
    <row r="631">
      <c r="A631" s="13" t="n"/>
      <c r="B631" s="14" t="n"/>
      <c r="C631" s="13" t="n"/>
      <c r="D631" s="13" t="n"/>
      <c r="E631" s="13" t="n"/>
      <c r="F631" s="15">
        <f>IF($E631="","",IFERROR(INDEX('Sucursales y productos'!$E$2:$E$301,MATCH($E631,'Sucursales y productos'!$D$2:$D$301,0)),"Código no cargado"))</f>
        <v/>
      </c>
      <c r="G631" s="15">
        <f>IF($E631="","",IFERROR(INDEX('Sucursales y productos'!$F$2:$F$301,MATCH($E631,'Sucursales y productos'!$D$2:$D$301,0)),""))</f>
        <v/>
      </c>
      <c r="H631" s="16" t="n"/>
      <c r="I631" s="16" t="n"/>
      <c r="J631" s="14" t="n"/>
      <c r="K631" s="16" t="n"/>
      <c r="L631" s="14" t="n"/>
      <c r="M631" s="13" t="n"/>
      <c r="N631" s="17">
        <f>IF(OR($H631="",$I631=""),"",MAX(0,$H631-$I631))</f>
        <v/>
      </c>
      <c r="O631" s="17">
        <f>IF(OR($I631="",$K631=""),"",$K631-$I631)</f>
        <v/>
      </c>
      <c r="P631" s="18">
        <f>IF($E631="","",IFERROR(INDEX('Sucursales y productos'!$G$2:$G$301,MATCH($E631,'Sucursales y productos'!$D$2:$D$301,0)),0))</f>
        <v/>
      </c>
      <c r="Q631" s="18">
        <f>IF($O631="","",$O631*N($P631))</f>
        <v/>
      </c>
      <c r="R631" s="18">
        <f>IF($I631="","",$I631*N($P631))</f>
        <v/>
      </c>
      <c r="S631" s="15">
        <f>IF($E631="","",IF($I631="","Pedido sin enviar",IF($K631="",IF(N($I631)&lt;N($H631),"Envío parcial · en camino","En camino"),IF($K631=$I631,IF(N($I631)&lt;N($H631),"Recibido · envío parcial","Recibido OK"),"Recibido con diferencia"))))</f>
        <v/>
      </c>
      <c r="T631" s="13" t="n"/>
      <c r="U631" s="15">
        <f>IF(OR($A631="",$A631&lt;&gt;Remito!$C$3),"",COUNTIF($A$2:$A631,$A631))</f>
        <v/>
      </c>
    </row>
    <row r="632">
      <c r="A632" s="13" t="n"/>
      <c r="B632" s="14" t="n"/>
      <c r="C632" s="13" t="n"/>
      <c r="D632" s="13" t="n"/>
      <c r="E632" s="13" t="n"/>
      <c r="F632" s="15">
        <f>IF($E632="","",IFERROR(INDEX('Sucursales y productos'!$E$2:$E$301,MATCH($E632,'Sucursales y productos'!$D$2:$D$301,0)),"Código no cargado"))</f>
        <v/>
      </c>
      <c r="G632" s="15">
        <f>IF($E632="","",IFERROR(INDEX('Sucursales y productos'!$F$2:$F$301,MATCH($E632,'Sucursales y productos'!$D$2:$D$301,0)),""))</f>
        <v/>
      </c>
      <c r="H632" s="16" t="n"/>
      <c r="I632" s="16" t="n"/>
      <c r="J632" s="14" t="n"/>
      <c r="K632" s="16" t="n"/>
      <c r="L632" s="14" t="n"/>
      <c r="M632" s="13" t="n"/>
      <c r="N632" s="17">
        <f>IF(OR($H632="",$I632=""),"",MAX(0,$H632-$I632))</f>
        <v/>
      </c>
      <c r="O632" s="17">
        <f>IF(OR($I632="",$K632=""),"",$K632-$I632)</f>
        <v/>
      </c>
      <c r="P632" s="18">
        <f>IF($E632="","",IFERROR(INDEX('Sucursales y productos'!$G$2:$G$301,MATCH($E632,'Sucursales y productos'!$D$2:$D$301,0)),0))</f>
        <v/>
      </c>
      <c r="Q632" s="18">
        <f>IF($O632="","",$O632*N($P632))</f>
        <v/>
      </c>
      <c r="R632" s="18">
        <f>IF($I632="","",$I632*N($P632))</f>
        <v/>
      </c>
      <c r="S632" s="15">
        <f>IF($E632="","",IF($I632="","Pedido sin enviar",IF($K632="",IF(N($I632)&lt;N($H632),"Envío parcial · en camino","En camino"),IF($K632=$I632,IF(N($I632)&lt;N($H632),"Recibido · envío parcial","Recibido OK"),"Recibido con diferencia"))))</f>
        <v/>
      </c>
      <c r="T632" s="13" t="n"/>
      <c r="U632" s="15">
        <f>IF(OR($A632="",$A632&lt;&gt;Remito!$C$3),"",COUNTIF($A$2:$A632,$A632))</f>
        <v/>
      </c>
    </row>
    <row r="633">
      <c r="A633" s="13" t="n"/>
      <c r="B633" s="14" t="n"/>
      <c r="C633" s="13" t="n"/>
      <c r="D633" s="13" t="n"/>
      <c r="E633" s="13" t="n"/>
      <c r="F633" s="15">
        <f>IF($E633="","",IFERROR(INDEX('Sucursales y productos'!$E$2:$E$301,MATCH($E633,'Sucursales y productos'!$D$2:$D$301,0)),"Código no cargado"))</f>
        <v/>
      </c>
      <c r="G633" s="15">
        <f>IF($E633="","",IFERROR(INDEX('Sucursales y productos'!$F$2:$F$301,MATCH($E633,'Sucursales y productos'!$D$2:$D$301,0)),""))</f>
        <v/>
      </c>
      <c r="H633" s="16" t="n"/>
      <c r="I633" s="16" t="n"/>
      <c r="J633" s="14" t="n"/>
      <c r="K633" s="16" t="n"/>
      <c r="L633" s="14" t="n"/>
      <c r="M633" s="13" t="n"/>
      <c r="N633" s="17">
        <f>IF(OR($H633="",$I633=""),"",MAX(0,$H633-$I633))</f>
        <v/>
      </c>
      <c r="O633" s="17">
        <f>IF(OR($I633="",$K633=""),"",$K633-$I633)</f>
        <v/>
      </c>
      <c r="P633" s="18">
        <f>IF($E633="","",IFERROR(INDEX('Sucursales y productos'!$G$2:$G$301,MATCH($E633,'Sucursales y productos'!$D$2:$D$301,0)),0))</f>
        <v/>
      </c>
      <c r="Q633" s="18">
        <f>IF($O633="","",$O633*N($P633))</f>
        <v/>
      </c>
      <c r="R633" s="18">
        <f>IF($I633="","",$I633*N($P633))</f>
        <v/>
      </c>
      <c r="S633" s="15">
        <f>IF($E633="","",IF($I633="","Pedido sin enviar",IF($K633="",IF(N($I633)&lt;N($H633),"Envío parcial · en camino","En camino"),IF($K633=$I633,IF(N($I633)&lt;N($H633),"Recibido · envío parcial","Recibido OK"),"Recibido con diferencia"))))</f>
        <v/>
      </c>
      <c r="T633" s="13" t="n"/>
      <c r="U633" s="15">
        <f>IF(OR($A633="",$A633&lt;&gt;Remito!$C$3),"",COUNTIF($A$2:$A633,$A633))</f>
        <v/>
      </c>
    </row>
    <row r="634">
      <c r="A634" s="13" t="n"/>
      <c r="B634" s="14" t="n"/>
      <c r="C634" s="13" t="n"/>
      <c r="D634" s="13" t="n"/>
      <c r="E634" s="13" t="n"/>
      <c r="F634" s="15">
        <f>IF($E634="","",IFERROR(INDEX('Sucursales y productos'!$E$2:$E$301,MATCH($E634,'Sucursales y productos'!$D$2:$D$301,0)),"Código no cargado"))</f>
        <v/>
      </c>
      <c r="G634" s="15">
        <f>IF($E634="","",IFERROR(INDEX('Sucursales y productos'!$F$2:$F$301,MATCH($E634,'Sucursales y productos'!$D$2:$D$301,0)),""))</f>
        <v/>
      </c>
      <c r="H634" s="16" t="n"/>
      <c r="I634" s="16" t="n"/>
      <c r="J634" s="14" t="n"/>
      <c r="K634" s="16" t="n"/>
      <c r="L634" s="14" t="n"/>
      <c r="M634" s="13" t="n"/>
      <c r="N634" s="17">
        <f>IF(OR($H634="",$I634=""),"",MAX(0,$H634-$I634))</f>
        <v/>
      </c>
      <c r="O634" s="17">
        <f>IF(OR($I634="",$K634=""),"",$K634-$I634)</f>
        <v/>
      </c>
      <c r="P634" s="18">
        <f>IF($E634="","",IFERROR(INDEX('Sucursales y productos'!$G$2:$G$301,MATCH($E634,'Sucursales y productos'!$D$2:$D$301,0)),0))</f>
        <v/>
      </c>
      <c r="Q634" s="18">
        <f>IF($O634="","",$O634*N($P634))</f>
        <v/>
      </c>
      <c r="R634" s="18">
        <f>IF($I634="","",$I634*N($P634))</f>
        <v/>
      </c>
      <c r="S634" s="15">
        <f>IF($E634="","",IF($I634="","Pedido sin enviar",IF($K634="",IF(N($I634)&lt;N($H634),"Envío parcial · en camino","En camino"),IF($K634=$I634,IF(N($I634)&lt;N($H634),"Recibido · envío parcial","Recibido OK"),"Recibido con diferencia"))))</f>
        <v/>
      </c>
      <c r="T634" s="13" t="n"/>
      <c r="U634" s="15">
        <f>IF(OR($A634="",$A634&lt;&gt;Remito!$C$3),"",COUNTIF($A$2:$A634,$A634))</f>
        <v/>
      </c>
    </row>
    <row r="635">
      <c r="A635" s="13" t="n"/>
      <c r="B635" s="14" t="n"/>
      <c r="C635" s="13" t="n"/>
      <c r="D635" s="13" t="n"/>
      <c r="E635" s="13" t="n"/>
      <c r="F635" s="15">
        <f>IF($E635="","",IFERROR(INDEX('Sucursales y productos'!$E$2:$E$301,MATCH($E635,'Sucursales y productos'!$D$2:$D$301,0)),"Código no cargado"))</f>
        <v/>
      </c>
      <c r="G635" s="15">
        <f>IF($E635="","",IFERROR(INDEX('Sucursales y productos'!$F$2:$F$301,MATCH($E635,'Sucursales y productos'!$D$2:$D$301,0)),""))</f>
        <v/>
      </c>
      <c r="H635" s="16" t="n"/>
      <c r="I635" s="16" t="n"/>
      <c r="J635" s="14" t="n"/>
      <c r="K635" s="16" t="n"/>
      <c r="L635" s="14" t="n"/>
      <c r="M635" s="13" t="n"/>
      <c r="N635" s="17">
        <f>IF(OR($H635="",$I635=""),"",MAX(0,$H635-$I635))</f>
        <v/>
      </c>
      <c r="O635" s="17">
        <f>IF(OR($I635="",$K635=""),"",$K635-$I635)</f>
        <v/>
      </c>
      <c r="P635" s="18">
        <f>IF($E635="","",IFERROR(INDEX('Sucursales y productos'!$G$2:$G$301,MATCH($E635,'Sucursales y productos'!$D$2:$D$301,0)),0))</f>
        <v/>
      </c>
      <c r="Q635" s="18">
        <f>IF($O635="","",$O635*N($P635))</f>
        <v/>
      </c>
      <c r="R635" s="18">
        <f>IF($I635="","",$I635*N($P635))</f>
        <v/>
      </c>
      <c r="S635" s="15">
        <f>IF($E635="","",IF($I635="","Pedido sin enviar",IF($K635="",IF(N($I635)&lt;N($H635),"Envío parcial · en camino","En camino"),IF($K635=$I635,IF(N($I635)&lt;N($H635),"Recibido · envío parcial","Recibido OK"),"Recibido con diferencia"))))</f>
        <v/>
      </c>
      <c r="T635" s="13" t="n"/>
      <c r="U635" s="15">
        <f>IF(OR($A635="",$A635&lt;&gt;Remito!$C$3),"",COUNTIF($A$2:$A635,$A635))</f>
        <v/>
      </c>
    </row>
    <row r="636">
      <c r="A636" s="13" t="n"/>
      <c r="B636" s="14" t="n"/>
      <c r="C636" s="13" t="n"/>
      <c r="D636" s="13" t="n"/>
      <c r="E636" s="13" t="n"/>
      <c r="F636" s="15">
        <f>IF($E636="","",IFERROR(INDEX('Sucursales y productos'!$E$2:$E$301,MATCH($E636,'Sucursales y productos'!$D$2:$D$301,0)),"Código no cargado"))</f>
        <v/>
      </c>
      <c r="G636" s="15">
        <f>IF($E636="","",IFERROR(INDEX('Sucursales y productos'!$F$2:$F$301,MATCH($E636,'Sucursales y productos'!$D$2:$D$301,0)),""))</f>
        <v/>
      </c>
      <c r="H636" s="16" t="n"/>
      <c r="I636" s="16" t="n"/>
      <c r="J636" s="14" t="n"/>
      <c r="K636" s="16" t="n"/>
      <c r="L636" s="14" t="n"/>
      <c r="M636" s="13" t="n"/>
      <c r="N636" s="17">
        <f>IF(OR($H636="",$I636=""),"",MAX(0,$H636-$I636))</f>
        <v/>
      </c>
      <c r="O636" s="17">
        <f>IF(OR($I636="",$K636=""),"",$K636-$I636)</f>
        <v/>
      </c>
      <c r="P636" s="18">
        <f>IF($E636="","",IFERROR(INDEX('Sucursales y productos'!$G$2:$G$301,MATCH($E636,'Sucursales y productos'!$D$2:$D$301,0)),0))</f>
        <v/>
      </c>
      <c r="Q636" s="18">
        <f>IF($O636="","",$O636*N($P636))</f>
        <v/>
      </c>
      <c r="R636" s="18">
        <f>IF($I636="","",$I636*N($P636))</f>
        <v/>
      </c>
      <c r="S636" s="15">
        <f>IF($E636="","",IF($I636="","Pedido sin enviar",IF($K636="",IF(N($I636)&lt;N($H636),"Envío parcial · en camino","En camino"),IF($K636=$I636,IF(N($I636)&lt;N($H636),"Recibido · envío parcial","Recibido OK"),"Recibido con diferencia"))))</f>
        <v/>
      </c>
      <c r="T636" s="13" t="n"/>
      <c r="U636" s="15">
        <f>IF(OR($A636="",$A636&lt;&gt;Remito!$C$3),"",COUNTIF($A$2:$A636,$A636))</f>
        <v/>
      </c>
    </row>
    <row r="637">
      <c r="A637" s="13" t="n"/>
      <c r="B637" s="14" t="n"/>
      <c r="C637" s="13" t="n"/>
      <c r="D637" s="13" t="n"/>
      <c r="E637" s="13" t="n"/>
      <c r="F637" s="15">
        <f>IF($E637="","",IFERROR(INDEX('Sucursales y productos'!$E$2:$E$301,MATCH($E637,'Sucursales y productos'!$D$2:$D$301,0)),"Código no cargado"))</f>
        <v/>
      </c>
      <c r="G637" s="15">
        <f>IF($E637="","",IFERROR(INDEX('Sucursales y productos'!$F$2:$F$301,MATCH($E637,'Sucursales y productos'!$D$2:$D$301,0)),""))</f>
        <v/>
      </c>
      <c r="H637" s="16" t="n"/>
      <c r="I637" s="16" t="n"/>
      <c r="J637" s="14" t="n"/>
      <c r="K637" s="16" t="n"/>
      <c r="L637" s="14" t="n"/>
      <c r="M637" s="13" t="n"/>
      <c r="N637" s="17">
        <f>IF(OR($H637="",$I637=""),"",MAX(0,$H637-$I637))</f>
        <v/>
      </c>
      <c r="O637" s="17">
        <f>IF(OR($I637="",$K637=""),"",$K637-$I637)</f>
        <v/>
      </c>
      <c r="P637" s="18">
        <f>IF($E637="","",IFERROR(INDEX('Sucursales y productos'!$G$2:$G$301,MATCH($E637,'Sucursales y productos'!$D$2:$D$301,0)),0))</f>
        <v/>
      </c>
      <c r="Q637" s="18">
        <f>IF($O637="","",$O637*N($P637))</f>
        <v/>
      </c>
      <c r="R637" s="18">
        <f>IF($I637="","",$I637*N($P637))</f>
        <v/>
      </c>
      <c r="S637" s="15">
        <f>IF($E637="","",IF($I637="","Pedido sin enviar",IF($K637="",IF(N($I637)&lt;N($H637),"Envío parcial · en camino","En camino"),IF($K637=$I637,IF(N($I637)&lt;N($H637),"Recibido · envío parcial","Recibido OK"),"Recibido con diferencia"))))</f>
        <v/>
      </c>
      <c r="T637" s="13" t="n"/>
      <c r="U637" s="15">
        <f>IF(OR($A637="",$A637&lt;&gt;Remito!$C$3),"",COUNTIF($A$2:$A637,$A637))</f>
        <v/>
      </c>
    </row>
    <row r="638">
      <c r="A638" s="13" t="n"/>
      <c r="B638" s="14" t="n"/>
      <c r="C638" s="13" t="n"/>
      <c r="D638" s="13" t="n"/>
      <c r="E638" s="13" t="n"/>
      <c r="F638" s="15">
        <f>IF($E638="","",IFERROR(INDEX('Sucursales y productos'!$E$2:$E$301,MATCH($E638,'Sucursales y productos'!$D$2:$D$301,0)),"Código no cargado"))</f>
        <v/>
      </c>
      <c r="G638" s="15">
        <f>IF($E638="","",IFERROR(INDEX('Sucursales y productos'!$F$2:$F$301,MATCH($E638,'Sucursales y productos'!$D$2:$D$301,0)),""))</f>
        <v/>
      </c>
      <c r="H638" s="16" t="n"/>
      <c r="I638" s="16" t="n"/>
      <c r="J638" s="14" t="n"/>
      <c r="K638" s="16" t="n"/>
      <c r="L638" s="14" t="n"/>
      <c r="M638" s="13" t="n"/>
      <c r="N638" s="17">
        <f>IF(OR($H638="",$I638=""),"",MAX(0,$H638-$I638))</f>
        <v/>
      </c>
      <c r="O638" s="17">
        <f>IF(OR($I638="",$K638=""),"",$K638-$I638)</f>
        <v/>
      </c>
      <c r="P638" s="18">
        <f>IF($E638="","",IFERROR(INDEX('Sucursales y productos'!$G$2:$G$301,MATCH($E638,'Sucursales y productos'!$D$2:$D$301,0)),0))</f>
        <v/>
      </c>
      <c r="Q638" s="18">
        <f>IF($O638="","",$O638*N($P638))</f>
        <v/>
      </c>
      <c r="R638" s="18">
        <f>IF($I638="","",$I638*N($P638))</f>
        <v/>
      </c>
      <c r="S638" s="15">
        <f>IF($E638="","",IF($I638="","Pedido sin enviar",IF($K638="",IF(N($I638)&lt;N($H638),"Envío parcial · en camino","En camino"),IF($K638=$I638,IF(N($I638)&lt;N($H638),"Recibido · envío parcial","Recibido OK"),"Recibido con diferencia"))))</f>
        <v/>
      </c>
      <c r="T638" s="13" t="n"/>
      <c r="U638" s="15">
        <f>IF(OR($A638="",$A638&lt;&gt;Remito!$C$3),"",COUNTIF($A$2:$A638,$A638))</f>
        <v/>
      </c>
    </row>
    <row r="639">
      <c r="A639" s="13" t="n"/>
      <c r="B639" s="14" t="n"/>
      <c r="C639" s="13" t="n"/>
      <c r="D639" s="13" t="n"/>
      <c r="E639" s="13" t="n"/>
      <c r="F639" s="15">
        <f>IF($E639="","",IFERROR(INDEX('Sucursales y productos'!$E$2:$E$301,MATCH($E639,'Sucursales y productos'!$D$2:$D$301,0)),"Código no cargado"))</f>
        <v/>
      </c>
      <c r="G639" s="15">
        <f>IF($E639="","",IFERROR(INDEX('Sucursales y productos'!$F$2:$F$301,MATCH($E639,'Sucursales y productos'!$D$2:$D$301,0)),""))</f>
        <v/>
      </c>
      <c r="H639" s="16" t="n"/>
      <c r="I639" s="16" t="n"/>
      <c r="J639" s="14" t="n"/>
      <c r="K639" s="16" t="n"/>
      <c r="L639" s="14" t="n"/>
      <c r="M639" s="13" t="n"/>
      <c r="N639" s="17">
        <f>IF(OR($H639="",$I639=""),"",MAX(0,$H639-$I639))</f>
        <v/>
      </c>
      <c r="O639" s="17">
        <f>IF(OR($I639="",$K639=""),"",$K639-$I639)</f>
        <v/>
      </c>
      <c r="P639" s="18">
        <f>IF($E639="","",IFERROR(INDEX('Sucursales y productos'!$G$2:$G$301,MATCH($E639,'Sucursales y productos'!$D$2:$D$301,0)),0))</f>
        <v/>
      </c>
      <c r="Q639" s="18">
        <f>IF($O639="","",$O639*N($P639))</f>
        <v/>
      </c>
      <c r="R639" s="18">
        <f>IF($I639="","",$I639*N($P639))</f>
        <v/>
      </c>
      <c r="S639" s="15">
        <f>IF($E639="","",IF($I639="","Pedido sin enviar",IF($K639="",IF(N($I639)&lt;N($H639),"Envío parcial · en camino","En camino"),IF($K639=$I639,IF(N($I639)&lt;N($H639),"Recibido · envío parcial","Recibido OK"),"Recibido con diferencia"))))</f>
        <v/>
      </c>
      <c r="T639" s="13" t="n"/>
      <c r="U639" s="15">
        <f>IF(OR($A639="",$A639&lt;&gt;Remito!$C$3),"",COUNTIF($A$2:$A639,$A639))</f>
        <v/>
      </c>
    </row>
    <row r="640">
      <c r="A640" s="13" t="n"/>
      <c r="B640" s="14" t="n"/>
      <c r="C640" s="13" t="n"/>
      <c r="D640" s="13" t="n"/>
      <c r="E640" s="13" t="n"/>
      <c r="F640" s="15">
        <f>IF($E640="","",IFERROR(INDEX('Sucursales y productos'!$E$2:$E$301,MATCH($E640,'Sucursales y productos'!$D$2:$D$301,0)),"Código no cargado"))</f>
        <v/>
      </c>
      <c r="G640" s="15">
        <f>IF($E640="","",IFERROR(INDEX('Sucursales y productos'!$F$2:$F$301,MATCH($E640,'Sucursales y productos'!$D$2:$D$301,0)),""))</f>
        <v/>
      </c>
      <c r="H640" s="16" t="n"/>
      <c r="I640" s="16" t="n"/>
      <c r="J640" s="14" t="n"/>
      <c r="K640" s="16" t="n"/>
      <c r="L640" s="14" t="n"/>
      <c r="M640" s="13" t="n"/>
      <c r="N640" s="17">
        <f>IF(OR($H640="",$I640=""),"",MAX(0,$H640-$I640))</f>
        <v/>
      </c>
      <c r="O640" s="17">
        <f>IF(OR($I640="",$K640=""),"",$K640-$I640)</f>
        <v/>
      </c>
      <c r="P640" s="18">
        <f>IF($E640="","",IFERROR(INDEX('Sucursales y productos'!$G$2:$G$301,MATCH($E640,'Sucursales y productos'!$D$2:$D$301,0)),0))</f>
        <v/>
      </c>
      <c r="Q640" s="18">
        <f>IF($O640="","",$O640*N($P640))</f>
        <v/>
      </c>
      <c r="R640" s="18">
        <f>IF($I640="","",$I640*N($P640))</f>
        <v/>
      </c>
      <c r="S640" s="15">
        <f>IF($E640="","",IF($I640="","Pedido sin enviar",IF($K640="",IF(N($I640)&lt;N($H640),"Envío parcial · en camino","En camino"),IF($K640=$I640,IF(N($I640)&lt;N($H640),"Recibido · envío parcial","Recibido OK"),"Recibido con diferencia"))))</f>
        <v/>
      </c>
      <c r="T640" s="13" t="n"/>
      <c r="U640" s="15">
        <f>IF(OR($A640="",$A640&lt;&gt;Remito!$C$3),"",COUNTIF($A$2:$A640,$A640))</f>
        <v/>
      </c>
    </row>
    <row r="641">
      <c r="A641" s="13" t="n"/>
      <c r="B641" s="14" t="n"/>
      <c r="C641" s="13" t="n"/>
      <c r="D641" s="13" t="n"/>
      <c r="E641" s="13" t="n"/>
      <c r="F641" s="15">
        <f>IF($E641="","",IFERROR(INDEX('Sucursales y productos'!$E$2:$E$301,MATCH($E641,'Sucursales y productos'!$D$2:$D$301,0)),"Código no cargado"))</f>
        <v/>
      </c>
      <c r="G641" s="15">
        <f>IF($E641="","",IFERROR(INDEX('Sucursales y productos'!$F$2:$F$301,MATCH($E641,'Sucursales y productos'!$D$2:$D$301,0)),""))</f>
        <v/>
      </c>
      <c r="H641" s="16" t="n"/>
      <c r="I641" s="16" t="n"/>
      <c r="J641" s="14" t="n"/>
      <c r="K641" s="16" t="n"/>
      <c r="L641" s="14" t="n"/>
      <c r="M641" s="13" t="n"/>
      <c r="N641" s="17">
        <f>IF(OR($H641="",$I641=""),"",MAX(0,$H641-$I641))</f>
        <v/>
      </c>
      <c r="O641" s="17">
        <f>IF(OR($I641="",$K641=""),"",$K641-$I641)</f>
        <v/>
      </c>
      <c r="P641" s="18">
        <f>IF($E641="","",IFERROR(INDEX('Sucursales y productos'!$G$2:$G$301,MATCH($E641,'Sucursales y productos'!$D$2:$D$301,0)),0))</f>
        <v/>
      </c>
      <c r="Q641" s="18">
        <f>IF($O641="","",$O641*N($P641))</f>
        <v/>
      </c>
      <c r="R641" s="18">
        <f>IF($I641="","",$I641*N($P641))</f>
        <v/>
      </c>
      <c r="S641" s="15">
        <f>IF($E641="","",IF($I641="","Pedido sin enviar",IF($K641="",IF(N($I641)&lt;N($H641),"Envío parcial · en camino","En camino"),IF($K641=$I641,IF(N($I641)&lt;N($H641),"Recibido · envío parcial","Recibido OK"),"Recibido con diferencia"))))</f>
        <v/>
      </c>
      <c r="T641" s="13" t="n"/>
      <c r="U641" s="15">
        <f>IF(OR($A641="",$A641&lt;&gt;Remito!$C$3),"",COUNTIF($A$2:$A641,$A641))</f>
        <v/>
      </c>
    </row>
    <row r="642">
      <c r="A642" s="13" t="n"/>
      <c r="B642" s="14" t="n"/>
      <c r="C642" s="13" t="n"/>
      <c r="D642" s="13" t="n"/>
      <c r="E642" s="13" t="n"/>
      <c r="F642" s="15">
        <f>IF($E642="","",IFERROR(INDEX('Sucursales y productos'!$E$2:$E$301,MATCH($E642,'Sucursales y productos'!$D$2:$D$301,0)),"Código no cargado"))</f>
        <v/>
      </c>
      <c r="G642" s="15">
        <f>IF($E642="","",IFERROR(INDEX('Sucursales y productos'!$F$2:$F$301,MATCH($E642,'Sucursales y productos'!$D$2:$D$301,0)),""))</f>
        <v/>
      </c>
      <c r="H642" s="16" t="n"/>
      <c r="I642" s="16" t="n"/>
      <c r="J642" s="14" t="n"/>
      <c r="K642" s="16" t="n"/>
      <c r="L642" s="14" t="n"/>
      <c r="M642" s="13" t="n"/>
      <c r="N642" s="17">
        <f>IF(OR($H642="",$I642=""),"",MAX(0,$H642-$I642))</f>
        <v/>
      </c>
      <c r="O642" s="17">
        <f>IF(OR($I642="",$K642=""),"",$K642-$I642)</f>
        <v/>
      </c>
      <c r="P642" s="18">
        <f>IF($E642="","",IFERROR(INDEX('Sucursales y productos'!$G$2:$G$301,MATCH($E642,'Sucursales y productos'!$D$2:$D$301,0)),0))</f>
        <v/>
      </c>
      <c r="Q642" s="18">
        <f>IF($O642="","",$O642*N($P642))</f>
        <v/>
      </c>
      <c r="R642" s="18">
        <f>IF($I642="","",$I642*N($P642))</f>
        <v/>
      </c>
      <c r="S642" s="15">
        <f>IF($E642="","",IF($I642="","Pedido sin enviar",IF($K642="",IF(N($I642)&lt;N($H642),"Envío parcial · en camino","En camino"),IF($K642=$I642,IF(N($I642)&lt;N($H642),"Recibido · envío parcial","Recibido OK"),"Recibido con diferencia"))))</f>
        <v/>
      </c>
      <c r="T642" s="13" t="n"/>
      <c r="U642" s="15">
        <f>IF(OR($A642="",$A642&lt;&gt;Remito!$C$3),"",COUNTIF($A$2:$A642,$A642))</f>
        <v/>
      </c>
    </row>
    <row r="643">
      <c r="A643" s="13" t="n"/>
      <c r="B643" s="14" t="n"/>
      <c r="C643" s="13" t="n"/>
      <c r="D643" s="13" t="n"/>
      <c r="E643" s="13" t="n"/>
      <c r="F643" s="15">
        <f>IF($E643="","",IFERROR(INDEX('Sucursales y productos'!$E$2:$E$301,MATCH($E643,'Sucursales y productos'!$D$2:$D$301,0)),"Código no cargado"))</f>
        <v/>
      </c>
      <c r="G643" s="15">
        <f>IF($E643="","",IFERROR(INDEX('Sucursales y productos'!$F$2:$F$301,MATCH($E643,'Sucursales y productos'!$D$2:$D$301,0)),""))</f>
        <v/>
      </c>
      <c r="H643" s="16" t="n"/>
      <c r="I643" s="16" t="n"/>
      <c r="J643" s="14" t="n"/>
      <c r="K643" s="16" t="n"/>
      <c r="L643" s="14" t="n"/>
      <c r="M643" s="13" t="n"/>
      <c r="N643" s="17">
        <f>IF(OR($H643="",$I643=""),"",MAX(0,$H643-$I643))</f>
        <v/>
      </c>
      <c r="O643" s="17">
        <f>IF(OR($I643="",$K643=""),"",$K643-$I643)</f>
        <v/>
      </c>
      <c r="P643" s="18">
        <f>IF($E643="","",IFERROR(INDEX('Sucursales y productos'!$G$2:$G$301,MATCH($E643,'Sucursales y productos'!$D$2:$D$301,0)),0))</f>
        <v/>
      </c>
      <c r="Q643" s="18">
        <f>IF($O643="","",$O643*N($P643))</f>
        <v/>
      </c>
      <c r="R643" s="18">
        <f>IF($I643="","",$I643*N($P643))</f>
        <v/>
      </c>
      <c r="S643" s="15">
        <f>IF($E643="","",IF($I643="","Pedido sin enviar",IF($K643="",IF(N($I643)&lt;N($H643),"Envío parcial · en camino","En camino"),IF($K643=$I643,IF(N($I643)&lt;N($H643),"Recibido · envío parcial","Recibido OK"),"Recibido con diferencia"))))</f>
        <v/>
      </c>
      <c r="T643" s="13" t="n"/>
      <c r="U643" s="15">
        <f>IF(OR($A643="",$A643&lt;&gt;Remito!$C$3),"",COUNTIF($A$2:$A643,$A643))</f>
        <v/>
      </c>
    </row>
    <row r="644">
      <c r="A644" s="13" t="n"/>
      <c r="B644" s="14" t="n"/>
      <c r="C644" s="13" t="n"/>
      <c r="D644" s="13" t="n"/>
      <c r="E644" s="13" t="n"/>
      <c r="F644" s="15">
        <f>IF($E644="","",IFERROR(INDEX('Sucursales y productos'!$E$2:$E$301,MATCH($E644,'Sucursales y productos'!$D$2:$D$301,0)),"Código no cargado"))</f>
        <v/>
      </c>
      <c r="G644" s="15">
        <f>IF($E644="","",IFERROR(INDEX('Sucursales y productos'!$F$2:$F$301,MATCH($E644,'Sucursales y productos'!$D$2:$D$301,0)),""))</f>
        <v/>
      </c>
      <c r="H644" s="16" t="n"/>
      <c r="I644" s="16" t="n"/>
      <c r="J644" s="14" t="n"/>
      <c r="K644" s="16" t="n"/>
      <c r="L644" s="14" t="n"/>
      <c r="M644" s="13" t="n"/>
      <c r="N644" s="17">
        <f>IF(OR($H644="",$I644=""),"",MAX(0,$H644-$I644))</f>
        <v/>
      </c>
      <c r="O644" s="17">
        <f>IF(OR($I644="",$K644=""),"",$K644-$I644)</f>
        <v/>
      </c>
      <c r="P644" s="18">
        <f>IF($E644="","",IFERROR(INDEX('Sucursales y productos'!$G$2:$G$301,MATCH($E644,'Sucursales y productos'!$D$2:$D$301,0)),0))</f>
        <v/>
      </c>
      <c r="Q644" s="18">
        <f>IF($O644="","",$O644*N($P644))</f>
        <v/>
      </c>
      <c r="R644" s="18">
        <f>IF($I644="","",$I644*N($P644))</f>
        <v/>
      </c>
      <c r="S644" s="15">
        <f>IF($E644="","",IF($I644="","Pedido sin enviar",IF($K644="",IF(N($I644)&lt;N($H644),"Envío parcial · en camino","En camino"),IF($K644=$I644,IF(N($I644)&lt;N($H644),"Recibido · envío parcial","Recibido OK"),"Recibido con diferencia"))))</f>
        <v/>
      </c>
      <c r="T644" s="13" t="n"/>
      <c r="U644" s="15">
        <f>IF(OR($A644="",$A644&lt;&gt;Remito!$C$3),"",COUNTIF($A$2:$A644,$A644))</f>
        <v/>
      </c>
    </row>
    <row r="645">
      <c r="A645" s="13" t="n"/>
      <c r="B645" s="14" t="n"/>
      <c r="C645" s="13" t="n"/>
      <c r="D645" s="13" t="n"/>
      <c r="E645" s="13" t="n"/>
      <c r="F645" s="15">
        <f>IF($E645="","",IFERROR(INDEX('Sucursales y productos'!$E$2:$E$301,MATCH($E645,'Sucursales y productos'!$D$2:$D$301,0)),"Código no cargado"))</f>
        <v/>
      </c>
      <c r="G645" s="15">
        <f>IF($E645="","",IFERROR(INDEX('Sucursales y productos'!$F$2:$F$301,MATCH($E645,'Sucursales y productos'!$D$2:$D$301,0)),""))</f>
        <v/>
      </c>
      <c r="H645" s="16" t="n"/>
      <c r="I645" s="16" t="n"/>
      <c r="J645" s="14" t="n"/>
      <c r="K645" s="16" t="n"/>
      <c r="L645" s="14" t="n"/>
      <c r="M645" s="13" t="n"/>
      <c r="N645" s="17">
        <f>IF(OR($H645="",$I645=""),"",MAX(0,$H645-$I645))</f>
        <v/>
      </c>
      <c r="O645" s="17">
        <f>IF(OR($I645="",$K645=""),"",$K645-$I645)</f>
        <v/>
      </c>
      <c r="P645" s="18">
        <f>IF($E645="","",IFERROR(INDEX('Sucursales y productos'!$G$2:$G$301,MATCH($E645,'Sucursales y productos'!$D$2:$D$301,0)),0))</f>
        <v/>
      </c>
      <c r="Q645" s="18">
        <f>IF($O645="","",$O645*N($P645))</f>
        <v/>
      </c>
      <c r="R645" s="18">
        <f>IF($I645="","",$I645*N($P645))</f>
        <v/>
      </c>
      <c r="S645" s="15">
        <f>IF($E645="","",IF($I645="","Pedido sin enviar",IF($K645="",IF(N($I645)&lt;N($H645),"Envío parcial · en camino","En camino"),IF($K645=$I645,IF(N($I645)&lt;N($H645),"Recibido · envío parcial","Recibido OK"),"Recibido con diferencia"))))</f>
        <v/>
      </c>
      <c r="T645" s="13" t="n"/>
      <c r="U645" s="15">
        <f>IF(OR($A645="",$A645&lt;&gt;Remito!$C$3),"",COUNTIF($A$2:$A645,$A645))</f>
        <v/>
      </c>
    </row>
    <row r="646">
      <c r="A646" s="13" t="n"/>
      <c r="B646" s="14" t="n"/>
      <c r="C646" s="13" t="n"/>
      <c r="D646" s="13" t="n"/>
      <c r="E646" s="13" t="n"/>
      <c r="F646" s="15">
        <f>IF($E646="","",IFERROR(INDEX('Sucursales y productos'!$E$2:$E$301,MATCH($E646,'Sucursales y productos'!$D$2:$D$301,0)),"Código no cargado"))</f>
        <v/>
      </c>
      <c r="G646" s="15">
        <f>IF($E646="","",IFERROR(INDEX('Sucursales y productos'!$F$2:$F$301,MATCH($E646,'Sucursales y productos'!$D$2:$D$301,0)),""))</f>
        <v/>
      </c>
      <c r="H646" s="16" t="n"/>
      <c r="I646" s="16" t="n"/>
      <c r="J646" s="14" t="n"/>
      <c r="K646" s="16" t="n"/>
      <c r="L646" s="14" t="n"/>
      <c r="M646" s="13" t="n"/>
      <c r="N646" s="17">
        <f>IF(OR($H646="",$I646=""),"",MAX(0,$H646-$I646))</f>
        <v/>
      </c>
      <c r="O646" s="17">
        <f>IF(OR($I646="",$K646=""),"",$K646-$I646)</f>
        <v/>
      </c>
      <c r="P646" s="18">
        <f>IF($E646="","",IFERROR(INDEX('Sucursales y productos'!$G$2:$G$301,MATCH($E646,'Sucursales y productos'!$D$2:$D$301,0)),0))</f>
        <v/>
      </c>
      <c r="Q646" s="18">
        <f>IF($O646="","",$O646*N($P646))</f>
        <v/>
      </c>
      <c r="R646" s="18">
        <f>IF($I646="","",$I646*N($P646))</f>
        <v/>
      </c>
      <c r="S646" s="15">
        <f>IF($E646="","",IF($I646="","Pedido sin enviar",IF($K646="",IF(N($I646)&lt;N($H646),"Envío parcial · en camino","En camino"),IF($K646=$I646,IF(N($I646)&lt;N($H646),"Recibido · envío parcial","Recibido OK"),"Recibido con diferencia"))))</f>
        <v/>
      </c>
      <c r="T646" s="13" t="n"/>
      <c r="U646" s="15">
        <f>IF(OR($A646="",$A646&lt;&gt;Remito!$C$3),"",COUNTIF($A$2:$A646,$A646))</f>
        <v/>
      </c>
    </row>
    <row r="647">
      <c r="A647" s="13" t="n"/>
      <c r="B647" s="14" t="n"/>
      <c r="C647" s="13" t="n"/>
      <c r="D647" s="13" t="n"/>
      <c r="E647" s="13" t="n"/>
      <c r="F647" s="15">
        <f>IF($E647="","",IFERROR(INDEX('Sucursales y productos'!$E$2:$E$301,MATCH($E647,'Sucursales y productos'!$D$2:$D$301,0)),"Código no cargado"))</f>
        <v/>
      </c>
      <c r="G647" s="15">
        <f>IF($E647="","",IFERROR(INDEX('Sucursales y productos'!$F$2:$F$301,MATCH($E647,'Sucursales y productos'!$D$2:$D$301,0)),""))</f>
        <v/>
      </c>
      <c r="H647" s="16" t="n"/>
      <c r="I647" s="16" t="n"/>
      <c r="J647" s="14" t="n"/>
      <c r="K647" s="16" t="n"/>
      <c r="L647" s="14" t="n"/>
      <c r="M647" s="13" t="n"/>
      <c r="N647" s="17">
        <f>IF(OR($H647="",$I647=""),"",MAX(0,$H647-$I647))</f>
        <v/>
      </c>
      <c r="O647" s="17">
        <f>IF(OR($I647="",$K647=""),"",$K647-$I647)</f>
        <v/>
      </c>
      <c r="P647" s="18">
        <f>IF($E647="","",IFERROR(INDEX('Sucursales y productos'!$G$2:$G$301,MATCH($E647,'Sucursales y productos'!$D$2:$D$301,0)),0))</f>
        <v/>
      </c>
      <c r="Q647" s="18">
        <f>IF($O647="","",$O647*N($P647))</f>
        <v/>
      </c>
      <c r="R647" s="18">
        <f>IF($I647="","",$I647*N($P647))</f>
        <v/>
      </c>
      <c r="S647" s="15">
        <f>IF($E647="","",IF($I647="","Pedido sin enviar",IF($K647="",IF(N($I647)&lt;N($H647),"Envío parcial · en camino","En camino"),IF($K647=$I647,IF(N($I647)&lt;N($H647),"Recibido · envío parcial","Recibido OK"),"Recibido con diferencia"))))</f>
        <v/>
      </c>
      <c r="T647" s="13" t="n"/>
      <c r="U647" s="15">
        <f>IF(OR($A647="",$A647&lt;&gt;Remito!$C$3),"",COUNTIF($A$2:$A647,$A647))</f>
        <v/>
      </c>
    </row>
    <row r="648">
      <c r="A648" s="13" t="n"/>
      <c r="B648" s="14" t="n"/>
      <c r="C648" s="13" t="n"/>
      <c r="D648" s="13" t="n"/>
      <c r="E648" s="13" t="n"/>
      <c r="F648" s="15">
        <f>IF($E648="","",IFERROR(INDEX('Sucursales y productos'!$E$2:$E$301,MATCH($E648,'Sucursales y productos'!$D$2:$D$301,0)),"Código no cargado"))</f>
        <v/>
      </c>
      <c r="G648" s="15">
        <f>IF($E648="","",IFERROR(INDEX('Sucursales y productos'!$F$2:$F$301,MATCH($E648,'Sucursales y productos'!$D$2:$D$301,0)),""))</f>
        <v/>
      </c>
      <c r="H648" s="16" t="n"/>
      <c r="I648" s="16" t="n"/>
      <c r="J648" s="14" t="n"/>
      <c r="K648" s="16" t="n"/>
      <c r="L648" s="14" t="n"/>
      <c r="M648" s="13" t="n"/>
      <c r="N648" s="17">
        <f>IF(OR($H648="",$I648=""),"",MAX(0,$H648-$I648))</f>
        <v/>
      </c>
      <c r="O648" s="17">
        <f>IF(OR($I648="",$K648=""),"",$K648-$I648)</f>
        <v/>
      </c>
      <c r="P648" s="18">
        <f>IF($E648="","",IFERROR(INDEX('Sucursales y productos'!$G$2:$G$301,MATCH($E648,'Sucursales y productos'!$D$2:$D$301,0)),0))</f>
        <v/>
      </c>
      <c r="Q648" s="18">
        <f>IF($O648="","",$O648*N($P648))</f>
        <v/>
      </c>
      <c r="R648" s="18">
        <f>IF($I648="","",$I648*N($P648))</f>
        <v/>
      </c>
      <c r="S648" s="15">
        <f>IF($E648="","",IF($I648="","Pedido sin enviar",IF($K648="",IF(N($I648)&lt;N($H648),"Envío parcial · en camino","En camino"),IF($K648=$I648,IF(N($I648)&lt;N($H648),"Recibido · envío parcial","Recibido OK"),"Recibido con diferencia"))))</f>
        <v/>
      </c>
      <c r="T648" s="13" t="n"/>
      <c r="U648" s="15">
        <f>IF(OR($A648="",$A648&lt;&gt;Remito!$C$3),"",COUNTIF($A$2:$A648,$A648))</f>
        <v/>
      </c>
    </row>
    <row r="649">
      <c r="A649" s="13" t="n"/>
      <c r="B649" s="14" t="n"/>
      <c r="C649" s="13" t="n"/>
      <c r="D649" s="13" t="n"/>
      <c r="E649" s="13" t="n"/>
      <c r="F649" s="15">
        <f>IF($E649="","",IFERROR(INDEX('Sucursales y productos'!$E$2:$E$301,MATCH($E649,'Sucursales y productos'!$D$2:$D$301,0)),"Código no cargado"))</f>
        <v/>
      </c>
      <c r="G649" s="15">
        <f>IF($E649="","",IFERROR(INDEX('Sucursales y productos'!$F$2:$F$301,MATCH($E649,'Sucursales y productos'!$D$2:$D$301,0)),""))</f>
        <v/>
      </c>
      <c r="H649" s="16" t="n"/>
      <c r="I649" s="16" t="n"/>
      <c r="J649" s="14" t="n"/>
      <c r="K649" s="16" t="n"/>
      <c r="L649" s="14" t="n"/>
      <c r="M649" s="13" t="n"/>
      <c r="N649" s="17">
        <f>IF(OR($H649="",$I649=""),"",MAX(0,$H649-$I649))</f>
        <v/>
      </c>
      <c r="O649" s="17">
        <f>IF(OR($I649="",$K649=""),"",$K649-$I649)</f>
        <v/>
      </c>
      <c r="P649" s="18">
        <f>IF($E649="","",IFERROR(INDEX('Sucursales y productos'!$G$2:$G$301,MATCH($E649,'Sucursales y productos'!$D$2:$D$301,0)),0))</f>
        <v/>
      </c>
      <c r="Q649" s="18">
        <f>IF($O649="","",$O649*N($P649))</f>
        <v/>
      </c>
      <c r="R649" s="18">
        <f>IF($I649="","",$I649*N($P649))</f>
        <v/>
      </c>
      <c r="S649" s="15">
        <f>IF($E649="","",IF($I649="","Pedido sin enviar",IF($K649="",IF(N($I649)&lt;N($H649),"Envío parcial · en camino","En camino"),IF($K649=$I649,IF(N($I649)&lt;N($H649),"Recibido · envío parcial","Recibido OK"),"Recibido con diferencia"))))</f>
        <v/>
      </c>
      <c r="T649" s="13" t="n"/>
      <c r="U649" s="15">
        <f>IF(OR($A649="",$A649&lt;&gt;Remito!$C$3),"",COUNTIF($A$2:$A649,$A649))</f>
        <v/>
      </c>
    </row>
    <row r="650">
      <c r="A650" s="13" t="n"/>
      <c r="B650" s="14" t="n"/>
      <c r="C650" s="13" t="n"/>
      <c r="D650" s="13" t="n"/>
      <c r="E650" s="13" t="n"/>
      <c r="F650" s="15">
        <f>IF($E650="","",IFERROR(INDEX('Sucursales y productos'!$E$2:$E$301,MATCH($E650,'Sucursales y productos'!$D$2:$D$301,0)),"Código no cargado"))</f>
        <v/>
      </c>
      <c r="G650" s="15">
        <f>IF($E650="","",IFERROR(INDEX('Sucursales y productos'!$F$2:$F$301,MATCH($E650,'Sucursales y productos'!$D$2:$D$301,0)),""))</f>
        <v/>
      </c>
      <c r="H650" s="16" t="n"/>
      <c r="I650" s="16" t="n"/>
      <c r="J650" s="14" t="n"/>
      <c r="K650" s="16" t="n"/>
      <c r="L650" s="14" t="n"/>
      <c r="M650" s="13" t="n"/>
      <c r="N650" s="17">
        <f>IF(OR($H650="",$I650=""),"",MAX(0,$H650-$I650))</f>
        <v/>
      </c>
      <c r="O650" s="17">
        <f>IF(OR($I650="",$K650=""),"",$K650-$I650)</f>
        <v/>
      </c>
      <c r="P650" s="18">
        <f>IF($E650="","",IFERROR(INDEX('Sucursales y productos'!$G$2:$G$301,MATCH($E650,'Sucursales y productos'!$D$2:$D$301,0)),0))</f>
        <v/>
      </c>
      <c r="Q650" s="18">
        <f>IF($O650="","",$O650*N($P650))</f>
        <v/>
      </c>
      <c r="R650" s="18">
        <f>IF($I650="","",$I650*N($P650))</f>
        <v/>
      </c>
      <c r="S650" s="15">
        <f>IF($E650="","",IF($I650="","Pedido sin enviar",IF($K650="",IF(N($I650)&lt;N($H650),"Envío parcial · en camino","En camino"),IF($K650=$I650,IF(N($I650)&lt;N($H650),"Recibido · envío parcial","Recibido OK"),"Recibido con diferencia"))))</f>
        <v/>
      </c>
      <c r="T650" s="13" t="n"/>
      <c r="U650" s="15">
        <f>IF(OR($A650="",$A650&lt;&gt;Remito!$C$3),"",COUNTIF($A$2:$A650,$A650))</f>
        <v/>
      </c>
    </row>
    <row r="651">
      <c r="A651" s="13" t="n"/>
      <c r="B651" s="14" t="n"/>
      <c r="C651" s="13" t="n"/>
      <c r="D651" s="13" t="n"/>
      <c r="E651" s="13" t="n"/>
      <c r="F651" s="15">
        <f>IF($E651="","",IFERROR(INDEX('Sucursales y productos'!$E$2:$E$301,MATCH($E651,'Sucursales y productos'!$D$2:$D$301,0)),"Código no cargado"))</f>
        <v/>
      </c>
      <c r="G651" s="15">
        <f>IF($E651="","",IFERROR(INDEX('Sucursales y productos'!$F$2:$F$301,MATCH($E651,'Sucursales y productos'!$D$2:$D$301,0)),""))</f>
        <v/>
      </c>
      <c r="H651" s="16" t="n"/>
      <c r="I651" s="16" t="n"/>
      <c r="J651" s="14" t="n"/>
      <c r="K651" s="16" t="n"/>
      <c r="L651" s="14" t="n"/>
      <c r="M651" s="13" t="n"/>
      <c r="N651" s="17">
        <f>IF(OR($H651="",$I651=""),"",MAX(0,$H651-$I651))</f>
        <v/>
      </c>
      <c r="O651" s="17">
        <f>IF(OR($I651="",$K651=""),"",$K651-$I651)</f>
        <v/>
      </c>
      <c r="P651" s="18">
        <f>IF($E651="","",IFERROR(INDEX('Sucursales y productos'!$G$2:$G$301,MATCH($E651,'Sucursales y productos'!$D$2:$D$301,0)),0))</f>
        <v/>
      </c>
      <c r="Q651" s="18">
        <f>IF($O651="","",$O651*N($P651))</f>
        <v/>
      </c>
      <c r="R651" s="18">
        <f>IF($I651="","",$I651*N($P651))</f>
        <v/>
      </c>
      <c r="S651" s="15">
        <f>IF($E651="","",IF($I651="","Pedido sin enviar",IF($K651="",IF(N($I651)&lt;N($H651),"Envío parcial · en camino","En camino"),IF($K651=$I651,IF(N($I651)&lt;N($H651),"Recibido · envío parcial","Recibido OK"),"Recibido con diferencia"))))</f>
        <v/>
      </c>
      <c r="T651" s="13" t="n"/>
      <c r="U651" s="15">
        <f>IF(OR($A651="",$A651&lt;&gt;Remito!$C$3),"",COUNTIF($A$2:$A651,$A651))</f>
        <v/>
      </c>
    </row>
    <row r="652">
      <c r="A652" s="13" t="n"/>
      <c r="B652" s="14" t="n"/>
      <c r="C652" s="13" t="n"/>
      <c r="D652" s="13" t="n"/>
      <c r="E652" s="13" t="n"/>
      <c r="F652" s="15">
        <f>IF($E652="","",IFERROR(INDEX('Sucursales y productos'!$E$2:$E$301,MATCH($E652,'Sucursales y productos'!$D$2:$D$301,0)),"Código no cargado"))</f>
        <v/>
      </c>
      <c r="G652" s="15">
        <f>IF($E652="","",IFERROR(INDEX('Sucursales y productos'!$F$2:$F$301,MATCH($E652,'Sucursales y productos'!$D$2:$D$301,0)),""))</f>
        <v/>
      </c>
      <c r="H652" s="16" t="n"/>
      <c r="I652" s="16" t="n"/>
      <c r="J652" s="14" t="n"/>
      <c r="K652" s="16" t="n"/>
      <c r="L652" s="14" t="n"/>
      <c r="M652" s="13" t="n"/>
      <c r="N652" s="17">
        <f>IF(OR($H652="",$I652=""),"",MAX(0,$H652-$I652))</f>
        <v/>
      </c>
      <c r="O652" s="17">
        <f>IF(OR($I652="",$K652=""),"",$K652-$I652)</f>
        <v/>
      </c>
      <c r="P652" s="18">
        <f>IF($E652="","",IFERROR(INDEX('Sucursales y productos'!$G$2:$G$301,MATCH($E652,'Sucursales y productos'!$D$2:$D$301,0)),0))</f>
        <v/>
      </c>
      <c r="Q652" s="18">
        <f>IF($O652="","",$O652*N($P652))</f>
        <v/>
      </c>
      <c r="R652" s="18">
        <f>IF($I652="","",$I652*N($P652))</f>
        <v/>
      </c>
      <c r="S652" s="15">
        <f>IF($E652="","",IF($I652="","Pedido sin enviar",IF($K652="",IF(N($I652)&lt;N($H652),"Envío parcial · en camino","En camino"),IF($K652=$I652,IF(N($I652)&lt;N($H652),"Recibido · envío parcial","Recibido OK"),"Recibido con diferencia"))))</f>
        <v/>
      </c>
      <c r="T652" s="13" t="n"/>
      <c r="U652" s="15">
        <f>IF(OR($A652="",$A652&lt;&gt;Remito!$C$3),"",COUNTIF($A$2:$A652,$A652))</f>
        <v/>
      </c>
    </row>
    <row r="653">
      <c r="A653" s="13" t="n"/>
      <c r="B653" s="14" t="n"/>
      <c r="C653" s="13" t="n"/>
      <c r="D653" s="13" t="n"/>
      <c r="E653" s="13" t="n"/>
      <c r="F653" s="15">
        <f>IF($E653="","",IFERROR(INDEX('Sucursales y productos'!$E$2:$E$301,MATCH($E653,'Sucursales y productos'!$D$2:$D$301,0)),"Código no cargado"))</f>
        <v/>
      </c>
      <c r="G653" s="15">
        <f>IF($E653="","",IFERROR(INDEX('Sucursales y productos'!$F$2:$F$301,MATCH($E653,'Sucursales y productos'!$D$2:$D$301,0)),""))</f>
        <v/>
      </c>
      <c r="H653" s="16" t="n"/>
      <c r="I653" s="16" t="n"/>
      <c r="J653" s="14" t="n"/>
      <c r="K653" s="16" t="n"/>
      <c r="L653" s="14" t="n"/>
      <c r="M653" s="13" t="n"/>
      <c r="N653" s="17">
        <f>IF(OR($H653="",$I653=""),"",MAX(0,$H653-$I653))</f>
        <v/>
      </c>
      <c r="O653" s="17">
        <f>IF(OR($I653="",$K653=""),"",$K653-$I653)</f>
        <v/>
      </c>
      <c r="P653" s="18">
        <f>IF($E653="","",IFERROR(INDEX('Sucursales y productos'!$G$2:$G$301,MATCH($E653,'Sucursales y productos'!$D$2:$D$301,0)),0))</f>
        <v/>
      </c>
      <c r="Q653" s="18">
        <f>IF($O653="","",$O653*N($P653))</f>
        <v/>
      </c>
      <c r="R653" s="18">
        <f>IF($I653="","",$I653*N($P653))</f>
        <v/>
      </c>
      <c r="S653" s="15">
        <f>IF($E653="","",IF($I653="","Pedido sin enviar",IF($K653="",IF(N($I653)&lt;N($H653),"Envío parcial · en camino","En camino"),IF($K653=$I653,IF(N($I653)&lt;N($H653),"Recibido · envío parcial","Recibido OK"),"Recibido con diferencia"))))</f>
        <v/>
      </c>
      <c r="T653" s="13" t="n"/>
      <c r="U653" s="15">
        <f>IF(OR($A653="",$A653&lt;&gt;Remito!$C$3),"",COUNTIF($A$2:$A653,$A653))</f>
        <v/>
      </c>
    </row>
    <row r="654">
      <c r="A654" s="13" t="n"/>
      <c r="B654" s="14" t="n"/>
      <c r="C654" s="13" t="n"/>
      <c r="D654" s="13" t="n"/>
      <c r="E654" s="13" t="n"/>
      <c r="F654" s="15">
        <f>IF($E654="","",IFERROR(INDEX('Sucursales y productos'!$E$2:$E$301,MATCH($E654,'Sucursales y productos'!$D$2:$D$301,0)),"Código no cargado"))</f>
        <v/>
      </c>
      <c r="G654" s="15">
        <f>IF($E654="","",IFERROR(INDEX('Sucursales y productos'!$F$2:$F$301,MATCH($E654,'Sucursales y productos'!$D$2:$D$301,0)),""))</f>
        <v/>
      </c>
      <c r="H654" s="16" t="n"/>
      <c r="I654" s="16" t="n"/>
      <c r="J654" s="14" t="n"/>
      <c r="K654" s="16" t="n"/>
      <c r="L654" s="14" t="n"/>
      <c r="M654" s="13" t="n"/>
      <c r="N654" s="17">
        <f>IF(OR($H654="",$I654=""),"",MAX(0,$H654-$I654))</f>
        <v/>
      </c>
      <c r="O654" s="17">
        <f>IF(OR($I654="",$K654=""),"",$K654-$I654)</f>
        <v/>
      </c>
      <c r="P654" s="18">
        <f>IF($E654="","",IFERROR(INDEX('Sucursales y productos'!$G$2:$G$301,MATCH($E654,'Sucursales y productos'!$D$2:$D$301,0)),0))</f>
        <v/>
      </c>
      <c r="Q654" s="18">
        <f>IF($O654="","",$O654*N($P654))</f>
        <v/>
      </c>
      <c r="R654" s="18">
        <f>IF($I654="","",$I654*N($P654))</f>
        <v/>
      </c>
      <c r="S654" s="15">
        <f>IF($E654="","",IF($I654="","Pedido sin enviar",IF($K654="",IF(N($I654)&lt;N($H654),"Envío parcial · en camino","En camino"),IF($K654=$I654,IF(N($I654)&lt;N($H654),"Recibido · envío parcial","Recibido OK"),"Recibido con diferencia"))))</f>
        <v/>
      </c>
      <c r="T654" s="13" t="n"/>
      <c r="U654" s="15">
        <f>IF(OR($A654="",$A654&lt;&gt;Remito!$C$3),"",COUNTIF($A$2:$A654,$A654))</f>
        <v/>
      </c>
    </row>
    <row r="655">
      <c r="A655" s="13" t="n"/>
      <c r="B655" s="14" t="n"/>
      <c r="C655" s="13" t="n"/>
      <c r="D655" s="13" t="n"/>
      <c r="E655" s="13" t="n"/>
      <c r="F655" s="15">
        <f>IF($E655="","",IFERROR(INDEX('Sucursales y productos'!$E$2:$E$301,MATCH($E655,'Sucursales y productos'!$D$2:$D$301,0)),"Código no cargado"))</f>
        <v/>
      </c>
      <c r="G655" s="15">
        <f>IF($E655="","",IFERROR(INDEX('Sucursales y productos'!$F$2:$F$301,MATCH($E655,'Sucursales y productos'!$D$2:$D$301,0)),""))</f>
        <v/>
      </c>
      <c r="H655" s="16" t="n"/>
      <c r="I655" s="16" t="n"/>
      <c r="J655" s="14" t="n"/>
      <c r="K655" s="16" t="n"/>
      <c r="L655" s="14" t="n"/>
      <c r="M655" s="13" t="n"/>
      <c r="N655" s="17">
        <f>IF(OR($H655="",$I655=""),"",MAX(0,$H655-$I655))</f>
        <v/>
      </c>
      <c r="O655" s="17">
        <f>IF(OR($I655="",$K655=""),"",$K655-$I655)</f>
        <v/>
      </c>
      <c r="P655" s="18">
        <f>IF($E655="","",IFERROR(INDEX('Sucursales y productos'!$G$2:$G$301,MATCH($E655,'Sucursales y productos'!$D$2:$D$301,0)),0))</f>
        <v/>
      </c>
      <c r="Q655" s="18">
        <f>IF($O655="","",$O655*N($P655))</f>
        <v/>
      </c>
      <c r="R655" s="18">
        <f>IF($I655="","",$I655*N($P655))</f>
        <v/>
      </c>
      <c r="S655" s="15">
        <f>IF($E655="","",IF($I655="","Pedido sin enviar",IF($K655="",IF(N($I655)&lt;N($H655),"Envío parcial · en camino","En camino"),IF($K655=$I655,IF(N($I655)&lt;N($H655),"Recibido · envío parcial","Recibido OK"),"Recibido con diferencia"))))</f>
        <v/>
      </c>
      <c r="T655" s="13" t="n"/>
      <c r="U655" s="15">
        <f>IF(OR($A655="",$A655&lt;&gt;Remito!$C$3),"",COUNTIF($A$2:$A655,$A655))</f>
        <v/>
      </c>
    </row>
    <row r="656">
      <c r="A656" s="13" t="n"/>
      <c r="B656" s="14" t="n"/>
      <c r="C656" s="13" t="n"/>
      <c r="D656" s="13" t="n"/>
      <c r="E656" s="13" t="n"/>
      <c r="F656" s="15">
        <f>IF($E656="","",IFERROR(INDEX('Sucursales y productos'!$E$2:$E$301,MATCH($E656,'Sucursales y productos'!$D$2:$D$301,0)),"Código no cargado"))</f>
        <v/>
      </c>
      <c r="G656" s="15">
        <f>IF($E656="","",IFERROR(INDEX('Sucursales y productos'!$F$2:$F$301,MATCH($E656,'Sucursales y productos'!$D$2:$D$301,0)),""))</f>
        <v/>
      </c>
      <c r="H656" s="16" t="n"/>
      <c r="I656" s="16" t="n"/>
      <c r="J656" s="14" t="n"/>
      <c r="K656" s="16" t="n"/>
      <c r="L656" s="14" t="n"/>
      <c r="M656" s="13" t="n"/>
      <c r="N656" s="17">
        <f>IF(OR($H656="",$I656=""),"",MAX(0,$H656-$I656))</f>
        <v/>
      </c>
      <c r="O656" s="17">
        <f>IF(OR($I656="",$K656=""),"",$K656-$I656)</f>
        <v/>
      </c>
      <c r="P656" s="18">
        <f>IF($E656="","",IFERROR(INDEX('Sucursales y productos'!$G$2:$G$301,MATCH($E656,'Sucursales y productos'!$D$2:$D$301,0)),0))</f>
        <v/>
      </c>
      <c r="Q656" s="18">
        <f>IF($O656="","",$O656*N($P656))</f>
        <v/>
      </c>
      <c r="R656" s="18">
        <f>IF($I656="","",$I656*N($P656))</f>
        <v/>
      </c>
      <c r="S656" s="15">
        <f>IF($E656="","",IF($I656="","Pedido sin enviar",IF($K656="",IF(N($I656)&lt;N($H656),"Envío parcial · en camino","En camino"),IF($K656=$I656,IF(N($I656)&lt;N($H656),"Recibido · envío parcial","Recibido OK"),"Recibido con diferencia"))))</f>
        <v/>
      </c>
      <c r="T656" s="13" t="n"/>
      <c r="U656" s="15">
        <f>IF(OR($A656="",$A656&lt;&gt;Remito!$C$3),"",COUNTIF($A$2:$A656,$A656))</f>
        <v/>
      </c>
    </row>
    <row r="657">
      <c r="A657" s="13" t="n"/>
      <c r="B657" s="14" t="n"/>
      <c r="C657" s="13" t="n"/>
      <c r="D657" s="13" t="n"/>
      <c r="E657" s="13" t="n"/>
      <c r="F657" s="15">
        <f>IF($E657="","",IFERROR(INDEX('Sucursales y productos'!$E$2:$E$301,MATCH($E657,'Sucursales y productos'!$D$2:$D$301,0)),"Código no cargado"))</f>
        <v/>
      </c>
      <c r="G657" s="15">
        <f>IF($E657="","",IFERROR(INDEX('Sucursales y productos'!$F$2:$F$301,MATCH($E657,'Sucursales y productos'!$D$2:$D$301,0)),""))</f>
        <v/>
      </c>
      <c r="H657" s="16" t="n"/>
      <c r="I657" s="16" t="n"/>
      <c r="J657" s="14" t="n"/>
      <c r="K657" s="16" t="n"/>
      <c r="L657" s="14" t="n"/>
      <c r="M657" s="13" t="n"/>
      <c r="N657" s="17">
        <f>IF(OR($H657="",$I657=""),"",MAX(0,$H657-$I657))</f>
        <v/>
      </c>
      <c r="O657" s="17">
        <f>IF(OR($I657="",$K657=""),"",$K657-$I657)</f>
        <v/>
      </c>
      <c r="P657" s="18">
        <f>IF($E657="","",IFERROR(INDEX('Sucursales y productos'!$G$2:$G$301,MATCH($E657,'Sucursales y productos'!$D$2:$D$301,0)),0))</f>
        <v/>
      </c>
      <c r="Q657" s="18">
        <f>IF($O657="","",$O657*N($P657))</f>
        <v/>
      </c>
      <c r="R657" s="18">
        <f>IF($I657="","",$I657*N($P657))</f>
        <v/>
      </c>
      <c r="S657" s="15">
        <f>IF($E657="","",IF($I657="","Pedido sin enviar",IF($K657="",IF(N($I657)&lt;N($H657),"Envío parcial · en camino","En camino"),IF($K657=$I657,IF(N($I657)&lt;N($H657),"Recibido · envío parcial","Recibido OK"),"Recibido con diferencia"))))</f>
        <v/>
      </c>
      <c r="T657" s="13" t="n"/>
      <c r="U657" s="15">
        <f>IF(OR($A657="",$A657&lt;&gt;Remito!$C$3),"",COUNTIF($A$2:$A657,$A657))</f>
        <v/>
      </c>
    </row>
    <row r="658">
      <c r="A658" s="13" t="n"/>
      <c r="B658" s="14" t="n"/>
      <c r="C658" s="13" t="n"/>
      <c r="D658" s="13" t="n"/>
      <c r="E658" s="13" t="n"/>
      <c r="F658" s="15">
        <f>IF($E658="","",IFERROR(INDEX('Sucursales y productos'!$E$2:$E$301,MATCH($E658,'Sucursales y productos'!$D$2:$D$301,0)),"Código no cargado"))</f>
        <v/>
      </c>
      <c r="G658" s="15">
        <f>IF($E658="","",IFERROR(INDEX('Sucursales y productos'!$F$2:$F$301,MATCH($E658,'Sucursales y productos'!$D$2:$D$301,0)),""))</f>
        <v/>
      </c>
      <c r="H658" s="16" t="n"/>
      <c r="I658" s="16" t="n"/>
      <c r="J658" s="14" t="n"/>
      <c r="K658" s="16" t="n"/>
      <c r="L658" s="14" t="n"/>
      <c r="M658" s="13" t="n"/>
      <c r="N658" s="17">
        <f>IF(OR($H658="",$I658=""),"",MAX(0,$H658-$I658))</f>
        <v/>
      </c>
      <c r="O658" s="17">
        <f>IF(OR($I658="",$K658=""),"",$K658-$I658)</f>
        <v/>
      </c>
      <c r="P658" s="18">
        <f>IF($E658="","",IFERROR(INDEX('Sucursales y productos'!$G$2:$G$301,MATCH($E658,'Sucursales y productos'!$D$2:$D$301,0)),0))</f>
        <v/>
      </c>
      <c r="Q658" s="18">
        <f>IF($O658="","",$O658*N($P658))</f>
        <v/>
      </c>
      <c r="R658" s="18">
        <f>IF($I658="","",$I658*N($P658))</f>
        <v/>
      </c>
      <c r="S658" s="15">
        <f>IF($E658="","",IF($I658="","Pedido sin enviar",IF($K658="",IF(N($I658)&lt;N($H658),"Envío parcial · en camino","En camino"),IF($K658=$I658,IF(N($I658)&lt;N($H658),"Recibido · envío parcial","Recibido OK"),"Recibido con diferencia"))))</f>
        <v/>
      </c>
      <c r="T658" s="13" t="n"/>
      <c r="U658" s="15">
        <f>IF(OR($A658="",$A658&lt;&gt;Remito!$C$3),"",COUNTIF($A$2:$A658,$A658))</f>
        <v/>
      </c>
    </row>
    <row r="659">
      <c r="A659" s="13" t="n"/>
      <c r="B659" s="14" t="n"/>
      <c r="C659" s="13" t="n"/>
      <c r="D659" s="13" t="n"/>
      <c r="E659" s="13" t="n"/>
      <c r="F659" s="15">
        <f>IF($E659="","",IFERROR(INDEX('Sucursales y productos'!$E$2:$E$301,MATCH($E659,'Sucursales y productos'!$D$2:$D$301,0)),"Código no cargado"))</f>
        <v/>
      </c>
      <c r="G659" s="15">
        <f>IF($E659="","",IFERROR(INDEX('Sucursales y productos'!$F$2:$F$301,MATCH($E659,'Sucursales y productos'!$D$2:$D$301,0)),""))</f>
        <v/>
      </c>
      <c r="H659" s="16" t="n"/>
      <c r="I659" s="16" t="n"/>
      <c r="J659" s="14" t="n"/>
      <c r="K659" s="16" t="n"/>
      <c r="L659" s="14" t="n"/>
      <c r="M659" s="13" t="n"/>
      <c r="N659" s="17">
        <f>IF(OR($H659="",$I659=""),"",MAX(0,$H659-$I659))</f>
        <v/>
      </c>
      <c r="O659" s="17">
        <f>IF(OR($I659="",$K659=""),"",$K659-$I659)</f>
        <v/>
      </c>
      <c r="P659" s="18">
        <f>IF($E659="","",IFERROR(INDEX('Sucursales y productos'!$G$2:$G$301,MATCH($E659,'Sucursales y productos'!$D$2:$D$301,0)),0))</f>
        <v/>
      </c>
      <c r="Q659" s="18">
        <f>IF($O659="","",$O659*N($P659))</f>
        <v/>
      </c>
      <c r="R659" s="18">
        <f>IF($I659="","",$I659*N($P659))</f>
        <v/>
      </c>
      <c r="S659" s="15">
        <f>IF($E659="","",IF($I659="","Pedido sin enviar",IF($K659="",IF(N($I659)&lt;N($H659),"Envío parcial · en camino","En camino"),IF($K659=$I659,IF(N($I659)&lt;N($H659),"Recibido · envío parcial","Recibido OK"),"Recibido con diferencia"))))</f>
        <v/>
      </c>
      <c r="T659" s="13" t="n"/>
      <c r="U659" s="15">
        <f>IF(OR($A659="",$A659&lt;&gt;Remito!$C$3),"",COUNTIF($A$2:$A659,$A659))</f>
        <v/>
      </c>
    </row>
    <row r="660">
      <c r="A660" s="13" t="n"/>
      <c r="B660" s="14" t="n"/>
      <c r="C660" s="13" t="n"/>
      <c r="D660" s="13" t="n"/>
      <c r="E660" s="13" t="n"/>
      <c r="F660" s="15">
        <f>IF($E660="","",IFERROR(INDEX('Sucursales y productos'!$E$2:$E$301,MATCH($E660,'Sucursales y productos'!$D$2:$D$301,0)),"Código no cargado"))</f>
        <v/>
      </c>
      <c r="G660" s="15">
        <f>IF($E660="","",IFERROR(INDEX('Sucursales y productos'!$F$2:$F$301,MATCH($E660,'Sucursales y productos'!$D$2:$D$301,0)),""))</f>
        <v/>
      </c>
      <c r="H660" s="16" t="n"/>
      <c r="I660" s="16" t="n"/>
      <c r="J660" s="14" t="n"/>
      <c r="K660" s="16" t="n"/>
      <c r="L660" s="14" t="n"/>
      <c r="M660" s="13" t="n"/>
      <c r="N660" s="17">
        <f>IF(OR($H660="",$I660=""),"",MAX(0,$H660-$I660))</f>
        <v/>
      </c>
      <c r="O660" s="17">
        <f>IF(OR($I660="",$K660=""),"",$K660-$I660)</f>
        <v/>
      </c>
      <c r="P660" s="18">
        <f>IF($E660="","",IFERROR(INDEX('Sucursales y productos'!$G$2:$G$301,MATCH($E660,'Sucursales y productos'!$D$2:$D$301,0)),0))</f>
        <v/>
      </c>
      <c r="Q660" s="18">
        <f>IF($O660="","",$O660*N($P660))</f>
        <v/>
      </c>
      <c r="R660" s="18">
        <f>IF($I660="","",$I660*N($P660))</f>
        <v/>
      </c>
      <c r="S660" s="15">
        <f>IF($E660="","",IF($I660="","Pedido sin enviar",IF($K660="",IF(N($I660)&lt;N($H660),"Envío parcial · en camino","En camino"),IF($K660=$I660,IF(N($I660)&lt;N($H660),"Recibido · envío parcial","Recibido OK"),"Recibido con diferencia"))))</f>
        <v/>
      </c>
      <c r="T660" s="13" t="n"/>
      <c r="U660" s="15">
        <f>IF(OR($A660="",$A660&lt;&gt;Remito!$C$3),"",COUNTIF($A$2:$A660,$A660))</f>
        <v/>
      </c>
    </row>
    <row r="661">
      <c r="A661" s="13" t="n"/>
      <c r="B661" s="14" t="n"/>
      <c r="C661" s="13" t="n"/>
      <c r="D661" s="13" t="n"/>
      <c r="E661" s="13" t="n"/>
      <c r="F661" s="15">
        <f>IF($E661="","",IFERROR(INDEX('Sucursales y productos'!$E$2:$E$301,MATCH($E661,'Sucursales y productos'!$D$2:$D$301,0)),"Código no cargado"))</f>
        <v/>
      </c>
      <c r="G661" s="15">
        <f>IF($E661="","",IFERROR(INDEX('Sucursales y productos'!$F$2:$F$301,MATCH($E661,'Sucursales y productos'!$D$2:$D$301,0)),""))</f>
        <v/>
      </c>
      <c r="H661" s="16" t="n"/>
      <c r="I661" s="16" t="n"/>
      <c r="J661" s="14" t="n"/>
      <c r="K661" s="16" t="n"/>
      <c r="L661" s="14" t="n"/>
      <c r="M661" s="13" t="n"/>
      <c r="N661" s="17">
        <f>IF(OR($H661="",$I661=""),"",MAX(0,$H661-$I661))</f>
        <v/>
      </c>
      <c r="O661" s="17">
        <f>IF(OR($I661="",$K661=""),"",$K661-$I661)</f>
        <v/>
      </c>
      <c r="P661" s="18">
        <f>IF($E661="","",IFERROR(INDEX('Sucursales y productos'!$G$2:$G$301,MATCH($E661,'Sucursales y productos'!$D$2:$D$301,0)),0))</f>
        <v/>
      </c>
      <c r="Q661" s="18">
        <f>IF($O661="","",$O661*N($P661))</f>
        <v/>
      </c>
      <c r="R661" s="18">
        <f>IF($I661="","",$I661*N($P661))</f>
        <v/>
      </c>
      <c r="S661" s="15">
        <f>IF($E661="","",IF($I661="","Pedido sin enviar",IF($K661="",IF(N($I661)&lt;N($H661),"Envío parcial · en camino","En camino"),IF($K661=$I661,IF(N($I661)&lt;N($H661),"Recibido · envío parcial","Recibido OK"),"Recibido con diferencia"))))</f>
        <v/>
      </c>
      <c r="T661" s="13" t="n"/>
      <c r="U661" s="15">
        <f>IF(OR($A661="",$A661&lt;&gt;Remito!$C$3),"",COUNTIF($A$2:$A661,$A661))</f>
        <v/>
      </c>
    </row>
    <row r="662">
      <c r="A662" s="13" t="n"/>
      <c r="B662" s="14" t="n"/>
      <c r="C662" s="13" t="n"/>
      <c r="D662" s="13" t="n"/>
      <c r="E662" s="13" t="n"/>
      <c r="F662" s="15">
        <f>IF($E662="","",IFERROR(INDEX('Sucursales y productos'!$E$2:$E$301,MATCH($E662,'Sucursales y productos'!$D$2:$D$301,0)),"Código no cargado"))</f>
        <v/>
      </c>
      <c r="G662" s="15">
        <f>IF($E662="","",IFERROR(INDEX('Sucursales y productos'!$F$2:$F$301,MATCH($E662,'Sucursales y productos'!$D$2:$D$301,0)),""))</f>
        <v/>
      </c>
      <c r="H662" s="16" t="n"/>
      <c r="I662" s="16" t="n"/>
      <c r="J662" s="14" t="n"/>
      <c r="K662" s="16" t="n"/>
      <c r="L662" s="14" t="n"/>
      <c r="M662" s="13" t="n"/>
      <c r="N662" s="17">
        <f>IF(OR($H662="",$I662=""),"",MAX(0,$H662-$I662))</f>
        <v/>
      </c>
      <c r="O662" s="17">
        <f>IF(OR($I662="",$K662=""),"",$K662-$I662)</f>
        <v/>
      </c>
      <c r="P662" s="18">
        <f>IF($E662="","",IFERROR(INDEX('Sucursales y productos'!$G$2:$G$301,MATCH($E662,'Sucursales y productos'!$D$2:$D$301,0)),0))</f>
        <v/>
      </c>
      <c r="Q662" s="18">
        <f>IF($O662="","",$O662*N($P662))</f>
        <v/>
      </c>
      <c r="R662" s="18">
        <f>IF($I662="","",$I662*N($P662))</f>
        <v/>
      </c>
      <c r="S662" s="15">
        <f>IF($E662="","",IF($I662="","Pedido sin enviar",IF($K662="",IF(N($I662)&lt;N($H662),"Envío parcial · en camino","En camino"),IF($K662=$I662,IF(N($I662)&lt;N($H662),"Recibido · envío parcial","Recibido OK"),"Recibido con diferencia"))))</f>
        <v/>
      </c>
      <c r="T662" s="13" t="n"/>
      <c r="U662" s="15">
        <f>IF(OR($A662="",$A662&lt;&gt;Remito!$C$3),"",COUNTIF($A$2:$A662,$A662))</f>
        <v/>
      </c>
    </row>
    <row r="663">
      <c r="A663" s="13" t="n"/>
      <c r="B663" s="14" t="n"/>
      <c r="C663" s="13" t="n"/>
      <c r="D663" s="13" t="n"/>
      <c r="E663" s="13" t="n"/>
      <c r="F663" s="15">
        <f>IF($E663="","",IFERROR(INDEX('Sucursales y productos'!$E$2:$E$301,MATCH($E663,'Sucursales y productos'!$D$2:$D$301,0)),"Código no cargado"))</f>
        <v/>
      </c>
      <c r="G663" s="15">
        <f>IF($E663="","",IFERROR(INDEX('Sucursales y productos'!$F$2:$F$301,MATCH($E663,'Sucursales y productos'!$D$2:$D$301,0)),""))</f>
        <v/>
      </c>
      <c r="H663" s="16" t="n"/>
      <c r="I663" s="16" t="n"/>
      <c r="J663" s="14" t="n"/>
      <c r="K663" s="16" t="n"/>
      <c r="L663" s="14" t="n"/>
      <c r="M663" s="13" t="n"/>
      <c r="N663" s="17">
        <f>IF(OR($H663="",$I663=""),"",MAX(0,$H663-$I663))</f>
        <v/>
      </c>
      <c r="O663" s="17">
        <f>IF(OR($I663="",$K663=""),"",$K663-$I663)</f>
        <v/>
      </c>
      <c r="P663" s="18">
        <f>IF($E663="","",IFERROR(INDEX('Sucursales y productos'!$G$2:$G$301,MATCH($E663,'Sucursales y productos'!$D$2:$D$301,0)),0))</f>
        <v/>
      </c>
      <c r="Q663" s="18">
        <f>IF($O663="","",$O663*N($P663))</f>
        <v/>
      </c>
      <c r="R663" s="18">
        <f>IF($I663="","",$I663*N($P663))</f>
        <v/>
      </c>
      <c r="S663" s="15">
        <f>IF($E663="","",IF($I663="","Pedido sin enviar",IF($K663="",IF(N($I663)&lt;N($H663),"Envío parcial · en camino","En camino"),IF($K663=$I663,IF(N($I663)&lt;N($H663),"Recibido · envío parcial","Recibido OK"),"Recibido con diferencia"))))</f>
        <v/>
      </c>
      <c r="T663" s="13" t="n"/>
      <c r="U663" s="15">
        <f>IF(OR($A663="",$A663&lt;&gt;Remito!$C$3),"",COUNTIF($A$2:$A663,$A663))</f>
        <v/>
      </c>
    </row>
    <row r="664">
      <c r="A664" s="13" t="n"/>
      <c r="B664" s="14" t="n"/>
      <c r="C664" s="13" t="n"/>
      <c r="D664" s="13" t="n"/>
      <c r="E664" s="13" t="n"/>
      <c r="F664" s="15">
        <f>IF($E664="","",IFERROR(INDEX('Sucursales y productos'!$E$2:$E$301,MATCH($E664,'Sucursales y productos'!$D$2:$D$301,0)),"Código no cargado"))</f>
        <v/>
      </c>
      <c r="G664" s="15">
        <f>IF($E664="","",IFERROR(INDEX('Sucursales y productos'!$F$2:$F$301,MATCH($E664,'Sucursales y productos'!$D$2:$D$301,0)),""))</f>
        <v/>
      </c>
      <c r="H664" s="16" t="n"/>
      <c r="I664" s="16" t="n"/>
      <c r="J664" s="14" t="n"/>
      <c r="K664" s="16" t="n"/>
      <c r="L664" s="14" t="n"/>
      <c r="M664" s="13" t="n"/>
      <c r="N664" s="17">
        <f>IF(OR($H664="",$I664=""),"",MAX(0,$H664-$I664))</f>
        <v/>
      </c>
      <c r="O664" s="17">
        <f>IF(OR($I664="",$K664=""),"",$K664-$I664)</f>
        <v/>
      </c>
      <c r="P664" s="18">
        <f>IF($E664="","",IFERROR(INDEX('Sucursales y productos'!$G$2:$G$301,MATCH($E664,'Sucursales y productos'!$D$2:$D$301,0)),0))</f>
        <v/>
      </c>
      <c r="Q664" s="18">
        <f>IF($O664="","",$O664*N($P664))</f>
        <v/>
      </c>
      <c r="R664" s="18">
        <f>IF($I664="","",$I664*N($P664))</f>
        <v/>
      </c>
      <c r="S664" s="15">
        <f>IF($E664="","",IF($I664="","Pedido sin enviar",IF($K664="",IF(N($I664)&lt;N($H664),"Envío parcial · en camino","En camino"),IF($K664=$I664,IF(N($I664)&lt;N($H664),"Recibido · envío parcial","Recibido OK"),"Recibido con diferencia"))))</f>
        <v/>
      </c>
      <c r="T664" s="13" t="n"/>
      <c r="U664" s="15">
        <f>IF(OR($A664="",$A664&lt;&gt;Remito!$C$3),"",COUNTIF($A$2:$A664,$A664))</f>
        <v/>
      </c>
    </row>
    <row r="665">
      <c r="A665" s="13" t="n"/>
      <c r="B665" s="14" t="n"/>
      <c r="C665" s="13" t="n"/>
      <c r="D665" s="13" t="n"/>
      <c r="E665" s="13" t="n"/>
      <c r="F665" s="15">
        <f>IF($E665="","",IFERROR(INDEX('Sucursales y productos'!$E$2:$E$301,MATCH($E665,'Sucursales y productos'!$D$2:$D$301,0)),"Código no cargado"))</f>
        <v/>
      </c>
      <c r="G665" s="15">
        <f>IF($E665="","",IFERROR(INDEX('Sucursales y productos'!$F$2:$F$301,MATCH($E665,'Sucursales y productos'!$D$2:$D$301,0)),""))</f>
        <v/>
      </c>
      <c r="H665" s="16" t="n"/>
      <c r="I665" s="16" t="n"/>
      <c r="J665" s="14" t="n"/>
      <c r="K665" s="16" t="n"/>
      <c r="L665" s="14" t="n"/>
      <c r="M665" s="13" t="n"/>
      <c r="N665" s="17">
        <f>IF(OR($H665="",$I665=""),"",MAX(0,$H665-$I665))</f>
        <v/>
      </c>
      <c r="O665" s="17">
        <f>IF(OR($I665="",$K665=""),"",$K665-$I665)</f>
        <v/>
      </c>
      <c r="P665" s="18">
        <f>IF($E665="","",IFERROR(INDEX('Sucursales y productos'!$G$2:$G$301,MATCH($E665,'Sucursales y productos'!$D$2:$D$301,0)),0))</f>
        <v/>
      </c>
      <c r="Q665" s="18">
        <f>IF($O665="","",$O665*N($P665))</f>
        <v/>
      </c>
      <c r="R665" s="18">
        <f>IF($I665="","",$I665*N($P665))</f>
        <v/>
      </c>
      <c r="S665" s="15">
        <f>IF($E665="","",IF($I665="","Pedido sin enviar",IF($K665="",IF(N($I665)&lt;N($H665),"Envío parcial · en camino","En camino"),IF($K665=$I665,IF(N($I665)&lt;N($H665),"Recibido · envío parcial","Recibido OK"),"Recibido con diferencia"))))</f>
        <v/>
      </c>
      <c r="T665" s="13" t="n"/>
      <c r="U665" s="15">
        <f>IF(OR($A665="",$A665&lt;&gt;Remito!$C$3),"",COUNTIF($A$2:$A665,$A665))</f>
        <v/>
      </c>
    </row>
    <row r="666">
      <c r="A666" s="13" t="n"/>
      <c r="B666" s="14" t="n"/>
      <c r="C666" s="13" t="n"/>
      <c r="D666" s="13" t="n"/>
      <c r="E666" s="13" t="n"/>
      <c r="F666" s="15">
        <f>IF($E666="","",IFERROR(INDEX('Sucursales y productos'!$E$2:$E$301,MATCH($E666,'Sucursales y productos'!$D$2:$D$301,0)),"Código no cargado"))</f>
        <v/>
      </c>
      <c r="G666" s="15">
        <f>IF($E666="","",IFERROR(INDEX('Sucursales y productos'!$F$2:$F$301,MATCH($E666,'Sucursales y productos'!$D$2:$D$301,0)),""))</f>
        <v/>
      </c>
      <c r="H666" s="16" t="n"/>
      <c r="I666" s="16" t="n"/>
      <c r="J666" s="14" t="n"/>
      <c r="K666" s="16" t="n"/>
      <c r="L666" s="14" t="n"/>
      <c r="M666" s="13" t="n"/>
      <c r="N666" s="17">
        <f>IF(OR($H666="",$I666=""),"",MAX(0,$H666-$I666))</f>
        <v/>
      </c>
      <c r="O666" s="17">
        <f>IF(OR($I666="",$K666=""),"",$K666-$I666)</f>
        <v/>
      </c>
      <c r="P666" s="18">
        <f>IF($E666="","",IFERROR(INDEX('Sucursales y productos'!$G$2:$G$301,MATCH($E666,'Sucursales y productos'!$D$2:$D$301,0)),0))</f>
        <v/>
      </c>
      <c r="Q666" s="18">
        <f>IF($O666="","",$O666*N($P666))</f>
        <v/>
      </c>
      <c r="R666" s="18">
        <f>IF($I666="","",$I666*N($P666))</f>
        <v/>
      </c>
      <c r="S666" s="15">
        <f>IF($E666="","",IF($I666="","Pedido sin enviar",IF($K666="",IF(N($I666)&lt;N($H666),"Envío parcial · en camino","En camino"),IF($K666=$I666,IF(N($I666)&lt;N($H666),"Recibido · envío parcial","Recibido OK"),"Recibido con diferencia"))))</f>
        <v/>
      </c>
      <c r="T666" s="13" t="n"/>
      <c r="U666" s="15">
        <f>IF(OR($A666="",$A666&lt;&gt;Remito!$C$3),"",COUNTIF($A$2:$A666,$A666))</f>
        <v/>
      </c>
    </row>
    <row r="667">
      <c r="A667" s="13" t="n"/>
      <c r="B667" s="14" t="n"/>
      <c r="C667" s="13" t="n"/>
      <c r="D667" s="13" t="n"/>
      <c r="E667" s="13" t="n"/>
      <c r="F667" s="15">
        <f>IF($E667="","",IFERROR(INDEX('Sucursales y productos'!$E$2:$E$301,MATCH($E667,'Sucursales y productos'!$D$2:$D$301,0)),"Código no cargado"))</f>
        <v/>
      </c>
      <c r="G667" s="15">
        <f>IF($E667="","",IFERROR(INDEX('Sucursales y productos'!$F$2:$F$301,MATCH($E667,'Sucursales y productos'!$D$2:$D$301,0)),""))</f>
        <v/>
      </c>
      <c r="H667" s="16" t="n"/>
      <c r="I667" s="16" t="n"/>
      <c r="J667" s="14" t="n"/>
      <c r="K667" s="16" t="n"/>
      <c r="L667" s="14" t="n"/>
      <c r="M667" s="13" t="n"/>
      <c r="N667" s="17">
        <f>IF(OR($H667="",$I667=""),"",MAX(0,$H667-$I667))</f>
        <v/>
      </c>
      <c r="O667" s="17">
        <f>IF(OR($I667="",$K667=""),"",$K667-$I667)</f>
        <v/>
      </c>
      <c r="P667" s="18">
        <f>IF($E667="","",IFERROR(INDEX('Sucursales y productos'!$G$2:$G$301,MATCH($E667,'Sucursales y productos'!$D$2:$D$301,0)),0))</f>
        <v/>
      </c>
      <c r="Q667" s="18">
        <f>IF($O667="","",$O667*N($P667))</f>
        <v/>
      </c>
      <c r="R667" s="18">
        <f>IF($I667="","",$I667*N($P667))</f>
        <v/>
      </c>
      <c r="S667" s="15">
        <f>IF($E667="","",IF($I667="","Pedido sin enviar",IF($K667="",IF(N($I667)&lt;N($H667),"Envío parcial · en camino","En camino"),IF($K667=$I667,IF(N($I667)&lt;N($H667),"Recibido · envío parcial","Recibido OK"),"Recibido con diferencia"))))</f>
        <v/>
      </c>
      <c r="T667" s="13" t="n"/>
      <c r="U667" s="15">
        <f>IF(OR($A667="",$A667&lt;&gt;Remito!$C$3),"",COUNTIF($A$2:$A667,$A667))</f>
        <v/>
      </c>
    </row>
    <row r="668">
      <c r="A668" s="13" t="n"/>
      <c r="B668" s="14" t="n"/>
      <c r="C668" s="13" t="n"/>
      <c r="D668" s="13" t="n"/>
      <c r="E668" s="13" t="n"/>
      <c r="F668" s="15">
        <f>IF($E668="","",IFERROR(INDEX('Sucursales y productos'!$E$2:$E$301,MATCH($E668,'Sucursales y productos'!$D$2:$D$301,0)),"Código no cargado"))</f>
        <v/>
      </c>
      <c r="G668" s="15">
        <f>IF($E668="","",IFERROR(INDEX('Sucursales y productos'!$F$2:$F$301,MATCH($E668,'Sucursales y productos'!$D$2:$D$301,0)),""))</f>
        <v/>
      </c>
      <c r="H668" s="16" t="n"/>
      <c r="I668" s="16" t="n"/>
      <c r="J668" s="14" t="n"/>
      <c r="K668" s="16" t="n"/>
      <c r="L668" s="14" t="n"/>
      <c r="M668" s="13" t="n"/>
      <c r="N668" s="17">
        <f>IF(OR($H668="",$I668=""),"",MAX(0,$H668-$I668))</f>
        <v/>
      </c>
      <c r="O668" s="17">
        <f>IF(OR($I668="",$K668=""),"",$K668-$I668)</f>
        <v/>
      </c>
      <c r="P668" s="18">
        <f>IF($E668="","",IFERROR(INDEX('Sucursales y productos'!$G$2:$G$301,MATCH($E668,'Sucursales y productos'!$D$2:$D$301,0)),0))</f>
        <v/>
      </c>
      <c r="Q668" s="18">
        <f>IF($O668="","",$O668*N($P668))</f>
        <v/>
      </c>
      <c r="R668" s="18">
        <f>IF($I668="","",$I668*N($P668))</f>
        <v/>
      </c>
      <c r="S668" s="15">
        <f>IF($E668="","",IF($I668="","Pedido sin enviar",IF($K668="",IF(N($I668)&lt;N($H668),"Envío parcial · en camino","En camino"),IF($K668=$I668,IF(N($I668)&lt;N($H668),"Recibido · envío parcial","Recibido OK"),"Recibido con diferencia"))))</f>
        <v/>
      </c>
      <c r="T668" s="13" t="n"/>
      <c r="U668" s="15">
        <f>IF(OR($A668="",$A668&lt;&gt;Remito!$C$3),"",COUNTIF($A$2:$A668,$A668))</f>
        <v/>
      </c>
    </row>
    <row r="669">
      <c r="A669" s="13" t="n"/>
      <c r="B669" s="14" t="n"/>
      <c r="C669" s="13" t="n"/>
      <c r="D669" s="13" t="n"/>
      <c r="E669" s="13" t="n"/>
      <c r="F669" s="15">
        <f>IF($E669="","",IFERROR(INDEX('Sucursales y productos'!$E$2:$E$301,MATCH($E669,'Sucursales y productos'!$D$2:$D$301,0)),"Código no cargado"))</f>
        <v/>
      </c>
      <c r="G669" s="15">
        <f>IF($E669="","",IFERROR(INDEX('Sucursales y productos'!$F$2:$F$301,MATCH($E669,'Sucursales y productos'!$D$2:$D$301,0)),""))</f>
        <v/>
      </c>
      <c r="H669" s="16" t="n"/>
      <c r="I669" s="16" t="n"/>
      <c r="J669" s="14" t="n"/>
      <c r="K669" s="16" t="n"/>
      <c r="L669" s="14" t="n"/>
      <c r="M669" s="13" t="n"/>
      <c r="N669" s="17">
        <f>IF(OR($H669="",$I669=""),"",MAX(0,$H669-$I669))</f>
        <v/>
      </c>
      <c r="O669" s="17">
        <f>IF(OR($I669="",$K669=""),"",$K669-$I669)</f>
        <v/>
      </c>
      <c r="P669" s="18">
        <f>IF($E669="","",IFERROR(INDEX('Sucursales y productos'!$G$2:$G$301,MATCH($E669,'Sucursales y productos'!$D$2:$D$301,0)),0))</f>
        <v/>
      </c>
      <c r="Q669" s="18">
        <f>IF($O669="","",$O669*N($P669))</f>
        <v/>
      </c>
      <c r="R669" s="18">
        <f>IF($I669="","",$I669*N($P669))</f>
        <v/>
      </c>
      <c r="S669" s="15">
        <f>IF($E669="","",IF($I669="","Pedido sin enviar",IF($K669="",IF(N($I669)&lt;N($H669),"Envío parcial · en camino","En camino"),IF($K669=$I669,IF(N($I669)&lt;N($H669),"Recibido · envío parcial","Recibido OK"),"Recibido con diferencia"))))</f>
        <v/>
      </c>
      <c r="T669" s="13" t="n"/>
      <c r="U669" s="15">
        <f>IF(OR($A669="",$A669&lt;&gt;Remito!$C$3),"",COUNTIF($A$2:$A669,$A669))</f>
        <v/>
      </c>
    </row>
    <row r="670">
      <c r="A670" s="13" t="n"/>
      <c r="B670" s="14" t="n"/>
      <c r="C670" s="13" t="n"/>
      <c r="D670" s="13" t="n"/>
      <c r="E670" s="13" t="n"/>
      <c r="F670" s="15">
        <f>IF($E670="","",IFERROR(INDEX('Sucursales y productos'!$E$2:$E$301,MATCH($E670,'Sucursales y productos'!$D$2:$D$301,0)),"Código no cargado"))</f>
        <v/>
      </c>
      <c r="G670" s="15">
        <f>IF($E670="","",IFERROR(INDEX('Sucursales y productos'!$F$2:$F$301,MATCH($E670,'Sucursales y productos'!$D$2:$D$301,0)),""))</f>
        <v/>
      </c>
      <c r="H670" s="16" t="n"/>
      <c r="I670" s="16" t="n"/>
      <c r="J670" s="14" t="n"/>
      <c r="K670" s="16" t="n"/>
      <c r="L670" s="14" t="n"/>
      <c r="M670" s="13" t="n"/>
      <c r="N670" s="17">
        <f>IF(OR($H670="",$I670=""),"",MAX(0,$H670-$I670))</f>
        <v/>
      </c>
      <c r="O670" s="17">
        <f>IF(OR($I670="",$K670=""),"",$K670-$I670)</f>
        <v/>
      </c>
      <c r="P670" s="18">
        <f>IF($E670="","",IFERROR(INDEX('Sucursales y productos'!$G$2:$G$301,MATCH($E670,'Sucursales y productos'!$D$2:$D$301,0)),0))</f>
        <v/>
      </c>
      <c r="Q670" s="18">
        <f>IF($O670="","",$O670*N($P670))</f>
        <v/>
      </c>
      <c r="R670" s="18">
        <f>IF($I670="","",$I670*N($P670))</f>
        <v/>
      </c>
      <c r="S670" s="15">
        <f>IF($E670="","",IF($I670="","Pedido sin enviar",IF($K670="",IF(N($I670)&lt;N($H670),"Envío parcial · en camino","En camino"),IF($K670=$I670,IF(N($I670)&lt;N($H670),"Recibido · envío parcial","Recibido OK"),"Recibido con diferencia"))))</f>
        <v/>
      </c>
      <c r="T670" s="13" t="n"/>
      <c r="U670" s="15">
        <f>IF(OR($A670="",$A670&lt;&gt;Remito!$C$3),"",COUNTIF($A$2:$A670,$A670))</f>
        <v/>
      </c>
    </row>
    <row r="671">
      <c r="A671" s="13" t="n"/>
      <c r="B671" s="14" t="n"/>
      <c r="C671" s="13" t="n"/>
      <c r="D671" s="13" t="n"/>
      <c r="E671" s="13" t="n"/>
      <c r="F671" s="15">
        <f>IF($E671="","",IFERROR(INDEX('Sucursales y productos'!$E$2:$E$301,MATCH($E671,'Sucursales y productos'!$D$2:$D$301,0)),"Código no cargado"))</f>
        <v/>
      </c>
      <c r="G671" s="15">
        <f>IF($E671="","",IFERROR(INDEX('Sucursales y productos'!$F$2:$F$301,MATCH($E671,'Sucursales y productos'!$D$2:$D$301,0)),""))</f>
        <v/>
      </c>
      <c r="H671" s="16" t="n"/>
      <c r="I671" s="16" t="n"/>
      <c r="J671" s="14" t="n"/>
      <c r="K671" s="16" t="n"/>
      <c r="L671" s="14" t="n"/>
      <c r="M671" s="13" t="n"/>
      <c r="N671" s="17">
        <f>IF(OR($H671="",$I671=""),"",MAX(0,$H671-$I671))</f>
        <v/>
      </c>
      <c r="O671" s="17">
        <f>IF(OR($I671="",$K671=""),"",$K671-$I671)</f>
        <v/>
      </c>
      <c r="P671" s="18">
        <f>IF($E671="","",IFERROR(INDEX('Sucursales y productos'!$G$2:$G$301,MATCH($E671,'Sucursales y productos'!$D$2:$D$301,0)),0))</f>
        <v/>
      </c>
      <c r="Q671" s="18">
        <f>IF($O671="","",$O671*N($P671))</f>
        <v/>
      </c>
      <c r="R671" s="18">
        <f>IF($I671="","",$I671*N($P671))</f>
        <v/>
      </c>
      <c r="S671" s="15">
        <f>IF($E671="","",IF($I671="","Pedido sin enviar",IF($K671="",IF(N($I671)&lt;N($H671),"Envío parcial · en camino","En camino"),IF($K671=$I671,IF(N($I671)&lt;N($H671),"Recibido · envío parcial","Recibido OK"),"Recibido con diferencia"))))</f>
        <v/>
      </c>
      <c r="T671" s="13" t="n"/>
      <c r="U671" s="15">
        <f>IF(OR($A671="",$A671&lt;&gt;Remito!$C$3),"",COUNTIF($A$2:$A671,$A671))</f>
        <v/>
      </c>
    </row>
    <row r="672">
      <c r="A672" s="13" t="n"/>
      <c r="B672" s="14" t="n"/>
      <c r="C672" s="13" t="n"/>
      <c r="D672" s="13" t="n"/>
      <c r="E672" s="13" t="n"/>
      <c r="F672" s="15">
        <f>IF($E672="","",IFERROR(INDEX('Sucursales y productos'!$E$2:$E$301,MATCH($E672,'Sucursales y productos'!$D$2:$D$301,0)),"Código no cargado"))</f>
        <v/>
      </c>
      <c r="G672" s="15">
        <f>IF($E672="","",IFERROR(INDEX('Sucursales y productos'!$F$2:$F$301,MATCH($E672,'Sucursales y productos'!$D$2:$D$301,0)),""))</f>
        <v/>
      </c>
      <c r="H672" s="16" t="n"/>
      <c r="I672" s="16" t="n"/>
      <c r="J672" s="14" t="n"/>
      <c r="K672" s="16" t="n"/>
      <c r="L672" s="14" t="n"/>
      <c r="M672" s="13" t="n"/>
      <c r="N672" s="17">
        <f>IF(OR($H672="",$I672=""),"",MAX(0,$H672-$I672))</f>
        <v/>
      </c>
      <c r="O672" s="17">
        <f>IF(OR($I672="",$K672=""),"",$K672-$I672)</f>
        <v/>
      </c>
      <c r="P672" s="18">
        <f>IF($E672="","",IFERROR(INDEX('Sucursales y productos'!$G$2:$G$301,MATCH($E672,'Sucursales y productos'!$D$2:$D$301,0)),0))</f>
        <v/>
      </c>
      <c r="Q672" s="18">
        <f>IF($O672="","",$O672*N($P672))</f>
        <v/>
      </c>
      <c r="R672" s="18">
        <f>IF($I672="","",$I672*N($P672))</f>
        <v/>
      </c>
      <c r="S672" s="15">
        <f>IF($E672="","",IF($I672="","Pedido sin enviar",IF($K672="",IF(N($I672)&lt;N($H672),"Envío parcial · en camino","En camino"),IF($K672=$I672,IF(N($I672)&lt;N($H672),"Recibido · envío parcial","Recibido OK"),"Recibido con diferencia"))))</f>
        <v/>
      </c>
      <c r="T672" s="13" t="n"/>
      <c r="U672" s="15">
        <f>IF(OR($A672="",$A672&lt;&gt;Remito!$C$3),"",COUNTIF($A$2:$A672,$A672))</f>
        <v/>
      </c>
    </row>
    <row r="673">
      <c r="A673" s="13" t="n"/>
      <c r="B673" s="14" t="n"/>
      <c r="C673" s="13" t="n"/>
      <c r="D673" s="13" t="n"/>
      <c r="E673" s="13" t="n"/>
      <c r="F673" s="15">
        <f>IF($E673="","",IFERROR(INDEX('Sucursales y productos'!$E$2:$E$301,MATCH($E673,'Sucursales y productos'!$D$2:$D$301,0)),"Código no cargado"))</f>
        <v/>
      </c>
      <c r="G673" s="15">
        <f>IF($E673="","",IFERROR(INDEX('Sucursales y productos'!$F$2:$F$301,MATCH($E673,'Sucursales y productos'!$D$2:$D$301,0)),""))</f>
        <v/>
      </c>
      <c r="H673" s="16" t="n"/>
      <c r="I673" s="16" t="n"/>
      <c r="J673" s="14" t="n"/>
      <c r="K673" s="16" t="n"/>
      <c r="L673" s="14" t="n"/>
      <c r="M673" s="13" t="n"/>
      <c r="N673" s="17">
        <f>IF(OR($H673="",$I673=""),"",MAX(0,$H673-$I673))</f>
        <v/>
      </c>
      <c r="O673" s="17">
        <f>IF(OR($I673="",$K673=""),"",$K673-$I673)</f>
        <v/>
      </c>
      <c r="P673" s="18">
        <f>IF($E673="","",IFERROR(INDEX('Sucursales y productos'!$G$2:$G$301,MATCH($E673,'Sucursales y productos'!$D$2:$D$301,0)),0))</f>
        <v/>
      </c>
      <c r="Q673" s="18">
        <f>IF($O673="","",$O673*N($P673))</f>
        <v/>
      </c>
      <c r="R673" s="18">
        <f>IF($I673="","",$I673*N($P673))</f>
        <v/>
      </c>
      <c r="S673" s="15">
        <f>IF($E673="","",IF($I673="","Pedido sin enviar",IF($K673="",IF(N($I673)&lt;N($H673),"Envío parcial · en camino","En camino"),IF($K673=$I673,IF(N($I673)&lt;N($H673),"Recibido · envío parcial","Recibido OK"),"Recibido con diferencia"))))</f>
        <v/>
      </c>
      <c r="T673" s="13" t="n"/>
      <c r="U673" s="15">
        <f>IF(OR($A673="",$A673&lt;&gt;Remito!$C$3),"",COUNTIF($A$2:$A673,$A673))</f>
        <v/>
      </c>
    </row>
    <row r="674">
      <c r="A674" s="13" t="n"/>
      <c r="B674" s="14" t="n"/>
      <c r="C674" s="13" t="n"/>
      <c r="D674" s="13" t="n"/>
      <c r="E674" s="13" t="n"/>
      <c r="F674" s="15">
        <f>IF($E674="","",IFERROR(INDEX('Sucursales y productos'!$E$2:$E$301,MATCH($E674,'Sucursales y productos'!$D$2:$D$301,0)),"Código no cargado"))</f>
        <v/>
      </c>
      <c r="G674" s="15">
        <f>IF($E674="","",IFERROR(INDEX('Sucursales y productos'!$F$2:$F$301,MATCH($E674,'Sucursales y productos'!$D$2:$D$301,0)),""))</f>
        <v/>
      </c>
      <c r="H674" s="16" t="n"/>
      <c r="I674" s="16" t="n"/>
      <c r="J674" s="14" t="n"/>
      <c r="K674" s="16" t="n"/>
      <c r="L674" s="14" t="n"/>
      <c r="M674" s="13" t="n"/>
      <c r="N674" s="17">
        <f>IF(OR($H674="",$I674=""),"",MAX(0,$H674-$I674))</f>
        <v/>
      </c>
      <c r="O674" s="17">
        <f>IF(OR($I674="",$K674=""),"",$K674-$I674)</f>
        <v/>
      </c>
      <c r="P674" s="18">
        <f>IF($E674="","",IFERROR(INDEX('Sucursales y productos'!$G$2:$G$301,MATCH($E674,'Sucursales y productos'!$D$2:$D$301,0)),0))</f>
        <v/>
      </c>
      <c r="Q674" s="18">
        <f>IF($O674="","",$O674*N($P674))</f>
        <v/>
      </c>
      <c r="R674" s="18">
        <f>IF($I674="","",$I674*N($P674))</f>
        <v/>
      </c>
      <c r="S674" s="15">
        <f>IF($E674="","",IF($I674="","Pedido sin enviar",IF($K674="",IF(N($I674)&lt;N($H674),"Envío parcial · en camino","En camino"),IF($K674=$I674,IF(N($I674)&lt;N($H674),"Recibido · envío parcial","Recibido OK"),"Recibido con diferencia"))))</f>
        <v/>
      </c>
      <c r="T674" s="13" t="n"/>
      <c r="U674" s="15">
        <f>IF(OR($A674="",$A674&lt;&gt;Remito!$C$3),"",COUNTIF($A$2:$A674,$A674))</f>
        <v/>
      </c>
    </row>
    <row r="675">
      <c r="A675" s="13" t="n"/>
      <c r="B675" s="14" t="n"/>
      <c r="C675" s="13" t="n"/>
      <c r="D675" s="13" t="n"/>
      <c r="E675" s="13" t="n"/>
      <c r="F675" s="15">
        <f>IF($E675="","",IFERROR(INDEX('Sucursales y productos'!$E$2:$E$301,MATCH($E675,'Sucursales y productos'!$D$2:$D$301,0)),"Código no cargado"))</f>
        <v/>
      </c>
      <c r="G675" s="15">
        <f>IF($E675="","",IFERROR(INDEX('Sucursales y productos'!$F$2:$F$301,MATCH($E675,'Sucursales y productos'!$D$2:$D$301,0)),""))</f>
        <v/>
      </c>
      <c r="H675" s="16" t="n"/>
      <c r="I675" s="16" t="n"/>
      <c r="J675" s="14" t="n"/>
      <c r="K675" s="16" t="n"/>
      <c r="L675" s="14" t="n"/>
      <c r="M675" s="13" t="n"/>
      <c r="N675" s="17">
        <f>IF(OR($H675="",$I675=""),"",MAX(0,$H675-$I675))</f>
        <v/>
      </c>
      <c r="O675" s="17">
        <f>IF(OR($I675="",$K675=""),"",$K675-$I675)</f>
        <v/>
      </c>
      <c r="P675" s="18">
        <f>IF($E675="","",IFERROR(INDEX('Sucursales y productos'!$G$2:$G$301,MATCH($E675,'Sucursales y productos'!$D$2:$D$301,0)),0))</f>
        <v/>
      </c>
      <c r="Q675" s="18">
        <f>IF($O675="","",$O675*N($P675))</f>
        <v/>
      </c>
      <c r="R675" s="18">
        <f>IF($I675="","",$I675*N($P675))</f>
        <v/>
      </c>
      <c r="S675" s="15">
        <f>IF($E675="","",IF($I675="","Pedido sin enviar",IF($K675="",IF(N($I675)&lt;N($H675),"Envío parcial · en camino","En camino"),IF($K675=$I675,IF(N($I675)&lt;N($H675),"Recibido · envío parcial","Recibido OK"),"Recibido con diferencia"))))</f>
        <v/>
      </c>
      <c r="T675" s="13" t="n"/>
      <c r="U675" s="15">
        <f>IF(OR($A675="",$A675&lt;&gt;Remito!$C$3),"",COUNTIF($A$2:$A675,$A675))</f>
        <v/>
      </c>
    </row>
    <row r="676">
      <c r="A676" s="13" t="n"/>
      <c r="B676" s="14" t="n"/>
      <c r="C676" s="13" t="n"/>
      <c r="D676" s="13" t="n"/>
      <c r="E676" s="13" t="n"/>
      <c r="F676" s="15">
        <f>IF($E676="","",IFERROR(INDEX('Sucursales y productos'!$E$2:$E$301,MATCH($E676,'Sucursales y productos'!$D$2:$D$301,0)),"Código no cargado"))</f>
        <v/>
      </c>
      <c r="G676" s="15">
        <f>IF($E676="","",IFERROR(INDEX('Sucursales y productos'!$F$2:$F$301,MATCH($E676,'Sucursales y productos'!$D$2:$D$301,0)),""))</f>
        <v/>
      </c>
      <c r="H676" s="16" t="n"/>
      <c r="I676" s="16" t="n"/>
      <c r="J676" s="14" t="n"/>
      <c r="K676" s="16" t="n"/>
      <c r="L676" s="14" t="n"/>
      <c r="M676" s="13" t="n"/>
      <c r="N676" s="17">
        <f>IF(OR($H676="",$I676=""),"",MAX(0,$H676-$I676))</f>
        <v/>
      </c>
      <c r="O676" s="17">
        <f>IF(OR($I676="",$K676=""),"",$K676-$I676)</f>
        <v/>
      </c>
      <c r="P676" s="18">
        <f>IF($E676="","",IFERROR(INDEX('Sucursales y productos'!$G$2:$G$301,MATCH($E676,'Sucursales y productos'!$D$2:$D$301,0)),0))</f>
        <v/>
      </c>
      <c r="Q676" s="18">
        <f>IF($O676="","",$O676*N($P676))</f>
        <v/>
      </c>
      <c r="R676" s="18">
        <f>IF($I676="","",$I676*N($P676))</f>
        <v/>
      </c>
      <c r="S676" s="15">
        <f>IF($E676="","",IF($I676="","Pedido sin enviar",IF($K676="",IF(N($I676)&lt;N($H676),"Envío parcial · en camino","En camino"),IF($K676=$I676,IF(N($I676)&lt;N($H676),"Recibido · envío parcial","Recibido OK"),"Recibido con diferencia"))))</f>
        <v/>
      </c>
      <c r="T676" s="13" t="n"/>
      <c r="U676" s="15">
        <f>IF(OR($A676="",$A676&lt;&gt;Remito!$C$3),"",COUNTIF($A$2:$A676,$A676))</f>
        <v/>
      </c>
    </row>
    <row r="677">
      <c r="A677" s="13" t="n"/>
      <c r="B677" s="14" t="n"/>
      <c r="C677" s="13" t="n"/>
      <c r="D677" s="13" t="n"/>
      <c r="E677" s="13" t="n"/>
      <c r="F677" s="15">
        <f>IF($E677="","",IFERROR(INDEX('Sucursales y productos'!$E$2:$E$301,MATCH($E677,'Sucursales y productos'!$D$2:$D$301,0)),"Código no cargado"))</f>
        <v/>
      </c>
      <c r="G677" s="15">
        <f>IF($E677="","",IFERROR(INDEX('Sucursales y productos'!$F$2:$F$301,MATCH($E677,'Sucursales y productos'!$D$2:$D$301,0)),""))</f>
        <v/>
      </c>
      <c r="H677" s="16" t="n"/>
      <c r="I677" s="16" t="n"/>
      <c r="J677" s="14" t="n"/>
      <c r="K677" s="16" t="n"/>
      <c r="L677" s="14" t="n"/>
      <c r="M677" s="13" t="n"/>
      <c r="N677" s="17">
        <f>IF(OR($H677="",$I677=""),"",MAX(0,$H677-$I677))</f>
        <v/>
      </c>
      <c r="O677" s="17">
        <f>IF(OR($I677="",$K677=""),"",$K677-$I677)</f>
        <v/>
      </c>
      <c r="P677" s="18">
        <f>IF($E677="","",IFERROR(INDEX('Sucursales y productos'!$G$2:$G$301,MATCH($E677,'Sucursales y productos'!$D$2:$D$301,0)),0))</f>
        <v/>
      </c>
      <c r="Q677" s="18">
        <f>IF($O677="","",$O677*N($P677))</f>
        <v/>
      </c>
      <c r="R677" s="18">
        <f>IF($I677="","",$I677*N($P677))</f>
        <v/>
      </c>
      <c r="S677" s="15">
        <f>IF($E677="","",IF($I677="","Pedido sin enviar",IF($K677="",IF(N($I677)&lt;N($H677),"Envío parcial · en camino","En camino"),IF($K677=$I677,IF(N($I677)&lt;N($H677),"Recibido · envío parcial","Recibido OK"),"Recibido con diferencia"))))</f>
        <v/>
      </c>
      <c r="T677" s="13" t="n"/>
      <c r="U677" s="15">
        <f>IF(OR($A677="",$A677&lt;&gt;Remito!$C$3),"",COUNTIF($A$2:$A677,$A677))</f>
        <v/>
      </c>
    </row>
    <row r="678">
      <c r="A678" s="13" t="n"/>
      <c r="B678" s="14" t="n"/>
      <c r="C678" s="13" t="n"/>
      <c r="D678" s="13" t="n"/>
      <c r="E678" s="13" t="n"/>
      <c r="F678" s="15">
        <f>IF($E678="","",IFERROR(INDEX('Sucursales y productos'!$E$2:$E$301,MATCH($E678,'Sucursales y productos'!$D$2:$D$301,0)),"Código no cargado"))</f>
        <v/>
      </c>
      <c r="G678" s="15">
        <f>IF($E678="","",IFERROR(INDEX('Sucursales y productos'!$F$2:$F$301,MATCH($E678,'Sucursales y productos'!$D$2:$D$301,0)),""))</f>
        <v/>
      </c>
      <c r="H678" s="16" t="n"/>
      <c r="I678" s="16" t="n"/>
      <c r="J678" s="14" t="n"/>
      <c r="K678" s="16" t="n"/>
      <c r="L678" s="14" t="n"/>
      <c r="M678" s="13" t="n"/>
      <c r="N678" s="17">
        <f>IF(OR($H678="",$I678=""),"",MAX(0,$H678-$I678))</f>
        <v/>
      </c>
      <c r="O678" s="17">
        <f>IF(OR($I678="",$K678=""),"",$K678-$I678)</f>
        <v/>
      </c>
      <c r="P678" s="18">
        <f>IF($E678="","",IFERROR(INDEX('Sucursales y productos'!$G$2:$G$301,MATCH($E678,'Sucursales y productos'!$D$2:$D$301,0)),0))</f>
        <v/>
      </c>
      <c r="Q678" s="18">
        <f>IF($O678="","",$O678*N($P678))</f>
        <v/>
      </c>
      <c r="R678" s="18">
        <f>IF($I678="","",$I678*N($P678))</f>
        <v/>
      </c>
      <c r="S678" s="15">
        <f>IF($E678="","",IF($I678="","Pedido sin enviar",IF($K678="",IF(N($I678)&lt;N($H678),"Envío parcial · en camino","En camino"),IF($K678=$I678,IF(N($I678)&lt;N($H678),"Recibido · envío parcial","Recibido OK"),"Recibido con diferencia"))))</f>
        <v/>
      </c>
      <c r="T678" s="13" t="n"/>
      <c r="U678" s="15">
        <f>IF(OR($A678="",$A678&lt;&gt;Remito!$C$3),"",COUNTIF($A$2:$A678,$A678))</f>
        <v/>
      </c>
    </row>
    <row r="679">
      <c r="A679" s="13" t="n"/>
      <c r="B679" s="14" t="n"/>
      <c r="C679" s="13" t="n"/>
      <c r="D679" s="13" t="n"/>
      <c r="E679" s="13" t="n"/>
      <c r="F679" s="15">
        <f>IF($E679="","",IFERROR(INDEX('Sucursales y productos'!$E$2:$E$301,MATCH($E679,'Sucursales y productos'!$D$2:$D$301,0)),"Código no cargado"))</f>
        <v/>
      </c>
      <c r="G679" s="15">
        <f>IF($E679="","",IFERROR(INDEX('Sucursales y productos'!$F$2:$F$301,MATCH($E679,'Sucursales y productos'!$D$2:$D$301,0)),""))</f>
        <v/>
      </c>
      <c r="H679" s="16" t="n"/>
      <c r="I679" s="16" t="n"/>
      <c r="J679" s="14" t="n"/>
      <c r="K679" s="16" t="n"/>
      <c r="L679" s="14" t="n"/>
      <c r="M679" s="13" t="n"/>
      <c r="N679" s="17">
        <f>IF(OR($H679="",$I679=""),"",MAX(0,$H679-$I679))</f>
        <v/>
      </c>
      <c r="O679" s="17">
        <f>IF(OR($I679="",$K679=""),"",$K679-$I679)</f>
        <v/>
      </c>
      <c r="P679" s="18">
        <f>IF($E679="","",IFERROR(INDEX('Sucursales y productos'!$G$2:$G$301,MATCH($E679,'Sucursales y productos'!$D$2:$D$301,0)),0))</f>
        <v/>
      </c>
      <c r="Q679" s="18">
        <f>IF($O679="","",$O679*N($P679))</f>
        <v/>
      </c>
      <c r="R679" s="18">
        <f>IF($I679="","",$I679*N($P679))</f>
        <v/>
      </c>
      <c r="S679" s="15">
        <f>IF($E679="","",IF($I679="","Pedido sin enviar",IF($K679="",IF(N($I679)&lt;N($H679),"Envío parcial · en camino","En camino"),IF($K679=$I679,IF(N($I679)&lt;N($H679),"Recibido · envío parcial","Recibido OK"),"Recibido con diferencia"))))</f>
        <v/>
      </c>
      <c r="T679" s="13" t="n"/>
      <c r="U679" s="15">
        <f>IF(OR($A679="",$A679&lt;&gt;Remito!$C$3),"",COUNTIF($A$2:$A679,$A679))</f>
        <v/>
      </c>
    </row>
    <row r="680">
      <c r="A680" s="13" t="n"/>
      <c r="B680" s="14" t="n"/>
      <c r="C680" s="13" t="n"/>
      <c r="D680" s="13" t="n"/>
      <c r="E680" s="13" t="n"/>
      <c r="F680" s="15">
        <f>IF($E680="","",IFERROR(INDEX('Sucursales y productos'!$E$2:$E$301,MATCH($E680,'Sucursales y productos'!$D$2:$D$301,0)),"Código no cargado"))</f>
        <v/>
      </c>
      <c r="G680" s="15">
        <f>IF($E680="","",IFERROR(INDEX('Sucursales y productos'!$F$2:$F$301,MATCH($E680,'Sucursales y productos'!$D$2:$D$301,0)),""))</f>
        <v/>
      </c>
      <c r="H680" s="16" t="n"/>
      <c r="I680" s="16" t="n"/>
      <c r="J680" s="14" t="n"/>
      <c r="K680" s="16" t="n"/>
      <c r="L680" s="14" t="n"/>
      <c r="M680" s="13" t="n"/>
      <c r="N680" s="17">
        <f>IF(OR($H680="",$I680=""),"",MAX(0,$H680-$I680))</f>
        <v/>
      </c>
      <c r="O680" s="17">
        <f>IF(OR($I680="",$K680=""),"",$K680-$I680)</f>
        <v/>
      </c>
      <c r="P680" s="18">
        <f>IF($E680="","",IFERROR(INDEX('Sucursales y productos'!$G$2:$G$301,MATCH($E680,'Sucursales y productos'!$D$2:$D$301,0)),0))</f>
        <v/>
      </c>
      <c r="Q680" s="18">
        <f>IF($O680="","",$O680*N($P680))</f>
        <v/>
      </c>
      <c r="R680" s="18">
        <f>IF($I680="","",$I680*N($P680))</f>
        <v/>
      </c>
      <c r="S680" s="15">
        <f>IF($E680="","",IF($I680="","Pedido sin enviar",IF($K680="",IF(N($I680)&lt;N($H680),"Envío parcial · en camino","En camino"),IF($K680=$I680,IF(N($I680)&lt;N($H680),"Recibido · envío parcial","Recibido OK"),"Recibido con diferencia"))))</f>
        <v/>
      </c>
      <c r="T680" s="13" t="n"/>
      <c r="U680" s="15">
        <f>IF(OR($A680="",$A680&lt;&gt;Remito!$C$3),"",COUNTIF($A$2:$A680,$A680))</f>
        <v/>
      </c>
    </row>
    <row r="681">
      <c r="A681" s="13" t="n"/>
      <c r="B681" s="14" t="n"/>
      <c r="C681" s="13" t="n"/>
      <c r="D681" s="13" t="n"/>
      <c r="E681" s="13" t="n"/>
      <c r="F681" s="15">
        <f>IF($E681="","",IFERROR(INDEX('Sucursales y productos'!$E$2:$E$301,MATCH($E681,'Sucursales y productos'!$D$2:$D$301,0)),"Código no cargado"))</f>
        <v/>
      </c>
      <c r="G681" s="15">
        <f>IF($E681="","",IFERROR(INDEX('Sucursales y productos'!$F$2:$F$301,MATCH($E681,'Sucursales y productos'!$D$2:$D$301,0)),""))</f>
        <v/>
      </c>
      <c r="H681" s="16" t="n"/>
      <c r="I681" s="16" t="n"/>
      <c r="J681" s="14" t="n"/>
      <c r="K681" s="16" t="n"/>
      <c r="L681" s="14" t="n"/>
      <c r="M681" s="13" t="n"/>
      <c r="N681" s="17">
        <f>IF(OR($H681="",$I681=""),"",MAX(0,$H681-$I681))</f>
        <v/>
      </c>
      <c r="O681" s="17">
        <f>IF(OR($I681="",$K681=""),"",$K681-$I681)</f>
        <v/>
      </c>
      <c r="P681" s="18">
        <f>IF($E681="","",IFERROR(INDEX('Sucursales y productos'!$G$2:$G$301,MATCH($E681,'Sucursales y productos'!$D$2:$D$301,0)),0))</f>
        <v/>
      </c>
      <c r="Q681" s="18">
        <f>IF($O681="","",$O681*N($P681))</f>
        <v/>
      </c>
      <c r="R681" s="18">
        <f>IF($I681="","",$I681*N($P681))</f>
        <v/>
      </c>
      <c r="S681" s="15">
        <f>IF($E681="","",IF($I681="","Pedido sin enviar",IF($K681="",IF(N($I681)&lt;N($H681),"Envío parcial · en camino","En camino"),IF($K681=$I681,IF(N($I681)&lt;N($H681),"Recibido · envío parcial","Recibido OK"),"Recibido con diferencia"))))</f>
        <v/>
      </c>
      <c r="T681" s="13" t="n"/>
      <c r="U681" s="15">
        <f>IF(OR($A681="",$A681&lt;&gt;Remito!$C$3),"",COUNTIF($A$2:$A681,$A681))</f>
        <v/>
      </c>
    </row>
    <row r="682">
      <c r="A682" s="13" t="n"/>
      <c r="B682" s="14" t="n"/>
      <c r="C682" s="13" t="n"/>
      <c r="D682" s="13" t="n"/>
      <c r="E682" s="13" t="n"/>
      <c r="F682" s="15">
        <f>IF($E682="","",IFERROR(INDEX('Sucursales y productos'!$E$2:$E$301,MATCH($E682,'Sucursales y productos'!$D$2:$D$301,0)),"Código no cargado"))</f>
        <v/>
      </c>
      <c r="G682" s="15">
        <f>IF($E682="","",IFERROR(INDEX('Sucursales y productos'!$F$2:$F$301,MATCH($E682,'Sucursales y productos'!$D$2:$D$301,0)),""))</f>
        <v/>
      </c>
      <c r="H682" s="16" t="n"/>
      <c r="I682" s="16" t="n"/>
      <c r="J682" s="14" t="n"/>
      <c r="K682" s="16" t="n"/>
      <c r="L682" s="14" t="n"/>
      <c r="M682" s="13" t="n"/>
      <c r="N682" s="17">
        <f>IF(OR($H682="",$I682=""),"",MAX(0,$H682-$I682))</f>
        <v/>
      </c>
      <c r="O682" s="17">
        <f>IF(OR($I682="",$K682=""),"",$K682-$I682)</f>
        <v/>
      </c>
      <c r="P682" s="18">
        <f>IF($E682="","",IFERROR(INDEX('Sucursales y productos'!$G$2:$G$301,MATCH($E682,'Sucursales y productos'!$D$2:$D$301,0)),0))</f>
        <v/>
      </c>
      <c r="Q682" s="18">
        <f>IF($O682="","",$O682*N($P682))</f>
        <v/>
      </c>
      <c r="R682" s="18">
        <f>IF($I682="","",$I682*N($P682))</f>
        <v/>
      </c>
      <c r="S682" s="15">
        <f>IF($E682="","",IF($I682="","Pedido sin enviar",IF($K682="",IF(N($I682)&lt;N($H682),"Envío parcial · en camino","En camino"),IF($K682=$I682,IF(N($I682)&lt;N($H682),"Recibido · envío parcial","Recibido OK"),"Recibido con diferencia"))))</f>
        <v/>
      </c>
      <c r="T682" s="13" t="n"/>
      <c r="U682" s="15">
        <f>IF(OR($A682="",$A682&lt;&gt;Remito!$C$3),"",COUNTIF($A$2:$A682,$A682))</f>
        <v/>
      </c>
    </row>
    <row r="683">
      <c r="A683" s="13" t="n"/>
      <c r="B683" s="14" t="n"/>
      <c r="C683" s="13" t="n"/>
      <c r="D683" s="13" t="n"/>
      <c r="E683" s="13" t="n"/>
      <c r="F683" s="15">
        <f>IF($E683="","",IFERROR(INDEX('Sucursales y productos'!$E$2:$E$301,MATCH($E683,'Sucursales y productos'!$D$2:$D$301,0)),"Código no cargado"))</f>
        <v/>
      </c>
      <c r="G683" s="15">
        <f>IF($E683="","",IFERROR(INDEX('Sucursales y productos'!$F$2:$F$301,MATCH($E683,'Sucursales y productos'!$D$2:$D$301,0)),""))</f>
        <v/>
      </c>
      <c r="H683" s="16" t="n"/>
      <c r="I683" s="16" t="n"/>
      <c r="J683" s="14" t="n"/>
      <c r="K683" s="16" t="n"/>
      <c r="L683" s="14" t="n"/>
      <c r="M683" s="13" t="n"/>
      <c r="N683" s="17">
        <f>IF(OR($H683="",$I683=""),"",MAX(0,$H683-$I683))</f>
        <v/>
      </c>
      <c r="O683" s="17">
        <f>IF(OR($I683="",$K683=""),"",$K683-$I683)</f>
        <v/>
      </c>
      <c r="P683" s="18">
        <f>IF($E683="","",IFERROR(INDEX('Sucursales y productos'!$G$2:$G$301,MATCH($E683,'Sucursales y productos'!$D$2:$D$301,0)),0))</f>
        <v/>
      </c>
      <c r="Q683" s="18">
        <f>IF($O683="","",$O683*N($P683))</f>
        <v/>
      </c>
      <c r="R683" s="18">
        <f>IF($I683="","",$I683*N($P683))</f>
        <v/>
      </c>
      <c r="S683" s="15">
        <f>IF($E683="","",IF($I683="","Pedido sin enviar",IF($K683="",IF(N($I683)&lt;N($H683),"Envío parcial · en camino","En camino"),IF($K683=$I683,IF(N($I683)&lt;N($H683),"Recibido · envío parcial","Recibido OK"),"Recibido con diferencia"))))</f>
        <v/>
      </c>
      <c r="T683" s="13" t="n"/>
      <c r="U683" s="15">
        <f>IF(OR($A683="",$A683&lt;&gt;Remito!$C$3),"",COUNTIF($A$2:$A683,$A683))</f>
        <v/>
      </c>
    </row>
    <row r="684">
      <c r="A684" s="13" t="n"/>
      <c r="B684" s="14" t="n"/>
      <c r="C684" s="13" t="n"/>
      <c r="D684" s="13" t="n"/>
      <c r="E684" s="13" t="n"/>
      <c r="F684" s="15">
        <f>IF($E684="","",IFERROR(INDEX('Sucursales y productos'!$E$2:$E$301,MATCH($E684,'Sucursales y productos'!$D$2:$D$301,0)),"Código no cargado"))</f>
        <v/>
      </c>
      <c r="G684" s="15">
        <f>IF($E684="","",IFERROR(INDEX('Sucursales y productos'!$F$2:$F$301,MATCH($E684,'Sucursales y productos'!$D$2:$D$301,0)),""))</f>
        <v/>
      </c>
      <c r="H684" s="16" t="n"/>
      <c r="I684" s="16" t="n"/>
      <c r="J684" s="14" t="n"/>
      <c r="K684" s="16" t="n"/>
      <c r="L684" s="14" t="n"/>
      <c r="M684" s="13" t="n"/>
      <c r="N684" s="17">
        <f>IF(OR($H684="",$I684=""),"",MAX(0,$H684-$I684))</f>
        <v/>
      </c>
      <c r="O684" s="17">
        <f>IF(OR($I684="",$K684=""),"",$K684-$I684)</f>
        <v/>
      </c>
      <c r="P684" s="18">
        <f>IF($E684="","",IFERROR(INDEX('Sucursales y productos'!$G$2:$G$301,MATCH($E684,'Sucursales y productos'!$D$2:$D$301,0)),0))</f>
        <v/>
      </c>
      <c r="Q684" s="18">
        <f>IF($O684="","",$O684*N($P684))</f>
        <v/>
      </c>
      <c r="R684" s="18">
        <f>IF($I684="","",$I684*N($P684))</f>
        <v/>
      </c>
      <c r="S684" s="15">
        <f>IF($E684="","",IF($I684="","Pedido sin enviar",IF($K684="",IF(N($I684)&lt;N($H684),"Envío parcial · en camino","En camino"),IF($K684=$I684,IF(N($I684)&lt;N($H684),"Recibido · envío parcial","Recibido OK"),"Recibido con diferencia"))))</f>
        <v/>
      </c>
      <c r="T684" s="13" t="n"/>
      <c r="U684" s="15">
        <f>IF(OR($A684="",$A684&lt;&gt;Remito!$C$3),"",COUNTIF($A$2:$A684,$A684))</f>
        <v/>
      </c>
    </row>
    <row r="685">
      <c r="A685" s="13" t="n"/>
      <c r="B685" s="14" t="n"/>
      <c r="C685" s="13" t="n"/>
      <c r="D685" s="13" t="n"/>
      <c r="E685" s="13" t="n"/>
      <c r="F685" s="15">
        <f>IF($E685="","",IFERROR(INDEX('Sucursales y productos'!$E$2:$E$301,MATCH($E685,'Sucursales y productos'!$D$2:$D$301,0)),"Código no cargado"))</f>
        <v/>
      </c>
      <c r="G685" s="15">
        <f>IF($E685="","",IFERROR(INDEX('Sucursales y productos'!$F$2:$F$301,MATCH($E685,'Sucursales y productos'!$D$2:$D$301,0)),""))</f>
        <v/>
      </c>
      <c r="H685" s="16" t="n"/>
      <c r="I685" s="16" t="n"/>
      <c r="J685" s="14" t="n"/>
      <c r="K685" s="16" t="n"/>
      <c r="L685" s="14" t="n"/>
      <c r="M685" s="13" t="n"/>
      <c r="N685" s="17">
        <f>IF(OR($H685="",$I685=""),"",MAX(0,$H685-$I685))</f>
        <v/>
      </c>
      <c r="O685" s="17">
        <f>IF(OR($I685="",$K685=""),"",$K685-$I685)</f>
        <v/>
      </c>
      <c r="P685" s="18">
        <f>IF($E685="","",IFERROR(INDEX('Sucursales y productos'!$G$2:$G$301,MATCH($E685,'Sucursales y productos'!$D$2:$D$301,0)),0))</f>
        <v/>
      </c>
      <c r="Q685" s="18">
        <f>IF($O685="","",$O685*N($P685))</f>
        <v/>
      </c>
      <c r="R685" s="18">
        <f>IF($I685="","",$I685*N($P685))</f>
        <v/>
      </c>
      <c r="S685" s="15">
        <f>IF($E685="","",IF($I685="","Pedido sin enviar",IF($K685="",IF(N($I685)&lt;N($H685),"Envío parcial · en camino","En camino"),IF($K685=$I685,IF(N($I685)&lt;N($H685),"Recibido · envío parcial","Recibido OK"),"Recibido con diferencia"))))</f>
        <v/>
      </c>
      <c r="T685" s="13" t="n"/>
      <c r="U685" s="15">
        <f>IF(OR($A685="",$A685&lt;&gt;Remito!$C$3),"",COUNTIF($A$2:$A685,$A685))</f>
        <v/>
      </c>
    </row>
    <row r="686">
      <c r="A686" s="13" t="n"/>
      <c r="B686" s="14" t="n"/>
      <c r="C686" s="13" t="n"/>
      <c r="D686" s="13" t="n"/>
      <c r="E686" s="13" t="n"/>
      <c r="F686" s="15">
        <f>IF($E686="","",IFERROR(INDEX('Sucursales y productos'!$E$2:$E$301,MATCH($E686,'Sucursales y productos'!$D$2:$D$301,0)),"Código no cargado"))</f>
        <v/>
      </c>
      <c r="G686" s="15">
        <f>IF($E686="","",IFERROR(INDEX('Sucursales y productos'!$F$2:$F$301,MATCH($E686,'Sucursales y productos'!$D$2:$D$301,0)),""))</f>
        <v/>
      </c>
      <c r="H686" s="16" t="n"/>
      <c r="I686" s="16" t="n"/>
      <c r="J686" s="14" t="n"/>
      <c r="K686" s="16" t="n"/>
      <c r="L686" s="14" t="n"/>
      <c r="M686" s="13" t="n"/>
      <c r="N686" s="17">
        <f>IF(OR($H686="",$I686=""),"",MAX(0,$H686-$I686))</f>
        <v/>
      </c>
      <c r="O686" s="17">
        <f>IF(OR($I686="",$K686=""),"",$K686-$I686)</f>
        <v/>
      </c>
      <c r="P686" s="18">
        <f>IF($E686="","",IFERROR(INDEX('Sucursales y productos'!$G$2:$G$301,MATCH($E686,'Sucursales y productos'!$D$2:$D$301,0)),0))</f>
        <v/>
      </c>
      <c r="Q686" s="18">
        <f>IF($O686="","",$O686*N($P686))</f>
        <v/>
      </c>
      <c r="R686" s="18">
        <f>IF($I686="","",$I686*N($P686))</f>
        <v/>
      </c>
      <c r="S686" s="15">
        <f>IF($E686="","",IF($I686="","Pedido sin enviar",IF($K686="",IF(N($I686)&lt;N($H686),"Envío parcial · en camino","En camino"),IF($K686=$I686,IF(N($I686)&lt;N($H686),"Recibido · envío parcial","Recibido OK"),"Recibido con diferencia"))))</f>
        <v/>
      </c>
      <c r="T686" s="13" t="n"/>
      <c r="U686" s="15">
        <f>IF(OR($A686="",$A686&lt;&gt;Remito!$C$3),"",COUNTIF($A$2:$A686,$A686))</f>
        <v/>
      </c>
    </row>
    <row r="687">
      <c r="A687" s="13" t="n"/>
      <c r="B687" s="14" t="n"/>
      <c r="C687" s="13" t="n"/>
      <c r="D687" s="13" t="n"/>
      <c r="E687" s="13" t="n"/>
      <c r="F687" s="15">
        <f>IF($E687="","",IFERROR(INDEX('Sucursales y productos'!$E$2:$E$301,MATCH($E687,'Sucursales y productos'!$D$2:$D$301,0)),"Código no cargado"))</f>
        <v/>
      </c>
      <c r="G687" s="15">
        <f>IF($E687="","",IFERROR(INDEX('Sucursales y productos'!$F$2:$F$301,MATCH($E687,'Sucursales y productos'!$D$2:$D$301,0)),""))</f>
        <v/>
      </c>
      <c r="H687" s="16" t="n"/>
      <c r="I687" s="16" t="n"/>
      <c r="J687" s="14" t="n"/>
      <c r="K687" s="16" t="n"/>
      <c r="L687" s="14" t="n"/>
      <c r="M687" s="13" t="n"/>
      <c r="N687" s="17">
        <f>IF(OR($H687="",$I687=""),"",MAX(0,$H687-$I687))</f>
        <v/>
      </c>
      <c r="O687" s="17">
        <f>IF(OR($I687="",$K687=""),"",$K687-$I687)</f>
        <v/>
      </c>
      <c r="P687" s="18">
        <f>IF($E687="","",IFERROR(INDEX('Sucursales y productos'!$G$2:$G$301,MATCH($E687,'Sucursales y productos'!$D$2:$D$301,0)),0))</f>
        <v/>
      </c>
      <c r="Q687" s="18">
        <f>IF($O687="","",$O687*N($P687))</f>
        <v/>
      </c>
      <c r="R687" s="18">
        <f>IF($I687="","",$I687*N($P687))</f>
        <v/>
      </c>
      <c r="S687" s="15">
        <f>IF($E687="","",IF($I687="","Pedido sin enviar",IF($K687="",IF(N($I687)&lt;N($H687),"Envío parcial · en camino","En camino"),IF($K687=$I687,IF(N($I687)&lt;N($H687),"Recibido · envío parcial","Recibido OK"),"Recibido con diferencia"))))</f>
        <v/>
      </c>
      <c r="T687" s="13" t="n"/>
      <c r="U687" s="15">
        <f>IF(OR($A687="",$A687&lt;&gt;Remito!$C$3),"",COUNTIF($A$2:$A687,$A687))</f>
        <v/>
      </c>
    </row>
    <row r="688">
      <c r="A688" s="13" t="n"/>
      <c r="B688" s="14" t="n"/>
      <c r="C688" s="13" t="n"/>
      <c r="D688" s="13" t="n"/>
      <c r="E688" s="13" t="n"/>
      <c r="F688" s="15">
        <f>IF($E688="","",IFERROR(INDEX('Sucursales y productos'!$E$2:$E$301,MATCH($E688,'Sucursales y productos'!$D$2:$D$301,0)),"Código no cargado"))</f>
        <v/>
      </c>
      <c r="G688" s="15">
        <f>IF($E688="","",IFERROR(INDEX('Sucursales y productos'!$F$2:$F$301,MATCH($E688,'Sucursales y productos'!$D$2:$D$301,0)),""))</f>
        <v/>
      </c>
      <c r="H688" s="16" t="n"/>
      <c r="I688" s="16" t="n"/>
      <c r="J688" s="14" t="n"/>
      <c r="K688" s="16" t="n"/>
      <c r="L688" s="14" t="n"/>
      <c r="M688" s="13" t="n"/>
      <c r="N688" s="17">
        <f>IF(OR($H688="",$I688=""),"",MAX(0,$H688-$I688))</f>
        <v/>
      </c>
      <c r="O688" s="17">
        <f>IF(OR($I688="",$K688=""),"",$K688-$I688)</f>
        <v/>
      </c>
      <c r="P688" s="18">
        <f>IF($E688="","",IFERROR(INDEX('Sucursales y productos'!$G$2:$G$301,MATCH($E688,'Sucursales y productos'!$D$2:$D$301,0)),0))</f>
        <v/>
      </c>
      <c r="Q688" s="18">
        <f>IF($O688="","",$O688*N($P688))</f>
        <v/>
      </c>
      <c r="R688" s="18">
        <f>IF($I688="","",$I688*N($P688))</f>
        <v/>
      </c>
      <c r="S688" s="15">
        <f>IF($E688="","",IF($I688="","Pedido sin enviar",IF($K688="",IF(N($I688)&lt;N($H688),"Envío parcial · en camino","En camino"),IF($K688=$I688,IF(N($I688)&lt;N($H688),"Recibido · envío parcial","Recibido OK"),"Recibido con diferencia"))))</f>
        <v/>
      </c>
      <c r="T688" s="13" t="n"/>
      <c r="U688" s="15">
        <f>IF(OR($A688="",$A688&lt;&gt;Remito!$C$3),"",COUNTIF($A$2:$A688,$A688))</f>
        <v/>
      </c>
    </row>
    <row r="689">
      <c r="A689" s="13" t="n"/>
      <c r="B689" s="14" t="n"/>
      <c r="C689" s="13" t="n"/>
      <c r="D689" s="13" t="n"/>
      <c r="E689" s="13" t="n"/>
      <c r="F689" s="15">
        <f>IF($E689="","",IFERROR(INDEX('Sucursales y productos'!$E$2:$E$301,MATCH($E689,'Sucursales y productos'!$D$2:$D$301,0)),"Código no cargado"))</f>
        <v/>
      </c>
      <c r="G689" s="15">
        <f>IF($E689="","",IFERROR(INDEX('Sucursales y productos'!$F$2:$F$301,MATCH($E689,'Sucursales y productos'!$D$2:$D$301,0)),""))</f>
        <v/>
      </c>
      <c r="H689" s="16" t="n"/>
      <c r="I689" s="16" t="n"/>
      <c r="J689" s="14" t="n"/>
      <c r="K689" s="16" t="n"/>
      <c r="L689" s="14" t="n"/>
      <c r="M689" s="13" t="n"/>
      <c r="N689" s="17">
        <f>IF(OR($H689="",$I689=""),"",MAX(0,$H689-$I689))</f>
        <v/>
      </c>
      <c r="O689" s="17">
        <f>IF(OR($I689="",$K689=""),"",$K689-$I689)</f>
        <v/>
      </c>
      <c r="P689" s="18">
        <f>IF($E689="","",IFERROR(INDEX('Sucursales y productos'!$G$2:$G$301,MATCH($E689,'Sucursales y productos'!$D$2:$D$301,0)),0))</f>
        <v/>
      </c>
      <c r="Q689" s="18">
        <f>IF($O689="","",$O689*N($P689))</f>
        <v/>
      </c>
      <c r="R689" s="18">
        <f>IF($I689="","",$I689*N($P689))</f>
        <v/>
      </c>
      <c r="S689" s="15">
        <f>IF($E689="","",IF($I689="","Pedido sin enviar",IF($K689="",IF(N($I689)&lt;N($H689),"Envío parcial · en camino","En camino"),IF($K689=$I689,IF(N($I689)&lt;N($H689),"Recibido · envío parcial","Recibido OK"),"Recibido con diferencia"))))</f>
        <v/>
      </c>
      <c r="T689" s="13" t="n"/>
      <c r="U689" s="15">
        <f>IF(OR($A689="",$A689&lt;&gt;Remito!$C$3),"",COUNTIF($A$2:$A689,$A689))</f>
        <v/>
      </c>
    </row>
    <row r="690">
      <c r="A690" s="13" t="n"/>
      <c r="B690" s="14" t="n"/>
      <c r="C690" s="13" t="n"/>
      <c r="D690" s="13" t="n"/>
      <c r="E690" s="13" t="n"/>
      <c r="F690" s="15">
        <f>IF($E690="","",IFERROR(INDEX('Sucursales y productos'!$E$2:$E$301,MATCH($E690,'Sucursales y productos'!$D$2:$D$301,0)),"Código no cargado"))</f>
        <v/>
      </c>
      <c r="G690" s="15">
        <f>IF($E690="","",IFERROR(INDEX('Sucursales y productos'!$F$2:$F$301,MATCH($E690,'Sucursales y productos'!$D$2:$D$301,0)),""))</f>
        <v/>
      </c>
      <c r="H690" s="16" t="n"/>
      <c r="I690" s="16" t="n"/>
      <c r="J690" s="14" t="n"/>
      <c r="K690" s="16" t="n"/>
      <c r="L690" s="14" t="n"/>
      <c r="M690" s="13" t="n"/>
      <c r="N690" s="17">
        <f>IF(OR($H690="",$I690=""),"",MAX(0,$H690-$I690))</f>
        <v/>
      </c>
      <c r="O690" s="17">
        <f>IF(OR($I690="",$K690=""),"",$K690-$I690)</f>
        <v/>
      </c>
      <c r="P690" s="18">
        <f>IF($E690="","",IFERROR(INDEX('Sucursales y productos'!$G$2:$G$301,MATCH($E690,'Sucursales y productos'!$D$2:$D$301,0)),0))</f>
        <v/>
      </c>
      <c r="Q690" s="18">
        <f>IF($O690="","",$O690*N($P690))</f>
        <v/>
      </c>
      <c r="R690" s="18">
        <f>IF($I690="","",$I690*N($P690))</f>
        <v/>
      </c>
      <c r="S690" s="15">
        <f>IF($E690="","",IF($I690="","Pedido sin enviar",IF($K690="",IF(N($I690)&lt;N($H690),"Envío parcial · en camino","En camino"),IF($K690=$I690,IF(N($I690)&lt;N($H690),"Recibido · envío parcial","Recibido OK"),"Recibido con diferencia"))))</f>
        <v/>
      </c>
      <c r="T690" s="13" t="n"/>
      <c r="U690" s="15">
        <f>IF(OR($A690="",$A690&lt;&gt;Remito!$C$3),"",COUNTIF($A$2:$A690,$A690))</f>
        <v/>
      </c>
    </row>
    <row r="691">
      <c r="A691" s="13" t="n"/>
      <c r="B691" s="14" t="n"/>
      <c r="C691" s="13" t="n"/>
      <c r="D691" s="13" t="n"/>
      <c r="E691" s="13" t="n"/>
      <c r="F691" s="15">
        <f>IF($E691="","",IFERROR(INDEX('Sucursales y productos'!$E$2:$E$301,MATCH($E691,'Sucursales y productos'!$D$2:$D$301,0)),"Código no cargado"))</f>
        <v/>
      </c>
      <c r="G691" s="15">
        <f>IF($E691="","",IFERROR(INDEX('Sucursales y productos'!$F$2:$F$301,MATCH($E691,'Sucursales y productos'!$D$2:$D$301,0)),""))</f>
        <v/>
      </c>
      <c r="H691" s="16" t="n"/>
      <c r="I691" s="16" t="n"/>
      <c r="J691" s="14" t="n"/>
      <c r="K691" s="16" t="n"/>
      <c r="L691" s="14" t="n"/>
      <c r="M691" s="13" t="n"/>
      <c r="N691" s="17">
        <f>IF(OR($H691="",$I691=""),"",MAX(0,$H691-$I691))</f>
        <v/>
      </c>
      <c r="O691" s="17">
        <f>IF(OR($I691="",$K691=""),"",$K691-$I691)</f>
        <v/>
      </c>
      <c r="P691" s="18">
        <f>IF($E691="","",IFERROR(INDEX('Sucursales y productos'!$G$2:$G$301,MATCH($E691,'Sucursales y productos'!$D$2:$D$301,0)),0))</f>
        <v/>
      </c>
      <c r="Q691" s="18">
        <f>IF($O691="","",$O691*N($P691))</f>
        <v/>
      </c>
      <c r="R691" s="18">
        <f>IF($I691="","",$I691*N($P691))</f>
        <v/>
      </c>
      <c r="S691" s="15">
        <f>IF($E691="","",IF($I691="","Pedido sin enviar",IF($K691="",IF(N($I691)&lt;N($H691),"Envío parcial · en camino","En camino"),IF($K691=$I691,IF(N($I691)&lt;N($H691),"Recibido · envío parcial","Recibido OK"),"Recibido con diferencia"))))</f>
        <v/>
      </c>
      <c r="T691" s="13" t="n"/>
      <c r="U691" s="15">
        <f>IF(OR($A691="",$A691&lt;&gt;Remito!$C$3),"",COUNTIF($A$2:$A691,$A691))</f>
        <v/>
      </c>
    </row>
    <row r="692">
      <c r="A692" s="13" t="n"/>
      <c r="B692" s="14" t="n"/>
      <c r="C692" s="13" t="n"/>
      <c r="D692" s="13" t="n"/>
      <c r="E692" s="13" t="n"/>
      <c r="F692" s="15">
        <f>IF($E692="","",IFERROR(INDEX('Sucursales y productos'!$E$2:$E$301,MATCH($E692,'Sucursales y productos'!$D$2:$D$301,0)),"Código no cargado"))</f>
        <v/>
      </c>
      <c r="G692" s="15">
        <f>IF($E692="","",IFERROR(INDEX('Sucursales y productos'!$F$2:$F$301,MATCH($E692,'Sucursales y productos'!$D$2:$D$301,0)),""))</f>
        <v/>
      </c>
      <c r="H692" s="16" t="n"/>
      <c r="I692" s="16" t="n"/>
      <c r="J692" s="14" t="n"/>
      <c r="K692" s="16" t="n"/>
      <c r="L692" s="14" t="n"/>
      <c r="M692" s="13" t="n"/>
      <c r="N692" s="17">
        <f>IF(OR($H692="",$I692=""),"",MAX(0,$H692-$I692))</f>
        <v/>
      </c>
      <c r="O692" s="17">
        <f>IF(OR($I692="",$K692=""),"",$K692-$I692)</f>
        <v/>
      </c>
      <c r="P692" s="18">
        <f>IF($E692="","",IFERROR(INDEX('Sucursales y productos'!$G$2:$G$301,MATCH($E692,'Sucursales y productos'!$D$2:$D$301,0)),0))</f>
        <v/>
      </c>
      <c r="Q692" s="18">
        <f>IF($O692="","",$O692*N($P692))</f>
        <v/>
      </c>
      <c r="R692" s="18">
        <f>IF($I692="","",$I692*N($P692))</f>
        <v/>
      </c>
      <c r="S692" s="15">
        <f>IF($E692="","",IF($I692="","Pedido sin enviar",IF($K692="",IF(N($I692)&lt;N($H692),"Envío parcial · en camino","En camino"),IF($K692=$I692,IF(N($I692)&lt;N($H692),"Recibido · envío parcial","Recibido OK"),"Recibido con diferencia"))))</f>
        <v/>
      </c>
      <c r="T692" s="13" t="n"/>
      <c r="U692" s="15">
        <f>IF(OR($A692="",$A692&lt;&gt;Remito!$C$3),"",COUNTIF($A$2:$A692,$A692))</f>
        <v/>
      </c>
    </row>
    <row r="693">
      <c r="A693" s="13" t="n"/>
      <c r="B693" s="14" t="n"/>
      <c r="C693" s="13" t="n"/>
      <c r="D693" s="13" t="n"/>
      <c r="E693" s="13" t="n"/>
      <c r="F693" s="15">
        <f>IF($E693="","",IFERROR(INDEX('Sucursales y productos'!$E$2:$E$301,MATCH($E693,'Sucursales y productos'!$D$2:$D$301,0)),"Código no cargado"))</f>
        <v/>
      </c>
      <c r="G693" s="15">
        <f>IF($E693="","",IFERROR(INDEX('Sucursales y productos'!$F$2:$F$301,MATCH($E693,'Sucursales y productos'!$D$2:$D$301,0)),""))</f>
        <v/>
      </c>
      <c r="H693" s="16" t="n"/>
      <c r="I693" s="16" t="n"/>
      <c r="J693" s="14" t="n"/>
      <c r="K693" s="16" t="n"/>
      <c r="L693" s="14" t="n"/>
      <c r="M693" s="13" t="n"/>
      <c r="N693" s="17">
        <f>IF(OR($H693="",$I693=""),"",MAX(0,$H693-$I693))</f>
        <v/>
      </c>
      <c r="O693" s="17">
        <f>IF(OR($I693="",$K693=""),"",$K693-$I693)</f>
        <v/>
      </c>
      <c r="P693" s="18">
        <f>IF($E693="","",IFERROR(INDEX('Sucursales y productos'!$G$2:$G$301,MATCH($E693,'Sucursales y productos'!$D$2:$D$301,0)),0))</f>
        <v/>
      </c>
      <c r="Q693" s="18">
        <f>IF($O693="","",$O693*N($P693))</f>
        <v/>
      </c>
      <c r="R693" s="18">
        <f>IF($I693="","",$I693*N($P693))</f>
        <v/>
      </c>
      <c r="S693" s="15">
        <f>IF($E693="","",IF($I693="","Pedido sin enviar",IF($K693="",IF(N($I693)&lt;N($H693),"Envío parcial · en camino","En camino"),IF($K693=$I693,IF(N($I693)&lt;N($H693),"Recibido · envío parcial","Recibido OK"),"Recibido con diferencia"))))</f>
        <v/>
      </c>
      <c r="T693" s="13" t="n"/>
      <c r="U693" s="15">
        <f>IF(OR($A693="",$A693&lt;&gt;Remito!$C$3),"",COUNTIF($A$2:$A693,$A693))</f>
        <v/>
      </c>
    </row>
    <row r="694">
      <c r="A694" s="13" t="n"/>
      <c r="B694" s="14" t="n"/>
      <c r="C694" s="13" t="n"/>
      <c r="D694" s="13" t="n"/>
      <c r="E694" s="13" t="n"/>
      <c r="F694" s="15">
        <f>IF($E694="","",IFERROR(INDEX('Sucursales y productos'!$E$2:$E$301,MATCH($E694,'Sucursales y productos'!$D$2:$D$301,0)),"Código no cargado"))</f>
        <v/>
      </c>
      <c r="G694" s="15">
        <f>IF($E694="","",IFERROR(INDEX('Sucursales y productos'!$F$2:$F$301,MATCH($E694,'Sucursales y productos'!$D$2:$D$301,0)),""))</f>
        <v/>
      </c>
      <c r="H694" s="16" t="n"/>
      <c r="I694" s="16" t="n"/>
      <c r="J694" s="14" t="n"/>
      <c r="K694" s="16" t="n"/>
      <c r="L694" s="14" t="n"/>
      <c r="M694" s="13" t="n"/>
      <c r="N694" s="17">
        <f>IF(OR($H694="",$I694=""),"",MAX(0,$H694-$I694))</f>
        <v/>
      </c>
      <c r="O694" s="17">
        <f>IF(OR($I694="",$K694=""),"",$K694-$I694)</f>
        <v/>
      </c>
      <c r="P694" s="18">
        <f>IF($E694="","",IFERROR(INDEX('Sucursales y productos'!$G$2:$G$301,MATCH($E694,'Sucursales y productos'!$D$2:$D$301,0)),0))</f>
        <v/>
      </c>
      <c r="Q694" s="18">
        <f>IF($O694="","",$O694*N($P694))</f>
        <v/>
      </c>
      <c r="R694" s="18">
        <f>IF($I694="","",$I694*N($P694))</f>
        <v/>
      </c>
      <c r="S694" s="15">
        <f>IF($E694="","",IF($I694="","Pedido sin enviar",IF($K694="",IF(N($I694)&lt;N($H694),"Envío parcial · en camino","En camino"),IF($K694=$I694,IF(N($I694)&lt;N($H694),"Recibido · envío parcial","Recibido OK"),"Recibido con diferencia"))))</f>
        <v/>
      </c>
      <c r="T694" s="13" t="n"/>
      <c r="U694" s="15">
        <f>IF(OR($A694="",$A694&lt;&gt;Remito!$C$3),"",COUNTIF($A$2:$A694,$A694))</f>
        <v/>
      </c>
    </row>
    <row r="695">
      <c r="A695" s="13" t="n"/>
      <c r="B695" s="14" t="n"/>
      <c r="C695" s="13" t="n"/>
      <c r="D695" s="13" t="n"/>
      <c r="E695" s="13" t="n"/>
      <c r="F695" s="15">
        <f>IF($E695="","",IFERROR(INDEX('Sucursales y productos'!$E$2:$E$301,MATCH($E695,'Sucursales y productos'!$D$2:$D$301,0)),"Código no cargado"))</f>
        <v/>
      </c>
      <c r="G695" s="15">
        <f>IF($E695="","",IFERROR(INDEX('Sucursales y productos'!$F$2:$F$301,MATCH($E695,'Sucursales y productos'!$D$2:$D$301,0)),""))</f>
        <v/>
      </c>
      <c r="H695" s="16" t="n"/>
      <c r="I695" s="16" t="n"/>
      <c r="J695" s="14" t="n"/>
      <c r="K695" s="16" t="n"/>
      <c r="L695" s="14" t="n"/>
      <c r="M695" s="13" t="n"/>
      <c r="N695" s="17">
        <f>IF(OR($H695="",$I695=""),"",MAX(0,$H695-$I695))</f>
        <v/>
      </c>
      <c r="O695" s="17">
        <f>IF(OR($I695="",$K695=""),"",$K695-$I695)</f>
        <v/>
      </c>
      <c r="P695" s="18">
        <f>IF($E695="","",IFERROR(INDEX('Sucursales y productos'!$G$2:$G$301,MATCH($E695,'Sucursales y productos'!$D$2:$D$301,0)),0))</f>
        <v/>
      </c>
      <c r="Q695" s="18">
        <f>IF($O695="","",$O695*N($P695))</f>
        <v/>
      </c>
      <c r="R695" s="18">
        <f>IF($I695="","",$I695*N($P695))</f>
        <v/>
      </c>
      <c r="S695" s="15">
        <f>IF($E695="","",IF($I695="","Pedido sin enviar",IF($K695="",IF(N($I695)&lt;N($H695),"Envío parcial · en camino","En camino"),IF($K695=$I695,IF(N($I695)&lt;N($H695),"Recibido · envío parcial","Recibido OK"),"Recibido con diferencia"))))</f>
        <v/>
      </c>
      <c r="T695" s="13" t="n"/>
      <c r="U695" s="15">
        <f>IF(OR($A695="",$A695&lt;&gt;Remito!$C$3),"",COUNTIF($A$2:$A695,$A695))</f>
        <v/>
      </c>
    </row>
    <row r="696">
      <c r="A696" s="13" t="n"/>
      <c r="B696" s="14" t="n"/>
      <c r="C696" s="13" t="n"/>
      <c r="D696" s="13" t="n"/>
      <c r="E696" s="13" t="n"/>
      <c r="F696" s="15">
        <f>IF($E696="","",IFERROR(INDEX('Sucursales y productos'!$E$2:$E$301,MATCH($E696,'Sucursales y productos'!$D$2:$D$301,0)),"Código no cargado"))</f>
        <v/>
      </c>
      <c r="G696" s="15">
        <f>IF($E696="","",IFERROR(INDEX('Sucursales y productos'!$F$2:$F$301,MATCH($E696,'Sucursales y productos'!$D$2:$D$301,0)),""))</f>
        <v/>
      </c>
      <c r="H696" s="16" t="n"/>
      <c r="I696" s="16" t="n"/>
      <c r="J696" s="14" t="n"/>
      <c r="K696" s="16" t="n"/>
      <c r="L696" s="14" t="n"/>
      <c r="M696" s="13" t="n"/>
      <c r="N696" s="17">
        <f>IF(OR($H696="",$I696=""),"",MAX(0,$H696-$I696))</f>
        <v/>
      </c>
      <c r="O696" s="17">
        <f>IF(OR($I696="",$K696=""),"",$K696-$I696)</f>
        <v/>
      </c>
      <c r="P696" s="18">
        <f>IF($E696="","",IFERROR(INDEX('Sucursales y productos'!$G$2:$G$301,MATCH($E696,'Sucursales y productos'!$D$2:$D$301,0)),0))</f>
        <v/>
      </c>
      <c r="Q696" s="18">
        <f>IF($O696="","",$O696*N($P696))</f>
        <v/>
      </c>
      <c r="R696" s="18">
        <f>IF($I696="","",$I696*N($P696))</f>
        <v/>
      </c>
      <c r="S696" s="15">
        <f>IF($E696="","",IF($I696="","Pedido sin enviar",IF($K696="",IF(N($I696)&lt;N($H696),"Envío parcial · en camino","En camino"),IF($K696=$I696,IF(N($I696)&lt;N($H696),"Recibido · envío parcial","Recibido OK"),"Recibido con diferencia"))))</f>
        <v/>
      </c>
      <c r="T696" s="13" t="n"/>
      <c r="U696" s="15">
        <f>IF(OR($A696="",$A696&lt;&gt;Remito!$C$3),"",COUNTIF($A$2:$A696,$A696))</f>
        <v/>
      </c>
    </row>
    <row r="697">
      <c r="A697" s="13" t="n"/>
      <c r="B697" s="14" t="n"/>
      <c r="C697" s="13" t="n"/>
      <c r="D697" s="13" t="n"/>
      <c r="E697" s="13" t="n"/>
      <c r="F697" s="15">
        <f>IF($E697="","",IFERROR(INDEX('Sucursales y productos'!$E$2:$E$301,MATCH($E697,'Sucursales y productos'!$D$2:$D$301,0)),"Código no cargado"))</f>
        <v/>
      </c>
      <c r="G697" s="15">
        <f>IF($E697="","",IFERROR(INDEX('Sucursales y productos'!$F$2:$F$301,MATCH($E697,'Sucursales y productos'!$D$2:$D$301,0)),""))</f>
        <v/>
      </c>
      <c r="H697" s="16" t="n"/>
      <c r="I697" s="16" t="n"/>
      <c r="J697" s="14" t="n"/>
      <c r="K697" s="16" t="n"/>
      <c r="L697" s="14" t="n"/>
      <c r="M697" s="13" t="n"/>
      <c r="N697" s="17">
        <f>IF(OR($H697="",$I697=""),"",MAX(0,$H697-$I697))</f>
        <v/>
      </c>
      <c r="O697" s="17">
        <f>IF(OR($I697="",$K697=""),"",$K697-$I697)</f>
        <v/>
      </c>
      <c r="P697" s="18">
        <f>IF($E697="","",IFERROR(INDEX('Sucursales y productos'!$G$2:$G$301,MATCH($E697,'Sucursales y productos'!$D$2:$D$301,0)),0))</f>
        <v/>
      </c>
      <c r="Q697" s="18">
        <f>IF($O697="","",$O697*N($P697))</f>
        <v/>
      </c>
      <c r="R697" s="18">
        <f>IF($I697="","",$I697*N($P697))</f>
        <v/>
      </c>
      <c r="S697" s="15">
        <f>IF($E697="","",IF($I697="","Pedido sin enviar",IF($K697="",IF(N($I697)&lt;N($H697),"Envío parcial · en camino","En camino"),IF($K697=$I697,IF(N($I697)&lt;N($H697),"Recibido · envío parcial","Recibido OK"),"Recibido con diferencia"))))</f>
        <v/>
      </c>
      <c r="T697" s="13" t="n"/>
      <c r="U697" s="15">
        <f>IF(OR($A697="",$A697&lt;&gt;Remito!$C$3),"",COUNTIF($A$2:$A697,$A697))</f>
        <v/>
      </c>
    </row>
    <row r="698">
      <c r="A698" s="13" t="n"/>
      <c r="B698" s="14" t="n"/>
      <c r="C698" s="13" t="n"/>
      <c r="D698" s="13" t="n"/>
      <c r="E698" s="13" t="n"/>
      <c r="F698" s="15">
        <f>IF($E698="","",IFERROR(INDEX('Sucursales y productos'!$E$2:$E$301,MATCH($E698,'Sucursales y productos'!$D$2:$D$301,0)),"Código no cargado"))</f>
        <v/>
      </c>
      <c r="G698" s="15">
        <f>IF($E698="","",IFERROR(INDEX('Sucursales y productos'!$F$2:$F$301,MATCH($E698,'Sucursales y productos'!$D$2:$D$301,0)),""))</f>
        <v/>
      </c>
      <c r="H698" s="16" t="n"/>
      <c r="I698" s="16" t="n"/>
      <c r="J698" s="14" t="n"/>
      <c r="K698" s="16" t="n"/>
      <c r="L698" s="14" t="n"/>
      <c r="M698" s="13" t="n"/>
      <c r="N698" s="17">
        <f>IF(OR($H698="",$I698=""),"",MAX(0,$H698-$I698))</f>
        <v/>
      </c>
      <c r="O698" s="17">
        <f>IF(OR($I698="",$K698=""),"",$K698-$I698)</f>
        <v/>
      </c>
      <c r="P698" s="18">
        <f>IF($E698="","",IFERROR(INDEX('Sucursales y productos'!$G$2:$G$301,MATCH($E698,'Sucursales y productos'!$D$2:$D$301,0)),0))</f>
        <v/>
      </c>
      <c r="Q698" s="18">
        <f>IF($O698="","",$O698*N($P698))</f>
        <v/>
      </c>
      <c r="R698" s="18">
        <f>IF($I698="","",$I698*N($P698))</f>
        <v/>
      </c>
      <c r="S698" s="15">
        <f>IF($E698="","",IF($I698="","Pedido sin enviar",IF($K698="",IF(N($I698)&lt;N($H698),"Envío parcial · en camino","En camino"),IF($K698=$I698,IF(N($I698)&lt;N($H698),"Recibido · envío parcial","Recibido OK"),"Recibido con diferencia"))))</f>
        <v/>
      </c>
      <c r="T698" s="13" t="n"/>
      <c r="U698" s="15">
        <f>IF(OR($A698="",$A698&lt;&gt;Remito!$C$3),"",COUNTIF($A$2:$A698,$A698))</f>
        <v/>
      </c>
    </row>
    <row r="699">
      <c r="A699" s="13" t="n"/>
      <c r="B699" s="14" t="n"/>
      <c r="C699" s="13" t="n"/>
      <c r="D699" s="13" t="n"/>
      <c r="E699" s="13" t="n"/>
      <c r="F699" s="15">
        <f>IF($E699="","",IFERROR(INDEX('Sucursales y productos'!$E$2:$E$301,MATCH($E699,'Sucursales y productos'!$D$2:$D$301,0)),"Código no cargado"))</f>
        <v/>
      </c>
      <c r="G699" s="15">
        <f>IF($E699="","",IFERROR(INDEX('Sucursales y productos'!$F$2:$F$301,MATCH($E699,'Sucursales y productos'!$D$2:$D$301,0)),""))</f>
        <v/>
      </c>
      <c r="H699" s="16" t="n"/>
      <c r="I699" s="16" t="n"/>
      <c r="J699" s="14" t="n"/>
      <c r="K699" s="16" t="n"/>
      <c r="L699" s="14" t="n"/>
      <c r="M699" s="13" t="n"/>
      <c r="N699" s="17">
        <f>IF(OR($H699="",$I699=""),"",MAX(0,$H699-$I699))</f>
        <v/>
      </c>
      <c r="O699" s="17">
        <f>IF(OR($I699="",$K699=""),"",$K699-$I699)</f>
        <v/>
      </c>
      <c r="P699" s="18">
        <f>IF($E699="","",IFERROR(INDEX('Sucursales y productos'!$G$2:$G$301,MATCH($E699,'Sucursales y productos'!$D$2:$D$301,0)),0))</f>
        <v/>
      </c>
      <c r="Q699" s="18">
        <f>IF($O699="","",$O699*N($P699))</f>
        <v/>
      </c>
      <c r="R699" s="18">
        <f>IF($I699="","",$I699*N($P699))</f>
        <v/>
      </c>
      <c r="S699" s="15">
        <f>IF($E699="","",IF($I699="","Pedido sin enviar",IF($K699="",IF(N($I699)&lt;N($H699),"Envío parcial · en camino","En camino"),IF($K699=$I699,IF(N($I699)&lt;N($H699),"Recibido · envío parcial","Recibido OK"),"Recibido con diferencia"))))</f>
        <v/>
      </c>
      <c r="T699" s="13" t="n"/>
      <c r="U699" s="15">
        <f>IF(OR($A699="",$A699&lt;&gt;Remito!$C$3),"",COUNTIF($A$2:$A699,$A699))</f>
        <v/>
      </c>
    </row>
    <row r="700">
      <c r="A700" s="13" t="n"/>
      <c r="B700" s="14" t="n"/>
      <c r="C700" s="13" t="n"/>
      <c r="D700" s="13" t="n"/>
      <c r="E700" s="13" t="n"/>
      <c r="F700" s="15">
        <f>IF($E700="","",IFERROR(INDEX('Sucursales y productos'!$E$2:$E$301,MATCH($E700,'Sucursales y productos'!$D$2:$D$301,0)),"Código no cargado"))</f>
        <v/>
      </c>
      <c r="G700" s="15">
        <f>IF($E700="","",IFERROR(INDEX('Sucursales y productos'!$F$2:$F$301,MATCH($E700,'Sucursales y productos'!$D$2:$D$301,0)),""))</f>
        <v/>
      </c>
      <c r="H700" s="16" t="n"/>
      <c r="I700" s="16" t="n"/>
      <c r="J700" s="14" t="n"/>
      <c r="K700" s="16" t="n"/>
      <c r="L700" s="14" t="n"/>
      <c r="M700" s="13" t="n"/>
      <c r="N700" s="17">
        <f>IF(OR($H700="",$I700=""),"",MAX(0,$H700-$I700))</f>
        <v/>
      </c>
      <c r="O700" s="17">
        <f>IF(OR($I700="",$K700=""),"",$K700-$I700)</f>
        <v/>
      </c>
      <c r="P700" s="18">
        <f>IF($E700="","",IFERROR(INDEX('Sucursales y productos'!$G$2:$G$301,MATCH($E700,'Sucursales y productos'!$D$2:$D$301,0)),0))</f>
        <v/>
      </c>
      <c r="Q700" s="18">
        <f>IF($O700="","",$O700*N($P700))</f>
        <v/>
      </c>
      <c r="R700" s="18">
        <f>IF($I700="","",$I700*N($P700))</f>
        <v/>
      </c>
      <c r="S700" s="15">
        <f>IF($E700="","",IF($I700="","Pedido sin enviar",IF($K700="",IF(N($I700)&lt;N($H700),"Envío parcial · en camino","En camino"),IF($K700=$I700,IF(N($I700)&lt;N($H700),"Recibido · envío parcial","Recibido OK"),"Recibido con diferencia"))))</f>
        <v/>
      </c>
      <c r="T700" s="13" t="n"/>
      <c r="U700" s="15">
        <f>IF(OR($A700="",$A700&lt;&gt;Remito!$C$3),"",COUNTIF($A$2:$A700,$A700))</f>
        <v/>
      </c>
    </row>
    <row r="701">
      <c r="A701" s="13" t="n"/>
      <c r="B701" s="14" t="n"/>
      <c r="C701" s="13" t="n"/>
      <c r="D701" s="13" t="n"/>
      <c r="E701" s="13" t="n"/>
      <c r="F701" s="15">
        <f>IF($E701="","",IFERROR(INDEX('Sucursales y productos'!$E$2:$E$301,MATCH($E701,'Sucursales y productos'!$D$2:$D$301,0)),"Código no cargado"))</f>
        <v/>
      </c>
      <c r="G701" s="15">
        <f>IF($E701="","",IFERROR(INDEX('Sucursales y productos'!$F$2:$F$301,MATCH($E701,'Sucursales y productos'!$D$2:$D$301,0)),""))</f>
        <v/>
      </c>
      <c r="H701" s="16" t="n"/>
      <c r="I701" s="16" t="n"/>
      <c r="J701" s="14" t="n"/>
      <c r="K701" s="16" t="n"/>
      <c r="L701" s="14" t="n"/>
      <c r="M701" s="13" t="n"/>
      <c r="N701" s="17">
        <f>IF(OR($H701="",$I701=""),"",MAX(0,$H701-$I701))</f>
        <v/>
      </c>
      <c r="O701" s="17">
        <f>IF(OR($I701="",$K701=""),"",$K701-$I701)</f>
        <v/>
      </c>
      <c r="P701" s="18">
        <f>IF($E701="","",IFERROR(INDEX('Sucursales y productos'!$G$2:$G$301,MATCH($E701,'Sucursales y productos'!$D$2:$D$301,0)),0))</f>
        <v/>
      </c>
      <c r="Q701" s="18">
        <f>IF($O701="","",$O701*N($P701))</f>
        <v/>
      </c>
      <c r="R701" s="18">
        <f>IF($I701="","",$I701*N($P701))</f>
        <v/>
      </c>
      <c r="S701" s="15">
        <f>IF($E701="","",IF($I701="","Pedido sin enviar",IF($K701="",IF(N($I701)&lt;N($H701),"Envío parcial · en camino","En camino"),IF($K701=$I701,IF(N($I701)&lt;N($H701),"Recibido · envío parcial","Recibido OK"),"Recibido con diferencia"))))</f>
        <v/>
      </c>
      <c r="T701" s="13" t="n"/>
      <c r="U701" s="15">
        <f>IF(OR($A701="",$A701&lt;&gt;Remito!$C$3),"",COUNTIF($A$2:$A701,$A701))</f>
        <v/>
      </c>
    </row>
    <row r="702">
      <c r="A702" s="13" t="n"/>
      <c r="B702" s="14" t="n"/>
      <c r="C702" s="13" t="n"/>
      <c r="D702" s="13" t="n"/>
      <c r="E702" s="13" t="n"/>
      <c r="F702" s="15">
        <f>IF($E702="","",IFERROR(INDEX('Sucursales y productos'!$E$2:$E$301,MATCH($E702,'Sucursales y productos'!$D$2:$D$301,0)),"Código no cargado"))</f>
        <v/>
      </c>
      <c r="G702" s="15">
        <f>IF($E702="","",IFERROR(INDEX('Sucursales y productos'!$F$2:$F$301,MATCH($E702,'Sucursales y productos'!$D$2:$D$301,0)),""))</f>
        <v/>
      </c>
      <c r="H702" s="16" t="n"/>
      <c r="I702" s="16" t="n"/>
      <c r="J702" s="14" t="n"/>
      <c r="K702" s="16" t="n"/>
      <c r="L702" s="14" t="n"/>
      <c r="M702" s="13" t="n"/>
      <c r="N702" s="17">
        <f>IF(OR($H702="",$I702=""),"",MAX(0,$H702-$I702))</f>
        <v/>
      </c>
      <c r="O702" s="17">
        <f>IF(OR($I702="",$K702=""),"",$K702-$I702)</f>
        <v/>
      </c>
      <c r="P702" s="18">
        <f>IF($E702="","",IFERROR(INDEX('Sucursales y productos'!$G$2:$G$301,MATCH($E702,'Sucursales y productos'!$D$2:$D$301,0)),0))</f>
        <v/>
      </c>
      <c r="Q702" s="18">
        <f>IF($O702="","",$O702*N($P702))</f>
        <v/>
      </c>
      <c r="R702" s="18">
        <f>IF($I702="","",$I702*N($P702))</f>
        <v/>
      </c>
      <c r="S702" s="15">
        <f>IF($E702="","",IF($I702="","Pedido sin enviar",IF($K702="",IF(N($I702)&lt;N($H702),"Envío parcial · en camino","En camino"),IF($K702=$I702,IF(N($I702)&lt;N($H702),"Recibido · envío parcial","Recibido OK"),"Recibido con diferencia"))))</f>
        <v/>
      </c>
      <c r="T702" s="13" t="n"/>
      <c r="U702" s="15">
        <f>IF(OR($A702="",$A702&lt;&gt;Remito!$C$3),"",COUNTIF($A$2:$A702,$A702))</f>
        <v/>
      </c>
    </row>
    <row r="703">
      <c r="A703" s="13" t="n"/>
      <c r="B703" s="14" t="n"/>
      <c r="C703" s="13" t="n"/>
      <c r="D703" s="13" t="n"/>
      <c r="E703" s="13" t="n"/>
      <c r="F703" s="15">
        <f>IF($E703="","",IFERROR(INDEX('Sucursales y productos'!$E$2:$E$301,MATCH($E703,'Sucursales y productos'!$D$2:$D$301,0)),"Código no cargado"))</f>
        <v/>
      </c>
      <c r="G703" s="15">
        <f>IF($E703="","",IFERROR(INDEX('Sucursales y productos'!$F$2:$F$301,MATCH($E703,'Sucursales y productos'!$D$2:$D$301,0)),""))</f>
        <v/>
      </c>
      <c r="H703" s="16" t="n"/>
      <c r="I703" s="16" t="n"/>
      <c r="J703" s="14" t="n"/>
      <c r="K703" s="16" t="n"/>
      <c r="L703" s="14" t="n"/>
      <c r="M703" s="13" t="n"/>
      <c r="N703" s="17">
        <f>IF(OR($H703="",$I703=""),"",MAX(0,$H703-$I703))</f>
        <v/>
      </c>
      <c r="O703" s="17">
        <f>IF(OR($I703="",$K703=""),"",$K703-$I703)</f>
        <v/>
      </c>
      <c r="P703" s="18">
        <f>IF($E703="","",IFERROR(INDEX('Sucursales y productos'!$G$2:$G$301,MATCH($E703,'Sucursales y productos'!$D$2:$D$301,0)),0))</f>
        <v/>
      </c>
      <c r="Q703" s="18">
        <f>IF($O703="","",$O703*N($P703))</f>
        <v/>
      </c>
      <c r="R703" s="18">
        <f>IF($I703="","",$I703*N($P703))</f>
        <v/>
      </c>
      <c r="S703" s="15">
        <f>IF($E703="","",IF($I703="","Pedido sin enviar",IF($K703="",IF(N($I703)&lt;N($H703),"Envío parcial · en camino","En camino"),IF($K703=$I703,IF(N($I703)&lt;N($H703),"Recibido · envío parcial","Recibido OK"),"Recibido con diferencia"))))</f>
        <v/>
      </c>
      <c r="T703" s="13" t="n"/>
      <c r="U703" s="15">
        <f>IF(OR($A703="",$A703&lt;&gt;Remito!$C$3),"",COUNTIF($A$2:$A703,$A703))</f>
        <v/>
      </c>
    </row>
    <row r="704">
      <c r="A704" s="13" t="n"/>
      <c r="B704" s="14" t="n"/>
      <c r="C704" s="13" t="n"/>
      <c r="D704" s="13" t="n"/>
      <c r="E704" s="13" t="n"/>
      <c r="F704" s="15">
        <f>IF($E704="","",IFERROR(INDEX('Sucursales y productos'!$E$2:$E$301,MATCH($E704,'Sucursales y productos'!$D$2:$D$301,0)),"Código no cargado"))</f>
        <v/>
      </c>
      <c r="G704" s="15">
        <f>IF($E704="","",IFERROR(INDEX('Sucursales y productos'!$F$2:$F$301,MATCH($E704,'Sucursales y productos'!$D$2:$D$301,0)),""))</f>
        <v/>
      </c>
      <c r="H704" s="16" t="n"/>
      <c r="I704" s="16" t="n"/>
      <c r="J704" s="14" t="n"/>
      <c r="K704" s="16" t="n"/>
      <c r="L704" s="14" t="n"/>
      <c r="M704" s="13" t="n"/>
      <c r="N704" s="17">
        <f>IF(OR($H704="",$I704=""),"",MAX(0,$H704-$I704))</f>
        <v/>
      </c>
      <c r="O704" s="17">
        <f>IF(OR($I704="",$K704=""),"",$K704-$I704)</f>
        <v/>
      </c>
      <c r="P704" s="18">
        <f>IF($E704="","",IFERROR(INDEX('Sucursales y productos'!$G$2:$G$301,MATCH($E704,'Sucursales y productos'!$D$2:$D$301,0)),0))</f>
        <v/>
      </c>
      <c r="Q704" s="18">
        <f>IF($O704="","",$O704*N($P704))</f>
        <v/>
      </c>
      <c r="R704" s="18">
        <f>IF($I704="","",$I704*N($P704))</f>
        <v/>
      </c>
      <c r="S704" s="15">
        <f>IF($E704="","",IF($I704="","Pedido sin enviar",IF($K704="",IF(N($I704)&lt;N($H704),"Envío parcial · en camino","En camino"),IF($K704=$I704,IF(N($I704)&lt;N($H704),"Recibido · envío parcial","Recibido OK"),"Recibido con diferencia"))))</f>
        <v/>
      </c>
      <c r="T704" s="13" t="n"/>
      <c r="U704" s="15">
        <f>IF(OR($A704="",$A704&lt;&gt;Remito!$C$3),"",COUNTIF($A$2:$A704,$A704))</f>
        <v/>
      </c>
    </row>
    <row r="705">
      <c r="A705" s="13" t="n"/>
      <c r="B705" s="14" t="n"/>
      <c r="C705" s="13" t="n"/>
      <c r="D705" s="13" t="n"/>
      <c r="E705" s="13" t="n"/>
      <c r="F705" s="15">
        <f>IF($E705="","",IFERROR(INDEX('Sucursales y productos'!$E$2:$E$301,MATCH($E705,'Sucursales y productos'!$D$2:$D$301,0)),"Código no cargado"))</f>
        <v/>
      </c>
      <c r="G705" s="15">
        <f>IF($E705="","",IFERROR(INDEX('Sucursales y productos'!$F$2:$F$301,MATCH($E705,'Sucursales y productos'!$D$2:$D$301,0)),""))</f>
        <v/>
      </c>
      <c r="H705" s="16" t="n"/>
      <c r="I705" s="16" t="n"/>
      <c r="J705" s="14" t="n"/>
      <c r="K705" s="16" t="n"/>
      <c r="L705" s="14" t="n"/>
      <c r="M705" s="13" t="n"/>
      <c r="N705" s="17">
        <f>IF(OR($H705="",$I705=""),"",MAX(0,$H705-$I705))</f>
        <v/>
      </c>
      <c r="O705" s="17">
        <f>IF(OR($I705="",$K705=""),"",$K705-$I705)</f>
        <v/>
      </c>
      <c r="P705" s="18">
        <f>IF($E705="","",IFERROR(INDEX('Sucursales y productos'!$G$2:$G$301,MATCH($E705,'Sucursales y productos'!$D$2:$D$301,0)),0))</f>
        <v/>
      </c>
      <c r="Q705" s="18">
        <f>IF($O705="","",$O705*N($P705))</f>
        <v/>
      </c>
      <c r="R705" s="18">
        <f>IF($I705="","",$I705*N($P705))</f>
        <v/>
      </c>
      <c r="S705" s="15">
        <f>IF($E705="","",IF($I705="","Pedido sin enviar",IF($K705="",IF(N($I705)&lt;N($H705),"Envío parcial · en camino","En camino"),IF($K705=$I705,IF(N($I705)&lt;N($H705),"Recibido · envío parcial","Recibido OK"),"Recibido con diferencia"))))</f>
        <v/>
      </c>
      <c r="T705" s="13" t="n"/>
      <c r="U705" s="15">
        <f>IF(OR($A705="",$A705&lt;&gt;Remito!$C$3),"",COUNTIF($A$2:$A705,$A705))</f>
        <v/>
      </c>
    </row>
    <row r="706">
      <c r="A706" s="13" t="n"/>
      <c r="B706" s="14" t="n"/>
      <c r="C706" s="13" t="n"/>
      <c r="D706" s="13" t="n"/>
      <c r="E706" s="13" t="n"/>
      <c r="F706" s="15">
        <f>IF($E706="","",IFERROR(INDEX('Sucursales y productos'!$E$2:$E$301,MATCH($E706,'Sucursales y productos'!$D$2:$D$301,0)),"Código no cargado"))</f>
        <v/>
      </c>
      <c r="G706" s="15">
        <f>IF($E706="","",IFERROR(INDEX('Sucursales y productos'!$F$2:$F$301,MATCH($E706,'Sucursales y productos'!$D$2:$D$301,0)),""))</f>
        <v/>
      </c>
      <c r="H706" s="16" t="n"/>
      <c r="I706" s="16" t="n"/>
      <c r="J706" s="14" t="n"/>
      <c r="K706" s="16" t="n"/>
      <c r="L706" s="14" t="n"/>
      <c r="M706" s="13" t="n"/>
      <c r="N706" s="17">
        <f>IF(OR($H706="",$I706=""),"",MAX(0,$H706-$I706))</f>
        <v/>
      </c>
      <c r="O706" s="17">
        <f>IF(OR($I706="",$K706=""),"",$K706-$I706)</f>
        <v/>
      </c>
      <c r="P706" s="18">
        <f>IF($E706="","",IFERROR(INDEX('Sucursales y productos'!$G$2:$G$301,MATCH($E706,'Sucursales y productos'!$D$2:$D$301,0)),0))</f>
        <v/>
      </c>
      <c r="Q706" s="18">
        <f>IF($O706="","",$O706*N($P706))</f>
        <v/>
      </c>
      <c r="R706" s="18">
        <f>IF($I706="","",$I706*N($P706))</f>
        <v/>
      </c>
      <c r="S706" s="15">
        <f>IF($E706="","",IF($I706="","Pedido sin enviar",IF($K706="",IF(N($I706)&lt;N($H706),"Envío parcial · en camino","En camino"),IF($K706=$I706,IF(N($I706)&lt;N($H706),"Recibido · envío parcial","Recibido OK"),"Recibido con diferencia"))))</f>
        <v/>
      </c>
      <c r="T706" s="13" t="n"/>
      <c r="U706" s="15">
        <f>IF(OR($A706="",$A706&lt;&gt;Remito!$C$3),"",COUNTIF($A$2:$A706,$A706))</f>
        <v/>
      </c>
    </row>
    <row r="707">
      <c r="A707" s="13" t="n"/>
      <c r="B707" s="14" t="n"/>
      <c r="C707" s="13" t="n"/>
      <c r="D707" s="13" t="n"/>
      <c r="E707" s="13" t="n"/>
      <c r="F707" s="15">
        <f>IF($E707="","",IFERROR(INDEX('Sucursales y productos'!$E$2:$E$301,MATCH($E707,'Sucursales y productos'!$D$2:$D$301,0)),"Código no cargado"))</f>
        <v/>
      </c>
      <c r="G707" s="15">
        <f>IF($E707="","",IFERROR(INDEX('Sucursales y productos'!$F$2:$F$301,MATCH($E707,'Sucursales y productos'!$D$2:$D$301,0)),""))</f>
        <v/>
      </c>
      <c r="H707" s="16" t="n"/>
      <c r="I707" s="16" t="n"/>
      <c r="J707" s="14" t="n"/>
      <c r="K707" s="16" t="n"/>
      <c r="L707" s="14" t="n"/>
      <c r="M707" s="13" t="n"/>
      <c r="N707" s="17">
        <f>IF(OR($H707="",$I707=""),"",MAX(0,$H707-$I707))</f>
        <v/>
      </c>
      <c r="O707" s="17">
        <f>IF(OR($I707="",$K707=""),"",$K707-$I707)</f>
        <v/>
      </c>
      <c r="P707" s="18">
        <f>IF($E707="","",IFERROR(INDEX('Sucursales y productos'!$G$2:$G$301,MATCH($E707,'Sucursales y productos'!$D$2:$D$301,0)),0))</f>
        <v/>
      </c>
      <c r="Q707" s="18">
        <f>IF($O707="","",$O707*N($P707))</f>
        <v/>
      </c>
      <c r="R707" s="18">
        <f>IF($I707="","",$I707*N($P707))</f>
        <v/>
      </c>
      <c r="S707" s="15">
        <f>IF($E707="","",IF($I707="","Pedido sin enviar",IF($K707="",IF(N($I707)&lt;N($H707),"Envío parcial · en camino","En camino"),IF($K707=$I707,IF(N($I707)&lt;N($H707),"Recibido · envío parcial","Recibido OK"),"Recibido con diferencia"))))</f>
        <v/>
      </c>
      <c r="T707" s="13" t="n"/>
      <c r="U707" s="15">
        <f>IF(OR($A707="",$A707&lt;&gt;Remito!$C$3),"",COUNTIF($A$2:$A707,$A707))</f>
        <v/>
      </c>
    </row>
    <row r="708">
      <c r="A708" s="13" t="n"/>
      <c r="B708" s="14" t="n"/>
      <c r="C708" s="13" t="n"/>
      <c r="D708" s="13" t="n"/>
      <c r="E708" s="13" t="n"/>
      <c r="F708" s="15">
        <f>IF($E708="","",IFERROR(INDEX('Sucursales y productos'!$E$2:$E$301,MATCH($E708,'Sucursales y productos'!$D$2:$D$301,0)),"Código no cargado"))</f>
        <v/>
      </c>
      <c r="G708" s="15">
        <f>IF($E708="","",IFERROR(INDEX('Sucursales y productos'!$F$2:$F$301,MATCH($E708,'Sucursales y productos'!$D$2:$D$301,0)),""))</f>
        <v/>
      </c>
      <c r="H708" s="16" t="n"/>
      <c r="I708" s="16" t="n"/>
      <c r="J708" s="14" t="n"/>
      <c r="K708" s="16" t="n"/>
      <c r="L708" s="14" t="n"/>
      <c r="M708" s="13" t="n"/>
      <c r="N708" s="17">
        <f>IF(OR($H708="",$I708=""),"",MAX(0,$H708-$I708))</f>
        <v/>
      </c>
      <c r="O708" s="17">
        <f>IF(OR($I708="",$K708=""),"",$K708-$I708)</f>
        <v/>
      </c>
      <c r="P708" s="18">
        <f>IF($E708="","",IFERROR(INDEX('Sucursales y productos'!$G$2:$G$301,MATCH($E708,'Sucursales y productos'!$D$2:$D$301,0)),0))</f>
        <v/>
      </c>
      <c r="Q708" s="18">
        <f>IF($O708="","",$O708*N($P708))</f>
        <v/>
      </c>
      <c r="R708" s="18">
        <f>IF($I708="","",$I708*N($P708))</f>
        <v/>
      </c>
      <c r="S708" s="15">
        <f>IF($E708="","",IF($I708="","Pedido sin enviar",IF($K708="",IF(N($I708)&lt;N($H708),"Envío parcial · en camino","En camino"),IF($K708=$I708,IF(N($I708)&lt;N($H708),"Recibido · envío parcial","Recibido OK"),"Recibido con diferencia"))))</f>
        <v/>
      </c>
      <c r="T708" s="13" t="n"/>
      <c r="U708" s="15">
        <f>IF(OR($A708="",$A708&lt;&gt;Remito!$C$3),"",COUNTIF($A$2:$A708,$A708))</f>
        <v/>
      </c>
    </row>
    <row r="709">
      <c r="A709" s="13" t="n"/>
      <c r="B709" s="14" t="n"/>
      <c r="C709" s="13" t="n"/>
      <c r="D709" s="13" t="n"/>
      <c r="E709" s="13" t="n"/>
      <c r="F709" s="15">
        <f>IF($E709="","",IFERROR(INDEX('Sucursales y productos'!$E$2:$E$301,MATCH($E709,'Sucursales y productos'!$D$2:$D$301,0)),"Código no cargado"))</f>
        <v/>
      </c>
      <c r="G709" s="15">
        <f>IF($E709="","",IFERROR(INDEX('Sucursales y productos'!$F$2:$F$301,MATCH($E709,'Sucursales y productos'!$D$2:$D$301,0)),""))</f>
        <v/>
      </c>
      <c r="H709" s="16" t="n"/>
      <c r="I709" s="16" t="n"/>
      <c r="J709" s="14" t="n"/>
      <c r="K709" s="16" t="n"/>
      <c r="L709" s="14" t="n"/>
      <c r="M709" s="13" t="n"/>
      <c r="N709" s="17">
        <f>IF(OR($H709="",$I709=""),"",MAX(0,$H709-$I709))</f>
        <v/>
      </c>
      <c r="O709" s="17">
        <f>IF(OR($I709="",$K709=""),"",$K709-$I709)</f>
        <v/>
      </c>
      <c r="P709" s="18">
        <f>IF($E709="","",IFERROR(INDEX('Sucursales y productos'!$G$2:$G$301,MATCH($E709,'Sucursales y productos'!$D$2:$D$301,0)),0))</f>
        <v/>
      </c>
      <c r="Q709" s="18">
        <f>IF($O709="","",$O709*N($P709))</f>
        <v/>
      </c>
      <c r="R709" s="18">
        <f>IF($I709="","",$I709*N($P709))</f>
        <v/>
      </c>
      <c r="S709" s="15">
        <f>IF($E709="","",IF($I709="","Pedido sin enviar",IF($K709="",IF(N($I709)&lt;N($H709),"Envío parcial · en camino","En camino"),IF($K709=$I709,IF(N($I709)&lt;N($H709),"Recibido · envío parcial","Recibido OK"),"Recibido con diferencia"))))</f>
        <v/>
      </c>
      <c r="T709" s="13" t="n"/>
      <c r="U709" s="15">
        <f>IF(OR($A709="",$A709&lt;&gt;Remito!$C$3),"",COUNTIF($A$2:$A709,$A709))</f>
        <v/>
      </c>
    </row>
    <row r="710">
      <c r="A710" s="13" t="n"/>
      <c r="B710" s="14" t="n"/>
      <c r="C710" s="13" t="n"/>
      <c r="D710" s="13" t="n"/>
      <c r="E710" s="13" t="n"/>
      <c r="F710" s="15">
        <f>IF($E710="","",IFERROR(INDEX('Sucursales y productos'!$E$2:$E$301,MATCH($E710,'Sucursales y productos'!$D$2:$D$301,0)),"Código no cargado"))</f>
        <v/>
      </c>
      <c r="G710" s="15">
        <f>IF($E710="","",IFERROR(INDEX('Sucursales y productos'!$F$2:$F$301,MATCH($E710,'Sucursales y productos'!$D$2:$D$301,0)),""))</f>
        <v/>
      </c>
      <c r="H710" s="16" t="n"/>
      <c r="I710" s="16" t="n"/>
      <c r="J710" s="14" t="n"/>
      <c r="K710" s="16" t="n"/>
      <c r="L710" s="14" t="n"/>
      <c r="M710" s="13" t="n"/>
      <c r="N710" s="17">
        <f>IF(OR($H710="",$I710=""),"",MAX(0,$H710-$I710))</f>
        <v/>
      </c>
      <c r="O710" s="17">
        <f>IF(OR($I710="",$K710=""),"",$K710-$I710)</f>
        <v/>
      </c>
      <c r="P710" s="18">
        <f>IF($E710="","",IFERROR(INDEX('Sucursales y productos'!$G$2:$G$301,MATCH($E710,'Sucursales y productos'!$D$2:$D$301,0)),0))</f>
        <v/>
      </c>
      <c r="Q710" s="18">
        <f>IF($O710="","",$O710*N($P710))</f>
        <v/>
      </c>
      <c r="R710" s="18">
        <f>IF($I710="","",$I710*N($P710))</f>
        <v/>
      </c>
      <c r="S710" s="15">
        <f>IF($E710="","",IF($I710="","Pedido sin enviar",IF($K710="",IF(N($I710)&lt;N($H710),"Envío parcial · en camino","En camino"),IF($K710=$I710,IF(N($I710)&lt;N($H710),"Recibido · envío parcial","Recibido OK"),"Recibido con diferencia"))))</f>
        <v/>
      </c>
      <c r="T710" s="13" t="n"/>
      <c r="U710" s="15">
        <f>IF(OR($A710="",$A710&lt;&gt;Remito!$C$3),"",COUNTIF($A$2:$A710,$A710))</f>
        <v/>
      </c>
    </row>
    <row r="711">
      <c r="A711" s="13" t="n"/>
      <c r="B711" s="14" t="n"/>
      <c r="C711" s="13" t="n"/>
      <c r="D711" s="13" t="n"/>
      <c r="E711" s="13" t="n"/>
      <c r="F711" s="15">
        <f>IF($E711="","",IFERROR(INDEX('Sucursales y productos'!$E$2:$E$301,MATCH($E711,'Sucursales y productos'!$D$2:$D$301,0)),"Código no cargado"))</f>
        <v/>
      </c>
      <c r="G711" s="15">
        <f>IF($E711="","",IFERROR(INDEX('Sucursales y productos'!$F$2:$F$301,MATCH($E711,'Sucursales y productos'!$D$2:$D$301,0)),""))</f>
        <v/>
      </c>
      <c r="H711" s="16" t="n"/>
      <c r="I711" s="16" t="n"/>
      <c r="J711" s="14" t="n"/>
      <c r="K711" s="16" t="n"/>
      <c r="L711" s="14" t="n"/>
      <c r="M711" s="13" t="n"/>
      <c r="N711" s="17">
        <f>IF(OR($H711="",$I711=""),"",MAX(0,$H711-$I711))</f>
        <v/>
      </c>
      <c r="O711" s="17">
        <f>IF(OR($I711="",$K711=""),"",$K711-$I711)</f>
        <v/>
      </c>
      <c r="P711" s="18">
        <f>IF($E711="","",IFERROR(INDEX('Sucursales y productos'!$G$2:$G$301,MATCH($E711,'Sucursales y productos'!$D$2:$D$301,0)),0))</f>
        <v/>
      </c>
      <c r="Q711" s="18">
        <f>IF($O711="","",$O711*N($P711))</f>
        <v/>
      </c>
      <c r="R711" s="18">
        <f>IF($I711="","",$I711*N($P711))</f>
        <v/>
      </c>
      <c r="S711" s="15">
        <f>IF($E711="","",IF($I711="","Pedido sin enviar",IF($K711="",IF(N($I711)&lt;N($H711),"Envío parcial · en camino","En camino"),IF($K711=$I711,IF(N($I711)&lt;N($H711),"Recibido · envío parcial","Recibido OK"),"Recibido con diferencia"))))</f>
        <v/>
      </c>
      <c r="T711" s="13" t="n"/>
      <c r="U711" s="15">
        <f>IF(OR($A711="",$A711&lt;&gt;Remito!$C$3),"",COUNTIF($A$2:$A711,$A711))</f>
        <v/>
      </c>
    </row>
    <row r="712">
      <c r="A712" s="13" t="n"/>
      <c r="B712" s="14" t="n"/>
      <c r="C712" s="13" t="n"/>
      <c r="D712" s="13" t="n"/>
      <c r="E712" s="13" t="n"/>
      <c r="F712" s="15">
        <f>IF($E712="","",IFERROR(INDEX('Sucursales y productos'!$E$2:$E$301,MATCH($E712,'Sucursales y productos'!$D$2:$D$301,0)),"Código no cargado"))</f>
        <v/>
      </c>
      <c r="G712" s="15">
        <f>IF($E712="","",IFERROR(INDEX('Sucursales y productos'!$F$2:$F$301,MATCH($E712,'Sucursales y productos'!$D$2:$D$301,0)),""))</f>
        <v/>
      </c>
      <c r="H712" s="16" t="n"/>
      <c r="I712" s="16" t="n"/>
      <c r="J712" s="14" t="n"/>
      <c r="K712" s="16" t="n"/>
      <c r="L712" s="14" t="n"/>
      <c r="M712" s="13" t="n"/>
      <c r="N712" s="17">
        <f>IF(OR($H712="",$I712=""),"",MAX(0,$H712-$I712))</f>
        <v/>
      </c>
      <c r="O712" s="17">
        <f>IF(OR($I712="",$K712=""),"",$K712-$I712)</f>
        <v/>
      </c>
      <c r="P712" s="18">
        <f>IF($E712="","",IFERROR(INDEX('Sucursales y productos'!$G$2:$G$301,MATCH($E712,'Sucursales y productos'!$D$2:$D$301,0)),0))</f>
        <v/>
      </c>
      <c r="Q712" s="18">
        <f>IF($O712="","",$O712*N($P712))</f>
        <v/>
      </c>
      <c r="R712" s="18">
        <f>IF($I712="","",$I712*N($P712))</f>
        <v/>
      </c>
      <c r="S712" s="15">
        <f>IF($E712="","",IF($I712="","Pedido sin enviar",IF($K712="",IF(N($I712)&lt;N($H712),"Envío parcial · en camino","En camino"),IF($K712=$I712,IF(N($I712)&lt;N($H712),"Recibido · envío parcial","Recibido OK"),"Recibido con diferencia"))))</f>
        <v/>
      </c>
      <c r="T712" s="13" t="n"/>
      <c r="U712" s="15">
        <f>IF(OR($A712="",$A712&lt;&gt;Remito!$C$3),"",COUNTIF($A$2:$A712,$A712))</f>
        <v/>
      </c>
    </row>
    <row r="713">
      <c r="A713" s="13" t="n"/>
      <c r="B713" s="14" t="n"/>
      <c r="C713" s="13" t="n"/>
      <c r="D713" s="13" t="n"/>
      <c r="E713" s="13" t="n"/>
      <c r="F713" s="15">
        <f>IF($E713="","",IFERROR(INDEX('Sucursales y productos'!$E$2:$E$301,MATCH($E713,'Sucursales y productos'!$D$2:$D$301,0)),"Código no cargado"))</f>
        <v/>
      </c>
      <c r="G713" s="15">
        <f>IF($E713="","",IFERROR(INDEX('Sucursales y productos'!$F$2:$F$301,MATCH($E713,'Sucursales y productos'!$D$2:$D$301,0)),""))</f>
        <v/>
      </c>
      <c r="H713" s="16" t="n"/>
      <c r="I713" s="16" t="n"/>
      <c r="J713" s="14" t="n"/>
      <c r="K713" s="16" t="n"/>
      <c r="L713" s="14" t="n"/>
      <c r="M713" s="13" t="n"/>
      <c r="N713" s="17">
        <f>IF(OR($H713="",$I713=""),"",MAX(0,$H713-$I713))</f>
        <v/>
      </c>
      <c r="O713" s="17">
        <f>IF(OR($I713="",$K713=""),"",$K713-$I713)</f>
        <v/>
      </c>
      <c r="P713" s="18">
        <f>IF($E713="","",IFERROR(INDEX('Sucursales y productos'!$G$2:$G$301,MATCH($E713,'Sucursales y productos'!$D$2:$D$301,0)),0))</f>
        <v/>
      </c>
      <c r="Q713" s="18">
        <f>IF($O713="","",$O713*N($P713))</f>
        <v/>
      </c>
      <c r="R713" s="18">
        <f>IF($I713="","",$I713*N($P713))</f>
        <v/>
      </c>
      <c r="S713" s="15">
        <f>IF($E713="","",IF($I713="","Pedido sin enviar",IF($K713="",IF(N($I713)&lt;N($H713),"Envío parcial · en camino","En camino"),IF($K713=$I713,IF(N($I713)&lt;N($H713),"Recibido · envío parcial","Recibido OK"),"Recibido con diferencia"))))</f>
        <v/>
      </c>
      <c r="T713" s="13" t="n"/>
      <c r="U713" s="15">
        <f>IF(OR($A713="",$A713&lt;&gt;Remito!$C$3),"",COUNTIF($A$2:$A713,$A713))</f>
        <v/>
      </c>
    </row>
    <row r="714">
      <c r="A714" s="13" t="n"/>
      <c r="B714" s="14" t="n"/>
      <c r="C714" s="13" t="n"/>
      <c r="D714" s="13" t="n"/>
      <c r="E714" s="13" t="n"/>
      <c r="F714" s="15">
        <f>IF($E714="","",IFERROR(INDEX('Sucursales y productos'!$E$2:$E$301,MATCH($E714,'Sucursales y productos'!$D$2:$D$301,0)),"Código no cargado"))</f>
        <v/>
      </c>
      <c r="G714" s="15">
        <f>IF($E714="","",IFERROR(INDEX('Sucursales y productos'!$F$2:$F$301,MATCH($E714,'Sucursales y productos'!$D$2:$D$301,0)),""))</f>
        <v/>
      </c>
      <c r="H714" s="16" t="n"/>
      <c r="I714" s="16" t="n"/>
      <c r="J714" s="14" t="n"/>
      <c r="K714" s="16" t="n"/>
      <c r="L714" s="14" t="n"/>
      <c r="M714" s="13" t="n"/>
      <c r="N714" s="17">
        <f>IF(OR($H714="",$I714=""),"",MAX(0,$H714-$I714))</f>
        <v/>
      </c>
      <c r="O714" s="17">
        <f>IF(OR($I714="",$K714=""),"",$K714-$I714)</f>
        <v/>
      </c>
      <c r="P714" s="18">
        <f>IF($E714="","",IFERROR(INDEX('Sucursales y productos'!$G$2:$G$301,MATCH($E714,'Sucursales y productos'!$D$2:$D$301,0)),0))</f>
        <v/>
      </c>
      <c r="Q714" s="18">
        <f>IF($O714="","",$O714*N($P714))</f>
        <v/>
      </c>
      <c r="R714" s="18">
        <f>IF($I714="","",$I714*N($P714))</f>
        <v/>
      </c>
      <c r="S714" s="15">
        <f>IF($E714="","",IF($I714="","Pedido sin enviar",IF($K714="",IF(N($I714)&lt;N($H714),"Envío parcial · en camino","En camino"),IF($K714=$I714,IF(N($I714)&lt;N($H714),"Recibido · envío parcial","Recibido OK"),"Recibido con diferencia"))))</f>
        <v/>
      </c>
      <c r="T714" s="13" t="n"/>
      <c r="U714" s="15">
        <f>IF(OR($A714="",$A714&lt;&gt;Remito!$C$3),"",COUNTIF($A$2:$A714,$A714))</f>
        <v/>
      </c>
    </row>
    <row r="715">
      <c r="A715" s="13" t="n"/>
      <c r="B715" s="14" t="n"/>
      <c r="C715" s="13" t="n"/>
      <c r="D715" s="13" t="n"/>
      <c r="E715" s="13" t="n"/>
      <c r="F715" s="15">
        <f>IF($E715="","",IFERROR(INDEX('Sucursales y productos'!$E$2:$E$301,MATCH($E715,'Sucursales y productos'!$D$2:$D$301,0)),"Código no cargado"))</f>
        <v/>
      </c>
      <c r="G715" s="15">
        <f>IF($E715="","",IFERROR(INDEX('Sucursales y productos'!$F$2:$F$301,MATCH($E715,'Sucursales y productos'!$D$2:$D$301,0)),""))</f>
        <v/>
      </c>
      <c r="H715" s="16" t="n"/>
      <c r="I715" s="16" t="n"/>
      <c r="J715" s="14" t="n"/>
      <c r="K715" s="16" t="n"/>
      <c r="L715" s="14" t="n"/>
      <c r="M715" s="13" t="n"/>
      <c r="N715" s="17">
        <f>IF(OR($H715="",$I715=""),"",MAX(0,$H715-$I715))</f>
        <v/>
      </c>
      <c r="O715" s="17">
        <f>IF(OR($I715="",$K715=""),"",$K715-$I715)</f>
        <v/>
      </c>
      <c r="P715" s="18">
        <f>IF($E715="","",IFERROR(INDEX('Sucursales y productos'!$G$2:$G$301,MATCH($E715,'Sucursales y productos'!$D$2:$D$301,0)),0))</f>
        <v/>
      </c>
      <c r="Q715" s="18">
        <f>IF($O715="","",$O715*N($P715))</f>
        <v/>
      </c>
      <c r="R715" s="18">
        <f>IF($I715="","",$I715*N($P715))</f>
        <v/>
      </c>
      <c r="S715" s="15">
        <f>IF($E715="","",IF($I715="","Pedido sin enviar",IF($K715="",IF(N($I715)&lt;N($H715),"Envío parcial · en camino","En camino"),IF($K715=$I715,IF(N($I715)&lt;N($H715),"Recibido · envío parcial","Recibido OK"),"Recibido con diferencia"))))</f>
        <v/>
      </c>
      <c r="T715" s="13" t="n"/>
      <c r="U715" s="15">
        <f>IF(OR($A715="",$A715&lt;&gt;Remito!$C$3),"",COUNTIF($A$2:$A715,$A715))</f>
        <v/>
      </c>
    </row>
    <row r="716">
      <c r="A716" s="13" t="n"/>
      <c r="B716" s="14" t="n"/>
      <c r="C716" s="13" t="n"/>
      <c r="D716" s="13" t="n"/>
      <c r="E716" s="13" t="n"/>
      <c r="F716" s="15">
        <f>IF($E716="","",IFERROR(INDEX('Sucursales y productos'!$E$2:$E$301,MATCH($E716,'Sucursales y productos'!$D$2:$D$301,0)),"Código no cargado"))</f>
        <v/>
      </c>
      <c r="G716" s="15">
        <f>IF($E716="","",IFERROR(INDEX('Sucursales y productos'!$F$2:$F$301,MATCH($E716,'Sucursales y productos'!$D$2:$D$301,0)),""))</f>
        <v/>
      </c>
      <c r="H716" s="16" t="n"/>
      <c r="I716" s="16" t="n"/>
      <c r="J716" s="14" t="n"/>
      <c r="K716" s="16" t="n"/>
      <c r="L716" s="14" t="n"/>
      <c r="M716" s="13" t="n"/>
      <c r="N716" s="17">
        <f>IF(OR($H716="",$I716=""),"",MAX(0,$H716-$I716))</f>
        <v/>
      </c>
      <c r="O716" s="17">
        <f>IF(OR($I716="",$K716=""),"",$K716-$I716)</f>
        <v/>
      </c>
      <c r="P716" s="18">
        <f>IF($E716="","",IFERROR(INDEX('Sucursales y productos'!$G$2:$G$301,MATCH($E716,'Sucursales y productos'!$D$2:$D$301,0)),0))</f>
        <v/>
      </c>
      <c r="Q716" s="18">
        <f>IF($O716="","",$O716*N($P716))</f>
        <v/>
      </c>
      <c r="R716" s="18">
        <f>IF($I716="","",$I716*N($P716))</f>
        <v/>
      </c>
      <c r="S716" s="15">
        <f>IF($E716="","",IF($I716="","Pedido sin enviar",IF($K716="",IF(N($I716)&lt;N($H716),"Envío parcial · en camino","En camino"),IF($K716=$I716,IF(N($I716)&lt;N($H716),"Recibido · envío parcial","Recibido OK"),"Recibido con diferencia"))))</f>
        <v/>
      </c>
      <c r="T716" s="13" t="n"/>
      <c r="U716" s="15">
        <f>IF(OR($A716="",$A716&lt;&gt;Remito!$C$3),"",COUNTIF($A$2:$A716,$A716))</f>
        <v/>
      </c>
    </row>
    <row r="717">
      <c r="A717" s="13" t="n"/>
      <c r="B717" s="14" t="n"/>
      <c r="C717" s="13" t="n"/>
      <c r="D717" s="13" t="n"/>
      <c r="E717" s="13" t="n"/>
      <c r="F717" s="15">
        <f>IF($E717="","",IFERROR(INDEX('Sucursales y productos'!$E$2:$E$301,MATCH($E717,'Sucursales y productos'!$D$2:$D$301,0)),"Código no cargado"))</f>
        <v/>
      </c>
      <c r="G717" s="15">
        <f>IF($E717="","",IFERROR(INDEX('Sucursales y productos'!$F$2:$F$301,MATCH($E717,'Sucursales y productos'!$D$2:$D$301,0)),""))</f>
        <v/>
      </c>
      <c r="H717" s="16" t="n"/>
      <c r="I717" s="16" t="n"/>
      <c r="J717" s="14" t="n"/>
      <c r="K717" s="16" t="n"/>
      <c r="L717" s="14" t="n"/>
      <c r="M717" s="13" t="n"/>
      <c r="N717" s="17">
        <f>IF(OR($H717="",$I717=""),"",MAX(0,$H717-$I717))</f>
        <v/>
      </c>
      <c r="O717" s="17">
        <f>IF(OR($I717="",$K717=""),"",$K717-$I717)</f>
        <v/>
      </c>
      <c r="P717" s="18">
        <f>IF($E717="","",IFERROR(INDEX('Sucursales y productos'!$G$2:$G$301,MATCH($E717,'Sucursales y productos'!$D$2:$D$301,0)),0))</f>
        <v/>
      </c>
      <c r="Q717" s="18">
        <f>IF($O717="","",$O717*N($P717))</f>
        <v/>
      </c>
      <c r="R717" s="18">
        <f>IF($I717="","",$I717*N($P717))</f>
        <v/>
      </c>
      <c r="S717" s="15">
        <f>IF($E717="","",IF($I717="","Pedido sin enviar",IF($K717="",IF(N($I717)&lt;N($H717),"Envío parcial · en camino","En camino"),IF($K717=$I717,IF(N($I717)&lt;N($H717),"Recibido · envío parcial","Recibido OK"),"Recibido con diferencia"))))</f>
        <v/>
      </c>
      <c r="T717" s="13" t="n"/>
      <c r="U717" s="15">
        <f>IF(OR($A717="",$A717&lt;&gt;Remito!$C$3),"",COUNTIF($A$2:$A717,$A717))</f>
        <v/>
      </c>
    </row>
    <row r="718">
      <c r="A718" s="13" t="n"/>
      <c r="B718" s="14" t="n"/>
      <c r="C718" s="13" t="n"/>
      <c r="D718" s="13" t="n"/>
      <c r="E718" s="13" t="n"/>
      <c r="F718" s="15">
        <f>IF($E718="","",IFERROR(INDEX('Sucursales y productos'!$E$2:$E$301,MATCH($E718,'Sucursales y productos'!$D$2:$D$301,0)),"Código no cargado"))</f>
        <v/>
      </c>
      <c r="G718" s="15">
        <f>IF($E718="","",IFERROR(INDEX('Sucursales y productos'!$F$2:$F$301,MATCH($E718,'Sucursales y productos'!$D$2:$D$301,0)),""))</f>
        <v/>
      </c>
      <c r="H718" s="16" t="n"/>
      <c r="I718" s="16" t="n"/>
      <c r="J718" s="14" t="n"/>
      <c r="K718" s="16" t="n"/>
      <c r="L718" s="14" t="n"/>
      <c r="M718" s="13" t="n"/>
      <c r="N718" s="17">
        <f>IF(OR($H718="",$I718=""),"",MAX(0,$H718-$I718))</f>
        <v/>
      </c>
      <c r="O718" s="17">
        <f>IF(OR($I718="",$K718=""),"",$K718-$I718)</f>
        <v/>
      </c>
      <c r="P718" s="18">
        <f>IF($E718="","",IFERROR(INDEX('Sucursales y productos'!$G$2:$G$301,MATCH($E718,'Sucursales y productos'!$D$2:$D$301,0)),0))</f>
        <v/>
      </c>
      <c r="Q718" s="18">
        <f>IF($O718="","",$O718*N($P718))</f>
        <v/>
      </c>
      <c r="R718" s="18">
        <f>IF($I718="","",$I718*N($P718))</f>
        <v/>
      </c>
      <c r="S718" s="15">
        <f>IF($E718="","",IF($I718="","Pedido sin enviar",IF($K718="",IF(N($I718)&lt;N($H718),"Envío parcial · en camino","En camino"),IF($K718=$I718,IF(N($I718)&lt;N($H718),"Recibido · envío parcial","Recibido OK"),"Recibido con diferencia"))))</f>
        <v/>
      </c>
      <c r="T718" s="13" t="n"/>
      <c r="U718" s="15">
        <f>IF(OR($A718="",$A718&lt;&gt;Remito!$C$3),"",COUNTIF($A$2:$A718,$A718))</f>
        <v/>
      </c>
    </row>
    <row r="719">
      <c r="A719" s="13" t="n"/>
      <c r="B719" s="14" t="n"/>
      <c r="C719" s="13" t="n"/>
      <c r="D719" s="13" t="n"/>
      <c r="E719" s="13" t="n"/>
      <c r="F719" s="15">
        <f>IF($E719="","",IFERROR(INDEX('Sucursales y productos'!$E$2:$E$301,MATCH($E719,'Sucursales y productos'!$D$2:$D$301,0)),"Código no cargado"))</f>
        <v/>
      </c>
      <c r="G719" s="15">
        <f>IF($E719="","",IFERROR(INDEX('Sucursales y productos'!$F$2:$F$301,MATCH($E719,'Sucursales y productos'!$D$2:$D$301,0)),""))</f>
        <v/>
      </c>
      <c r="H719" s="16" t="n"/>
      <c r="I719" s="16" t="n"/>
      <c r="J719" s="14" t="n"/>
      <c r="K719" s="16" t="n"/>
      <c r="L719" s="14" t="n"/>
      <c r="M719" s="13" t="n"/>
      <c r="N719" s="17">
        <f>IF(OR($H719="",$I719=""),"",MAX(0,$H719-$I719))</f>
        <v/>
      </c>
      <c r="O719" s="17">
        <f>IF(OR($I719="",$K719=""),"",$K719-$I719)</f>
        <v/>
      </c>
      <c r="P719" s="18">
        <f>IF($E719="","",IFERROR(INDEX('Sucursales y productos'!$G$2:$G$301,MATCH($E719,'Sucursales y productos'!$D$2:$D$301,0)),0))</f>
        <v/>
      </c>
      <c r="Q719" s="18">
        <f>IF($O719="","",$O719*N($P719))</f>
        <v/>
      </c>
      <c r="R719" s="18">
        <f>IF($I719="","",$I719*N($P719))</f>
        <v/>
      </c>
      <c r="S719" s="15">
        <f>IF($E719="","",IF($I719="","Pedido sin enviar",IF($K719="",IF(N($I719)&lt;N($H719),"Envío parcial · en camino","En camino"),IF($K719=$I719,IF(N($I719)&lt;N($H719),"Recibido · envío parcial","Recibido OK"),"Recibido con diferencia"))))</f>
        <v/>
      </c>
      <c r="T719" s="13" t="n"/>
      <c r="U719" s="15">
        <f>IF(OR($A719="",$A719&lt;&gt;Remito!$C$3),"",COUNTIF($A$2:$A719,$A719))</f>
        <v/>
      </c>
    </row>
    <row r="720">
      <c r="A720" s="13" t="n"/>
      <c r="B720" s="14" t="n"/>
      <c r="C720" s="13" t="n"/>
      <c r="D720" s="13" t="n"/>
      <c r="E720" s="13" t="n"/>
      <c r="F720" s="15">
        <f>IF($E720="","",IFERROR(INDEX('Sucursales y productos'!$E$2:$E$301,MATCH($E720,'Sucursales y productos'!$D$2:$D$301,0)),"Código no cargado"))</f>
        <v/>
      </c>
      <c r="G720" s="15">
        <f>IF($E720="","",IFERROR(INDEX('Sucursales y productos'!$F$2:$F$301,MATCH($E720,'Sucursales y productos'!$D$2:$D$301,0)),""))</f>
        <v/>
      </c>
      <c r="H720" s="16" t="n"/>
      <c r="I720" s="16" t="n"/>
      <c r="J720" s="14" t="n"/>
      <c r="K720" s="16" t="n"/>
      <c r="L720" s="14" t="n"/>
      <c r="M720" s="13" t="n"/>
      <c r="N720" s="17">
        <f>IF(OR($H720="",$I720=""),"",MAX(0,$H720-$I720))</f>
        <v/>
      </c>
      <c r="O720" s="17">
        <f>IF(OR($I720="",$K720=""),"",$K720-$I720)</f>
        <v/>
      </c>
      <c r="P720" s="18">
        <f>IF($E720="","",IFERROR(INDEX('Sucursales y productos'!$G$2:$G$301,MATCH($E720,'Sucursales y productos'!$D$2:$D$301,0)),0))</f>
        <v/>
      </c>
      <c r="Q720" s="18">
        <f>IF($O720="","",$O720*N($P720))</f>
        <v/>
      </c>
      <c r="R720" s="18">
        <f>IF($I720="","",$I720*N($P720))</f>
        <v/>
      </c>
      <c r="S720" s="15">
        <f>IF($E720="","",IF($I720="","Pedido sin enviar",IF($K720="",IF(N($I720)&lt;N($H720),"Envío parcial · en camino","En camino"),IF($K720=$I720,IF(N($I720)&lt;N($H720),"Recibido · envío parcial","Recibido OK"),"Recibido con diferencia"))))</f>
        <v/>
      </c>
      <c r="T720" s="13" t="n"/>
      <c r="U720" s="15">
        <f>IF(OR($A720="",$A720&lt;&gt;Remito!$C$3),"",COUNTIF($A$2:$A720,$A720))</f>
        <v/>
      </c>
    </row>
    <row r="721">
      <c r="A721" s="13" t="n"/>
      <c r="B721" s="14" t="n"/>
      <c r="C721" s="13" t="n"/>
      <c r="D721" s="13" t="n"/>
      <c r="E721" s="13" t="n"/>
      <c r="F721" s="15">
        <f>IF($E721="","",IFERROR(INDEX('Sucursales y productos'!$E$2:$E$301,MATCH($E721,'Sucursales y productos'!$D$2:$D$301,0)),"Código no cargado"))</f>
        <v/>
      </c>
      <c r="G721" s="15">
        <f>IF($E721="","",IFERROR(INDEX('Sucursales y productos'!$F$2:$F$301,MATCH($E721,'Sucursales y productos'!$D$2:$D$301,0)),""))</f>
        <v/>
      </c>
      <c r="H721" s="16" t="n"/>
      <c r="I721" s="16" t="n"/>
      <c r="J721" s="14" t="n"/>
      <c r="K721" s="16" t="n"/>
      <c r="L721" s="14" t="n"/>
      <c r="M721" s="13" t="n"/>
      <c r="N721" s="17">
        <f>IF(OR($H721="",$I721=""),"",MAX(0,$H721-$I721))</f>
        <v/>
      </c>
      <c r="O721" s="17">
        <f>IF(OR($I721="",$K721=""),"",$K721-$I721)</f>
        <v/>
      </c>
      <c r="P721" s="18">
        <f>IF($E721="","",IFERROR(INDEX('Sucursales y productos'!$G$2:$G$301,MATCH($E721,'Sucursales y productos'!$D$2:$D$301,0)),0))</f>
        <v/>
      </c>
      <c r="Q721" s="18">
        <f>IF($O721="","",$O721*N($P721))</f>
        <v/>
      </c>
      <c r="R721" s="18">
        <f>IF($I721="","",$I721*N($P721))</f>
        <v/>
      </c>
      <c r="S721" s="15">
        <f>IF($E721="","",IF($I721="","Pedido sin enviar",IF($K721="",IF(N($I721)&lt;N($H721),"Envío parcial · en camino","En camino"),IF($K721=$I721,IF(N($I721)&lt;N($H721),"Recibido · envío parcial","Recibido OK"),"Recibido con diferencia"))))</f>
        <v/>
      </c>
      <c r="T721" s="13" t="n"/>
      <c r="U721" s="15">
        <f>IF(OR($A721="",$A721&lt;&gt;Remito!$C$3),"",COUNTIF($A$2:$A721,$A721))</f>
        <v/>
      </c>
    </row>
    <row r="722">
      <c r="A722" s="13" t="n"/>
      <c r="B722" s="14" t="n"/>
      <c r="C722" s="13" t="n"/>
      <c r="D722" s="13" t="n"/>
      <c r="E722" s="13" t="n"/>
      <c r="F722" s="15">
        <f>IF($E722="","",IFERROR(INDEX('Sucursales y productos'!$E$2:$E$301,MATCH($E722,'Sucursales y productos'!$D$2:$D$301,0)),"Código no cargado"))</f>
        <v/>
      </c>
      <c r="G722" s="15">
        <f>IF($E722="","",IFERROR(INDEX('Sucursales y productos'!$F$2:$F$301,MATCH($E722,'Sucursales y productos'!$D$2:$D$301,0)),""))</f>
        <v/>
      </c>
      <c r="H722" s="16" t="n"/>
      <c r="I722" s="16" t="n"/>
      <c r="J722" s="14" t="n"/>
      <c r="K722" s="16" t="n"/>
      <c r="L722" s="14" t="n"/>
      <c r="M722" s="13" t="n"/>
      <c r="N722" s="17">
        <f>IF(OR($H722="",$I722=""),"",MAX(0,$H722-$I722))</f>
        <v/>
      </c>
      <c r="O722" s="17">
        <f>IF(OR($I722="",$K722=""),"",$K722-$I722)</f>
        <v/>
      </c>
      <c r="P722" s="18">
        <f>IF($E722="","",IFERROR(INDEX('Sucursales y productos'!$G$2:$G$301,MATCH($E722,'Sucursales y productos'!$D$2:$D$301,0)),0))</f>
        <v/>
      </c>
      <c r="Q722" s="18">
        <f>IF($O722="","",$O722*N($P722))</f>
        <v/>
      </c>
      <c r="R722" s="18">
        <f>IF($I722="","",$I722*N($P722))</f>
        <v/>
      </c>
      <c r="S722" s="15">
        <f>IF($E722="","",IF($I722="","Pedido sin enviar",IF($K722="",IF(N($I722)&lt;N($H722),"Envío parcial · en camino","En camino"),IF($K722=$I722,IF(N($I722)&lt;N($H722),"Recibido · envío parcial","Recibido OK"),"Recibido con diferencia"))))</f>
        <v/>
      </c>
      <c r="T722" s="13" t="n"/>
      <c r="U722" s="15">
        <f>IF(OR($A722="",$A722&lt;&gt;Remito!$C$3),"",COUNTIF($A$2:$A722,$A722))</f>
        <v/>
      </c>
    </row>
    <row r="723">
      <c r="A723" s="13" t="n"/>
      <c r="B723" s="14" t="n"/>
      <c r="C723" s="13" t="n"/>
      <c r="D723" s="13" t="n"/>
      <c r="E723" s="13" t="n"/>
      <c r="F723" s="15">
        <f>IF($E723="","",IFERROR(INDEX('Sucursales y productos'!$E$2:$E$301,MATCH($E723,'Sucursales y productos'!$D$2:$D$301,0)),"Código no cargado"))</f>
        <v/>
      </c>
      <c r="G723" s="15">
        <f>IF($E723="","",IFERROR(INDEX('Sucursales y productos'!$F$2:$F$301,MATCH($E723,'Sucursales y productos'!$D$2:$D$301,0)),""))</f>
        <v/>
      </c>
      <c r="H723" s="16" t="n"/>
      <c r="I723" s="16" t="n"/>
      <c r="J723" s="14" t="n"/>
      <c r="K723" s="16" t="n"/>
      <c r="L723" s="14" t="n"/>
      <c r="M723" s="13" t="n"/>
      <c r="N723" s="17">
        <f>IF(OR($H723="",$I723=""),"",MAX(0,$H723-$I723))</f>
        <v/>
      </c>
      <c r="O723" s="17">
        <f>IF(OR($I723="",$K723=""),"",$K723-$I723)</f>
        <v/>
      </c>
      <c r="P723" s="18">
        <f>IF($E723="","",IFERROR(INDEX('Sucursales y productos'!$G$2:$G$301,MATCH($E723,'Sucursales y productos'!$D$2:$D$301,0)),0))</f>
        <v/>
      </c>
      <c r="Q723" s="18">
        <f>IF($O723="","",$O723*N($P723))</f>
        <v/>
      </c>
      <c r="R723" s="18">
        <f>IF($I723="","",$I723*N($P723))</f>
        <v/>
      </c>
      <c r="S723" s="15">
        <f>IF($E723="","",IF($I723="","Pedido sin enviar",IF($K723="",IF(N($I723)&lt;N($H723),"Envío parcial · en camino","En camino"),IF($K723=$I723,IF(N($I723)&lt;N($H723),"Recibido · envío parcial","Recibido OK"),"Recibido con diferencia"))))</f>
        <v/>
      </c>
      <c r="T723" s="13" t="n"/>
      <c r="U723" s="15">
        <f>IF(OR($A723="",$A723&lt;&gt;Remito!$C$3),"",COUNTIF($A$2:$A723,$A723))</f>
        <v/>
      </c>
    </row>
    <row r="724">
      <c r="A724" s="13" t="n"/>
      <c r="B724" s="14" t="n"/>
      <c r="C724" s="13" t="n"/>
      <c r="D724" s="13" t="n"/>
      <c r="E724" s="13" t="n"/>
      <c r="F724" s="15">
        <f>IF($E724="","",IFERROR(INDEX('Sucursales y productos'!$E$2:$E$301,MATCH($E724,'Sucursales y productos'!$D$2:$D$301,0)),"Código no cargado"))</f>
        <v/>
      </c>
      <c r="G724" s="15">
        <f>IF($E724="","",IFERROR(INDEX('Sucursales y productos'!$F$2:$F$301,MATCH($E724,'Sucursales y productos'!$D$2:$D$301,0)),""))</f>
        <v/>
      </c>
      <c r="H724" s="16" t="n"/>
      <c r="I724" s="16" t="n"/>
      <c r="J724" s="14" t="n"/>
      <c r="K724" s="16" t="n"/>
      <c r="L724" s="14" t="n"/>
      <c r="M724" s="13" t="n"/>
      <c r="N724" s="17">
        <f>IF(OR($H724="",$I724=""),"",MAX(0,$H724-$I724))</f>
        <v/>
      </c>
      <c r="O724" s="17">
        <f>IF(OR($I724="",$K724=""),"",$K724-$I724)</f>
        <v/>
      </c>
      <c r="P724" s="18">
        <f>IF($E724="","",IFERROR(INDEX('Sucursales y productos'!$G$2:$G$301,MATCH($E724,'Sucursales y productos'!$D$2:$D$301,0)),0))</f>
        <v/>
      </c>
      <c r="Q724" s="18">
        <f>IF($O724="","",$O724*N($P724))</f>
        <v/>
      </c>
      <c r="R724" s="18">
        <f>IF($I724="","",$I724*N($P724))</f>
        <v/>
      </c>
      <c r="S724" s="15">
        <f>IF($E724="","",IF($I724="","Pedido sin enviar",IF($K724="",IF(N($I724)&lt;N($H724),"Envío parcial · en camino","En camino"),IF($K724=$I724,IF(N($I724)&lt;N($H724),"Recibido · envío parcial","Recibido OK"),"Recibido con diferencia"))))</f>
        <v/>
      </c>
      <c r="T724" s="13" t="n"/>
      <c r="U724" s="15">
        <f>IF(OR($A724="",$A724&lt;&gt;Remito!$C$3),"",COUNTIF($A$2:$A724,$A724))</f>
        <v/>
      </c>
    </row>
    <row r="725">
      <c r="A725" s="13" t="n"/>
      <c r="B725" s="14" t="n"/>
      <c r="C725" s="13" t="n"/>
      <c r="D725" s="13" t="n"/>
      <c r="E725" s="13" t="n"/>
      <c r="F725" s="15">
        <f>IF($E725="","",IFERROR(INDEX('Sucursales y productos'!$E$2:$E$301,MATCH($E725,'Sucursales y productos'!$D$2:$D$301,0)),"Código no cargado"))</f>
        <v/>
      </c>
      <c r="G725" s="15">
        <f>IF($E725="","",IFERROR(INDEX('Sucursales y productos'!$F$2:$F$301,MATCH($E725,'Sucursales y productos'!$D$2:$D$301,0)),""))</f>
        <v/>
      </c>
      <c r="H725" s="16" t="n"/>
      <c r="I725" s="16" t="n"/>
      <c r="J725" s="14" t="n"/>
      <c r="K725" s="16" t="n"/>
      <c r="L725" s="14" t="n"/>
      <c r="M725" s="13" t="n"/>
      <c r="N725" s="17">
        <f>IF(OR($H725="",$I725=""),"",MAX(0,$H725-$I725))</f>
        <v/>
      </c>
      <c r="O725" s="17">
        <f>IF(OR($I725="",$K725=""),"",$K725-$I725)</f>
        <v/>
      </c>
      <c r="P725" s="18">
        <f>IF($E725="","",IFERROR(INDEX('Sucursales y productos'!$G$2:$G$301,MATCH($E725,'Sucursales y productos'!$D$2:$D$301,0)),0))</f>
        <v/>
      </c>
      <c r="Q725" s="18">
        <f>IF($O725="","",$O725*N($P725))</f>
        <v/>
      </c>
      <c r="R725" s="18">
        <f>IF($I725="","",$I725*N($P725))</f>
        <v/>
      </c>
      <c r="S725" s="15">
        <f>IF($E725="","",IF($I725="","Pedido sin enviar",IF($K725="",IF(N($I725)&lt;N($H725),"Envío parcial · en camino","En camino"),IF($K725=$I725,IF(N($I725)&lt;N($H725),"Recibido · envío parcial","Recibido OK"),"Recibido con diferencia"))))</f>
        <v/>
      </c>
      <c r="T725" s="13" t="n"/>
      <c r="U725" s="15">
        <f>IF(OR($A725="",$A725&lt;&gt;Remito!$C$3),"",COUNTIF($A$2:$A725,$A725))</f>
        <v/>
      </c>
    </row>
    <row r="726">
      <c r="A726" s="13" t="n"/>
      <c r="B726" s="14" t="n"/>
      <c r="C726" s="13" t="n"/>
      <c r="D726" s="13" t="n"/>
      <c r="E726" s="13" t="n"/>
      <c r="F726" s="15">
        <f>IF($E726="","",IFERROR(INDEX('Sucursales y productos'!$E$2:$E$301,MATCH($E726,'Sucursales y productos'!$D$2:$D$301,0)),"Código no cargado"))</f>
        <v/>
      </c>
      <c r="G726" s="15">
        <f>IF($E726="","",IFERROR(INDEX('Sucursales y productos'!$F$2:$F$301,MATCH($E726,'Sucursales y productos'!$D$2:$D$301,0)),""))</f>
        <v/>
      </c>
      <c r="H726" s="16" t="n"/>
      <c r="I726" s="16" t="n"/>
      <c r="J726" s="14" t="n"/>
      <c r="K726" s="16" t="n"/>
      <c r="L726" s="14" t="n"/>
      <c r="M726" s="13" t="n"/>
      <c r="N726" s="17">
        <f>IF(OR($H726="",$I726=""),"",MAX(0,$H726-$I726))</f>
        <v/>
      </c>
      <c r="O726" s="17">
        <f>IF(OR($I726="",$K726=""),"",$K726-$I726)</f>
        <v/>
      </c>
      <c r="P726" s="18">
        <f>IF($E726="","",IFERROR(INDEX('Sucursales y productos'!$G$2:$G$301,MATCH($E726,'Sucursales y productos'!$D$2:$D$301,0)),0))</f>
        <v/>
      </c>
      <c r="Q726" s="18">
        <f>IF($O726="","",$O726*N($P726))</f>
        <v/>
      </c>
      <c r="R726" s="18">
        <f>IF($I726="","",$I726*N($P726))</f>
        <v/>
      </c>
      <c r="S726" s="15">
        <f>IF($E726="","",IF($I726="","Pedido sin enviar",IF($K726="",IF(N($I726)&lt;N($H726),"Envío parcial · en camino","En camino"),IF($K726=$I726,IF(N($I726)&lt;N($H726),"Recibido · envío parcial","Recibido OK"),"Recibido con diferencia"))))</f>
        <v/>
      </c>
      <c r="T726" s="13" t="n"/>
      <c r="U726" s="15">
        <f>IF(OR($A726="",$A726&lt;&gt;Remito!$C$3),"",COUNTIF($A$2:$A726,$A726))</f>
        <v/>
      </c>
    </row>
    <row r="727">
      <c r="A727" s="13" t="n"/>
      <c r="B727" s="14" t="n"/>
      <c r="C727" s="13" t="n"/>
      <c r="D727" s="13" t="n"/>
      <c r="E727" s="13" t="n"/>
      <c r="F727" s="15">
        <f>IF($E727="","",IFERROR(INDEX('Sucursales y productos'!$E$2:$E$301,MATCH($E727,'Sucursales y productos'!$D$2:$D$301,0)),"Código no cargado"))</f>
        <v/>
      </c>
      <c r="G727" s="15">
        <f>IF($E727="","",IFERROR(INDEX('Sucursales y productos'!$F$2:$F$301,MATCH($E727,'Sucursales y productos'!$D$2:$D$301,0)),""))</f>
        <v/>
      </c>
      <c r="H727" s="16" t="n"/>
      <c r="I727" s="16" t="n"/>
      <c r="J727" s="14" t="n"/>
      <c r="K727" s="16" t="n"/>
      <c r="L727" s="14" t="n"/>
      <c r="M727" s="13" t="n"/>
      <c r="N727" s="17">
        <f>IF(OR($H727="",$I727=""),"",MAX(0,$H727-$I727))</f>
        <v/>
      </c>
      <c r="O727" s="17">
        <f>IF(OR($I727="",$K727=""),"",$K727-$I727)</f>
        <v/>
      </c>
      <c r="P727" s="18">
        <f>IF($E727="","",IFERROR(INDEX('Sucursales y productos'!$G$2:$G$301,MATCH($E727,'Sucursales y productos'!$D$2:$D$301,0)),0))</f>
        <v/>
      </c>
      <c r="Q727" s="18">
        <f>IF($O727="","",$O727*N($P727))</f>
        <v/>
      </c>
      <c r="R727" s="18">
        <f>IF($I727="","",$I727*N($P727))</f>
        <v/>
      </c>
      <c r="S727" s="15">
        <f>IF($E727="","",IF($I727="","Pedido sin enviar",IF($K727="",IF(N($I727)&lt;N($H727),"Envío parcial · en camino","En camino"),IF($K727=$I727,IF(N($I727)&lt;N($H727),"Recibido · envío parcial","Recibido OK"),"Recibido con diferencia"))))</f>
        <v/>
      </c>
      <c r="T727" s="13" t="n"/>
      <c r="U727" s="15">
        <f>IF(OR($A727="",$A727&lt;&gt;Remito!$C$3),"",COUNTIF($A$2:$A727,$A727))</f>
        <v/>
      </c>
    </row>
    <row r="728">
      <c r="A728" s="13" t="n"/>
      <c r="B728" s="14" t="n"/>
      <c r="C728" s="13" t="n"/>
      <c r="D728" s="13" t="n"/>
      <c r="E728" s="13" t="n"/>
      <c r="F728" s="15">
        <f>IF($E728="","",IFERROR(INDEX('Sucursales y productos'!$E$2:$E$301,MATCH($E728,'Sucursales y productos'!$D$2:$D$301,0)),"Código no cargado"))</f>
        <v/>
      </c>
      <c r="G728" s="15">
        <f>IF($E728="","",IFERROR(INDEX('Sucursales y productos'!$F$2:$F$301,MATCH($E728,'Sucursales y productos'!$D$2:$D$301,0)),""))</f>
        <v/>
      </c>
      <c r="H728" s="16" t="n"/>
      <c r="I728" s="16" t="n"/>
      <c r="J728" s="14" t="n"/>
      <c r="K728" s="16" t="n"/>
      <c r="L728" s="14" t="n"/>
      <c r="M728" s="13" t="n"/>
      <c r="N728" s="17">
        <f>IF(OR($H728="",$I728=""),"",MAX(0,$H728-$I728))</f>
        <v/>
      </c>
      <c r="O728" s="17">
        <f>IF(OR($I728="",$K728=""),"",$K728-$I728)</f>
        <v/>
      </c>
      <c r="P728" s="18">
        <f>IF($E728="","",IFERROR(INDEX('Sucursales y productos'!$G$2:$G$301,MATCH($E728,'Sucursales y productos'!$D$2:$D$301,0)),0))</f>
        <v/>
      </c>
      <c r="Q728" s="18">
        <f>IF($O728="","",$O728*N($P728))</f>
        <v/>
      </c>
      <c r="R728" s="18">
        <f>IF($I728="","",$I728*N($P728))</f>
        <v/>
      </c>
      <c r="S728" s="15">
        <f>IF($E728="","",IF($I728="","Pedido sin enviar",IF($K728="",IF(N($I728)&lt;N($H728),"Envío parcial · en camino","En camino"),IF($K728=$I728,IF(N($I728)&lt;N($H728),"Recibido · envío parcial","Recibido OK"),"Recibido con diferencia"))))</f>
        <v/>
      </c>
      <c r="T728" s="13" t="n"/>
      <c r="U728" s="15">
        <f>IF(OR($A728="",$A728&lt;&gt;Remito!$C$3),"",COUNTIF($A$2:$A728,$A728))</f>
        <v/>
      </c>
    </row>
    <row r="729">
      <c r="A729" s="13" t="n"/>
      <c r="B729" s="14" t="n"/>
      <c r="C729" s="13" t="n"/>
      <c r="D729" s="13" t="n"/>
      <c r="E729" s="13" t="n"/>
      <c r="F729" s="15">
        <f>IF($E729="","",IFERROR(INDEX('Sucursales y productos'!$E$2:$E$301,MATCH($E729,'Sucursales y productos'!$D$2:$D$301,0)),"Código no cargado"))</f>
        <v/>
      </c>
      <c r="G729" s="15">
        <f>IF($E729="","",IFERROR(INDEX('Sucursales y productos'!$F$2:$F$301,MATCH($E729,'Sucursales y productos'!$D$2:$D$301,0)),""))</f>
        <v/>
      </c>
      <c r="H729" s="16" t="n"/>
      <c r="I729" s="16" t="n"/>
      <c r="J729" s="14" t="n"/>
      <c r="K729" s="16" t="n"/>
      <c r="L729" s="14" t="n"/>
      <c r="M729" s="13" t="n"/>
      <c r="N729" s="17">
        <f>IF(OR($H729="",$I729=""),"",MAX(0,$H729-$I729))</f>
        <v/>
      </c>
      <c r="O729" s="17">
        <f>IF(OR($I729="",$K729=""),"",$K729-$I729)</f>
        <v/>
      </c>
      <c r="P729" s="18">
        <f>IF($E729="","",IFERROR(INDEX('Sucursales y productos'!$G$2:$G$301,MATCH($E729,'Sucursales y productos'!$D$2:$D$301,0)),0))</f>
        <v/>
      </c>
      <c r="Q729" s="18">
        <f>IF($O729="","",$O729*N($P729))</f>
        <v/>
      </c>
      <c r="R729" s="18">
        <f>IF($I729="","",$I729*N($P729))</f>
        <v/>
      </c>
      <c r="S729" s="15">
        <f>IF($E729="","",IF($I729="","Pedido sin enviar",IF($K729="",IF(N($I729)&lt;N($H729),"Envío parcial · en camino","En camino"),IF($K729=$I729,IF(N($I729)&lt;N($H729),"Recibido · envío parcial","Recibido OK"),"Recibido con diferencia"))))</f>
        <v/>
      </c>
      <c r="T729" s="13" t="n"/>
      <c r="U729" s="15">
        <f>IF(OR($A729="",$A729&lt;&gt;Remito!$C$3),"",COUNTIF($A$2:$A729,$A729))</f>
        <v/>
      </c>
    </row>
    <row r="730">
      <c r="A730" s="13" t="n"/>
      <c r="B730" s="14" t="n"/>
      <c r="C730" s="13" t="n"/>
      <c r="D730" s="13" t="n"/>
      <c r="E730" s="13" t="n"/>
      <c r="F730" s="15">
        <f>IF($E730="","",IFERROR(INDEX('Sucursales y productos'!$E$2:$E$301,MATCH($E730,'Sucursales y productos'!$D$2:$D$301,0)),"Código no cargado"))</f>
        <v/>
      </c>
      <c r="G730" s="15">
        <f>IF($E730="","",IFERROR(INDEX('Sucursales y productos'!$F$2:$F$301,MATCH($E730,'Sucursales y productos'!$D$2:$D$301,0)),""))</f>
        <v/>
      </c>
      <c r="H730" s="16" t="n"/>
      <c r="I730" s="16" t="n"/>
      <c r="J730" s="14" t="n"/>
      <c r="K730" s="16" t="n"/>
      <c r="L730" s="14" t="n"/>
      <c r="M730" s="13" t="n"/>
      <c r="N730" s="17">
        <f>IF(OR($H730="",$I730=""),"",MAX(0,$H730-$I730))</f>
        <v/>
      </c>
      <c r="O730" s="17">
        <f>IF(OR($I730="",$K730=""),"",$K730-$I730)</f>
        <v/>
      </c>
      <c r="P730" s="18">
        <f>IF($E730="","",IFERROR(INDEX('Sucursales y productos'!$G$2:$G$301,MATCH($E730,'Sucursales y productos'!$D$2:$D$301,0)),0))</f>
        <v/>
      </c>
      <c r="Q730" s="18">
        <f>IF($O730="","",$O730*N($P730))</f>
        <v/>
      </c>
      <c r="R730" s="18">
        <f>IF($I730="","",$I730*N($P730))</f>
        <v/>
      </c>
      <c r="S730" s="15">
        <f>IF($E730="","",IF($I730="","Pedido sin enviar",IF($K730="",IF(N($I730)&lt;N($H730),"Envío parcial · en camino","En camino"),IF($K730=$I730,IF(N($I730)&lt;N($H730),"Recibido · envío parcial","Recibido OK"),"Recibido con diferencia"))))</f>
        <v/>
      </c>
      <c r="T730" s="13" t="n"/>
      <c r="U730" s="15">
        <f>IF(OR($A730="",$A730&lt;&gt;Remito!$C$3),"",COUNTIF($A$2:$A730,$A730))</f>
        <v/>
      </c>
    </row>
    <row r="731">
      <c r="A731" s="13" t="n"/>
      <c r="B731" s="14" t="n"/>
      <c r="C731" s="13" t="n"/>
      <c r="D731" s="13" t="n"/>
      <c r="E731" s="13" t="n"/>
      <c r="F731" s="15">
        <f>IF($E731="","",IFERROR(INDEX('Sucursales y productos'!$E$2:$E$301,MATCH($E731,'Sucursales y productos'!$D$2:$D$301,0)),"Código no cargado"))</f>
        <v/>
      </c>
      <c r="G731" s="15">
        <f>IF($E731="","",IFERROR(INDEX('Sucursales y productos'!$F$2:$F$301,MATCH($E731,'Sucursales y productos'!$D$2:$D$301,0)),""))</f>
        <v/>
      </c>
      <c r="H731" s="16" t="n"/>
      <c r="I731" s="16" t="n"/>
      <c r="J731" s="14" t="n"/>
      <c r="K731" s="16" t="n"/>
      <c r="L731" s="14" t="n"/>
      <c r="M731" s="13" t="n"/>
      <c r="N731" s="17">
        <f>IF(OR($H731="",$I731=""),"",MAX(0,$H731-$I731))</f>
        <v/>
      </c>
      <c r="O731" s="17">
        <f>IF(OR($I731="",$K731=""),"",$K731-$I731)</f>
        <v/>
      </c>
      <c r="P731" s="18">
        <f>IF($E731="","",IFERROR(INDEX('Sucursales y productos'!$G$2:$G$301,MATCH($E731,'Sucursales y productos'!$D$2:$D$301,0)),0))</f>
        <v/>
      </c>
      <c r="Q731" s="18">
        <f>IF($O731="","",$O731*N($P731))</f>
        <v/>
      </c>
      <c r="R731" s="18">
        <f>IF($I731="","",$I731*N($P731))</f>
        <v/>
      </c>
      <c r="S731" s="15">
        <f>IF($E731="","",IF($I731="","Pedido sin enviar",IF($K731="",IF(N($I731)&lt;N($H731),"Envío parcial · en camino","En camino"),IF($K731=$I731,IF(N($I731)&lt;N($H731),"Recibido · envío parcial","Recibido OK"),"Recibido con diferencia"))))</f>
        <v/>
      </c>
      <c r="T731" s="13" t="n"/>
      <c r="U731" s="15">
        <f>IF(OR($A731="",$A731&lt;&gt;Remito!$C$3),"",COUNTIF($A$2:$A731,$A731))</f>
        <v/>
      </c>
    </row>
    <row r="732">
      <c r="A732" s="13" t="n"/>
      <c r="B732" s="14" t="n"/>
      <c r="C732" s="13" t="n"/>
      <c r="D732" s="13" t="n"/>
      <c r="E732" s="13" t="n"/>
      <c r="F732" s="15">
        <f>IF($E732="","",IFERROR(INDEX('Sucursales y productos'!$E$2:$E$301,MATCH($E732,'Sucursales y productos'!$D$2:$D$301,0)),"Código no cargado"))</f>
        <v/>
      </c>
      <c r="G732" s="15">
        <f>IF($E732="","",IFERROR(INDEX('Sucursales y productos'!$F$2:$F$301,MATCH($E732,'Sucursales y productos'!$D$2:$D$301,0)),""))</f>
        <v/>
      </c>
      <c r="H732" s="16" t="n"/>
      <c r="I732" s="16" t="n"/>
      <c r="J732" s="14" t="n"/>
      <c r="K732" s="16" t="n"/>
      <c r="L732" s="14" t="n"/>
      <c r="M732" s="13" t="n"/>
      <c r="N732" s="17">
        <f>IF(OR($H732="",$I732=""),"",MAX(0,$H732-$I732))</f>
        <v/>
      </c>
      <c r="O732" s="17">
        <f>IF(OR($I732="",$K732=""),"",$K732-$I732)</f>
        <v/>
      </c>
      <c r="P732" s="18">
        <f>IF($E732="","",IFERROR(INDEX('Sucursales y productos'!$G$2:$G$301,MATCH($E732,'Sucursales y productos'!$D$2:$D$301,0)),0))</f>
        <v/>
      </c>
      <c r="Q732" s="18">
        <f>IF($O732="","",$O732*N($P732))</f>
        <v/>
      </c>
      <c r="R732" s="18">
        <f>IF($I732="","",$I732*N($P732))</f>
        <v/>
      </c>
      <c r="S732" s="15">
        <f>IF($E732="","",IF($I732="","Pedido sin enviar",IF($K732="",IF(N($I732)&lt;N($H732),"Envío parcial · en camino","En camino"),IF($K732=$I732,IF(N($I732)&lt;N($H732),"Recibido · envío parcial","Recibido OK"),"Recibido con diferencia"))))</f>
        <v/>
      </c>
      <c r="T732" s="13" t="n"/>
      <c r="U732" s="15">
        <f>IF(OR($A732="",$A732&lt;&gt;Remito!$C$3),"",COUNTIF($A$2:$A732,$A732))</f>
        <v/>
      </c>
    </row>
    <row r="733">
      <c r="A733" s="13" t="n"/>
      <c r="B733" s="14" t="n"/>
      <c r="C733" s="13" t="n"/>
      <c r="D733" s="13" t="n"/>
      <c r="E733" s="13" t="n"/>
      <c r="F733" s="15">
        <f>IF($E733="","",IFERROR(INDEX('Sucursales y productos'!$E$2:$E$301,MATCH($E733,'Sucursales y productos'!$D$2:$D$301,0)),"Código no cargado"))</f>
        <v/>
      </c>
      <c r="G733" s="15">
        <f>IF($E733="","",IFERROR(INDEX('Sucursales y productos'!$F$2:$F$301,MATCH($E733,'Sucursales y productos'!$D$2:$D$301,0)),""))</f>
        <v/>
      </c>
      <c r="H733" s="16" t="n"/>
      <c r="I733" s="16" t="n"/>
      <c r="J733" s="14" t="n"/>
      <c r="K733" s="16" t="n"/>
      <c r="L733" s="14" t="n"/>
      <c r="M733" s="13" t="n"/>
      <c r="N733" s="17">
        <f>IF(OR($H733="",$I733=""),"",MAX(0,$H733-$I733))</f>
        <v/>
      </c>
      <c r="O733" s="17">
        <f>IF(OR($I733="",$K733=""),"",$K733-$I733)</f>
        <v/>
      </c>
      <c r="P733" s="18">
        <f>IF($E733="","",IFERROR(INDEX('Sucursales y productos'!$G$2:$G$301,MATCH($E733,'Sucursales y productos'!$D$2:$D$301,0)),0))</f>
        <v/>
      </c>
      <c r="Q733" s="18">
        <f>IF($O733="","",$O733*N($P733))</f>
        <v/>
      </c>
      <c r="R733" s="18">
        <f>IF($I733="","",$I733*N($P733))</f>
        <v/>
      </c>
      <c r="S733" s="15">
        <f>IF($E733="","",IF($I733="","Pedido sin enviar",IF($K733="",IF(N($I733)&lt;N($H733),"Envío parcial · en camino","En camino"),IF($K733=$I733,IF(N($I733)&lt;N($H733),"Recibido · envío parcial","Recibido OK"),"Recibido con diferencia"))))</f>
        <v/>
      </c>
      <c r="T733" s="13" t="n"/>
      <c r="U733" s="15">
        <f>IF(OR($A733="",$A733&lt;&gt;Remito!$C$3),"",COUNTIF($A$2:$A733,$A733))</f>
        <v/>
      </c>
    </row>
    <row r="734">
      <c r="A734" s="13" t="n"/>
      <c r="B734" s="14" t="n"/>
      <c r="C734" s="13" t="n"/>
      <c r="D734" s="13" t="n"/>
      <c r="E734" s="13" t="n"/>
      <c r="F734" s="15">
        <f>IF($E734="","",IFERROR(INDEX('Sucursales y productos'!$E$2:$E$301,MATCH($E734,'Sucursales y productos'!$D$2:$D$301,0)),"Código no cargado"))</f>
        <v/>
      </c>
      <c r="G734" s="15">
        <f>IF($E734="","",IFERROR(INDEX('Sucursales y productos'!$F$2:$F$301,MATCH($E734,'Sucursales y productos'!$D$2:$D$301,0)),""))</f>
        <v/>
      </c>
      <c r="H734" s="16" t="n"/>
      <c r="I734" s="16" t="n"/>
      <c r="J734" s="14" t="n"/>
      <c r="K734" s="16" t="n"/>
      <c r="L734" s="14" t="n"/>
      <c r="M734" s="13" t="n"/>
      <c r="N734" s="17">
        <f>IF(OR($H734="",$I734=""),"",MAX(0,$H734-$I734))</f>
        <v/>
      </c>
      <c r="O734" s="17">
        <f>IF(OR($I734="",$K734=""),"",$K734-$I734)</f>
        <v/>
      </c>
      <c r="P734" s="18">
        <f>IF($E734="","",IFERROR(INDEX('Sucursales y productos'!$G$2:$G$301,MATCH($E734,'Sucursales y productos'!$D$2:$D$301,0)),0))</f>
        <v/>
      </c>
      <c r="Q734" s="18">
        <f>IF($O734="","",$O734*N($P734))</f>
        <v/>
      </c>
      <c r="R734" s="18">
        <f>IF($I734="","",$I734*N($P734))</f>
        <v/>
      </c>
      <c r="S734" s="15">
        <f>IF($E734="","",IF($I734="","Pedido sin enviar",IF($K734="",IF(N($I734)&lt;N($H734),"Envío parcial · en camino","En camino"),IF($K734=$I734,IF(N($I734)&lt;N($H734),"Recibido · envío parcial","Recibido OK"),"Recibido con diferencia"))))</f>
        <v/>
      </c>
      <c r="T734" s="13" t="n"/>
      <c r="U734" s="15">
        <f>IF(OR($A734="",$A734&lt;&gt;Remito!$C$3),"",COUNTIF($A$2:$A734,$A734))</f>
        <v/>
      </c>
    </row>
    <row r="735">
      <c r="A735" s="13" t="n"/>
      <c r="B735" s="14" t="n"/>
      <c r="C735" s="13" t="n"/>
      <c r="D735" s="13" t="n"/>
      <c r="E735" s="13" t="n"/>
      <c r="F735" s="15">
        <f>IF($E735="","",IFERROR(INDEX('Sucursales y productos'!$E$2:$E$301,MATCH($E735,'Sucursales y productos'!$D$2:$D$301,0)),"Código no cargado"))</f>
        <v/>
      </c>
      <c r="G735" s="15">
        <f>IF($E735="","",IFERROR(INDEX('Sucursales y productos'!$F$2:$F$301,MATCH($E735,'Sucursales y productos'!$D$2:$D$301,0)),""))</f>
        <v/>
      </c>
      <c r="H735" s="16" t="n"/>
      <c r="I735" s="16" t="n"/>
      <c r="J735" s="14" t="n"/>
      <c r="K735" s="16" t="n"/>
      <c r="L735" s="14" t="n"/>
      <c r="M735" s="13" t="n"/>
      <c r="N735" s="17">
        <f>IF(OR($H735="",$I735=""),"",MAX(0,$H735-$I735))</f>
        <v/>
      </c>
      <c r="O735" s="17">
        <f>IF(OR($I735="",$K735=""),"",$K735-$I735)</f>
        <v/>
      </c>
      <c r="P735" s="18">
        <f>IF($E735="","",IFERROR(INDEX('Sucursales y productos'!$G$2:$G$301,MATCH($E735,'Sucursales y productos'!$D$2:$D$301,0)),0))</f>
        <v/>
      </c>
      <c r="Q735" s="18">
        <f>IF($O735="","",$O735*N($P735))</f>
        <v/>
      </c>
      <c r="R735" s="18">
        <f>IF($I735="","",$I735*N($P735))</f>
        <v/>
      </c>
      <c r="S735" s="15">
        <f>IF($E735="","",IF($I735="","Pedido sin enviar",IF($K735="",IF(N($I735)&lt;N($H735),"Envío parcial · en camino","En camino"),IF($K735=$I735,IF(N($I735)&lt;N($H735),"Recibido · envío parcial","Recibido OK"),"Recibido con diferencia"))))</f>
        <v/>
      </c>
      <c r="T735" s="13" t="n"/>
      <c r="U735" s="15">
        <f>IF(OR($A735="",$A735&lt;&gt;Remito!$C$3),"",COUNTIF($A$2:$A735,$A735))</f>
        <v/>
      </c>
    </row>
    <row r="736">
      <c r="A736" s="13" t="n"/>
      <c r="B736" s="14" t="n"/>
      <c r="C736" s="13" t="n"/>
      <c r="D736" s="13" t="n"/>
      <c r="E736" s="13" t="n"/>
      <c r="F736" s="15">
        <f>IF($E736="","",IFERROR(INDEX('Sucursales y productos'!$E$2:$E$301,MATCH($E736,'Sucursales y productos'!$D$2:$D$301,0)),"Código no cargado"))</f>
        <v/>
      </c>
      <c r="G736" s="15">
        <f>IF($E736="","",IFERROR(INDEX('Sucursales y productos'!$F$2:$F$301,MATCH($E736,'Sucursales y productos'!$D$2:$D$301,0)),""))</f>
        <v/>
      </c>
      <c r="H736" s="16" t="n"/>
      <c r="I736" s="16" t="n"/>
      <c r="J736" s="14" t="n"/>
      <c r="K736" s="16" t="n"/>
      <c r="L736" s="14" t="n"/>
      <c r="M736" s="13" t="n"/>
      <c r="N736" s="17">
        <f>IF(OR($H736="",$I736=""),"",MAX(0,$H736-$I736))</f>
        <v/>
      </c>
      <c r="O736" s="17">
        <f>IF(OR($I736="",$K736=""),"",$K736-$I736)</f>
        <v/>
      </c>
      <c r="P736" s="18">
        <f>IF($E736="","",IFERROR(INDEX('Sucursales y productos'!$G$2:$G$301,MATCH($E736,'Sucursales y productos'!$D$2:$D$301,0)),0))</f>
        <v/>
      </c>
      <c r="Q736" s="18">
        <f>IF($O736="","",$O736*N($P736))</f>
        <v/>
      </c>
      <c r="R736" s="18">
        <f>IF($I736="","",$I736*N($P736))</f>
        <v/>
      </c>
      <c r="S736" s="15">
        <f>IF($E736="","",IF($I736="","Pedido sin enviar",IF($K736="",IF(N($I736)&lt;N($H736),"Envío parcial · en camino","En camino"),IF($K736=$I736,IF(N($I736)&lt;N($H736),"Recibido · envío parcial","Recibido OK"),"Recibido con diferencia"))))</f>
        <v/>
      </c>
      <c r="T736" s="13" t="n"/>
      <c r="U736" s="15">
        <f>IF(OR($A736="",$A736&lt;&gt;Remito!$C$3),"",COUNTIF($A$2:$A736,$A736))</f>
        <v/>
      </c>
    </row>
    <row r="737">
      <c r="A737" s="13" t="n"/>
      <c r="B737" s="14" t="n"/>
      <c r="C737" s="13" t="n"/>
      <c r="D737" s="13" t="n"/>
      <c r="E737" s="13" t="n"/>
      <c r="F737" s="15">
        <f>IF($E737="","",IFERROR(INDEX('Sucursales y productos'!$E$2:$E$301,MATCH($E737,'Sucursales y productos'!$D$2:$D$301,0)),"Código no cargado"))</f>
        <v/>
      </c>
      <c r="G737" s="15">
        <f>IF($E737="","",IFERROR(INDEX('Sucursales y productos'!$F$2:$F$301,MATCH($E737,'Sucursales y productos'!$D$2:$D$301,0)),""))</f>
        <v/>
      </c>
      <c r="H737" s="16" t="n"/>
      <c r="I737" s="16" t="n"/>
      <c r="J737" s="14" t="n"/>
      <c r="K737" s="16" t="n"/>
      <c r="L737" s="14" t="n"/>
      <c r="M737" s="13" t="n"/>
      <c r="N737" s="17">
        <f>IF(OR($H737="",$I737=""),"",MAX(0,$H737-$I737))</f>
        <v/>
      </c>
      <c r="O737" s="17">
        <f>IF(OR($I737="",$K737=""),"",$K737-$I737)</f>
        <v/>
      </c>
      <c r="P737" s="18">
        <f>IF($E737="","",IFERROR(INDEX('Sucursales y productos'!$G$2:$G$301,MATCH($E737,'Sucursales y productos'!$D$2:$D$301,0)),0))</f>
        <v/>
      </c>
      <c r="Q737" s="18">
        <f>IF($O737="","",$O737*N($P737))</f>
        <v/>
      </c>
      <c r="R737" s="18">
        <f>IF($I737="","",$I737*N($P737))</f>
        <v/>
      </c>
      <c r="S737" s="15">
        <f>IF($E737="","",IF($I737="","Pedido sin enviar",IF($K737="",IF(N($I737)&lt;N($H737),"Envío parcial · en camino","En camino"),IF($K737=$I737,IF(N($I737)&lt;N($H737),"Recibido · envío parcial","Recibido OK"),"Recibido con diferencia"))))</f>
        <v/>
      </c>
      <c r="T737" s="13" t="n"/>
      <c r="U737" s="15">
        <f>IF(OR($A737="",$A737&lt;&gt;Remito!$C$3),"",COUNTIF($A$2:$A737,$A737))</f>
        <v/>
      </c>
    </row>
    <row r="738">
      <c r="A738" s="13" t="n"/>
      <c r="B738" s="14" t="n"/>
      <c r="C738" s="13" t="n"/>
      <c r="D738" s="13" t="n"/>
      <c r="E738" s="13" t="n"/>
      <c r="F738" s="15">
        <f>IF($E738="","",IFERROR(INDEX('Sucursales y productos'!$E$2:$E$301,MATCH($E738,'Sucursales y productos'!$D$2:$D$301,0)),"Código no cargado"))</f>
        <v/>
      </c>
      <c r="G738" s="15">
        <f>IF($E738="","",IFERROR(INDEX('Sucursales y productos'!$F$2:$F$301,MATCH($E738,'Sucursales y productos'!$D$2:$D$301,0)),""))</f>
        <v/>
      </c>
      <c r="H738" s="16" t="n"/>
      <c r="I738" s="16" t="n"/>
      <c r="J738" s="14" t="n"/>
      <c r="K738" s="16" t="n"/>
      <c r="L738" s="14" t="n"/>
      <c r="M738" s="13" t="n"/>
      <c r="N738" s="17">
        <f>IF(OR($H738="",$I738=""),"",MAX(0,$H738-$I738))</f>
        <v/>
      </c>
      <c r="O738" s="17">
        <f>IF(OR($I738="",$K738=""),"",$K738-$I738)</f>
        <v/>
      </c>
      <c r="P738" s="18">
        <f>IF($E738="","",IFERROR(INDEX('Sucursales y productos'!$G$2:$G$301,MATCH($E738,'Sucursales y productos'!$D$2:$D$301,0)),0))</f>
        <v/>
      </c>
      <c r="Q738" s="18">
        <f>IF($O738="","",$O738*N($P738))</f>
        <v/>
      </c>
      <c r="R738" s="18">
        <f>IF($I738="","",$I738*N($P738))</f>
        <v/>
      </c>
      <c r="S738" s="15">
        <f>IF($E738="","",IF($I738="","Pedido sin enviar",IF($K738="",IF(N($I738)&lt;N($H738),"Envío parcial · en camino","En camino"),IF($K738=$I738,IF(N($I738)&lt;N($H738),"Recibido · envío parcial","Recibido OK"),"Recibido con diferencia"))))</f>
        <v/>
      </c>
      <c r="T738" s="13" t="n"/>
      <c r="U738" s="15">
        <f>IF(OR($A738="",$A738&lt;&gt;Remito!$C$3),"",COUNTIF($A$2:$A738,$A738))</f>
        <v/>
      </c>
    </row>
    <row r="739">
      <c r="A739" s="13" t="n"/>
      <c r="B739" s="14" t="n"/>
      <c r="C739" s="13" t="n"/>
      <c r="D739" s="13" t="n"/>
      <c r="E739" s="13" t="n"/>
      <c r="F739" s="15">
        <f>IF($E739="","",IFERROR(INDEX('Sucursales y productos'!$E$2:$E$301,MATCH($E739,'Sucursales y productos'!$D$2:$D$301,0)),"Código no cargado"))</f>
        <v/>
      </c>
      <c r="G739" s="15">
        <f>IF($E739="","",IFERROR(INDEX('Sucursales y productos'!$F$2:$F$301,MATCH($E739,'Sucursales y productos'!$D$2:$D$301,0)),""))</f>
        <v/>
      </c>
      <c r="H739" s="16" t="n"/>
      <c r="I739" s="16" t="n"/>
      <c r="J739" s="14" t="n"/>
      <c r="K739" s="16" t="n"/>
      <c r="L739" s="14" t="n"/>
      <c r="M739" s="13" t="n"/>
      <c r="N739" s="17">
        <f>IF(OR($H739="",$I739=""),"",MAX(0,$H739-$I739))</f>
        <v/>
      </c>
      <c r="O739" s="17">
        <f>IF(OR($I739="",$K739=""),"",$K739-$I739)</f>
        <v/>
      </c>
      <c r="P739" s="18">
        <f>IF($E739="","",IFERROR(INDEX('Sucursales y productos'!$G$2:$G$301,MATCH($E739,'Sucursales y productos'!$D$2:$D$301,0)),0))</f>
        <v/>
      </c>
      <c r="Q739" s="18">
        <f>IF($O739="","",$O739*N($P739))</f>
        <v/>
      </c>
      <c r="R739" s="18">
        <f>IF($I739="","",$I739*N($P739))</f>
        <v/>
      </c>
      <c r="S739" s="15">
        <f>IF($E739="","",IF($I739="","Pedido sin enviar",IF($K739="",IF(N($I739)&lt;N($H739),"Envío parcial · en camino","En camino"),IF($K739=$I739,IF(N($I739)&lt;N($H739),"Recibido · envío parcial","Recibido OK"),"Recibido con diferencia"))))</f>
        <v/>
      </c>
      <c r="T739" s="13" t="n"/>
      <c r="U739" s="15">
        <f>IF(OR($A739="",$A739&lt;&gt;Remito!$C$3),"",COUNTIF($A$2:$A739,$A739))</f>
        <v/>
      </c>
    </row>
    <row r="740">
      <c r="A740" s="13" t="n"/>
      <c r="B740" s="14" t="n"/>
      <c r="C740" s="13" t="n"/>
      <c r="D740" s="13" t="n"/>
      <c r="E740" s="13" t="n"/>
      <c r="F740" s="15">
        <f>IF($E740="","",IFERROR(INDEX('Sucursales y productos'!$E$2:$E$301,MATCH($E740,'Sucursales y productos'!$D$2:$D$301,0)),"Código no cargado"))</f>
        <v/>
      </c>
      <c r="G740" s="15">
        <f>IF($E740="","",IFERROR(INDEX('Sucursales y productos'!$F$2:$F$301,MATCH($E740,'Sucursales y productos'!$D$2:$D$301,0)),""))</f>
        <v/>
      </c>
      <c r="H740" s="16" t="n"/>
      <c r="I740" s="16" t="n"/>
      <c r="J740" s="14" t="n"/>
      <c r="K740" s="16" t="n"/>
      <c r="L740" s="14" t="n"/>
      <c r="M740" s="13" t="n"/>
      <c r="N740" s="17">
        <f>IF(OR($H740="",$I740=""),"",MAX(0,$H740-$I740))</f>
        <v/>
      </c>
      <c r="O740" s="17">
        <f>IF(OR($I740="",$K740=""),"",$K740-$I740)</f>
        <v/>
      </c>
      <c r="P740" s="18">
        <f>IF($E740="","",IFERROR(INDEX('Sucursales y productos'!$G$2:$G$301,MATCH($E740,'Sucursales y productos'!$D$2:$D$301,0)),0))</f>
        <v/>
      </c>
      <c r="Q740" s="18">
        <f>IF($O740="","",$O740*N($P740))</f>
        <v/>
      </c>
      <c r="R740" s="18">
        <f>IF($I740="","",$I740*N($P740))</f>
        <v/>
      </c>
      <c r="S740" s="15">
        <f>IF($E740="","",IF($I740="","Pedido sin enviar",IF($K740="",IF(N($I740)&lt;N($H740),"Envío parcial · en camino","En camino"),IF($K740=$I740,IF(N($I740)&lt;N($H740),"Recibido · envío parcial","Recibido OK"),"Recibido con diferencia"))))</f>
        <v/>
      </c>
      <c r="T740" s="13" t="n"/>
      <c r="U740" s="15">
        <f>IF(OR($A740="",$A740&lt;&gt;Remito!$C$3),"",COUNTIF($A$2:$A740,$A740))</f>
        <v/>
      </c>
    </row>
    <row r="741">
      <c r="A741" s="13" t="n"/>
      <c r="B741" s="14" t="n"/>
      <c r="C741" s="13" t="n"/>
      <c r="D741" s="13" t="n"/>
      <c r="E741" s="13" t="n"/>
      <c r="F741" s="15">
        <f>IF($E741="","",IFERROR(INDEX('Sucursales y productos'!$E$2:$E$301,MATCH($E741,'Sucursales y productos'!$D$2:$D$301,0)),"Código no cargado"))</f>
        <v/>
      </c>
      <c r="G741" s="15">
        <f>IF($E741="","",IFERROR(INDEX('Sucursales y productos'!$F$2:$F$301,MATCH($E741,'Sucursales y productos'!$D$2:$D$301,0)),""))</f>
        <v/>
      </c>
      <c r="H741" s="16" t="n"/>
      <c r="I741" s="16" t="n"/>
      <c r="J741" s="14" t="n"/>
      <c r="K741" s="16" t="n"/>
      <c r="L741" s="14" t="n"/>
      <c r="M741" s="13" t="n"/>
      <c r="N741" s="17">
        <f>IF(OR($H741="",$I741=""),"",MAX(0,$H741-$I741))</f>
        <v/>
      </c>
      <c r="O741" s="17">
        <f>IF(OR($I741="",$K741=""),"",$K741-$I741)</f>
        <v/>
      </c>
      <c r="P741" s="18">
        <f>IF($E741="","",IFERROR(INDEX('Sucursales y productos'!$G$2:$G$301,MATCH($E741,'Sucursales y productos'!$D$2:$D$301,0)),0))</f>
        <v/>
      </c>
      <c r="Q741" s="18">
        <f>IF($O741="","",$O741*N($P741))</f>
        <v/>
      </c>
      <c r="R741" s="18">
        <f>IF($I741="","",$I741*N($P741))</f>
        <v/>
      </c>
      <c r="S741" s="15">
        <f>IF($E741="","",IF($I741="","Pedido sin enviar",IF($K741="",IF(N($I741)&lt;N($H741),"Envío parcial · en camino","En camino"),IF($K741=$I741,IF(N($I741)&lt;N($H741),"Recibido · envío parcial","Recibido OK"),"Recibido con diferencia"))))</f>
        <v/>
      </c>
      <c r="T741" s="13" t="n"/>
      <c r="U741" s="15">
        <f>IF(OR($A741="",$A741&lt;&gt;Remito!$C$3),"",COUNTIF($A$2:$A741,$A741))</f>
        <v/>
      </c>
    </row>
    <row r="742">
      <c r="A742" s="13" t="n"/>
      <c r="B742" s="14" t="n"/>
      <c r="C742" s="13" t="n"/>
      <c r="D742" s="13" t="n"/>
      <c r="E742" s="13" t="n"/>
      <c r="F742" s="15">
        <f>IF($E742="","",IFERROR(INDEX('Sucursales y productos'!$E$2:$E$301,MATCH($E742,'Sucursales y productos'!$D$2:$D$301,0)),"Código no cargado"))</f>
        <v/>
      </c>
      <c r="G742" s="15">
        <f>IF($E742="","",IFERROR(INDEX('Sucursales y productos'!$F$2:$F$301,MATCH($E742,'Sucursales y productos'!$D$2:$D$301,0)),""))</f>
        <v/>
      </c>
      <c r="H742" s="16" t="n"/>
      <c r="I742" s="16" t="n"/>
      <c r="J742" s="14" t="n"/>
      <c r="K742" s="16" t="n"/>
      <c r="L742" s="14" t="n"/>
      <c r="M742" s="13" t="n"/>
      <c r="N742" s="17">
        <f>IF(OR($H742="",$I742=""),"",MAX(0,$H742-$I742))</f>
        <v/>
      </c>
      <c r="O742" s="17">
        <f>IF(OR($I742="",$K742=""),"",$K742-$I742)</f>
        <v/>
      </c>
      <c r="P742" s="18">
        <f>IF($E742="","",IFERROR(INDEX('Sucursales y productos'!$G$2:$G$301,MATCH($E742,'Sucursales y productos'!$D$2:$D$301,0)),0))</f>
        <v/>
      </c>
      <c r="Q742" s="18">
        <f>IF($O742="","",$O742*N($P742))</f>
        <v/>
      </c>
      <c r="R742" s="18">
        <f>IF($I742="","",$I742*N($P742))</f>
        <v/>
      </c>
      <c r="S742" s="15">
        <f>IF($E742="","",IF($I742="","Pedido sin enviar",IF($K742="",IF(N($I742)&lt;N($H742),"Envío parcial · en camino","En camino"),IF($K742=$I742,IF(N($I742)&lt;N($H742),"Recibido · envío parcial","Recibido OK"),"Recibido con diferencia"))))</f>
        <v/>
      </c>
      <c r="T742" s="13" t="n"/>
      <c r="U742" s="15">
        <f>IF(OR($A742="",$A742&lt;&gt;Remito!$C$3),"",COUNTIF($A$2:$A742,$A742))</f>
        <v/>
      </c>
    </row>
    <row r="743">
      <c r="A743" s="13" t="n"/>
      <c r="B743" s="14" t="n"/>
      <c r="C743" s="13" t="n"/>
      <c r="D743" s="13" t="n"/>
      <c r="E743" s="13" t="n"/>
      <c r="F743" s="15">
        <f>IF($E743="","",IFERROR(INDEX('Sucursales y productos'!$E$2:$E$301,MATCH($E743,'Sucursales y productos'!$D$2:$D$301,0)),"Código no cargado"))</f>
        <v/>
      </c>
      <c r="G743" s="15">
        <f>IF($E743="","",IFERROR(INDEX('Sucursales y productos'!$F$2:$F$301,MATCH($E743,'Sucursales y productos'!$D$2:$D$301,0)),""))</f>
        <v/>
      </c>
      <c r="H743" s="16" t="n"/>
      <c r="I743" s="16" t="n"/>
      <c r="J743" s="14" t="n"/>
      <c r="K743" s="16" t="n"/>
      <c r="L743" s="14" t="n"/>
      <c r="M743" s="13" t="n"/>
      <c r="N743" s="17">
        <f>IF(OR($H743="",$I743=""),"",MAX(0,$H743-$I743))</f>
        <v/>
      </c>
      <c r="O743" s="17">
        <f>IF(OR($I743="",$K743=""),"",$K743-$I743)</f>
        <v/>
      </c>
      <c r="P743" s="18">
        <f>IF($E743="","",IFERROR(INDEX('Sucursales y productos'!$G$2:$G$301,MATCH($E743,'Sucursales y productos'!$D$2:$D$301,0)),0))</f>
        <v/>
      </c>
      <c r="Q743" s="18">
        <f>IF($O743="","",$O743*N($P743))</f>
        <v/>
      </c>
      <c r="R743" s="18">
        <f>IF($I743="","",$I743*N($P743))</f>
        <v/>
      </c>
      <c r="S743" s="15">
        <f>IF($E743="","",IF($I743="","Pedido sin enviar",IF($K743="",IF(N($I743)&lt;N($H743),"Envío parcial · en camino","En camino"),IF($K743=$I743,IF(N($I743)&lt;N($H743),"Recibido · envío parcial","Recibido OK"),"Recibido con diferencia"))))</f>
        <v/>
      </c>
      <c r="T743" s="13" t="n"/>
      <c r="U743" s="15">
        <f>IF(OR($A743="",$A743&lt;&gt;Remito!$C$3),"",COUNTIF($A$2:$A743,$A743))</f>
        <v/>
      </c>
    </row>
    <row r="744">
      <c r="A744" s="13" t="n"/>
      <c r="B744" s="14" t="n"/>
      <c r="C744" s="13" t="n"/>
      <c r="D744" s="13" t="n"/>
      <c r="E744" s="13" t="n"/>
      <c r="F744" s="15">
        <f>IF($E744="","",IFERROR(INDEX('Sucursales y productos'!$E$2:$E$301,MATCH($E744,'Sucursales y productos'!$D$2:$D$301,0)),"Código no cargado"))</f>
        <v/>
      </c>
      <c r="G744" s="15">
        <f>IF($E744="","",IFERROR(INDEX('Sucursales y productos'!$F$2:$F$301,MATCH($E744,'Sucursales y productos'!$D$2:$D$301,0)),""))</f>
        <v/>
      </c>
      <c r="H744" s="16" t="n"/>
      <c r="I744" s="16" t="n"/>
      <c r="J744" s="14" t="n"/>
      <c r="K744" s="16" t="n"/>
      <c r="L744" s="14" t="n"/>
      <c r="M744" s="13" t="n"/>
      <c r="N744" s="17">
        <f>IF(OR($H744="",$I744=""),"",MAX(0,$H744-$I744))</f>
        <v/>
      </c>
      <c r="O744" s="17">
        <f>IF(OR($I744="",$K744=""),"",$K744-$I744)</f>
        <v/>
      </c>
      <c r="P744" s="18">
        <f>IF($E744="","",IFERROR(INDEX('Sucursales y productos'!$G$2:$G$301,MATCH($E744,'Sucursales y productos'!$D$2:$D$301,0)),0))</f>
        <v/>
      </c>
      <c r="Q744" s="18">
        <f>IF($O744="","",$O744*N($P744))</f>
        <v/>
      </c>
      <c r="R744" s="18">
        <f>IF($I744="","",$I744*N($P744))</f>
        <v/>
      </c>
      <c r="S744" s="15">
        <f>IF($E744="","",IF($I744="","Pedido sin enviar",IF($K744="",IF(N($I744)&lt;N($H744),"Envío parcial · en camino","En camino"),IF($K744=$I744,IF(N($I744)&lt;N($H744),"Recibido · envío parcial","Recibido OK"),"Recibido con diferencia"))))</f>
        <v/>
      </c>
      <c r="T744" s="13" t="n"/>
      <c r="U744" s="15">
        <f>IF(OR($A744="",$A744&lt;&gt;Remito!$C$3),"",COUNTIF($A$2:$A744,$A744))</f>
        <v/>
      </c>
    </row>
    <row r="745">
      <c r="A745" s="13" t="n"/>
      <c r="B745" s="14" t="n"/>
      <c r="C745" s="13" t="n"/>
      <c r="D745" s="13" t="n"/>
      <c r="E745" s="13" t="n"/>
      <c r="F745" s="15">
        <f>IF($E745="","",IFERROR(INDEX('Sucursales y productos'!$E$2:$E$301,MATCH($E745,'Sucursales y productos'!$D$2:$D$301,0)),"Código no cargado"))</f>
        <v/>
      </c>
      <c r="G745" s="15">
        <f>IF($E745="","",IFERROR(INDEX('Sucursales y productos'!$F$2:$F$301,MATCH($E745,'Sucursales y productos'!$D$2:$D$301,0)),""))</f>
        <v/>
      </c>
      <c r="H745" s="16" t="n"/>
      <c r="I745" s="16" t="n"/>
      <c r="J745" s="14" t="n"/>
      <c r="K745" s="16" t="n"/>
      <c r="L745" s="14" t="n"/>
      <c r="M745" s="13" t="n"/>
      <c r="N745" s="17">
        <f>IF(OR($H745="",$I745=""),"",MAX(0,$H745-$I745))</f>
        <v/>
      </c>
      <c r="O745" s="17">
        <f>IF(OR($I745="",$K745=""),"",$K745-$I745)</f>
        <v/>
      </c>
      <c r="P745" s="18">
        <f>IF($E745="","",IFERROR(INDEX('Sucursales y productos'!$G$2:$G$301,MATCH($E745,'Sucursales y productos'!$D$2:$D$301,0)),0))</f>
        <v/>
      </c>
      <c r="Q745" s="18">
        <f>IF($O745="","",$O745*N($P745))</f>
        <v/>
      </c>
      <c r="R745" s="18">
        <f>IF($I745="","",$I745*N($P745))</f>
        <v/>
      </c>
      <c r="S745" s="15">
        <f>IF($E745="","",IF($I745="","Pedido sin enviar",IF($K745="",IF(N($I745)&lt;N($H745),"Envío parcial · en camino","En camino"),IF($K745=$I745,IF(N($I745)&lt;N($H745),"Recibido · envío parcial","Recibido OK"),"Recibido con diferencia"))))</f>
        <v/>
      </c>
      <c r="T745" s="13" t="n"/>
      <c r="U745" s="15">
        <f>IF(OR($A745="",$A745&lt;&gt;Remito!$C$3),"",COUNTIF($A$2:$A745,$A745))</f>
        <v/>
      </c>
    </row>
    <row r="746">
      <c r="A746" s="13" t="n"/>
      <c r="B746" s="14" t="n"/>
      <c r="C746" s="13" t="n"/>
      <c r="D746" s="13" t="n"/>
      <c r="E746" s="13" t="n"/>
      <c r="F746" s="15">
        <f>IF($E746="","",IFERROR(INDEX('Sucursales y productos'!$E$2:$E$301,MATCH($E746,'Sucursales y productos'!$D$2:$D$301,0)),"Código no cargado"))</f>
        <v/>
      </c>
      <c r="G746" s="15">
        <f>IF($E746="","",IFERROR(INDEX('Sucursales y productos'!$F$2:$F$301,MATCH($E746,'Sucursales y productos'!$D$2:$D$301,0)),""))</f>
        <v/>
      </c>
      <c r="H746" s="16" t="n"/>
      <c r="I746" s="16" t="n"/>
      <c r="J746" s="14" t="n"/>
      <c r="K746" s="16" t="n"/>
      <c r="L746" s="14" t="n"/>
      <c r="M746" s="13" t="n"/>
      <c r="N746" s="17">
        <f>IF(OR($H746="",$I746=""),"",MAX(0,$H746-$I746))</f>
        <v/>
      </c>
      <c r="O746" s="17">
        <f>IF(OR($I746="",$K746=""),"",$K746-$I746)</f>
        <v/>
      </c>
      <c r="P746" s="18">
        <f>IF($E746="","",IFERROR(INDEX('Sucursales y productos'!$G$2:$G$301,MATCH($E746,'Sucursales y productos'!$D$2:$D$301,0)),0))</f>
        <v/>
      </c>
      <c r="Q746" s="18">
        <f>IF($O746="","",$O746*N($P746))</f>
        <v/>
      </c>
      <c r="R746" s="18">
        <f>IF($I746="","",$I746*N($P746))</f>
        <v/>
      </c>
      <c r="S746" s="15">
        <f>IF($E746="","",IF($I746="","Pedido sin enviar",IF($K746="",IF(N($I746)&lt;N($H746),"Envío parcial · en camino","En camino"),IF($K746=$I746,IF(N($I746)&lt;N($H746),"Recibido · envío parcial","Recibido OK"),"Recibido con diferencia"))))</f>
        <v/>
      </c>
      <c r="T746" s="13" t="n"/>
      <c r="U746" s="15">
        <f>IF(OR($A746="",$A746&lt;&gt;Remito!$C$3),"",COUNTIF($A$2:$A746,$A746))</f>
        <v/>
      </c>
    </row>
    <row r="747">
      <c r="A747" s="13" t="n"/>
      <c r="B747" s="14" t="n"/>
      <c r="C747" s="13" t="n"/>
      <c r="D747" s="13" t="n"/>
      <c r="E747" s="13" t="n"/>
      <c r="F747" s="15">
        <f>IF($E747="","",IFERROR(INDEX('Sucursales y productos'!$E$2:$E$301,MATCH($E747,'Sucursales y productos'!$D$2:$D$301,0)),"Código no cargado"))</f>
        <v/>
      </c>
      <c r="G747" s="15">
        <f>IF($E747="","",IFERROR(INDEX('Sucursales y productos'!$F$2:$F$301,MATCH($E747,'Sucursales y productos'!$D$2:$D$301,0)),""))</f>
        <v/>
      </c>
      <c r="H747" s="16" t="n"/>
      <c r="I747" s="16" t="n"/>
      <c r="J747" s="14" t="n"/>
      <c r="K747" s="16" t="n"/>
      <c r="L747" s="14" t="n"/>
      <c r="M747" s="13" t="n"/>
      <c r="N747" s="17">
        <f>IF(OR($H747="",$I747=""),"",MAX(0,$H747-$I747))</f>
        <v/>
      </c>
      <c r="O747" s="17">
        <f>IF(OR($I747="",$K747=""),"",$K747-$I747)</f>
        <v/>
      </c>
      <c r="P747" s="18">
        <f>IF($E747="","",IFERROR(INDEX('Sucursales y productos'!$G$2:$G$301,MATCH($E747,'Sucursales y productos'!$D$2:$D$301,0)),0))</f>
        <v/>
      </c>
      <c r="Q747" s="18">
        <f>IF($O747="","",$O747*N($P747))</f>
        <v/>
      </c>
      <c r="R747" s="18">
        <f>IF($I747="","",$I747*N($P747))</f>
        <v/>
      </c>
      <c r="S747" s="15">
        <f>IF($E747="","",IF($I747="","Pedido sin enviar",IF($K747="",IF(N($I747)&lt;N($H747),"Envío parcial · en camino","En camino"),IF($K747=$I747,IF(N($I747)&lt;N($H747),"Recibido · envío parcial","Recibido OK"),"Recibido con diferencia"))))</f>
        <v/>
      </c>
      <c r="T747" s="13" t="n"/>
      <c r="U747" s="15">
        <f>IF(OR($A747="",$A747&lt;&gt;Remito!$C$3),"",COUNTIF($A$2:$A747,$A747))</f>
        <v/>
      </c>
    </row>
    <row r="748">
      <c r="A748" s="13" t="n"/>
      <c r="B748" s="14" t="n"/>
      <c r="C748" s="13" t="n"/>
      <c r="D748" s="13" t="n"/>
      <c r="E748" s="13" t="n"/>
      <c r="F748" s="15">
        <f>IF($E748="","",IFERROR(INDEX('Sucursales y productos'!$E$2:$E$301,MATCH($E748,'Sucursales y productos'!$D$2:$D$301,0)),"Código no cargado"))</f>
        <v/>
      </c>
      <c r="G748" s="15">
        <f>IF($E748="","",IFERROR(INDEX('Sucursales y productos'!$F$2:$F$301,MATCH($E748,'Sucursales y productos'!$D$2:$D$301,0)),""))</f>
        <v/>
      </c>
      <c r="H748" s="16" t="n"/>
      <c r="I748" s="16" t="n"/>
      <c r="J748" s="14" t="n"/>
      <c r="K748" s="16" t="n"/>
      <c r="L748" s="14" t="n"/>
      <c r="M748" s="13" t="n"/>
      <c r="N748" s="17">
        <f>IF(OR($H748="",$I748=""),"",MAX(0,$H748-$I748))</f>
        <v/>
      </c>
      <c r="O748" s="17">
        <f>IF(OR($I748="",$K748=""),"",$K748-$I748)</f>
        <v/>
      </c>
      <c r="P748" s="18">
        <f>IF($E748="","",IFERROR(INDEX('Sucursales y productos'!$G$2:$G$301,MATCH($E748,'Sucursales y productos'!$D$2:$D$301,0)),0))</f>
        <v/>
      </c>
      <c r="Q748" s="18">
        <f>IF($O748="","",$O748*N($P748))</f>
        <v/>
      </c>
      <c r="R748" s="18">
        <f>IF($I748="","",$I748*N($P748))</f>
        <v/>
      </c>
      <c r="S748" s="15">
        <f>IF($E748="","",IF($I748="","Pedido sin enviar",IF($K748="",IF(N($I748)&lt;N($H748),"Envío parcial · en camino","En camino"),IF($K748=$I748,IF(N($I748)&lt;N($H748),"Recibido · envío parcial","Recibido OK"),"Recibido con diferencia"))))</f>
        <v/>
      </c>
      <c r="T748" s="13" t="n"/>
      <c r="U748" s="15">
        <f>IF(OR($A748="",$A748&lt;&gt;Remito!$C$3),"",COUNTIF($A$2:$A748,$A748))</f>
        <v/>
      </c>
    </row>
    <row r="749">
      <c r="A749" s="13" t="n"/>
      <c r="B749" s="14" t="n"/>
      <c r="C749" s="13" t="n"/>
      <c r="D749" s="13" t="n"/>
      <c r="E749" s="13" t="n"/>
      <c r="F749" s="15">
        <f>IF($E749="","",IFERROR(INDEX('Sucursales y productos'!$E$2:$E$301,MATCH($E749,'Sucursales y productos'!$D$2:$D$301,0)),"Código no cargado"))</f>
        <v/>
      </c>
      <c r="G749" s="15">
        <f>IF($E749="","",IFERROR(INDEX('Sucursales y productos'!$F$2:$F$301,MATCH($E749,'Sucursales y productos'!$D$2:$D$301,0)),""))</f>
        <v/>
      </c>
      <c r="H749" s="16" t="n"/>
      <c r="I749" s="16" t="n"/>
      <c r="J749" s="14" t="n"/>
      <c r="K749" s="16" t="n"/>
      <c r="L749" s="14" t="n"/>
      <c r="M749" s="13" t="n"/>
      <c r="N749" s="17">
        <f>IF(OR($H749="",$I749=""),"",MAX(0,$H749-$I749))</f>
        <v/>
      </c>
      <c r="O749" s="17">
        <f>IF(OR($I749="",$K749=""),"",$K749-$I749)</f>
        <v/>
      </c>
      <c r="P749" s="18">
        <f>IF($E749="","",IFERROR(INDEX('Sucursales y productos'!$G$2:$G$301,MATCH($E749,'Sucursales y productos'!$D$2:$D$301,0)),0))</f>
        <v/>
      </c>
      <c r="Q749" s="18">
        <f>IF($O749="","",$O749*N($P749))</f>
        <v/>
      </c>
      <c r="R749" s="18">
        <f>IF($I749="","",$I749*N($P749))</f>
        <v/>
      </c>
      <c r="S749" s="15">
        <f>IF($E749="","",IF($I749="","Pedido sin enviar",IF($K749="",IF(N($I749)&lt;N($H749),"Envío parcial · en camino","En camino"),IF($K749=$I749,IF(N($I749)&lt;N($H749),"Recibido · envío parcial","Recibido OK"),"Recibido con diferencia"))))</f>
        <v/>
      </c>
      <c r="T749" s="13" t="n"/>
      <c r="U749" s="15">
        <f>IF(OR($A749="",$A749&lt;&gt;Remito!$C$3),"",COUNTIF($A$2:$A749,$A749))</f>
        <v/>
      </c>
    </row>
    <row r="750">
      <c r="A750" s="13" t="n"/>
      <c r="B750" s="14" t="n"/>
      <c r="C750" s="13" t="n"/>
      <c r="D750" s="13" t="n"/>
      <c r="E750" s="13" t="n"/>
      <c r="F750" s="15">
        <f>IF($E750="","",IFERROR(INDEX('Sucursales y productos'!$E$2:$E$301,MATCH($E750,'Sucursales y productos'!$D$2:$D$301,0)),"Código no cargado"))</f>
        <v/>
      </c>
      <c r="G750" s="15">
        <f>IF($E750="","",IFERROR(INDEX('Sucursales y productos'!$F$2:$F$301,MATCH($E750,'Sucursales y productos'!$D$2:$D$301,0)),""))</f>
        <v/>
      </c>
      <c r="H750" s="16" t="n"/>
      <c r="I750" s="16" t="n"/>
      <c r="J750" s="14" t="n"/>
      <c r="K750" s="16" t="n"/>
      <c r="L750" s="14" t="n"/>
      <c r="M750" s="13" t="n"/>
      <c r="N750" s="17">
        <f>IF(OR($H750="",$I750=""),"",MAX(0,$H750-$I750))</f>
        <v/>
      </c>
      <c r="O750" s="17">
        <f>IF(OR($I750="",$K750=""),"",$K750-$I750)</f>
        <v/>
      </c>
      <c r="P750" s="18">
        <f>IF($E750="","",IFERROR(INDEX('Sucursales y productos'!$G$2:$G$301,MATCH($E750,'Sucursales y productos'!$D$2:$D$301,0)),0))</f>
        <v/>
      </c>
      <c r="Q750" s="18">
        <f>IF($O750="","",$O750*N($P750))</f>
        <v/>
      </c>
      <c r="R750" s="18">
        <f>IF($I750="","",$I750*N($P750))</f>
        <v/>
      </c>
      <c r="S750" s="15">
        <f>IF($E750="","",IF($I750="","Pedido sin enviar",IF($K750="",IF(N($I750)&lt;N($H750),"Envío parcial · en camino","En camino"),IF($K750=$I750,IF(N($I750)&lt;N($H750),"Recibido · envío parcial","Recibido OK"),"Recibido con diferencia"))))</f>
        <v/>
      </c>
      <c r="T750" s="13" t="n"/>
      <c r="U750" s="15">
        <f>IF(OR($A750="",$A750&lt;&gt;Remito!$C$3),"",COUNTIF($A$2:$A750,$A750))</f>
        <v/>
      </c>
    </row>
    <row r="751">
      <c r="A751" s="13" t="n"/>
      <c r="B751" s="14" t="n"/>
      <c r="C751" s="13" t="n"/>
      <c r="D751" s="13" t="n"/>
      <c r="E751" s="13" t="n"/>
      <c r="F751" s="15">
        <f>IF($E751="","",IFERROR(INDEX('Sucursales y productos'!$E$2:$E$301,MATCH($E751,'Sucursales y productos'!$D$2:$D$301,0)),"Código no cargado"))</f>
        <v/>
      </c>
      <c r="G751" s="15">
        <f>IF($E751="","",IFERROR(INDEX('Sucursales y productos'!$F$2:$F$301,MATCH($E751,'Sucursales y productos'!$D$2:$D$301,0)),""))</f>
        <v/>
      </c>
      <c r="H751" s="16" t="n"/>
      <c r="I751" s="16" t="n"/>
      <c r="J751" s="14" t="n"/>
      <c r="K751" s="16" t="n"/>
      <c r="L751" s="14" t="n"/>
      <c r="M751" s="13" t="n"/>
      <c r="N751" s="17">
        <f>IF(OR($H751="",$I751=""),"",MAX(0,$H751-$I751))</f>
        <v/>
      </c>
      <c r="O751" s="17">
        <f>IF(OR($I751="",$K751=""),"",$K751-$I751)</f>
        <v/>
      </c>
      <c r="P751" s="18">
        <f>IF($E751="","",IFERROR(INDEX('Sucursales y productos'!$G$2:$G$301,MATCH($E751,'Sucursales y productos'!$D$2:$D$301,0)),0))</f>
        <v/>
      </c>
      <c r="Q751" s="18">
        <f>IF($O751="","",$O751*N($P751))</f>
        <v/>
      </c>
      <c r="R751" s="18">
        <f>IF($I751="","",$I751*N($P751))</f>
        <v/>
      </c>
      <c r="S751" s="15">
        <f>IF($E751="","",IF($I751="","Pedido sin enviar",IF($K751="",IF(N($I751)&lt;N($H751),"Envío parcial · en camino","En camino"),IF($K751=$I751,IF(N($I751)&lt;N($H751),"Recibido · envío parcial","Recibido OK"),"Recibido con diferencia"))))</f>
        <v/>
      </c>
      <c r="T751" s="13" t="n"/>
      <c r="U751" s="15">
        <f>IF(OR($A751="",$A751&lt;&gt;Remito!$C$3),"",COUNTIF($A$2:$A751,$A751))</f>
        <v/>
      </c>
    </row>
    <row r="752">
      <c r="A752" s="13" t="n"/>
      <c r="B752" s="14" t="n"/>
      <c r="C752" s="13" t="n"/>
      <c r="D752" s="13" t="n"/>
      <c r="E752" s="13" t="n"/>
      <c r="F752" s="15">
        <f>IF($E752="","",IFERROR(INDEX('Sucursales y productos'!$E$2:$E$301,MATCH($E752,'Sucursales y productos'!$D$2:$D$301,0)),"Código no cargado"))</f>
        <v/>
      </c>
      <c r="G752" s="15">
        <f>IF($E752="","",IFERROR(INDEX('Sucursales y productos'!$F$2:$F$301,MATCH($E752,'Sucursales y productos'!$D$2:$D$301,0)),""))</f>
        <v/>
      </c>
      <c r="H752" s="16" t="n"/>
      <c r="I752" s="16" t="n"/>
      <c r="J752" s="14" t="n"/>
      <c r="K752" s="16" t="n"/>
      <c r="L752" s="14" t="n"/>
      <c r="M752" s="13" t="n"/>
      <c r="N752" s="17">
        <f>IF(OR($H752="",$I752=""),"",MAX(0,$H752-$I752))</f>
        <v/>
      </c>
      <c r="O752" s="17">
        <f>IF(OR($I752="",$K752=""),"",$K752-$I752)</f>
        <v/>
      </c>
      <c r="P752" s="18">
        <f>IF($E752="","",IFERROR(INDEX('Sucursales y productos'!$G$2:$G$301,MATCH($E752,'Sucursales y productos'!$D$2:$D$301,0)),0))</f>
        <v/>
      </c>
      <c r="Q752" s="18">
        <f>IF($O752="","",$O752*N($P752))</f>
        <v/>
      </c>
      <c r="R752" s="18">
        <f>IF($I752="","",$I752*N($P752))</f>
        <v/>
      </c>
      <c r="S752" s="15">
        <f>IF($E752="","",IF($I752="","Pedido sin enviar",IF($K752="",IF(N($I752)&lt;N($H752),"Envío parcial · en camino","En camino"),IF($K752=$I752,IF(N($I752)&lt;N($H752),"Recibido · envío parcial","Recibido OK"),"Recibido con diferencia"))))</f>
        <v/>
      </c>
      <c r="T752" s="13" t="n"/>
      <c r="U752" s="15">
        <f>IF(OR($A752="",$A752&lt;&gt;Remito!$C$3),"",COUNTIF($A$2:$A752,$A752))</f>
        <v/>
      </c>
    </row>
    <row r="753">
      <c r="A753" s="13" t="n"/>
      <c r="B753" s="14" t="n"/>
      <c r="C753" s="13" t="n"/>
      <c r="D753" s="13" t="n"/>
      <c r="E753" s="13" t="n"/>
      <c r="F753" s="15">
        <f>IF($E753="","",IFERROR(INDEX('Sucursales y productos'!$E$2:$E$301,MATCH($E753,'Sucursales y productos'!$D$2:$D$301,0)),"Código no cargado"))</f>
        <v/>
      </c>
      <c r="G753" s="15">
        <f>IF($E753="","",IFERROR(INDEX('Sucursales y productos'!$F$2:$F$301,MATCH($E753,'Sucursales y productos'!$D$2:$D$301,0)),""))</f>
        <v/>
      </c>
      <c r="H753" s="16" t="n"/>
      <c r="I753" s="16" t="n"/>
      <c r="J753" s="14" t="n"/>
      <c r="K753" s="16" t="n"/>
      <c r="L753" s="14" t="n"/>
      <c r="M753" s="13" t="n"/>
      <c r="N753" s="17">
        <f>IF(OR($H753="",$I753=""),"",MAX(0,$H753-$I753))</f>
        <v/>
      </c>
      <c r="O753" s="17">
        <f>IF(OR($I753="",$K753=""),"",$K753-$I753)</f>
        <v/>
      </c>
      <c r="P753" s="18">
        <f>IF($E753="","",IFERROR(INDEX('Sucursales y productos'!$G$2:$G$301,MATCH($E753,'Sucursales y productos'!$D$2:$D$301,0)),0))</f>
        <v/>
      </c>
      <c r="Q753" s="18">
        <f>IF($O753="","",$O753*N($P753))</f>
        <v/>
      </c>
      <c r="R753" s="18">
        <f>IF($I753="","",$I753*N($P753))</f>
        <v/>
      </c>
      <c r="S753" s="15">
        <f>IF($E753="","",IF($I753="","Pedido sin enviar",IF($K753="",IF(N($I753)&lt;N($H753),"Envío parcial · en camino","En camino"),IF($K753=$I753,IF(N($I753)&lt;N($H753),"Recibido · envío parcial","Recibido OK"),"Recibido con diferencia"))))</f>
        <v/>
      </c>
      <c r="T753" s="13" t="n"/>
      <c r="U753" s="15">
        <f>IF(OR($A753="",$A753&lt;&gt;Remito!$C$3),"",COUNTIF($A$2:$A753,$A753))</f>
        <v/>
      </c>
    </row>
    <row r="754">
      <c r="A754" s="13" t="n"/>
      <c r="B754" s="14" t="n"/>
      <c r="C754" s="13" t="n"/>
      <c r="D754" s="13" t="n"/>
      <c r="E754" s="13" t="n"/>
      <c r="F754" s="15">
        <f>IF($E754="","",IFERROR(INDEX('Sucursales y productos'!$E$2:$E$301,MATCH($E754,'Sucursales y productos'!$D$2:$D$301,0)),"Código no cargado"))</f>
        <v/>
      </c>
      <c r="G754" s="15">
        <f>IF($E754="","",IFERROR(INDEX('Sucursales y productos'!$F$2:$F$301,MATCH($E754,'Sucursales y productos'!$D$2:$D$301,0)),""))</f>
        <v/>
      </c>
      <c r="H754" s="16" t="n"/>
      <c r="I754" s="16" t="n"/>
      <c r="J754" s="14" t="n"/>
      <c r="K754" s="16" t="n"/>
      <c r="L754" s="14" t="n"/>
      <c r="M754" s="13" t="n"/>
      <c r="N754" s="17">
        <f>IF(OR($H754="",$I754=""),"",MAX(0,$H754-$I754))</f>
        <v/>
      </c>
      <c r="O754" s="17">
        <f>IF(OR($I754="",$K754=""),"",$K754-$I754)</f>
        <v/>
      </c>
      <c r="P754" s="18">
        <f>IF($E754="","",IFERROR(INDEX('Sucursales y productos'!$G$2:$G$301,MATCH($E754,'Sucursales y productos'!$D$2:$D$301,0)),0))</f>
        <v/>
      </c>
      <c r="Q754" s="18">
        <f>IF($O754="","",$O754*N($P754))</f>
        <v/>
      </c>
      <c r="R754" s="18">
        <f>IF($I754="","",$I754*N($P754))</f>
        <v/>
      </c>
      <c r="S754" s="15">
        <f>IF($E754="","",IF($I754="","Pedido sin enviar",IF($K754="",IF(N($I754)&lt;N($H754),"Envío parcial · en camino","En camino"),IF($K754=$I754,IF(N($I754)&lt;N($H754),"Recibido · envío parcial","Recibido OK"),"Recibido con diferencia"))))</f>
        <v/>
      </c>
      <c r="T754" s="13" t="n"/>
      <c r="U754" s="15">
        <f>IF(OR($A754="",$A754&lt;&gt;Remito!$C$3),"",COUNTIF($A$2:$A754,$A754))</f>
        <v/>
      </c>
    </row>
    <row r="755">
      <c r="A755" s="13" t="n"/>
      <c r="B755" s="14" t="n"/>
      <c r="C755" s="13" t="n"/>
      <c r="D755" s="13" t="n"/>
      <c r="E755" s="13" t="n"/>
      <c r="F755" s="15">
        <f>IF($E755="","",IFERROR(INDEX('Sucursales y productos'!$E$2:$E$301,MATCH($E755,'Sucursales y productos'!$D$2:$D$301,0)),"Código no cargado"))</f>
        <v/>
      </c>
      <c r="G755" s="15">
        <f>IF($E755="","",IFERROR(INDEX('Sucursales y productos'!$F$2:$F$301,MATCH($E755,'Sucursales y productos'!$D$2:$D$301,0)),""))</f>
        <v/>
      </c>
      <c r="H755" s="16" t="n"/>
      <c r="I755" s="16" t="n"/>
      <c r="J755" s="14" t="n"/>
      <c r="K755" s="16" t="n"/>
      <c r="L755" s="14" t="n"/>
      <c r="M755" s="13" t="n"/>
      <c r="N755" s="17">
        <f>IF(OR($H755="",$I755=""),"",MAX(0,$H755-$I755))</f>
        <v/>
      </c>
      <c r="O755" s="17">
        <f>IF(OR($I755="",$K755=""),"",$K755-$I755)</f>
        <v/>
      </c>
      <c r="P755" s="18">
        <f>IF($E755="","",IFERROR(INDEX('Sucursales y productos'!$G$2:$G$301,MATCH($E755,'Sucursales y productos'!$D$2:$D$301,0)),0))</f>
        <v/>
      </c>
      <c r="Q755" s="18">
        <f>IF($O755="","",$O755*N($P755))</f>
        <v/>
      </c>
      <c r="R755" s="18">
        <f>IF($I755="","",$I755*N($P755))</f>
        <v/>
      </c>
      <c r="S755" s="15">
        <f>IF($E755="","",IF($I755="","Pedido sin enviar",IF($K755="",IF(N($I755)&lt;N($H755),"Envío parcial · en camino","En camino"),IF($K755=$I755,IF(N($I755)&lt;N($H755),"Recibido · envío parcial","Recibido OK"),"Recibido con diferencia"))))</f>
        <v/>
      </c>
      <c r="T755" s="13" t="n"/>
      <c r="U755" s="15">
        <f>IF(OR($A755="",$A755&lt;&gt;Remito!$C$3),"",COUNTIF($A$2:$A755,$A755))</f>
        <v/>
      </c>
    </row>
    <row r="756">
      <c r="A756" s="13" t="n"/>
      <c r="B756" s="14" t="n"/>
      <c r="C756" s="13" t="n"/>
      <c r="D756" s="13" t="n"/>
      <c r="E756" s="13" t="n"/>
      <c r="F756" s="15">
        <f>IF($E756="","",IFERROR(INDEX('Sucursales y productos'!$E$2:$E$301,MATCH($E756,'Sucursales y productos'!$D$2:$D$301,0)),"Código no cargado"))</f>
        <v/>
      </c>
      <c r="G756" s="15">
        <f>IF($E756="","",IFERROR(INDEX('Sucursales y productos'!$F$2:$F$301,MATCH($E756,'Sucursales y productos'!$D$2:$D$301,0)),""))</f>
        <v/>
      </c>
      <c r="H756" s="16" t="n"/>
      <c r="I756" s="16" t="n"/>
      <c r="J756" s="14" t="n"/>
      <c r="K756" s="16" t="n"/>
      <c r="L756" s="14" t="n"/>
      <c r="M756" s="13" t="n"/>
      <c r="N756" s="17">
        <f>IF(OR($H756="",$I756=""),"",MAX(0,$H756-$I756))</f>
        <v/>
      </c>
      <c r="O756" s="17">
        <f>IF(OR($I756="",$K756=""),"",$K756-$I756)</f>
        <v/>
      </c>
      <c r="P756" s="18">
        <f>IF($E756="","",IFERROR(INDEX('Sucursales y productos'!$G$2:$G$301,MATCH($E756,'Sucursales y productos'!$D$2:$D$301,0)),0))</f>
        <v/>
      </c>
      <c r="Q756" s="18">
        <f>IF($O756="","",$O756*N($P756))</f>
        <v/>
      </c>
      <c r="R756" s="18">
        <f>IF($I756="","",$I756*N($P756))</f>
        <v/>
      </c>
      <c r="S756" s="15">
        <f>IF($E756="","",IF($I756="","Pedido sin enviar",IF($K756="",IF(N($I756)&lt;N($H756),"Envío parcial · en camino","En camino"),IF($K756=$I756,IF(N($I756)&lt;N($H756),"Recibido · envío parcial","Recibido OK"),"Recibido con diferencia"))))</f>
        <v/>
      </c>
      <c r="T756" s="13" t="n"/>
      <c r="U756" s="15">
        <f>IF(OR($A756="",$A756&lt;&gt;Remito!$C$3),"",COUNTIF($A$2:$A756,$A756))</f>
        <v/>
      </c>
    </row>
    <row r="757">
      <c r="A757" s="13" t="n"/>
      <c r="B757" s="14" t="n"/>
      <c r="C757" s="13" t="n"/>
      <c r="D757" s="13" t="n"/>
      <c r="E757" s="13" t="n"/>
      <c r="F757" s="15">
        <f>IF($E757="","",IFERROR(INDEX('Sucursales y productos'!$E$2:$E$301,MATCH($E757,'Sucursales y productos'!$D$2:$D$301,0)),"Código no cargado"))</f>
        <v/>
      </c>
      <c r="G757" s="15">
        <f>IF($E757="","",IFERROR(INDEX('Sucursales y productos'!$F$2:$F$301,MATCH($E757,'Sucursales y productos'!$D$2:$D$301,0)),""))</f>
        <v/>
      </c>
      <c r="H757" s="16" t="n"/>
      <c r="I757" s="16" t="n"/>
      <c r="J757" s="14" t="n"/>
      <c r="K757" s="16" t="n"/>
      <c r="L757" s="14" t="n"/>
      <c r="M757" s="13" t="n"/>
      <c r="N757" s="17">
        <f>IF(OR($H757="",$I757=""),"",MAX(0,$H757-$I757))</f>
        <v/>
      </c>
      <c r="O757" s="17">
        <f>IF(OR($I757="",$K757=""),"",$K757-$I757)</f>
        <v/>
      </c>
      <c r="P757" s="18">
        <f>IF($E757="","",IFERROR(INDEX('Sucursales y productos'!$G$2:$G$301,MATCH($E757,'Sucursales y productos'!$D$2:$D$301,0)),0))</f>
        <v/>
      </c>
      <c r="Q757" s="18">
        <f>IF($O757="","",$O757*N($P757))</f>
        <v/>
      </c>
      <c r="R757" s="18">
        <f>IF($I757="","",$I757*N($P757))</f>
        <v/>
      </c>
      <c r="S757" s="15">
        <f>IF($E757="","",IF($I757="","Pedido sin enviar",IF($K757="",IF(N($I757)&lt;N($H757),"Envío parcial · en camino","En camino"),IF($K757=$I757,IF(N($I757)&lt;N($H757),"Recibido · envío parcial","Recibido OK"),"Recibido con diferencia"))))</f>
        <v/>
      </c>
      <c r="T757" s="13" t="n"/>
      <c r="U757" s="15">
        <f>IF(OR($A757="",$A757&lt;&gt;Remito!$C$3),"",COUNTIF($A$2:$A757,$A757))</f>
        <v/>
      </c>
    </row>
    <row r="758">
      <c r="A758" s="13" t="n"/>
      <c r="B758" s="14" t="n"/>
      <c r="C758" s="13" t="n"/>
      <c r="D758" s="13" t="n"/>
      <c r="E758" s="13" t="n"/>
      <c r="F758" s="15">
        <f>IF($E758="","",IFERROR(INDEX('Sucursales y productos'!$E$2:$E$301,MATCH($E758,'Sucursales y productos'!$D$2:$D$301,0)),"Código no cargado"))</f>
        <v/>
      </c>
      <c r="G758" s="15">
        <f>IF($E758="","",IFERROR(INDEX('Sucursales y productos'!$F$2:$F$301,MATCH($E758,'Sucursales y productos'!$D$2:$D$301,0)),""))</f>
        <v/>
      </c>
      <c r="H758" s="16" t="n"/>
      <c r="I758" s="16" t="n"/>
      <c r="J758" s="14" t="n"/>
      <c r="K758" s="16" t="n"/>
      <c r="L758" s="14" t="n"/>
      <c r="M758" s="13" t="n"/>
      <c r="N758" s="17">
        <f>IF(OR($H758="",$I758=""),"",MAX(0,$H758-$I758))</f>
        <v/>
      </c>
      <c r="O758" s="17">
        <f>IF(OR($I758="",$K758=""),"",$K758-$I758)</f>
        <v/>
      </c>
      <c r="P758" s="18">
        <f>IF($E758="","",IFERROR(INDEX('Sucursales y productos'!$G$2:$G$301,MATCH($E758,'Sucursales y productos'!$D$2:$D$301,0)),0))</f>
        <v/>
      </c>
      <c r="Q758" s="18">
        <f>IF($O758="","",$O758*N($P758))</f>
        <v/>
      </c>
      <c r="R758" s="18">
        <f>IF($I758="","",$I758*N($P758))</f>
        <v/>
      </c>
      <c r="S758" s="15">
        <f>IF($E758="","",IF($I758="","Pedido sin enviar",IF($K758="",IF(N($I758)&lt;N($H758),"Envío parcial · en camino","En camino"),IF($K758=$I758,IF(N($I758)&lt;N($H758),"Recibido · envío parcial","Recibido OK"),"Recibido con diferencia"))))</f>
        <v/>
      </c>
      <c r="T758" s="13" t="n"/>
      <c r="U758" s="15">
        <f>IF(OR($A758="",$A758&lt;&gt;Remito!$C$3),"",COUNTIF($A$2:$A758,$A758))</f>
        <v/>
      </c>
    </row>
    <row r="759">
      <c r="A759" s="13" t="n"/>
      <c r="B759" s="14" t="n"/>
      <c r="C759" s="13" t="n"/>
      <c r="D759" s="13" t="n"/>
      <c r="E759" s="13" t="n"/>
      <c r="F759" s="15">
        <f>IF($E759="","",IFERROR(INDEX('Sucursales y productos'!$E$2:$E$301,MATCH($E759,'Sucursales y productos'!$D$2:$D$301,0)),"Código no cargado"))</f>
        <v/>
      </c>
      <c r="G759" s="15">
        <f>IF($E759="","",IFERROR(INDEX('Sucursales y productos'!$F$2:$F$301,MATCH($E759,'Sucursales y productos'!$D$2:$D$301,0)),""))</f>
        <v/>
      </c>
      <c r="H759" s="16" t="n"/>
      <c r="I759" s="16" t="n"/>
      <c r="J759" s="14" t="n"/>
      <c r="K759" s="16" t="n"/>
      <c r="L759" s="14" t="n"/>
      <c r="M759" s="13" t="n"/>
      <c r="N759" s="17">
        <f>IF(OR($H759="",$I759=""),"",MAX(0,$H759-$I759))</f>
        <v/>
      </c>
      <c r="O759" s="17">
        <f>IF(OR($I759="",$K759=""),"",$K759-$I759)</f>
        <v/>
      </c>
      <c r="P759" s="18">
        <f>IF($E759="","",IFERROR(INDEX('Sucursales y productos'!$G$2:$G$301,MATCH($E759,'Sucursales y productos'!$D$2:$D$301,0)),0))</f>
        <v/>
      </c>
      <c r="Q759" s="18">
        <f>IF($O759="","",$O759*N($P759))</f>
        <v/>
      </c>
      <c r="R759" s="18">
        <f>IF($I759="","",$I759*N($P759))</f>
        <v/>
      </c>
      <c r="S759" s="15">
        <f>IF($E759="","",IF($I759="","Pedido sin enviar",IF($K759="",IF(N($I759)&lt;N($H759),"Envío parcial · en camino","En camino"),IF($K759=$I759,IF(N($I759)&lt;N($H759),"Recibido · envío parcial","Recibido OK"),"Recibido con diferencia"))))</f>
        <v/>
      </c>
      <c r="T759" s="13" t="n"/>
      <c r="U759" s="15">
        <f>IF(OR($A759="",$A759&lt;&gt;Remito!$C$3),"",COUNTIF($A$2:$A759,$A759))</f>
        <v/>
      </c>
    </row>
    <row r="760">
      <c r="A760" s="13" t="n"/>
      <c r="B760" s="14" t="n"/>
      <c r="C760" s="13" t="n"/>
      <c r="D760" s="13" t="n"/>
      <c r="E760" s="13" t="n"/>
      <c r="F760" s="15">
        <f>IF($E760="","",IFERROR(INDEX('Sucursales y productos'!$E$2:$E$301,MATCH($E760,'Sucursales y productos'!$D$2:$D$301,0)),"Código no cargado"))</f>
        <v/>
      </c>
      <c r="G760" s="15">
        <f>IF($E760="","",IFERROR(INDEX('Sucursales y productos'!$F$2:$F$301,MATCH($E760,'Sucursales y productos'!$D$2:$D$301,0)),""))</f>
        <v/>
      </c>
      <c r="H760" s="16" t="n"/>
      <c r="I760" s="16" t="n"/>
      <c r="J760" s="14" t="n"/>
      <c r="K760" s="16" t="n"/>
      <c r="L760" s="14" t="n"/>
      <c r="M760" s="13" t="n"/>
      <c r="N760" s="17">
        <f>IF(OR($H760="",$I760=""),"",MAX(0,$H760-$I760))</f>
        <v/>
      </c>
      <c r="O760" s="17">
        <f>IF(OR($I760="",$K760=""),"",$K760-$I760)</f>
        <v/>
      </c>
      <c r="P760" s="18">
        <f>IF($E760="","",IFERROR(INDEX('Sucursales y productos'!$G$2:$G$301,MATCH($E760,'Sucursales y productos'!$D$2:$D$301,0)),0))</f>
        <v/>
      </c>
      <c r="Q760" s="18">
        <f>IF($O760="","",$O760*N($P760))</f>
        <v/>
      </c>
      <c r="R760" s="18">
        <f>IF($I760="","",$I760*N($P760))</f>
        <v/>
      </c>
      <c r="S760" s="15">
        <f>IF($E760="","",IF($I760="","Pedido sin enviar",IF($K760="",IF(N($I760)&lt;N($H760),"Envío parcial · en camino","En camino"),IF($K760=$I760,IF(N($I760)&lt;N($H760),"Recibido · envío parcial","Recibido OK"),"Recibido con diferencia"))))</f>
        <v/>
      </c>
      <c r="T760" s="13" t="n"/>
      <c r="U760" s="15">
        <f>IF(OR($A760="",$A760&lt;&gt;Remito!$C$3),"",COUNTIF($A$2:$A760,$A760))</f>
        <v/>
      </c>
    </row>
    <row r="761">
      <c r="A761" s="13" t="n"/>
      <c r="B761" s="14" t="n"/>
      <c r="C761" s="13" t="n"/>
      <c r="D761" s="13" t="n"/>
      <c r="E761" s="13" t="n"/>
      <c r="F761" s="15">
        <f>IF($E761="","",IFERROR(INDEX('Sucursales y productos'!$E$2:$E$301,MATCH($E761,'Sucursales y productos'!$D$2:$D$301,0)),"Código no cargado"))</f>
        <v/>
      </c>
      <c r="G761" s="15">
        <f>IF($E761="","",IFERROR(INDEX('Sucursales y productos'!$F$2:$F$301,MATCH($E761,'Sucursales y productos'!$D$2:$D$301,0)),""))</f>
        <v/>
      </c>
      <c r="H761" s="16" t="n"/>
      <c r="I761" s="16" t="n"/>
      <c r="J761" s="14" t="n"/>
      <c r="K761" s="16" t="n"/>
      <c r="L761" s="14" t="n"/>
      <c r="M761" s="13" t="n"/>
      <c r="N761" s="17">
        <f>IF(OR($H761="",$I761=""),"",MAX(0,$H761-$I761))</f>
        <v/>
      </c>
      <c r="O761" s="17">
        <f>IF(OR($I761="",$K761=""),"",$K761-$I761)</f>
        <v/>
      </c>
      <c r="P761" s="18">
        <f>IF($E761="","",IFERROR(INDEX('Sucursales y productos'!$G$2:$G$301,MATCH($E761,'Sucursales y productos'!$D$2:$D$301,0)),0))</f>
        <v/>
      </c>
      <c r="Q761" s="18">
        <f>IF($O761="","",$O761*N($P761))</f>
        <v/>
      </c>
      <c r="R761" s="18">
        <f>IF($I761="","",$I761*N($P761))</f>
        <v/>
      </c>
      <c r="S761" s="15">
        <f>IF($E761="","",IF($I761="","Pedido sin enviar",IF($K761="",IF(N($I761)&lt;N($H761),"Envío parcial · en camino","En camino"),IF($K761=$I761,IF(N($I761)&lt;N($H761),"Recibido · envío parcial","Recibido OK"),"Recibido con diferencia"))))</f>
        <v/>
      </c>
      <c r="T761" s="13" t="n"/>
      <c r="U761" s="15">
        <f>IF(OR($A761="",$A761&lt;&gt;Remito!$C$3),"",COUNTIF($A$2:$A761,$A761))</f>
        <v/>
      </c>
    </row>
    <row r="762">
      <c r="A762" s="13" t="n"/>
      <c r="B762" s="14" t="n"/>
      <c r="C762" s="13" t="n"/>
      <c r="D762" s="13" t="n"/>
      <c r="E762" s="13" t="n"/>
      <c r="F762" s="15">
        <f>IF($E762="","",IFERROR(INDEX('Sucursales y productos'!$E$2:$E$301,MATCH($E762,'Sucursales y productos'!$D$2:$D$301,0)),"Código no cargado"))</f>
        <v/>
      </c>
      <c r="G762" s="15">
        <f>IF($E762="","",IFERROR(INDEX('Sucursales y productos'!$F$2:$F$301,MATCH($E762,'Sucursales y productos'!$D$2:$D$301,0)),""))</f>
        <v/>
      </c>
      <c r="H762" s="16" t="n"/>
      <c r="I762" s="16" t="n"/>
      <c r="J762" s="14" t="n"/>
      <c r="K762" s="16" t="n"/>
      <c r="L762" s="14" t="n"/>
      <c r="M762" s="13" t="n"/>
      <c r="N762" s="17">
        <f>IF(OR($H762="",$I762=""),"",MAX(0,$H762-$I762))</f>
        <v/>
      </c>
      <c r="O762" s="17">
        <f>IF(OR($I762="",$K762=""),"",$K762-$I762)</f>
        <v/>
      </c>
      <c r="P762" s="18">
        <f>IF($E762="","",IFERROR(INDEX('Sucursales y productos'!$G$2:$G$301,MATCH($E762,'Sucursales y productos'!$D$2:$D$301,0)),0))</f>
        <v/>
      </c>
      <c r="Q762" s="18">
        <f>IF($O762="","",$O762*N($P762))</f>
        <v/>
      </c>
      <c r="R762" s="18">
        <f>IF($I762="","",$I762*N($P762))</f>
        <v/>
      </c>
      <c r="S762" s="15">
        <f>IF($E762="","",IF($I762="","Pedido sin enviar",IF($K762="",IF(N($I762)&lt;N($H762),"Envío parcial · en camino","En camino"),IF($K762=$I762,IF(N($I762)&lt;N($H762),"Recibido · envío parcial","Recibido OK"),"Recibido con diferencia"))))</f>
        <v/>
      </c>
      <c r="T762" s="13" t="n"/>
      <c r="U762" s="15">
        <f>IF(OR($A762="",$A762&lt;&gt;Remito!$C$3),"",COUNTIF($A$2:$A762,$A762))</f>
        <v/>
      </c>
    </row>
    <row r="763">
      <c r="A763" s="13" t="n"/>
      <c r="B763" s="14" t="n"/>
      <c r="C763" s="13" t="n"/>
      <c r="D763" s="13" t="n"/>
      <c r="E763" s="13" t="n"/>
      <c r="F763" s="15">
        <f>IF($E763="","",IFERROR(INDEX('Sucursales y productos'!$E$2:$E$301,MATCH($E763,'Sucursales y productos'!$D$2:$D$301,0)),"Código no cargado"))</f>
        <v/>
      </c>
      <c r="G763" s="15">
        <f>IF($E763="","",IFERROR(INDEX('Sucursales y productos'!$F$2:$F$301,MATCH($E763,'Sucursales y productos'!$D$2:$D$301,0)),""))</f>
        <v/>
      </c>
      <c r="H763" s="16" t="n"/>
      <c r="I763" s="16" t="n"/>
      <c r="J763" s="14" t="n"/>
      <c r="K763" s="16" t="n"/>
      <c r="L763" s="14" t="n"/>
      <c r="M763" s="13" t="n"/>
      <c r="N763" s="17">
        <f>IF(OR($H763="",$I763=""),"",MAX(0,$H763-$I763))</f>
        <v/>
      </c>
      <c r="O763" s="17">
        <f>IF(OR($I763="",$K763=""),"",$K763-$I763)</f>
        <v/>
      </c>
      <c r="P763" s="18">
        <f>IF($E763="","",IFERROR(INDEX('Sucursales y productos'!$G$2:$G$301,MATCH($E763,'Sucursales y productos'!$D$2:$D$301,0)),0))</f>
        <v/>
      </c>
      <c r="Q763" s="18">
        <f>IF($O763="","",$O763*N($P763))</f>
        <v/>
      </c>
      <c r="R763" s="18">
        <f>IF($I763="","",$I763*N($P763))</f>
        <v/>
      </c>
      <c r="S763" s="15">
        <f>IF($E763="","",IF($I763="","Pedido sin enviar",IF($K763="",IF(N($I763)&lt;N($H763),"Envío parcial · en camino","En camino"),IF($K763=$I763,IF(N($I763)&lt;N($H763),"Recibido · envío parcial","Recibido OK"),"Recibido con diferencia"))))</f>
        <v/>
      </c>
      <c r="T763" s="13" t="n"/>
      <c r="U763" s="15">
        <f>IF(OR($A763="",$A763&lt;&gt;Remito!$C$3),"",COUNTIF($A$2:$A763,$A763))</f>
        <v/>
      </c>
    </row>
    <row r="764">
      <c r="A764" s="13" t="n"/>
      <c r="B764" s="14" t="n"/>
      <c r="C764" s="13" t="n"/>
      <c r="D764" s="13" t="n"/>
      <c r="E764" s="13" t="n"/>
      <c r="F764" s="15">
        <f>IF($E764="","",IFERROR(INDEX('Sucursales y productos'!$E$2:$E$301,MATCH($E764,'Sucursales y productos'!$D$2:$D$301,0)),"Código no cargado"))</f>
        <v/>
      </c>
      <c r="G764" s="15">
        <f>IF($E764="","",IFERROR(INDEX('Sucursales y productos'!$F$2:$F$301,MATCH($E764,'Sucursales y productos'!$D$2:$D$301,0)),""))</f>
        <v/>
      </c>
      <c r="H764" s="16" t="n"/>
      <c r="I764" s="16" t="n"/>
      <c r="J764" s="14" t="n"/>
      <c r="K764" s="16" t="n"/>
      <c r="L764" s="14" t="n"/>
      <c r="M764" s="13" t="n"/>
      <c r="N764" s="17">
        <f>IF(OR($H764="",$I764=""),"",MAX(0,$H764-$I764))</f>
        <v/>
      </c>
      <c r="O764" s="17">
        <f>IF(OR($I764="",$K764=""),"",$K764-$I764)</f>
        <v/>
      </c>
      <c r="P764" s="18">
        <f>IF($E764="","",IFERROR(INDEX('Sucursales y productos'!$G$2:$G$301,MATCH($E764,'Sucursales y productos'!$D$2:$D$301,0)),0))</f>
        <v/>
      </c>
      <c r="Q764" s="18">
        <f>IF($O764="","",$O764*N($P764))</f>
        <v/>
      </c>
      <c r="R764" s="18">
        <f>IF($I764="","",$I764*N($P764))</f>
        <v/>
      </c>
      <c r="S764" s="15">
        <f>IF($E764="","",IF($I764="","Pedido sin enviar",IF($K764="",IF(N($I764)&lt;N($H764),"Envío parcial · en camino","En camino"),IF($K764=$I764,IF(N($I764)&lt;N($H764),"Recibido · envío parcial","Recibido OK"),"Recibido con diferencia"))))</f>
        <v/>
      </c>
      <c r="T764" s="13" t="n"/>
      <c r="U764" s="15">
        <f>IF(OR($A764="",$A764&lt;&gt;Remito!$C$3),"",COUNTIF($A$2:$A764,$A764))</f>
        <v/>
      </c>
    </row>
    <row r="765">
      <c r="A765" s="13" t="n"/>
      <c r="B765" s="14" t="n"/>
      <c r="C765" s="13" t="n"/>
      <c r="D765" s="13" t="n"/>
      <c r="E765" s="13" t="n"/>
      <c r="F765" s="15">
        <f>IF($E765="","",IFERROR(INDEX('Sucursales y productos'!$E$2:$E$301,MATCH($E765,'Sucursales y productos'!$D$2:$D$301,0)),"Código no cargado"))</f>
        <v/>
      </c>
      <c r="G765" s="15">
        <f>IF($E765="","",IFERROR(INDEX('Sucursales y productos'!$F$2:$F$301,MATCH($E765,'Sucursales y productos'!$D$2:$D$301,0)),""))</f>
        <v/>
      </c>
      <c r="H765" s="16" t="n"/>
      <c r="I765" s="16" t="n"/>
      <c r="J765" s="14" t="n"/>
      <c r="K765" s="16" t="n"/>
      <c r="L765" s="14" t="n"/>
      <c r="M765" s="13" t="n"/>
      <c r="N765" s="17">
        <f>IF(OR($H765="",$I765=""),"",MAX(0,$H765-$I765))</f>
        <v/>
      </c>
      <c r="O765" s="17">
        <f>IF(OR($I765="",$K765=""),"",$K765-$I765)</f>
        <v/>
      </c>
      <c r="P765" s="18">
        <f>IF($E765="","",IFERROR(INDEX('Sucursales y productos'!$G$2:$G$301,MATCH($E765,'Sucursales y productos'!$D$2:$D$301,0)),0))</f>
        <v/>
      </c>
      <c r="Q765" s="18">
        <f>IF($O765="","",$O765*N($P765))</f>
        <v/>
      </c>
      <c r="R765" s="18">
        <f>IF($I765="","",$I765*N($P765))</f>
        <v/>
      </c>
      <c r="S765" s="15">
        <f>IF($E765="","",IF($I765="","Pedido sin enviar",IF($K765="",IF(N($I765)&lt;N($H765),"Envío parcial · en camino","En camino"),IF($K765=$I765,IF(N($I765)&lt;N($H765),"Recibido · envío parcial","Recibido OK"),"Recibido con diferencia"))))</f>
        <v/>
      </c>
      <c r="T765" s="13" t="n"/>
      <c r="U765" s="15">
        <f>IF(OR($A765="",$A765&lt;&gt;Remito!$C$3),"",COUNTIF($A$2:$A765,$A765))</f>
        <v/>
      </c>
    </row>
    <row r="766">
      <c r="A766" s="13" t="n"/>
      <c r="B766" s="14" t="n"/>
      <c r="C766" s="13" t="n"/>
      <c r="D766" s="13" t="n"/>
      <c r="E766" s="13" t="n"/>
      <c r="F766" s="15">
        <f>IF($E766="","",IFERROR(INDEX('Sucursales y productos'!$E$2:$E$301,MATCH($E766,'Sucursales y productos'!$D$2:$D$301,0)),"Código no cargado"))</f>
        <v/>
      </c>
      <c r="G766" s="15">
        <f>IF($E766="","",IFERROR(INDEX('Sucursales y productos'!$F$2:$F$301,MATCH($E766,'Sucursales y productos'!$D$2:$D$301,0)),""))</f>
        <v/>
      </c>
      <c r="H766" s="16" t="n"/>
      <c r="I766" s="16" t="n"/>
      <c r="J766" s="14" t="n"/>
      <c r="K766" s="16" t="n"/>
      <c r="L766" s="14" t="n"/>
      <c r="M766" s="13" t="n"/>
      <c r="N766" s="17">
        <f>IF(OR($H766="",$I766=""),"",MAX(0,$H766-$I766))</f>
        <v/>
      </c>
      <c r="O766" s="17">
        <f>IF(OR($I766="",$K766=""),"",$K766-$I766)</f>
        <v/>
      </c>
      <c r="P766" s="18">
        <f>IF($E766="","",IFERROR(INDEX('Sucursales y productos'!$G$2:$G$301,MATCH($E766,'Sucursales y productos'!$D$2:$D$301,0)),0))</f>
        <v/>
      </c>
      <c r="Q766" s="18">
        <f>IF($O766="","",$O766*N($P766))</f>
        <v/>
      </c>
      <c r="R766" s="18">
        <f>IF($I766="","",$I766*N($P766))</f>
        <v/>
      </c>
      <c r="S766" s="15">
        <f>IF($E766="","",IF($I766="","Pedido sin enviar",IF($K766="",IF(N($I766)&lt;N($H766),"Envío parcial · en camino","En camino"),IF($K766=$I766,IF(N($I766)&lt;N($H766),"Recibido · envío parcial","Recibido OK"),"Recibido con diferencia"))))</f>
        <v/>
      </c>
      <c r="T766" s="13" t="n"/>
      <c r="U766" s="15">
        <f>IF(OR($A766="",$A766&lt;&gt;Remito!$C$3),"",COUNTIF($A$2:$A766,$A766))</f>
        <v/>
      </c>
    </row>
    <row r="767">
      <c r="A767" s="13" t="n"/>
      <c r="B767" s="14" t="n"/>
      <c r="C767" s="13" t="n"/>
      <c r="D767" s="13" t="n"/>
      <c r="E767" s="13" t="n"/>
      <c r="F767" s="15">
        <f>IF($E767="","",IFERROR(INDEX('Sucursales y productos'!$E$2:$E$301,MATCH($E767,'Sucursales y productos'!$D$2:$D$301,0)),"Código no cargado"))</f>
        <v/>
      </c>
      <c r="G767" s="15">
        <f>IF($E767="","",IFERROR(INDEX('Sucursales y productos'!$F$2:$F$301,MATCH($E767,'Sucursales y productos'!$D$2:$D$301,0)),""))</f>
        <v/>
      </c>
      <c r="H767" s="16" t="n"/>
      <c r="I767" s="16" t="n"/>
      <c r="J767" s="14" t="n"/>
      <c r="K767" s="16" t="n"/>
      <c r="L767" s="14" t="n"/>
      <c r="M767" s="13" t="n"/>
      <c r="N767" s="17">
        <f>IF(OR($H767="",$I767=""),"",MAX(0,$H767-$I767))</f>
        <v/>
      </c>
      <c r="O767" s="17">
        <f>IF(OR($I767="",$K767=""),"",$K767-$I767)</f>
        <v/>
      </c>
      <c r="P767" s="18">
        <f>IF($E767="","",IFERROR(INDEX('Sucursales y productos'!$G$2:$G$301,MATCH($E767,'Sucursales y productos'!$D$2:$D$301,0)),0))</f>
        <v/>
      </c>
      <c r="Q767" s="18">
        <f>IF($O767="","",$O767*N($P767))</f>
        <v/>
      </c>
      <c r="R767" s="18">
        <f>IF($I767="","",$I767*N($P767))</f>
        <v/>
      </c>
      <c r="S767" s="15">
        <f>IF($E767="","",IF($I767="","Pedido sin enviar",IF($K767="",IF(N($I767)&lt;N($H767),"Envío parcial · en camino","En camino"),IF($K767=$I767,IF(N($I767)&lt;N($H767),"Recibido · envío parcial","Recibido OK"),"Recibido con diferencia"))))</f>
        <v/>
      </c>
      <c r="T767" s="13" t="n"/>
      <c r="U767" s="15">
        <f>IF(OR($A767="",$A767&lt;&gt;Remito!$C$3),"",COUNTIF($A$2:$A767,$A767))</f>
        <v/>
      </c>
    </row>
    <row r="768">
      <c r="A768" s="13" t="n"/>
      <c r="B768" s="14" t="n"/>
      <c r="C768" s="13" t="n"/>
      <c r="D768" s="13" t="n"/>
      <c r="E768" s="13" t="n"/>
      <c r="F768" s="15">
        <f>IF($E768="","",IFERROR(INDEX('Sucursales y productos'!$E$2:$E$301,MATCH($E768,'Sucursales y productos'!$D$2:$D$301,0)),"Código no cargado"))</f>
        <v/>
      </c>
      <c r="G768" s="15">
        <f>IF($E768="","",IFERROR(INDEX('Sucursales y productos'!$F$2:$F$301,MATCH($E768,'Sucursales y productos'!$D$2:$D$301,0)),""))</f>
        <v/>
      </c>
      <c r="H768" s="16" t="n"/>
      <c r="I768" s="16" t="n"/>
      <c r="J768" s="14" t="n"/>
      <c r="K768" s="16" t="n"/>
      <c r="L768" s="14" t="n"/>
      <c r="M768" s="13" t="n"/>
      <c r="N768" s="17">
        <f>IF(OR($H768="",$I768=""),"",MAX(0,$H768-$I768))</f>
        <v/>
      </c>
      <c r="O768" s="17">
        <f>IF(OR($I768="",$K768=""),"",$K768-$I768)</f>
        <v/>
      </c>
      <c r="P768" s="18">
        <f>IF($E768="","",IFERROR(INDEX('Sucursales y productos'!$G$2:$G$301,MATCH($E768,'Sucursales y productos'!$D$2:$D$301,0)),0))</f>
        <v/>
      </c>
      <c r="Q768" s="18">
        <f>IF($O768="","",$O768*N($P768))</f>
        <v/>
      </c>
      <c r="R768" s="18">
        <f>IF($I768="","",$I768*N($P768))</f>
        <v/>
      </c>
      <c r="S768" s="15">
        <f>IF($E768="","",IF($I768="","Pedido sin enviar",IF($K768="",IF(N($I768)&lt;N($H768),"Envío parcial · en camino","En camino"),IF($K768=$I768,IF(N($I768)&lt;N($H768),"Recibido · envío parcial","Recibido OK"),"Recibido con diferencia"))))</f>
        <v/>
      </c>
      <c r="T768" s="13" t="n"/>
      <c r="U768" s="15">
        <f>IF(OR($A768="",$A768&lt;&gt;Remito!$C$3),"",COUNTIF($A$2:$A768,$A768))</f>
        <v/>
      </c>
    </row>
    <row r="769">
      <c r="A769" s="13" t="n"/>
      <c r="B769" s="14" t="n"/>
      <c r="C769" s="13" t="n"/>
      <c r="D769" s="13" t="n"/>
      <c r="E769" s="13" t="n"/>
      <c r="F769" s="15">
        <f>IF($E769="","",IFERROR(INDEX('Sucursales y productos'!$E$2:$E$301,MATCH($E769,'Sucursales y productos'!$D$2:$D$301,0)),"Código no cargado"))</f>
        <v/>
      </c>
      <c r="G769" s="15">
        <f>IF($E769="","",IFERROR(INDEX('Sucursales y productos'!$F$2:$F$301,MATCH($E769,'Sucursales y productos'!$D$2:$D$301,0)),""))</f>
        <v/>
      </c>
      <c r="H769" s="16" t="n"/>
      <c r="I769" s="16" t="n"/>
      <c r="J769" s="14" t="n"/>
      <c r="K769" s="16" t="n"/>
      <c r="L769" s="14" t="n"/>
      <c r="M769" s="13" t="n"/>
      <c r="N769" s="17">
        <f>IF(OR($H769="",$I769=""),"",MAX(0,$H769-$I769))</f>
        <v/>
      </c>
      <c r="O769" s="17">
        <f>IF(OR($I769="",$K769=""),"",$K769-$I769)</f>
        <v/>
      </c>
      <c r="P769" s="18">
        <f>IF($E769="","",IFERROR(INDEX('Sucursales y productos'!$G$2:$G$301,MATCH($E769,'Sucursales y productos'!$D$2:$D$301,0)),0))</f>
        <v/>
      </c>
      <c r="Q769" s="18">
        <f>IF($O769="","",$O769*N($P769))</f>
        <v/>
      </c>
      <c r="R769" s="18">
        <f>IF($I769="","",$I769*N($P769))</f>
        <v/>
      </c>
      <c r="S769" s="15">
        <f>IF($E769="","",IF($I769="","Pedido sin enviar",IF($K769="",IF(N($I769)&lt;N($H769),"Envío parcial · en camino","En camino"),IF($K769=$I769,IF(N($I769)&lt;N($H769),"Recibido · envío parcial","Recibido OK"),"Recibido con diferencia"))))</f>
        <v/>
      </c>
      <c r="T769" s="13" t="n"/>
      <c r="U769" s="15">
        <f>IF(OR($A769="",$A769&lt;&gt;Remito!$C$3),"",COUNTIF($A$2:$A769,$A769))</f>
        <v/>
      </c>
    </row>
    <row r="770">
      <c r="A770" s="13" t="n"/>
      <c r="B770" s="14" t="n"/>
      <c r="C770" s="13" t="n"/>
      <c r="D770" s="13" t="n"/>
      <c r="E770" s="13" t="n"/>
      <c r="F770" s="15">
        <f>IF($E770="","",IFERROR(INDEX('Sucursales y productos'!$E$2:$E$301,MATCH($E770,'Sucursales y productos'!$D$2:$D$301,0)),"Código no cargado"))</f>
        <v/>
      </c>
      <c r="G770" s="15">
        <f>IF($E770="","",IFERROR(INDEX('Sucursales y productos'!$F$2:$F$301,MATCH($E770,'Sucursales y productos'!$D$2:$D$301,0)),""))</f>
        <v/>
      </c>
      <c r="H770" s="16" t="n"/>
      <c r="I770" s="16" t="n"/>
      <c r="J770" s="14" t="n"/>
      <c r="K770" s="16" t="n"/>
      <c r="L770" s="14" t="n"/>
      <c r="M770" s="13" t="n"/>
      <c r="N770" s="17">
        <f>IF(OR($H770="",$I770=""),"",MAX(0,$H770-$I770))</f>
        <v/>
      </c>
      <c r="O770" s="17">
        <f>IF(OR($I770="",$K770=""),"",$K770-$I770)</f>
        <v/>
      </c>
      <c r="P770" s="18">
        <f>IF($E770="","",IFERROR(INDEX('Sucursales y productos'!$G$2:$G$301,MATCH($E770,'Sucursales y productos'!$D$2:$D$301,0)),0))</f>
        <v/>
      </c>
      <c r="Q770" s="18">
        <f>IF($O770="","",$O770*N($P770))</f>
        <v/>
      </c>
      <c r="R770" s="18">
        <f>IF($I770="","",$I770*N($P770))</f>
        <v/>
      </c>
      <c r="S770" s="15">
        <f>IF($E770="","",IF($I770="","Pedido sin enviar",IF($K770="",IF(N($I770)&lt;N($H770),"Envío parcial · en camino","En camino"),IF($K770=$I770,IF(N($I770)&lt;N($H770),"Recibido · envío parcial","Recibido OK"),"Recibido con diferencia"))))</f>
        <v/>
      </c>
      <c r="T770" s="13" t="n"/>
      <c r="U770" s="15">
        <f>IF(OR($A770="",$A770&lt;&gt;Remito!$C$3),"",COUNTIF($A$2:$A770,$A770))</f>
        <v/>
      </c>
    </row>
    <row r="771">
      <c r="A771" s="13" t="n"/>
      <c r="B771" s="14" t="n"/>
      <c r="C771" s="13" t="n"/>
      <c r="D771" s="13" t="n"/>
      <c r="E771" s="13" t="n"/>
      <c r="F771" s="15">
        <f>IF($E771="","",IFERROR(INDEX('Sucursales y productos'!$E$2:$E$301,MATCH($E771,'Sucursales y productos'!$D$2:$D$301,0)),"Código no cargado"))</f>
        <v/>
      </c>
      <c r="G771" s="15">
        <f>IF($E771="","",IFERROR(INDEX('Sucursales y productos'!$F$2:$F$301,MATCH($E771,'Sucursales y productos'!$D$2:$D$301,0)),""))</f>
        <v/>
      </c>
      <c r="H771" s="16" t="n"/>
      <c r="I771" s="16" t="n"/>
      <c r="J771" s="14" t="n"/>
      <c r="K771" s="16" t="n"/>
      <c r="L771" s="14" t="n"/>
      <c r="M771" s="13" t="n"/>
      <c r="N771" s="17">
        <f>IF(OR($H771="",$I771=""),"",MAX(0,$H771-$I771))</f>
        <v/>
      </c>
      <c r="O771" s="17">
        <f>IF(OR($I771="",$K771=""),"",$K771-$I771)</f>
        <v/>
      </c>
      <c r="P771" s="18">
        <f>IF($E771="","",IFERROR(INDEX('Sucursales y productos'!$G$2:$G$301,MATCH($E771,'Sucursales y productos'!$D$2:$D$301,0)),0))</f>
        <v/>
      </c>
      <c r="Q771" s="18">
        <f>IF($O771="","",$O771*N($P771))</f>
        <v/>
      </c>
      <c r="R771" s="18">
        <f>IF($I771="","",$I771*N($P771))</f>
        <v/>
      </c>
      <c r="S771" s="15">
        <f>IF($E771="","",IF($I771="","Pedido sin enviar",IF($K771="",IF(N($I771)&lt;N($H771),"Envío parcial · en camino","En camino"),IF($K771=$I771,IF(N($I771)&lt;N($H771),"Recibido · envío parcial","Recibido OK"),"Recibido con diferencia"))))</f>
        <v/>
      </c>
      <c r="T771" s="13" t="n"/>
      <c r="U771" s="15">
        <f>IF(OR($A771="",$A771&lt;&gt;Remito!$C$3),"",COUNTIF($A$2:$A771,$A771))</f>
        <v/>
      </c>
    </row>
    <row r="772">
      <c r="A772" s="13" t="n"/>
      <c r="B772" s="14" t="n"/>
      <c r="C772" s="13" t="n"/>
      <c r="D772" s="13" t="n"/>
      <c r="E772" s="13" t="n"/>
      <c r="F772" s="15">
        <f>IF($E772="","",IFERROR(INDEX('Sucursales y productos'!$E$2:$E$301,MATCH($E772,'Sucursales y productos'!$D$2:$D$301,0)),"Código no cargado"))</f>
        <v/>
      </c>
      <c r="G772" s="15">
        <f>IF($E772="","",IFERROR(INDEX('Sucursales y productos'!$F$2:$F$301,MATCH($E772,'Sucursales y productos'!$D$2:$D$301,0)),""))</f>
        <v/>
      </c>
      <c r="H772" s="16" t="n"/>
      <c r="I772" s="16" t="n"/>
      <c r="J772" s="14" t="n"/>
      <c r="K772" s="16" t="n"/>
      <c r="L772" s="14" t="n"/>
      <c r="M772" s="13" t="n"/>
      <c r="N772" s="17">
        <f>IF(OR($H772="",$I772=""),"",MAX(0,$H772-$I772))</f>
        <v/>
      </c>
      <c r="O772" s="17">
        <f>IF(OR($I772="",$K772=""),"",$K772-$I772)</f>
        <v/>
      </c>
      <c r="P772" s="18">
        <f>IF($E772="","",IFERROR(INDEX('Sucursales y productos'!$G$2:$G$301,MATCH($E772,'Sucursales y productos'!$D$2:$D$301,0)),0))</f>
        <v/>
      </c>
      <c r="Q772" s="18">
        <f>IF($O772="","",$O772*N($P772))</f>
        <v/>
      </c>
      <c r="R772" s="18">
        <f>IF($I772="","",$I772*N($P772))</f>
        <v/>
      </c>
      <c r="S772" s="15">
        <f>IF($E772="","",IF($I772="","Pedido sin enviar",IF($K772="",IF(N($I772)&lt;N($H772),"Envío parcial · en camino","En camino"),IF($K772=$I772,IF(N($I772)&lt;N($H772),"Recibido · envío parcial","Recibido OK"),"Recibido con diferencia"))))</f>
        <v/>
      </c>
      <c r="T772" s="13" t="n"/>
      <c r="U772" s="15">
        <f>IF(OR($A772="",$A772&lt;&gt;Remito!$C$3),"",COUNTIF($A$2:$A772,$A772))</f>
        <v/>
      </c>
    </row>
    <row r="773">
      <c r="A773" s="13" t="n"/>
      <c r="B773" s="14" t="n"/>
      <c r="C773" s="13" t="n"/>
      <c r="D773" s="13" t="n"/>
      <c r="E773" s="13" t="n"/>
      <c r="F773" s="15">
        <f>IF($E773="","",IFERROR(INDEX('Sucursales y productos'!$E$2:$E$301,MATCH($E773,'Sucursales y productos'!$D$2:$D$301,0)),"Código no cargado"))</f>
        <v/>
      </c>
      <c r="G773" s="15">
        <f>IF($E773="","",IFERROR(INDEX('Sucursales y productos'!$F$2:$F$301,MATCH($E773,'Sucursales y productos'!$D$2:$D$301,0)),""))</f>
        <v/>
      </c>
      <c r="H773" s="16" t="n"/>
      <c r="I773" s="16" t="n"/>
      <c r="J773" s="14" t="n"/>
      <c r="K773" s="16" t="n"/>
      <c r="L773" s="14" t="n"/>
      <c r="M773" s="13" t="n"/>
      <c r="N773" s="17">
        <f>IF(OR($H773="",$I773=""),"",MAX(0,$H773-$I773))</f>
        <v/>
      </c>
      <c r="O773" s="17">
        <f>IF(OR($I773="",$K773=""),"",$K773-$I773)</f>
        <v/>
      </c>
      <c r="P773" s="18">
        <f>IF($E773="","",IFERROR(INDEX('Sucursales y productos'!$G$2:$G$301,MATCH($E773,'Sucursales y productos'!$D$2:$D$301,0)),0))</f>
        <v/>
      </c>
      <c r="Q773" s="18">
        <f>IF($O773="","",$O773*N($P773))</f>
        <v/>
      </c>
      <c r="R773" s="18">
        <f>IF($I773="","",$I773*N($P773))</f>
        <v/>
      </c>
      <c r="S773" s="15">
        <f>IF($E773="","",IF($I773="","Pedido sin enviar",IF($K773="",IF(N($I773)&lt;N($H773),"Envío parcial · en camino","En camino"),IF($K773=$I773,IF(N($I773)&lt;N($H773),"Recibido · envío parcial","Recibido OK"),"Recibido con diferencia"))))</f>
        <v/>
      </c>
      <c r="T773" s="13" t="n"/>
      <c r="U773" s="15">
        <f>IF(OR($A773="",$A773&lt;&gt;Remito!$C$3),"",COUNTIF($A$2:$A773,$A773))</f>
        <v/>
      </c>
    </row>
    <row r="774">
      <c r="A774" s="13" t="n"/>
      <c r="B774" s="14" t="n"/>
      <c r="C774" s="13" t="n"/>
      <c r="D774" s="13" t="n"/>
      <c r="E774" s="13" t="n"/>
      <c r="F774" s="15">
        <f>IF($E774="","",IFERROR(INDEX('Sucursales y productos'!$E$2:$E$301,MATCH($E774,'Sucursales y productos'!$D$2:$D$301,0)),"Código no cargado"))</f>
        <v/>
      </c>
      <c r="G774" s="15">
        <f>IF($E774="","",IFERROR(INDEX('Sucursales y productos'!$F$2:$F$301,MATCH($E774,'Sucursales y productos'!$D$2:$D$301,0)),""))</f>
        <v/>
      </c>
      <c r="H774" s="16" t="n"/>
      <c r="I774" s="16" t="n"/>
      <c r="J774" s="14" t="n"/>
      <c r="K774" s="16" t="n"/>
      <c r="L774" s="14" t="n"/>
      <c r="M774" s="13" t="n"/>
      <c r="N774" s="17">
        <f>IF(OR($H774="",$I774=""),"",MAX(0,$H774-$I774))</f>
        <v/>
      </c>
      <c r="O774" s="17">
        <f>IF(OR($I774="",$K774=""),"",$K774-$I774)</f>
        <v/>
      </c>
      <c r="P774" s="18">
        <f>IF($E774="","",IFERROR(INDEX('Sucursales y productos'!$G$2:$G$301,MATCH($E774,'Sucursales y productos'!$D$2:$D$301,0)),0))</f>
        <v/>
      </c>
      <c r="Q774" s="18">
        <f>IF($O774="","",$O774*N($P774))</f>
        <v/>
      </c>
      <c r="R774" s="18">
        <f>IF($I774="","",$I774*N($P774))</f>
        <v/>
      </c>
      <c r="S774" s="15">
        <f>IF($E774="","",IF($I774="","Pedido sin enviar",IF($K774="",IF(N($I774)&lt;N($H774),"Envío parcial · en camino","En camino"),IF($K774=$I774,IF(N($I774)&lt;N($H774),"Recibido · envío parcial","Recibido OK"),"Recibido con diferencia"))))</f>
        <v/>
      </c>
      <c r="T774" s="13" t="n"/>
      <c r="U774" s="15">
        <f>IF(OR($A774="",$A774&lt;&gt;Remito!$C$3),"",COUNTIF($A$2:$A774,$A774))</f>
        <v/>
      </c>
    </row>
    <row r="775">
      <c r="A775" s="13" t="n"/>
      <c r="B775" s="14" t="n"/>
      <c r="C775" s="13" t="n"/>
      <c r="D775" s="13" t="n"/>
      <c r="E775" s="13" t="n"/>
      <c r="F775" s="15">
        <f>IF($E775="","",IFERROR(INDEX('Sucursales y productos'!$E$2:$E$301,MATCH($E775,'Sucursales y productos'!$D$2:$D$301,0)),"Código no cargado"))</f>
        <v/>
      </c>
      <c r="G775" s="15">
        <f>IF($E775="","",IFERROR(INDEX('Sucursales y productos'!$F$2:$F$301,MATCH($E775,'Sucursales y productos'!$D$2:$D$301,0)),""))</f>
        <v/>
      </c>
      <c r="H775" s="16" t="n"/>
      <c r="I775" s="16" t="n"/>
      <c r="J775" s="14" t="n"/>
      <c r="K775" s="16" t="n"/>
      <c r="L775" s="14" t="n"/>
      <c r="M775" s="13" t="n"/>
      <c r="N775" s="17">
        <f>IF(OR($H775="",$I775=""),"",MAX(0,$H775-$I775))</f>
        <v/>
      </c>
      <c r="O775" s="17">
        <f>IF(OR($I775="",$K775=""),"",$K775-$I775)</f>
        <v/>
      </c>
      <c r="P775" s="18">
        <f>IF($E775="","",IFERROR(INDEX('Sucursales y productos'!$G$2:$G$301,MATCH($E775,'Sucursales y productos'!$D$2:$D$301,0)),0))</f>
        <v/>
      </c>
      <c r="Q775" s="18">
        <f>IF($O775="","",$O775*N($P775))</f>
        <v/>
      </c>
      <c r="R775" s="18">
        <f>IF($I775="","",$I775*N($P775))</f>
        <v/>
      </c>
      <c r="S775" s="15">
        <f>IF($E775="","",IF($I775="","Pedido sin enviar",IF($K775="",IF(N($I775)&lt;N($H775),"Envío parcial · en camino","En camino"),IF($K775=$I775,IF(N($I775)&lt;N($H775),"Recibido · envío parcial","Recibido OK"),"Recibido con diferencia"))))</f>
        <v/>
      </c>
      <c r="T775" s="13" t="n"/>
      <c r="U775" s="15">
        <f>IF(OR($A775="",$A775&lt;&gt;Remito!$C$3),"",COUNTIF($A$2:$A775,$A775))</f>
        <v/>
      </c>
    </row>
    <row r="776">
      <c r="A776" s="13" t="n"/>
      <c r="B776" s="14" t="n"/>
      <c r="C776" s="13" t="n"/>
      <c r="D776" s="13" t="n"/>
      <c r="E776" s="13" t="n"/>
      <c r="F776" s="15">
        <f>IF($E776="","",IFERROR(INDEX('Sucursales y productos'!$E$2:$E$301,MATCH($E776,'Sucursales y productos'!$D$2:$D$301,0)),"Código no cargado"))</f>
        <v/>
      </c>
      <c r="G776" s="15">
        <f>IF($E776="","",IFERROR(INDEX('Sucursales y productos'!$F$2:$F$301,MATCH($E776,'Sucursales y productos'!$D$2:$D$301,0)),""))</f>
        <v/>
      </c>
      <c r="H776" s="16" t="n"/>
      <c r="I776" s="16" t="n"/>
      <c r="J776" s="14" t="n"/>
      <c r="K776" s="16" t="n"/>
      <c r="L776" s="14" t="n"/>
      <c r="M776" s="13" t="n"/>
      <c r="N776" s="17">
        <f>IF(OR($H776="",$I776=""),"",MAX(0,$H776-$I776))</f>
        <v/>
      </c>
      <c r="O776" s="17">
        <f>IF(OR($I776="",$K776=""),"",$K776-$I776)</f>
        <v/>
      </c>
      <c r="P776" s="18">
        <f>IF($E776="","",IFERROR(INDEX('Sucursales y productos'!$G$2:$G$301,MATCH($E776,'Sucursales y productos'!$D$2:$D$301,0)),0))</f>
        <v/>
      </c>
      <c r="Q776" s="18">
        <f>IF($O776="","",$O776*N($P776))</f>
        <v/>
      </c>
      <c r="R776" s="18">
        <f>IF($I776="","",$I776*N($P776))</f>
        <v/>
      </c>
      <c r="S776" s="15">
        <f>IF($E776="","",IF($I776="","Pedido sin enviar",IF($K776="",IF(N($I776)&lt;N($H776),"Envío parcial · en camino","En camino"),IF($K776=$I776,IF(N($I776)&lt;N($H776),"Recibido · envío parcial","Recibido OK"),"Recibido con diferencia"))))</f>
        <v/>
      </c>
      <c r="T776" s="13" t="n"/>
      <c r="U776" s="15">
        <f>IF(OR($A776="",$A776&lt;&gt;Remito!$C$3),"",COUNTIF($A$2:$A776,$A776))</f>
        <v/>
      </c>
    </row>
    <row r="777">
      <c r="A777" s="13" t="n"/>
      <c r="B777" s="14" t="n"/>
      <c r="C777" s="13" t="n"/>
      <c r="D777" s="13" t="n"/>
      <c r="E777" s="13" t="n"/>
      <c r="F777" s="15">
        <f>IF($E777="","",IFERROR(INDEX('Sucursales y productos'!$E$2:$E$301,MATCH($E777,'Sucursales y productos'!$D$2:$D$301,0)),"Código no cargado"))</f>
        <v/>
      </c>
      <c r="G777" s="15">
        <f>IF($E777="","",IFERROR(INDEX('Sucursales y productos'!$F$2:$F$301,MATCH($E777,'Sucursales y productos'!$D$2:$D$301,0)),""))</f>
        <v/>
      </c>
      <c r="H777" s="16" t="n"/>
      <c r="I777" s="16" t="n"/>
      <c r="J777" s="14" t="n"/>
      <c r="K777" s="16" t="n"/>
      <c r="L777" s="14" t="n"/>
      <c r="M777" s="13" t="n"/>
      <c r="N777" s="17">
        <f>IF(OR($H777="",$I777=""),"",MAX(0,$H777-$I777))</f>
        <v/>
      </c>
      <c r="O777" s="17">
        <f>IF(OR($I777="",$K777=""),"",$K777-$I777)</f>
        <v/>
      </c>
      <c r="P777" s="18">
        <f>IF($E777="","",IFERROR(INDEX('Sucursales y productos'!$G$2:$G$301,MATCH($E777,'Sucursales y productos'!$D$2:$D$301,0)),0))</f>
        <v/>
      </c>
      <c r="Q777" s="18">
        <f>IF($O777="","",$O777*N($P777))</f>
        <v/>
      </c>
      <c r="R777" s="18">
        <f>IF($I777="","",$I777*N($P777))</f>
        <v/>
      </c>
      <c r="S777" s="15">
        <f>IF($E777="","",IF($I777="","Pedido sin enviar",IF($K777="",IF(N($I777)&lt;N($H777),"Envío parcial · en camino","En camino"),IF($K777=$I777,IF(N($I777)&lt;N($H777),"Recibido · envío parcial","Recibido OK"),"Recibido con diferencia"))))</f>
        <v/>
      </c>
      <c r="T777" s="13" t="n"/>
      <c r="U777" s="15">
        <f>IF(OR($A777="",$A777&lt;&gt;Remito!$C$3),"",COUNTIF($A$2:$A777,$A777))</f>
        <v/>
      </c>
    </row>
    <row r="778">
      <c r="A778" s="13" t="n"/>
      <c r="B778" s="14" t="n"/>
      <c r="C778" s="13" t="n"/>
      <c r="D778" s="13" t="n"/>
      <c r="E778" s="13" t="n"/>
      <c r="F778" s="15">
        <f>IF($E778="","",IFERROR(INDEX('Sucursales y productos'!$E$2:$E$301,MATCH($E778,'Sucursales y productos'!$D$2:$D$301,0)),"Código no cargado"))</f>
        <v/>
      </c>
      <c r="G778" s="15">
        <f>IF($E778="","",IFERROR(INDEX('Sucursales y productos'!$F$2:$F$301,MATCH($E778,'Sucursales y productos'!$D$2:$D$301,0)),""))</f>
        <v/>
      </c>
      <c r="H778" s="16" t="n"/>
      <c r="I778" s="16" t="n"/>
      <c r="J778" s="14" t="n"/>
      <c r="K778" s="16" t="n"/>
      <c r="L778" s="14" t="n"/>
      <c r="M778" s="13" t="n"/>
      <c r="N778" s="17">
        <f>IF(OR($H778="",$I778=""),"",MAX(0,$H778-$I778))</f>
        <v/>
      </c>
      <c r="O778" s="17">
        <f>IF(OR($I778="",$K778=""),"",$K778-$I778)</f>
        <v/>
      </c>
      <c r="P778" s="18">
        <f>IF($E778="","",IFERROR(INDEX('Sucursales y productos'!$G$2:$G$301,MATCH($E778,'Sucursales y productos'!$D$2:$D$301,0)),0))</f>
        <v/>
      </c>
      <c r="Q778" s="18">
        <f>IF($O778="","",$O778*N($P778))</f>
        <v/>
      </c>
      <c r="R778" s="18">
        <f>IF($I778="","",$I778*N($P778))</f>
        <v/>
      </c>
      <c r="S778" s="15">
        <f>IF($E778="","",IF($I778="","Pedido sin enviar",IF($K778="",IF(N($I778)&lt;N($H778),"Envío parcial · en camino","En camino"),IF($K778=$I778,IF(N($I778)&lt;N($H778),"Recibido · envío parcial","Recibido OK"),"Recibido con diferencia"))))</f>
        <v/>
      </c>
      <c r="T778" s="13" t="n"/>
      <c r="U778" s="15">
        <f>IF(OR($A778="",$A778&lt;&gt;Remito!$C$3),"",COUNTIF($A$2:$A778,$A778))</f>
        <v/>
      </c>
    </row>
    <row r="779">
      <c r="A779" s="13" t="n"/>
      <c r="B779" s="14" t="n"/>
      <c r="C779" s="13" t="n"/>
      <c r="D779" s="13" t="n"/>
      <c r="E779" s="13" t="n"/>
      <c r="F779" s="15">
        <f>IF($E779="","",IFERROR(INDEX('Sucursales y productos'!$E$2:$E$301,MATCH($E779,'Sucursales y productos'!$D$2:$D$301,0)),"Código no cargado"))</f>
        <v/>
      </c>
      <c r="G779" s="15">
        <f>IF($E779="","",IFERROR(INDEX('Sucursales y productos'!$F$2:$F$301,MATCH($E779,'Sucursales y productos'!$D$2:$D$301,0)),""))</f>
        <v/>
      </c>
      <c r="H779" s="16" t="n"/>
      <c r="I779" s="16" t="n"/>
      <c r="J779" s="14" t="n"/>
      <c r="K779" s="16" t="n"/>
      <c r="L779" s="14" t="n"/>
      <c r="M779" s="13" t="n"/>
      <c r="N779" s="17">
        <f>IF(OR($H779="",$I779=""),"",MAX(0,$H779-$I779))</f>
        <v/>
      </c>
      <c r="O779" s="17">
        <f>IF(OR($I779="",$K779=""),"",$K779-$I779)</f>
        <v/>
      </c>
      <c r="P779" s="18">
        <f>IF($E779="","",IFERROR(INDEX('Sucursales y productos'!$G$2:$G$301,MATCH($E779,'Sucursales y productos'!$D$2:$D$301,0)),0))</f>
        <v/>
      </c>
      <c r="Q779" s="18">
        <f>IF($O779="","",$O779*N($P779))</f>
        <v/>
      </c>
      <c r="R779" s="18">
        <f>IF($I779="","",$I779*N($P779))</f>
        <v/>
      </c>
      <c r="S779" s="15">
        <f>IF($E779="","",IF($I779="","Pedido sin enviar",IF($K779="",IF(N($I779)&lt;N($H779),"Envío parcial · en camino","En camino"),IF($K779=$I779,IF(N($I779)&lt;N($H779),"Recibido · envío parcial","Recibido OK"),"Recibido con diferencia"))))</f>
        <v/>
      </c>
      <c r="T779" s="13" t="n"/>
      <c r="U779" s="15">
        <f>IF(OR($A779="",$A779&lt;&gt;Remito!$C$3),"",COUNTIF($A$2:$A779,$A779))</f>
        <v/>
      </c>
    </row>
    <row r="780">
      <c r="A780" s="13" t="n"/>
      <c r="B780" s="14" t="n"/>
      <c r="C780" s="13" t="n"/>
      <c r="D780" s="13" t="n"/>
      <c r="E780" s="13" t="n"/>
      <c r="F780" s="15">
        <f>IF($E780="","",IFERROR(INDEX('Sucursales y productos'!$E$2:$E$301,MATCH($E780,'Sucursales y productos'!$D$2:$D$301,0)),"Código no cargado"))</f>
        <v/>
      </c>
      <c r="G780" s="15">
        <f>IF($E780="","",IFERROR(INDEX('Sucursales y productos'!$F$2:$F$301,MATCH($E780,'Sucursales y productos'!$D$2:$D$301,0)),""))</f>
        <v/>
      </c>
      <c r="H780" s="16" t="n"/>
      <c r="I780" s="16" t="n"/>
      <c r="J780" s="14" t="n"/>
      <c r="K780" s="16" t="n"/>
      <c r="L780" s="14" t="n"/>
      <c r="M780" s="13" t="n"/>
      <c r="N780" s="17">
        <f>IF(OR($H780="",$I780=""),"",MAX(0,$H780-$I780))</f>
        <v/>
      </c>
      <c r="O780" s="17">
        <f>IF(OR($I780="",$K780=""),"",$K780-$I780)</f>
        <v/>
      </c>
      <c r="P780" s="18">
        <f>IF($E780="","",IFERROR(INDEX('Sucursales y productos'!$G$2:$G$301,MATCH($E780,'Sucursales y productos'!$D$2:$D$301,0)),0))</f>
        <v/>
      </c>
      <c r="Q780" s="18">
        <f>IF($O780="","",$O780*N($P780))</f>
        <v/>
      </c>
      <c r="R780" s="18">
        <f>IF($I780="","",$I780*N($P780))</f>
        <v/>
      </c>
      <c r="S780" s="15">
        <f>IF($E780="","",IF($I780="","Pedido sin enviar",IF($K780="",IF(N($I780)&lt;N($H780),"Envío parcial · en camino","En camino"),IF($K780=$I780,IF(N($I780)&lt;N($H780),"Recibido · envío parcial","Recibido OK"),"Recibido con diferencia"))))</f>
        <v/>
      </c>
      <c r="T780" s="13" t="n"/>
      <c r="U780" s="15">
        <f>IF(OR($A780="",$A780&lt;&gt;Remito!$C$3),"",COUNTIF($A$2:$A780,$A780))</f>
        <v/>
      </c>
    </row>
    <row r="781">
      <c r="A781" s="13" t="n"/>
      <c r="B781" s="14" t="n"/>
      <c r="C781" s="13" t="n"/>
      <c r="D781" s="13" t="n"/>
      <c r="E781" s="13" t="n"/>
      <c r="F781" s="15">
        <f>IF($E781="","",IFERROR(INDEX('Sucursales y productos'!$E$2:$E$301,MATCH($E781,'Sucursales y productos'!$D$2:$D$301,0)),"Código no cargado"))</f>
        <v/>
      </c>
      <c r="G781" s="15">
        <f>IF($E781="","",IFERROR(INDEX('Sucursales y productos'!$F$2:$F$301,MATCH($E781,'Sucursales y productos'!$D$2:$D$301,0)),""))</f>
        <v/>
      </c>
      <c r="H781" s="16" t="n"/>
      <c r="I781" s="16" t="n"/>
      <c r="J781" s="14" t="n"/>
      <c r="K781" s="16" t="n"/>
      <c r="L781" s="14" t="n"/>
      <c r="M781" s="13" t="n"/>
      <c r="N781" s="17">
        <f>IF(OR($H781="",$I781=""),"",MAX(0,$H781-$I781))</f>
        <v/>
      </c>
      <c r="O781" s="17">
        <f>IF(OR($I781="",$K781=""),"",$K781-$I781)</f>
        <v/>
      </c>
      <c r="P781" s="18">
        <f>IF($E781="","",IFERROR(INDEX('Sucursales y productos'!$G$2:$G$301,MATCH($E781,'Sucursales y productos'!$D$2:$D$301,0)),0))</f>
        <v/>
      </c>
      <c r="Q781" s="18">
        <f>IF($O781="","",$O781*N($P781))</f>
        <v/>
      </c>
      <c r="R781" s="18">
        <f>IF($I781="","",$I781*N($P781))</f>
        <v/>
      </c>
      <c r="S781" s="15">
        <f>IF($E781="","",IF($I781="","Pedido sin enviar",IF($K781="",IF(N($I781)&lt;N($H781),"Envío parcial · en camino","En camino"),IF($K781=$I781,IF(N($I781)&lt;N($H781),"Recibido · envío parcial","Recibido OK"),"Recibido con diferencia"))))</f>
        <v/>
      </c>
      <c r="T781" s="13" t="n"/>
      <c r="U781" s="15">
        <f>IF(OR($A781="",$A781&lt;&gt;Remito!$C$3),"",COUNTIF($A$2:$A781,$A781))</f>
        <v/>
      </c>
    </row>
    <row r="782">
      <c r="A782" s="13" t="n"/>
      <c r="B782" s="14" t="n"/>
      <c r="C782" s="13" t="n"/>
      <c r="D782" s="13" t="n"/>
      <c r="E782" s="13" t="n"/>
      <c r="F782" s="15">
        <f>IF($E782="","",IFERROR(INDEX('Sucursales y productos'!$E$2:$E$301,MATCH($E782,'Sucursales y productos'!$D$2:$D$301,0)),"Código no cargado"))</f>
        <v/>
      </c>
      <c r="G782" s="15">
        <f>IF($E782="","",IFERROR(INDEX('Sucursales y productos'!$F$2:$F$301,MATCH($E782,'Sucursales y productos'!$D$2:$D$301,0)),""))</f>
        <v/>
      </c>
      <c r="H782" s="16" t="n"/>
      <c r="I782" s="16" t="n"/>
      <c r="J782" s="14" t="n"/>
      <c r="K782" s="16" t="n"/>
      <c r="L782" s="14" t="n"/>
      <c r="M782" s="13" t="n"/>
      <c r="N782" s="17">
        <f>IF(OR($H782="",$I782=""),"",MAX(0,$H782-$I782))</f>
        <v/>
      </c>
      <c r="O782" s="17">
        <f>IF(OR($I782="",$K782=""),"",$K782-$I782)</f>
        <v/>
      </c>
      <c r="P782" s="18">
        <f>IF($E782="","",IFERROR(INDEX('Sucursales y productos'!$G$2:$G$301,MATCH($E782,'Sucursales y productos'!$D$2:$D$301,0)),0))</f>
        <v/>
      </c>
      <c r="Q782" s="18">
        <f>IF($O782="","",$O782*N($P782))</f>
        <v/>
      </c>
      <c r="R782" s="18">
        <f>IF($I782="","",$I782*N($P782))</f>
        <v/>
      </c>
      <c r="S782" s="15">
        <f>IF($E782="","",IF($I782="","Pedido sin enviar",IF($K782="",IF(N($I782)&lt;N($H782),"Envío parcial · en camino","En camino"),IF($K782=$I782,IF(N($I782)&lt;N($H782),"Recibido · envío parcial","Recibido OK"),"Recibido con diferencia"))))</f>
        <v/>
      </c>
      <c r="T782" s="13" t="n"/>
      <c r="U782" s="15">
        <f>IF(OR($A782="",$A782&lt;&gt;Remito!$C$3),"",COUNTIF($A$2:$A782,$A782))</f>
        <v/>
      </c>
    </row>
    <row r="783">
      <c r="A783" s="13" t="n"/>
      <c r="B783" s="14" t="n"/>
      <c r="C783" s="13" t="n"/>
      <c r="D783" s="13" t="n"/>
      <c r="E783" s="13" t="n"/>
      <c r="F783" s="15">
        <f>IF($E783="","",IFERROR(INDEX('Sucursales y productos'!$E$2:$E$301,MATCH($E783,'Sucursales y productos'!$D$2:$D$301,0)),"Código no cargado"))</f>
        <v/>
      </c>
      <c r="G783" s="15">
        <f>IF($E783="","",IFERROR(INDEX('Sucursales y productos'!$F$2:$F$301,MATCH($E783,'Sucursales y productos'!$D$2:$D$301,0)),""))</f>
        <v/>
      </c>
      <c r="H783" s="16" t="n"/>
      <c r="I783" s="16" t="n"/>
      <c r="J783" s="14" t="n"/>
      <c r="K783" s="16" t="n"/>
      <c r="L783" s="14" t="n"/>
      <c r="M783" s="13" t="n"/>
      <c r="N783" s="17">
        <f>IF(OR($H783="",$I783=""),"",MAX(0,$H783-$I783))</f>
        <v/>
      </c>
      <c r="O783" s="17">
        <f>IF(OR($I783="",$K783=""),"",$K783-$I783)</f>
        <v/>
      </c>
      <c r="P783" s="18">
        <f>IF($E783="","",IFERROR(INDEX('Sucursales y productos'!$G$2:$G$301,MATCH($E783,'Sucursales y productos'!$D$2:$D$301,0)),0))</f>
        <v/>
      </c>
      <c r="Q783" s="18">
        <f>IF($O783="","",$O783*N($P783))</f>
        <v/>
      </c>
      <c r="R783" s="18">
        <f>IF($I783="","",$I783*N($P783))</f>
        <v/>
      </c>
      <c r="S783" s="15">
        <f>IF($E783="","",IF($I783="","Pedido sin enviar",IF($K783="",IF(N($I783)&lt;N($H783),"Envío parcial · en camino","En camino"),IF($K783=$I783,IF(N($I783)&lt;N($H783),"Recibido · envío parcial","Recibido OK"),"Recibido con diferencia"))))</f>
        <v/>
      </c>
      <c r="T783" s="13" t="n"/>
      <c r="U783" s="15">
        <f>IF(OR($A783="",$A783&lt;&gt;Remito!$C$3),"",COUNTIF($A$2:$A783,$A783))</f>
        <v/>
      </c>
    </row>
    <row r="784">
      <c r="A784" s="13" t="n"/>
      <c r="B784" s="14" t="n"/>
      <c r="C784" s="13" t="n"/>
      <c r="D784" s="13" t="n"/>
      <c r="E784" s="13" t="n"/>
      <c r="F784" s="15">
        <f>IF($E784="","",IFERROR(INDEX('Sucursales y productos'!$E$2:$E$301,MATCH($E784,'Sucursales y productos'!$D$2:$D$301,0)),"Código no cargado"))</f>
        <v/>
      </c>
      <c r="G784" s="15">
        <f>IF($E784="","",IFERROR(INDEX('Sucursales y productos'!$F$2:$F$301,MATCH($E784,'Sucursales y productos'!$D$2:$D$301,0)),""))</f>
        <v/>
      </c>
      <c r="H784" s="16" t="n"/>
      <c r="I784" s="16" t="n"/>
      <c r="J784" s="14" t="n"/>
      <c r="K784" s="16" t="n"/>
      <c r="L784" s="14" t="n"/>
      <c r="M784" s="13" t="n"/>
      <c r="N784" s="17">
        <f>IF(OR($H784="",$I784=""),"",MAX(0,$H784-$I784))</f>
        <v/>
      </c>
      <c r="O784" s="17">
        <f>IF(OR($I784="",$K784=""),"",$K784-$I784)</f>
        <v/>
      </c>
      <c r="P784" s="18">
        <f>IF($E784="","",IFERROR(INDEX('Sucursales y productos'!$G$2:$G$301,MATCH($E784,'Sucursales y productos'!$D$2:$D$301,0)),0))</f>
        <v/>
      </c>
      <c r="Q784" s="18">
        <f>IF($O784="","",$O784*N($P784))</f>
        <v/>
      </c>
      <c r="R784" s="18">
        <f>IF($I784="","",$I784*N($P784))</f>
        <v/>
      </c>
      <c r="S784" s="15">
        <f>IF($E784="","",IF($I784="","Pedido sin enviar",IF($K784="",IF(N($I784)&lt;N($H784),"Envío parcial · en camino","En camino"),IF($K784=$I784,IF(N($I784)&lt;N($H784),"Recibido · envío parcial","Recibido OK"),"Recibido con diferencia"))))</f>
        <v/>
      </c>
      <c r="T784" s="13" t="n"/>
      <c r="U784" s="15">
        <f>IF(OR($A784="",$A784&lt;&gt;Remito!$C$3),"",COUNTIF($A$2:$A784,$A784))</f>
        <v/>
      </c>
    </row>
    <row r="785">
      <c r="A785" s="13" t="n"/>
      <c r="B785" s="14" t="n"/>
      <c r="C785" s="13" t="n"/>
      <c r="D785" s="13" t="n"/>
      <c r="E785" s="13" t="n"/>
      <c r="F785" s="15">
        <f>IF($E785="","",IFERROR(INDEX('Sucursales y productos'!$E$2:$E$301,MATCH($E785,'Sucursales y productos'!$D$2:$D$301,0)),"Código no cargado"))</f>
        <v/>
      </c>
      <c r="G785" s="15">
        <f>IF($E785="","",IFERROR(INDEX('Sucursales y productos'!$F$2:$F$301,MATCH($E785,'Sucursales y productos'!$D$2:$D$301,0)),""))</f>
        <v/>
      </c>
      <c r="H785" s="16" t="n"/>
      <c r="I785" s="16" t="n"/>
      <c r="J785" s="14" t="n"/>
      <c r="K785" s="16" t="n"/>
      <c r="L785" s="14" t="n"/>
      <c r="M785" s="13" t="n"/>
      <c r="N785" s="17">
        <f>IF(OR($H785="",$I785=""),"",MAX(0,$H785-$I785))</f>
        <v/>
      </c>
      <c r="O785" s="17">
        <f>IF(OR($I785="",$K785=""),"",$K785-$I785)</f>
        <v/>
      </c>
      <c r="P785" s="18">
        <f>IF($E785="","",IFERROR(INDEX('Sucursales y productos'!$G$2:$G$301,MATCH($E785,'Sucursales y productos'!$D$2:$D$301,0)),0))</f>
        <v/>
      </c>
      <c r="Q785" s="18">
        <f>IF($O785="","",$O785*N($P785))</f>
        <v/>
      </c>
      <c r="R785" s="18">
        <f>IF($I785="","",$I785*N($P785))</f>
        <v/>
      </c>
      <c r="S785" s="15">
        <f>IF($E785="","",IF($I785="","Pedido sin enviar",IF($K785="",IF(N($I785)&lt;N($H785),"Envío parcial · en camino","En camino"),IF($K785=$I785,IF(N($I785)&lt;N($H785),"Recibido · envío parcial","Recibido OK"),"Recibido con diferencia"))))</f>
        <v/>
      </c>
      <c r="T785" s="13" t="n"/>
      <c r="U785" s="15">
        <f>IF(OR($A785="",$A785&lt;&gt;Remito!$C$3),"",COUNTIF($A$2:$A785,$A785))</f>
        <v/>
      </c>
    </row>
    <row r="786">
      <c r="A786" s="13" t="n"/>
      <c r="B786" s="14" t="n"/>
      <c r="C786" s="13" t="n"/>
      <c r="D786" s="13" t="n"/>
      <c r="E786" s="13" t="n"/>
      <c r="F786" s="15">
        <f>IF($E786="","",IFERROR(INDEX('Sucursales y productos'!$E$2:$E$301,MATCH($E786,'Sucursales y productos'!$D$2:$D$301,0)),"Código no cargado"))</f>
        <v/>
      </c>
      <c r="G786" s="15">
        <f>IF($E786="","",IFERROR(INDEX('Sucursales y productos'!$F$2:$F$301,MATCH($E786,'Sucursales y productos'!$D$2:$D$301,0)),""))</f>
        <v/>
      </c>
      <c r="H786" s="16" t="n"/>
      <c r="I786" s="16" t="n"/>
      <c r="J786" s="14" t="n"/>
      <c r="K786" s="16" t="n"/>
      <c r="L786" s="14" t="n"/>
      <c r="M786" s="13" t="n"/>
      <c r="N786" s="17">
        <f>IF(OR($H786="",$I786=""),"",MAX(0,$H786-$I786))</f>
        <v/>
      </c>
      <c r="O786" s="17">
        <f>IF(OR($I786="",$K786=""),"",$K786-$I786)</f>
        <v/>
      </c>
      <c r="P786" s="18">
        <f>IF($E786="","",IFERROR(INDEX('Sucursales y productos'!$G$2:$G$301,MATCH($E786,'Sucursales y productos'!$D$2:$D$301,0)),0))</f>
        <v/>
      </c>
      <c r="Q786" s="18">
        <f>IF($O786="","",$O786*N($P786))</f>
        <v/>
      </c>
      <c r="R786" s="18">
        <f>IF($I786="","",$I786*N($P786))</f>
        <v/>
      </c>
      <c r="S786" s="15">
        <f>IF($E786="","",IF($I786="","Pedido sin enviar",IF($K786="",IF(N($I786)&lt;N($H786),"Envío parcial · en camino","En camino"),IF($K786=$I786,IF(N($I786)&lt;N($H786),"Recibido · envío parcial","Recibido OK"),"Recibido con diferencia"))))</f>
        <v/>
      </c>
      <c r="T786" s="13" t="n"/>
      <c r="U786" s="15">
        <f>IF(OR($A786="",$A786&lt;&gt;Remito!$C$3),"",COUNTIF($A$2:$A786,$A786))</f>
        <v/>
      </c>
    </row>
    <row r="787">
      <c r="A787" s="13" t="n"/>
      <c r="B787" s="14" t="n"/>
      <c r="C787" s="13" t="n"/>
      <c r="D787" s="13" t="n"/>
      <c r="E787" s="13" t="n"/>
      <c r="F787" s="15">
        <f>IF($E787="","",IFERROR(INDEX('Sucursales y productos'!$E$2:$E$301,MATCH($E787,'Sucursales y productos'!$D$2:$D$301,0)),"Código no cargado"))</f>
        <v/>
      </c>
      <c r="G787" s="15">
        <f>IF($E787="","",IFERROR(INDEX('Sucursales y productos'!$F$2:$F$301,MATCH($E787,'Sucursales y productos'!$D$2:$D$301,0)),""))</f>
        <v/>
      </c>
      <c r="H787" s="16" t="n"/>
      <c r="I787" s="16" t="n"/>
      <c r="J787" s="14" t="n"/>
      <c r="K787" s="16" t="n"/>
      <c r="L787" s="14" t="n"/>
      <c r="M787" s="13" t="n"/>
      <c r="N787" s="17">
        <f>IF(OR($H787="",$I787=""),"",MAX(0,$H787-$I787))</f>
        <v/>
      </c>
      <c r="O787" s="17">
        <f>IF(OR($I787="",$K787=""),"",$K787-$I787)</f>
        <v/>
      </c>
      <c r="P787" s="18">
        <f>IF($E787="","",IFERROR(INDEX('Sucursales y productos'!$G$2:$G$301,MATCH($E787,'Sucursales y productos'!$D$2:$D$301,0)),0))</f>
        <v/>
      </c>
      <c r="Q787" s="18">
        <f>IF($O787="","",$O787*N($P787))</f>
        <v/>
      </c>
      <c r="R787" s="18">
        <f>IF($I787="","",$I787*N($P787))</f>
        <v/>
      </c>
      <c r="S787" s="15">
        <f>IF($E787="","",IF($I787="","Pedido sin enviar",IF($K787="",IF(N($I787)&lt;N($H787),"Envío parcial · en camino","En camino"),IF($K787=$I787,IF(N($I787)&lt;N($H787),"Recibido · envío parcial","Recibido OK"),"Recibido con diferencia"))))</f>
        <v/>
      </c>
      <c r="T787" s="13" t="n"/>
      <c r="U787" s="15">
        <f>IF(OR($A787="",$A787&lt;&gt;Remito!$C$3),"",COUNTIF($A$2:$A787,$A787))</f>
        <v/>
      </c>
    </row>
    <row r="788">
      <c r="A788" s="13" t="n"/>
      <c r="B788" s="14" t="n"/>
      <c r="C788" s="13" t="n"/>
      <c r="D788" s="13" t="n"/>
      <c r="E788" s="13" t="n"/>
      <c r="F788" s="15">
        <f>IF($E788="","",IFERROR(INDEX('Sucursales y productos'!$E$2:$E$301,MATCH($E788,'Sucursales y productos'!$D$2:$D$301,0)),"Código no cargado"))</f>
        <v/>
      </c>
      <c r="G788" s="15">
        <f>IF($E788="","",IFERROR(INDEX('Sucursales y productos'!$F$2:$F$301,MATCH($E788,'Sucursales y productos'!$D$2:$D$301,0)),""))</f>
        <v/>
      </c>
      <c r="H788" s="16" t="n"/>
      <c r="I788" s="16" t="n"/>
      <c r="J788" s="14" t="n"/>
      <c r="K788" s="16" t="n"/>
      <c r="L788" s="14" t="n"/>
      <c r="M788" s="13" t="n"/>
      <c r="N788" s="17">
        <f>IF(OR($H788="",$I788=""),"",MAX(0,$H788-$I788))</f>
        <v/>
      </c>
      <c r="O788" s="17">
        <f>IF(OR($I788="",$K788=""),"",$K788-$I788)</f>
        <v/>
      </c>
      <c r="P788" s="18">
        <f>IF($E788="","",IFERROR(INDEX('Sucursales y productos'!$G$2:$G$301,MATCH($E788,'Sucursales y productos'!$D$2:$D$301,0)),0))</f>
        <v/>
      </c>
      <c r="Q788" s="18">
        <f>IF($O788="","",$O788*N($P788))</f>
        <v/>
      </c>
      <c r="R788" s="18">
        <f>IF($I788="","",$I788*N($P788))</f>
        <v/>
      </c>
      <c r="S788" s="15">
        <f>IF($E788="","",IF($I788="","Pedido sin enviar",IF($K788="",IF(N($I788)&lt;N($H788),"Envío parcial · en camino","En camino"),IF($K788=$I788,IF(N($I788)&lt;N($H788),"Recibido · envío parcial","Recibido OK"),"Recibido con diferencia"))))</f>
        <v/>
      </c>
      <c r="T788" s="13" t="n"/>
      <c r="U788" s="15">
        <f>IF(OR($A788="",$A788&lt;&gt;Remito!$C$3),"",COUNTIF($A$2:$A788,$A788))</f>
        <v/>
      </c>
    </row>
    <row r="789">
      <c r="A789" s="13" t="n"/>
      <c r="B789" s="14" t="n"/>
      <c r="C789" s="13" t="n"/>
      <c r="D789" s="13" t="n"/>
      <c r="E789" s="13" t="n"/>
      <c r="F789" s="15">
        <f>IF($E789="","",IFERROR(INDEX('Sucursales y productos'!$E$2:$E$301,MATCH($E789,'Sucursales y productos'!$D$2:$D$301,0)),"Código no cargado"))</f>
        <v/>
      </c>
      <c r="G789" s="15">
        <f>IF($E789="","",IFERROR(INDEX('Sucursales y productos'!$F$2:$F$301,MATCH($E789,'Sucursales y productos'!$D$2:$D$301,0)),""))</f>
        <v/>
      </c>
      <c r="H789" s="16" t="n"/>
      <c r="I789" s="16" t="n"/>
      <c r="J789" s="14" t="n"/>
      <c r="K789" s="16" t="n"/>
      <c r="L789" s="14" t="n"/>
      <c r="M789" s="13" t="n"/>
      <c r="N789" s="17">
        <f>IF(OR($H789="",$I789=""),"",MAX(0,$H789-$I789))</f>
        <v/>
      </c>
      <c r="O789" s="17">
        <f>IF(OR($I789="",$K789=""),"",$K789-$I789)</f>
        <v/>
      </c>
      <c r="P789" s="18">
        <f>IF($E789="","",IFERROR(INDEX('Sucursales y productos'!$G$2:$G$301,MATCH($E789,'Sucursales y productos'!$D$2:$D$301,0)),0))</f>
        <v/>
      </c>
      <c r="Q789" s="18">
        <f>IF($O789="","",$O789*N($P789))</f>
        <v/>
      </c>
      <c r="R789" s="18">
        <f>IF($I789="","",$I789*N($P789))</f>
        <v/>
      </c>
      <c r="S789" s="15">
        <f>IF($E789="","",IF($I789="","Pedido sin enviar",IF($K789="",IF(N($I789)&lt;N($H789),"Envío parcial · en camino","En camino"),IF($K789=$I789,IF(N($I789)&lt;N($H789),"Recibido · envío parcial","Recibido OK"),"Recibido con diferencia"))))</f>
        <v/>
      </c>
      <c r="T789" s="13" t="n"/>
      <c r="U789" s="15">
        <f>IF(OR($A789="",$A789&lt;&gt;Remito!$C$3),"",COUNTIF($A$2:$A789,$A789))</f>
        <v/>
      </c>
    </row>
    <row r="790">
      <c r="A790" s="13" t="n"/>
      <c r="B790" s="14" t="n"/>
      <c r="C790" s="13" t="n"/>
      <c r="D790" s="13" t="n"/>
      <c r="E790" s="13" t="n"/>
      <c r="F790" s="15">
        <f>IF($E790="","",IFERROR(INDEX('Sucursales y productos'!$E$2:$E$301,MATCH($E790,'Sucursales y productos'!$D$2:$D$301,0)),"Código no cargado"))</f>
        <v/>
      </c>
      <c r="G790" s="15">
        <f>IF($E790="","",IFERROR(INDEX('Sucursales y productos'!$F$2:$F$301,MATCH($E790,'Sucursales y productos'!$D$2:$D$301,0)),""))</f>
        <v/>
      </c>
      <c r="H790" s="16" t="n"/>
      <c r="I790" s="16" t="n"/>
      <c r="J790" s="14" t="n"/>
      <c r="K790" s="16" t="n"/>
      <c r="L790" s="14" t="n"/>
      <c r="M790" s="13" t="n"/>
      <c r="N790" s="17">
        <f>IF(OR($H790="",$I790=""),"",MAX(0,$H790-$I790))</f>
        <v/>
      </c>
      <c r="O790" s="17">
        <f>IF(OR($I790="",$K790=""),"",$K790-$I790)</f>
        <v/>
      </c>
      <c r="P790" s="18">
        <f>IF($E790="","",IFERROR(INDEX('Sucursales y productos'!$G$2:$G$301,MATCH($E790,'Sucursales y productos'!$D$2:$D$301,0)),0))</f>
        <v/>
      </c>
      <c r="Q790" s="18">
        <f>IF($O790="","",$O790*N($P790))</f>
        <v/>
      </c>
      <c r="R790" s="18">
        <f>IF($I790="","",$I790*N($P790))</f>
        <v/>
      </c>
      <c r="S790" s="15">
        <f>IF($E790="","",IF($I790="","Pedido sin enviar",IF($K790="",IF(N($I790)&lt;N($H790),"Envío parcial · en camino","En camino"),IF($K790=$I790,IF(N($I790)&lt;N($H790),"Recibido · envío parcial","Recibido OK"),"Recibido con diferencia"))))</f>
        <v/>
      </c>
      <c r="T790" s="13" t="n"/>
      <c r="U790" s="15">
        <f>IF(OR($A790="",$A790&lt;&gt;Remito!$C$3),"",COUNTIF($A$2:$A790,$A790))</f>
        <v/>
      </c>
    </row>
    <row r="791">
      <c r="A791" s="13" t="n"/>
      <c r="B791" s="14" t="n"/>
      <c r="C791" s="13" t="n"/>
      <c r="D791" s="13" t="n"/>
      <c r="E791" s="13" t="n"/>
      <c r="F791" s="15">
        <f>IF($E791="","",IFERROR(INDEX('Sucursales y productos'!$E$2:$E$301,MATCH($E791,'Sucursales y productos'!$D$2:$D$301,0)),"Código no cargado"))</f>
        <v/>
      </c>
      <c r="G791" s="15">
        <f>IF($E791="","",IFERROR(INDEX('Sucursales y productos'!$F$2:$F$301,MATCH($E791,'Sucursales y productos'!$D$2:$D$301,0)),""))</f>
        <v/>
      </c>
      <c r="H791" s="16" t="n"/>
      <c r="I791" s="16" t="n"/>
      <c r="J791" s="14" t="n"/>
      <c r="K791" s="16" t="n"/>
      <c r="L791" s="14" t="n"/>
      <c r="M791" s="13" t="n"/>
      <c r="N791" s="17">
        <f>IF(OR($H791="",$I791=""),"",MAX(0,$H791-$I791))</f>
        <v/>
      </c>
      <c r="O791" s="17">
        <f>IF(OR($I791="",$K791=""),"",$K791-$I791)</f>
        <v/>
      </c>
      <c r="P791" s="18">
        <f>IF($E791="","",IFERROR(INDEX('Sucursales y productos'!$G$2:$G$301,MATCH($E791,'Sucursales y productos'!$D$2:$D$301,0)),0))</f>
        <v/>
      </c>
      <c r="Q791" s="18">
        <f>IF($O791="","",$O791*N($P791))</f>
        <v/>
      </c>
      <c r="R791" s="18">
        <f>IF($I791="","",$I791*N($P791))</f>
        <v/>
      </c>
      <c r="S791" s="15">
        <f>IF($E791="","",IF($I791="","Pedido sin enviar",IF($K791="",IF(N($I791)&lt;N($H791),"Envío parcial · en camino","En camino"),IF($K791=$I791,IF(N($I791)&lt;N($H791),"Recibido · envío parcial","Recibido OK"),"Recibido con diferencia"))))</f>
        <v/>
      </c>
      <c r="T791" s="13" t="n"/>
      <c r="U791" s="15">
        <f>IF(OR($A791="",$A791&lt;&gt;Remito!$C$3),"",COUNTIF($A$2:$A791,$A791))</f>
        <v/>
      </c>
    </row>
    <row r="792">
      <c r="A792" s="13" t="n"/>
      <c r="B792" s="14" t="n"/>
      <c r="C792" s="13" t="n"/>
      <c r="D792" s="13" t="n"/>
      <c r="E792" s="13" t="n"/>
      <c r="F792" s="15">
        <f>IF($E792="","",IFERROR(INDEX('Sucursales y productos'!$E$2:$E$301,MATCH($E792,'Sucursales y productos'!$D$2:$D$301,0)),"Código no cargado"))</f>
        <v/>
      </c>
      <c r="G792" s="15">
        <f>IF($E792="","",IFERROR(INDEX('Sucursales y productos'!$F$2:$F$301,MATCH($E792,'Sucursales y productos'!$D$2:$D$301,0)),""))</f>
        <v/>
      </c>
      <c r="H792" s="16" t="n"/>
      <c r="I792" s="16" t="n"/>
      <c r="J792" s="14" t="n"/>
      <c r="K792" s="16" t="n"/>
      <c r="L792" s="14" t="n"/>
      <c r="M792" s="13" t="n"/>
      <c r="N792" s="17">
        <f>IF(OR($H792="",$I792=""),"",MAX(0,$H792-$I792))</f>
        <v/>
      </c>
      <c r="O792" s="17">
        <f>IF(OR($I792="",$K792=""),"",$K792-$I792)</f>
        <v/>
      </c>
      <c r="P792" s="18">
        <f>IF($E792="","",IFERROR(INDEX('Sucursales y productos'!$G$2:$G$301,MATCH($E792,'Sucursales y productos'!$D$2:$D$301,0)),0))</f>
        <v/>
      </c>
      <c r="Q792" s="18">
        <f>IF($O792="","",$O792*N($P792))</f>
        <v/>
      </c>
      <c r="R792" s="18">
        <f>IF($I792="","",$I792*N($P792))</f>
        <v/>
      </c>
      <c r="S792" s="15">
        <f>IF($E792="","",IF($I792="","Pedido sin enviar",IF($K792="",IF(N($I792)&lt;N($H792),"Envío parcial · en camino","En camino"),IF($K792=$I792,IF(N($I792)&lt;N($H792),"Recibido · envío parcial","Recibido OK"),"Recibido con diferencia"))))</f>
        <v/>
      </c>
      <c r="T792" s="13" t="n"/>
      <c r="U792" s="15">
        <f>IF(OR($A792="",$A792&lt;&gt;Remito!$C$3),"",COUNTIF($A$2:$A792,$A792))</f>
        <v/>
      </c>
    </row>
    <row r="793">
      <c r="A793" s="13" t="n"/>
      <c r="B793" s="14" t="n"/>
      <c r="C793" s="13" t="n"/>
      <c r="D793" s="13" t="n"/>
      <c r="E793" s="13" t="n"/>
      <c r="F793" s="15">
        <f>IF($E793="","",IFERROR(INDEX('Sucursales y productos'!$E$2:$E$301,MATCH($E793,'Sucursales y productos'!$D$2:$D$301,0)),"Código no cargado"))</f>
        <v/>
      </c>
      <c r="G793" s="15">
        <f>IF($E793="","",IFERROR(INDEX('Sucursales y productos'!$F$2:$F$301,MATCH($E793,'Sucursales y productos'!$D$2:$D$301,0)),""))</f>
        <v/>
      </c>
      <c r="H793" s="16" t="n"/>
      <c r="I793" s="16" t="n"/>
      <c r="J793" s="14" t="n"/>
      <c r="K793" s="16" t="n"/>
      <c r="L793" s="14" t="n"/>
      <c r="M793" s="13" t="n"/>
      <c r="N793" s="17">
        <f>IF(OR($H793="",$I793=""),"",MAX(0,$H793-$I793))</f>
        <v/>
      </c>
      <c r="O793" s="17">
        <f>IF(OR($I793="",$K793=""),"",$K793-$I793)</f>
        <v/>
      </c>
      <c r="P793" s="18">
        <f>IF($E793="","",IFERROR(INDEX('Sucursales y productos'!$G$2:$G$301,MATCH($E793,'Sucursales y productos'!$D$2:$D$301,0)),0))</f>
        <v/>
      </c>
      <c r="Q793" s="18">
        <f>IF($O793="","",$O793*N($P793))</f>
        <v/>
      </c>
      <c r="R793" s="18">
        <f>IF($I793="","",$I793*N($P793))</f>
        <v/>
      </c>
      <c r="S793" s="15">
        <f>IF($E793="","",IF($I793="","Pedido sin enviar",IF($K793="",IF(N($I793)&lt;N($H793),"Envío parcial · en camino","En camino"),IF($K793=$I793,IF(N($I793)&lt;N($H793),"Recibido · envío parcial","Recibido OK"),"Recibido con diferencia"))))</f>
        <v/>
      </c>
      <c r="T793" s="13" t="n"/>
      <c r="U793" s="15">
        <f>IF(OR($A793="",$A793&lt;&gt;Remito!$C$3),"",COUNTIF($A$2:$A793,$A793))</f>
        <v/>
      </c>
    </row>
    <row r="794">
      <c r="A794" s="13" t="n"/>
      <c r="B794" s="14" t="n"/>
      <c r="C794" s="13" t="n"/>
      <c r="D794" s="13" t="n"/>
      <c r="E794" s="13" t="n"/>
      <c r="F794" s="15">
        <f>IF($E794="","",IFERROR(INDEX('Sucursales y productos'!$E$2:$E$301,MATCH($E794,'Sucursales y productos'!$D$2:$D$301,0)),"Código no cargado"))</f>
        <v/>
      </c>
      <c r="G794" s="15">
        <f>IF($E794="","",IFERROR(INDEX('Sucursales y productos'!$F$2:$F$301,MATCH($E794,'Sucursales y productos'!$D$2:$D$301,0)),""))</f>
        <v/>
      </c>
      <c r="H794" s="16" t="n"/>
      <c r="I794" s="16" t="n"/>
      <c r="J794" s="14" t="n"/>
      <c r="K794" s="16" t="n"/>
      <c r="L794" s="14" t="n"/>
      <c r="M794" s="13" t="n"/>
      <c r="N794" s="17">
        <f>IF(OR($H794="",$I794=""),"",MAX(0,$H794-$I794))</f>
        <v/>
      </c>
      <c r="O794" s="17">
        <f>IF(OR($I794="",$K794=""),"",$K794-$I794)</f>
        <v/>
      </c>
      <c r="P794" s="18">
        <f>IF($E794="","",IFERROR(INDEX('Sucursales y productos'!$G$2:$G$301,MATCH($E794,'Sucursales y productos'!$D$2:$D$301,0)),0))</f>
        <v/>
      </c>
      <c r="Q794" s="18">
        <f>IF($O794="","",$O794*N($P794))</f>
        <v/>
      </c>
      <c r="R794" s="18">
        <f>IF($I794="","",$I794*N($P794))</f>
        <v/>
      </c>
      <c r="S794" s="15">
        <f>IF($E794="","",IF($I794="","Pedido sin enviar",IF($K794="",IF(N($I794)&lt;N($H794),"Envío parcial · en camino","En camino"),IF($K794=$I794,IF(N($I794)&lt;N($H794),"Recibido · envío parcial","Recibido OK"),"Recibido con diferencia"))))</f>
        <v/>
      </c>
      <c r="T794" s="13" t="n"/>
      <c r="U794" s="15">
        <f>IF(OR($A794="",$A794&lt;&gt;Remito!$C$3),"",COUNTIF($A$2:$A794,$A794))</f>
        <v/>
      </c>
    </row>
    <row r="795">
      <c r="A795" s="13" t="n"/>
      <c r="B795" s="14" t="n"/>
      <c r="C795" s="13" t="n"/>
      <c r="D795" s="13" t="n"/>
      <c r="E795" s="13" t="n"/>
      <c r="F795" s="15">
        <f>IF($E795="","",IFERROR(INDEX('Sucursales y productos'!$E$2:$E$301,MATCH($E795,'Sucursales y productos'!$D$2:$D$301,0)),"Código no cargado"))</f>
        <v/>
      </c>
      <c r="G795" s="15">
        <f>IF($E795="","",IFERROR(INDEX('Sucursales y productos'!$F$2:$F$301,MATCH($E795,'Sucursales y productos'!$D$2:$D$301,0)),""))</f>
        <v/>
      </c>
      <c r="H795" s="16" t="n"/>
      <c r="I795" s="16" t="n"/>
      <c r="J795" s="14" t="n"/>
      <c r="K795" s="16" t="n"/>
      <c r="L795" s="14" t="n"/>
      <c r="M795" s="13" t="n"/>
      <c r="N795" s="17">
        <f>IF(OR($H795="",$I795=""),"",MAX(0,$H795-$I795))</f>
        <v/>
      </c>
      <c r="O795" s="17">
        <f>IF(OR($I795="",$K795=""),"",$K795-$I795)</f>
        <v/>
      </c>
      <c r="P795" s="18">
        <f>IF($E795="","",IFERROR(INDEX('Sucursales y productos'!$G$2:$G$301,MATCH($E795,'Sucursales y productos'!$D$2:$D$301,0)),0))</f>
        <v/>
      </c>
      <c r="Q795" s="18">
        <f>IF($O795="","",$O795*N($P795))</f>
        <v/>
      </c>
      <c r="R795" s="18">
        <f>IF($I795="","",$I795*N($P795))</f>
        <v/>
      </c>
      <c r="S795" s="15">
        <f>IF($E795="","",IF($I795="","Pedido sin enviar",IF($K795="",IF(N($I795)&lt;N($H795),"Envío parcial · en camino","En camino"),IF($K795=$I795,IF(N($I795)&lt;N($H795),"Recibido · envío parcial","Recibido OK"),"Recibido con diferencia"))))</f>
        <v/>
      </c>
      <c r="T795" s="13" t="n"/>
      <c r="U795" s="15">
        <f>IF(OR($A795="",$A795&lt;&gt;Remito!$C$3),"",COUNTIF($A$2:$A795,$A795))</f>
        <v/>
      </c>
    </row>
    <row r="796">
      <c r="A796" s="13" t="n"/>
      <c r="B796" s="14" t="n"/>
      <c r="C796" s="13" t="n"/>
      <c r="D796" s="13" t="n"/>
      <c r="E796" s="13" t="n"/>
      <c r="F796" s="15">
        <f>IF($E796="","",IFERROR(INDEX('Sucursales y productos'!$E$2:$E$301,MATCH($E796,'Sucursales y productos'!$D$2:$D$301,0)),"Código no cargado"))</f>
        <v/>
      </c>
      <c r="G796" s="15">
        <f>IF($E796="","",IFERROR(INDEX('Sucursales y productos'!$F$2:$F$301,MATCH($E796,'Sucursales y productos'!$D$2:$D$301,0)),""))</f>
        <v/>
      </c>
      <c r="H796" s="16" t="n"/>
      <c r="I796" s="16" t="n"/>
      <c r="J796" s="14" t="n"/>
      <c r="K796" s="16" t="n"/>
      <c r="L796" s="14" t="n"/>
      <c r="M796" s="13" t="n"/>
      <c r="N796" s="17">
        <f>IF(OR($H796="",$I796=""),"",MAX(0,$H796-$I796))</f>
        <v/>
      </c>
      <c r="O796" s="17">
        <f>IF(OR($I796="",$K796=""),"",$K796-$I796)</f>
        <v/>
      </c>
      <c r="P796" s="18">
        <f>IF($E796="","",IFERROR(INDEX('Sucursales y productos'!$G$2:$G$301,MATCH($E796,'Sucursales y productos'!$D$2:$D$301,0)),0))</f>
        <v/>
      </c>
      <c r="Q796" s="18">
        <f>IF($O796="","",$O796*N($P796))</f>
        <v/>
      </c>
      <c r="R796" s="18">
        <f>IF($I796="","",$I796*N($P796))</f>
        <v/>
      </c>
      <c r="S796" s="15">
        <f>IF($E796="","",IF($I796="","Pedido sin enviar",IF($K796="",IF(N($I796)&lt;N($H796),"Envío parcial · en camino","En camino"),IF($K796=$I796,IF(N($I796)&lt;N($H796),"Recibido · envío parcial","Recibido OK"),"Recibido con diferencia"))))</f>
        <v/>
      </c>
      <c r="T796" s="13" t="n"/>
      <c r="U796" s="15">
        <f>IF(OR($A796="",$A796&lt;&gt;Remito!$C$3),"",COUNTIF($A$2:$A796,$A796))</f>
        <v/>
      </c>
    </row>
    <row r="797">
      <c r="A797" s="13" t="n"/>
      <c r="B797" s="14" t="n"/>
      <c r="C797" s="13" t="n"/>
      <c r="D797" s="13" t="n"/>
      <c r="E797" s="13" t="n"/>
      <c r="F797" s="15">
        <f>IF($E797="","",IFERROR(INDEX('Sucursales y productos'!$E$2:$E$301,MATCH($E797,'Sucursales y productos'!$D$2:$D$301,0)),"Código no cargado"))</f>
        <v/>
      </c>
      <c r="G797" s="15">
        <f>IF($E797="","",IFERROR(INDEX('Sucursales y productos'!$F$2:$F$301,MATCH($E797,'Sucursales y productos'!$D$2:$D$301,0)),""))</f>
        <v/>
      </c>
      <c r="H797" s="16" t="n"/>
      <c r="I797" s="16" t="n"/>
      <c r="J797" s="14" t="n"/>
      <c r="K797" s="16" t="n"/>
      <c r="L797" s="14" t="n"/>
      <c r="M797" s="13" t="n"/>
      <c r="N797" s="17">
        <f>IF(OR($H797="",$I797=""),"",MAX(0,$H797-$I797))</f>
        <v/>
      </c>
      <c r="O797" s="17">
        <f>IF(OR($I797="",$K797=""),"",$K797-$I797)</f>
        <v/>
      </c>
      <c r="P797" s="18">
        <f>IF($E797="","",IFERROR(INDEX('Sucursales y productos'!$G$2:$G$301,MATCH($E797,'Sucursales y productos'!$D$2:$D$301,0)),0))</f>
        <v/>
      </c>
      <c r="Q797" s="18">
        <f>IF($O797="","",$O797*N($P797))</f>
        <v/>
      </c>
      <c r="R797" s="18">
        <f>IF($I797="","",$I797*N($P797))</f>
        <v/>
      </c>
      <c r="S797" s="15">
        <f>IF($E797="","",IF($I797="","Pedido sin enviar",IF($K797="",IF(N($I797)&lt;N($H797),"Envío parcial · en camino","En camino"),IF($K797=$I797,IF(N($I797)&lt;N($H797),"Recibido · envío parcial","Recibido OK"),"Recibido con diferencia"))))</f>
        <v/>
      </c>
      <c r="T797" s="13" t="n"/>
      <c r="U797" s="15">
        <f>IF(OR($A797="",$A797&lt;&gt;Remito!$C$3),"",COUNTIF($A$2:$A797,$A797))</f>
        <v/>
      </c>
    </row>
    <row r="798">
      <c r="A798" s="13" t="n"/>
      <c r="B798" s="14" t="n"/>
      <c r="C798" s="13" t="n"/>
      <c r="D798" s="13" t="n"/>
      <c r="E798" s="13" t="n"/>
      <c r="F798" s="15">
        <f>IF($E798="","",IFERROR(INDEX('Sucursales y productos'!$E$2:$E$301,MATCH($E798,'Sucursales y productos'!$D$2:$D$301,0)),"Código no cargado"))</f>
        <v/>
      </c>
      <c r="G798" s="15">
        <f>IF($E798="","",IFERROR(INDEX('Sucursales y productos'!$F$2:$F$301,MATCH($E798,'Sucursales y productos'!$D$2:$D$301,0)),""))</f>
        <v/>
      </c>
      <c r="H798" s="16" t="n"/>
      <c r="I798" s="16" t="n"/>
      <c r="J798" s="14" t="n"/>
      <c r="K798" s="16" t="n"/>
      <c r="L798" s="14" t="n"/>
      <c r="M798" s="13" t="n"/>
      <c r="N798" s="17">
        <f>IF(OR($H798="",$I798=""),"",MAX(0,$H798-$I798))</f>
        <v/>
      </c>
      <c r="O798" s="17">
        <f>IF(OR($I798="",$K798=""),"",$K798-$I798)</f>
        <v/>
      </c>
      <c r="P798" s="18">
        <f>IF($E798="","",IFERROR(INDEX('Sucursales y productos'!$G$2:$G$301,MATCH($E798,'Sucursales y productos'!$D$2:$D$301,0)),0))</f>
        <v/>
      </c>
      <c r="Q798" s="18">
        <f>IF($O798="","",$O798*N($P798))</f>
        <v/>
      </c>
      <c r="R798" s="18">
        <f>IF($I798="","",$I798*N($P798))</f>
        <v/>
      </c>
      <c r="S798" s="15">
        <f>IF($E798="","",IF($I798="","Pedido sin enviar",IF($K798="",IF(N($I798)&lt;N($H798),"Envío parcial · en camino","En camino"),IF($K798=$I798,IF(N($I798)&lt;N($H798),"Recibido · envío parcial","Recibido OK"),"Recibido con diferencia"))))</f>
        <v/>
      </c>
      <c r="T798" s="13" t="n"/>
      <c r="U798" s="15">
        <f>IF(OR($A798="",$A798&lt;&gt;Remito!$C$3),"",COUNTIF($A$2:$A798,$A798))</f>
        <v/>
      </c>
    </row>
    <row r="799">
      <c r="A799" s="13" t="n"/>
      <c r="B799" s="14" t="n"/>
      <c r="C799" s="13" t="n"/>
      <c r="D799" s="13" t="n"/>
      <c r="E799" s="13" t="n"/>
      <c r="F799" s="15">
        <f>IF($E799="","",IFERROR(INDEX('Sucursales y productos'!$E$2:$E$301,MATCH($E799,'Sucursales y productos'!$D$2:$D$301,0)),"Código no cargado"))</f>
        <v/>
      </c>
      <c r="G799" s="15">
        <f>IF($E799="","",IFERROR(INDEX('Sucursales y productos'!$F$2:$F$301,MATCH($E799,'Sucursales y productos'!$D$2:$D$301,0)),""))</f>
        <v/>
      </c>
      <c r="H799" s="16" t="n"/>
      <c r="I799" s="16" t="n"/>
      <c r="J799" s="14" t="n"/>
      <c r="K799" s="16" t="n"/>
      <c r="L799" s="14" t="n"/>
      <c r="M799" s="13" t="n"/>
      <c r="N799" s="17">
        <f>IF(OR($H799="",$I799=""),"",MAX(0,$H799-$I799))</f>
        <v/>
      </c>
      <c r="O799" s="17">
        <f>IF(OR($I799="",$K799=""),"",$K799-$I799)</f>
        <v/>
      </c>
      <c r="P799" s="18">
        <f>IF($E799="","",IFERROR(INDEX('Sucursales y productos'!$G$2:$G$301,MATCH($E799,'Sucursales y productos'!$D$2:$D$301,0)),0))</f>
        <v/>
      </c>
      <c r="Q799" s="18">
        <f>IF($O799="","",$O799*N($P799))</f>
        <v/>
      </c>
      <c r="R799" s="18">
        <f>IF($I799="","",$I799*N($P799))</f>
        <v/>
      </c>
      <c r="S799" s="15">
        <f>IF($E799="","",IF($I799="","Pedido sin enviar",IF($K799="",IF(N($I799)&lt;N($H799),"Envío parcial · en camino","En camino"),IF($K799=$I799,IF(N($I799)&lt;N($H799),"Recibido · envío parcial","Recibido OK"),"Recibido con diferencia"))))</f>
        <v/>
      </c>
      <c r="T799" s="13" t="n"/>
      <c r="U799" s="15">
        <f>IF(OR($A799="",$A799&lt;&gt;Remito!$C$3),"",COUNTIF($A$2:$A799,$A799))</f>
        <v/>
      </c>
    </row>
    <row r="800">
      <c r="A800" s="13" t="n"/>
      <c r="B800" s="14" t="n"/>
      <c r="C800" s="13" t="n"/>
      <c r="D800" s="13" t="n"/>
      <c r="E800" s="13" t="n"/>
      <c r="F800" s="15">
        <f>IF($E800="","",IFERROR(INDEX('Sucursales y productos'!$E$2:$E$301,MATCH($E800,'Sucursales y productos'!$D$2:$D$301,0)),"Código no cargado"))</f>
        <v/>
      </c>
      <c r="G800" s="15">
        <f>IF($E800="","",IFERROR(INDEX('Sucursales y productos'!$F$2:$F$301,MATCH($E800,'Sucursales y productos'!$D$2:$D$301,0)),""))</f>
        <v/>
      </c>
      <c r="H800" s="16" t="n"/>
      <c r="I800" s="16" t="n"/>
      <c r="J800" s="14" t="n"/>
      <c r="K800" s="16" t="n"/>
      <c r="L800" s="14" t="n"/>
      <c r="M800" s="13" t="n"/>
      <c r="N800" s="17">
        <f>IF(OR($H800="",$I800=""),"",MAX(0,$H800-$I800))</f>
        <v/>
      </c>
      <c r="O800" s="17">
        <f>IF(OR($I800="",$K800=""),"",$K800-$I800)</f>
        <v/>
      </c>
      <c r="P800" s="18">
        <f>IF($E800="","",IFERROR(INDEX('Sucursales y productos'!$G$2:$G$301,MATCH($E800,'Sucursales y productos'!$D$2:$D$301,0)),0))</f>
        <v/>
      </c>
      <c r="Q800" s="18">
        <f>IF($O800="","",$O800*N($P800))</f>
        <v/>
      </c>
      <c r="R800" s="18">
        <f>IF($I800="","",$I800*N($P800))</f>
        <v/>
      </c>
      <c r="S800" s="15">
        <f>IF($E800="","",IF($I800="","Pedido sin enviar",IF($K800="",IF(N($I800)&lt;N($H800),"Envío parcial · en camino","En camino"),IF($K800=$I800,IF(N($I800)&lt;N($H800),"Recibido · envío parcial","Recibido OK"),"Recibido con diferencia"))))</f>
        <v/>
      </c>
      <c r="T800" s="13" t="n"/>
      <c r="U800" s="15">
        <f>IF(OR($A800="",$A800&lt;&gt;Remito!$C$3),"",COUNTIF($A$2:$A800,$A800))</f>
        <v/>
      </c>
    </row>
    <row r="801">
      <c r="A801" s="13" t="n"/>
      <c r="B801" s="14" t="n"/>
      <c r="C801" s="13" t="n"/>
      <c r="D801" s="13" t="n"/>
      <c r="E801" s="13" t="n"/>
      <c r="F801" s="15">
        <f>IF($E801="","",IFERROR(INDEX('Sucursales y productos'!$E$2:$E$301,MATCH($E801,'Sucursales y productos'!$D$2:$D$301,0)),"Código no cargado"))</f>
        <v/>
      </c>
      <c r="G801" s="15">
        <f>IF($E801="","",IFERROR(INDEX('Sucursales y productos'!$F$2:$F$301,MATCH($E801,'Sucursales y productos'!$D$2:$D$301,0)),""))</f>
        <v/>
      </c>
      <c r="H801" s="16" t="n"/>
      <c r="I801" s="16" t="n"/>
      <c r="J801" s="14" t="n"/>
      <c r="K801" s="16" t="n"/>
      <c r="L801" s="14" t="n"/>
      <c r="M801" s="13" t="n"/>
      <c r="N801" s="17">
        <f>IF(OR($H801="",$I801=""),"",MAX(0,$H801-$I801))</f>
        <v/>
      </c>
      <c r="O801" s="17">
        <f>IF(OR($I801="",$K801=""),"",$K801-$I801)</f>
        <v/>
      </c>
      <c r="P801" s="18">
        <f>IF($E801="","",IFERROR(INDEX('Sucursales y productos'!$G$2:$G$301,MATCH($E801,'Sucursales y productos'!$D$2:$D$301,0)),0))</f>
        <v/>
      </c>
      <c r="Q801" s="18">
        <f>IF($O801="","",$O801*N($P801))</f>
        <v/>
      </c>
      <c r="R801" s="18">
        <f>IF($I801="","",$I801*N($P801))</f>
        <v/>
      </c>
      <c r="S801" s="15">
        <f>IF($E801="","",IF($I801="","Pedido sin enviar",IF($K801="",IF(N($I801)&lt;N($H801),"Envío parcial · en camino","En camino"),IF($K801=$I801,IF(N($I801)&lt;N($H801),"Recibido · envío parcial","Recibido OK"),"Recibido con diferencia"))))</f>
        <v/>
      </c>
      <c r="T801" s="13" t="n"/>
      <c r="U801" s="15">
        <f>IF(OR($A801="",$A801&lt;&gt;Remito!$C$3),"",COUNTIF($A$2:$A801,$A801))</f>
        <v/>
      </c>
    </row>
    <row r="802">
      <c r="A802" s="13" t="n"/>
      <c r="B802" s="14" t="n"/>
      <c r="C802" s="13" t="n"/>
      <c r="D802" s="13" t="n"/>
      <c r="E802" s="13" t="n"/>
      <c r="F802" s="15">
        <f>IF($E802="","",IFERROR(INDEX('Sucursales y productos'!$E$2:$E$301,MATCH($E802,'Sucursales y productos'!$D$2:$D$301,0)),"Código no cargado"))</f>
        <v/>
      </c>
      <c r="G802" s="15">
        <f>IF($E802="","",IFERROR(INDEX('Sucursales y productos'!$F$2:$F$301,MATCH($E802,'Sucursales y productos'!$D$2:$D$301,0)),""))</f>
        <v/>
      </c>
      <c r="H802" s="16" t="n"/>
      <c r="I802" s="16" t="n"/>
      <c r="J802" s="14" t="n"/>
      <c r="K802" s="16" t="n"/>
      <c r="L802" s="14" t="n"/>
      <c r="M802" s="13" t="n"/>
      <c r="N802" s="17">
        <f>IF(OR($H802="",$I802=""),"",MAX(0,$H802-$I802))</f>
        <v/>
      </c>
      <c r="O802" s="17">
        <f>IF(OR($I802="",$K802=""),"",$K802-$I802)</f>
        <v/>
      </c>
      <c r="P802" s="18">
        <f>IF($E802="","",IFERROR(INDEX('Sucursales y productos'!$G$2:$G$301,MATCH($E802,'Sucursales y productos'!$D$2:$D$301,0)),0))</f>
        <v/>
      </c>
      <c r="Q802" s="18">
        <f>IF($O802="","",$O802*N($P802))</f>
        <v/>
      </c>
      <c r="R802" s="18">
        <f>IF($I802="","",$I802*N($P802))</f>
        <v/>
      </c>
      <c r="S802" s="15">
        <f>IF($E802="","",IF($I802="","Pedido sin enviar",IF($K802="",IF(N($I802)&lt;N($H802),"Envío parcial · en camino","En camino"),IF($K802=$I802,IF(N($I802)&lt;N($H802),"Recibido · envío parcial","Recibido OK"),"Recibido con diferencia"))))</f>
        <v/>
      </c>
      <c r="T802" s="13" t="n"/>
      <c r="U802" s="15">
        <f>IF(OR($A802="",$A802&lt;&gt;Remito!$C$3),"",COUNTIF($A$2:$A802,$A802))</f>
        <v/>
      </c>
    </row>
    <row r="803">
      <c r="A803" s="13" t="n"/>
      <c r="B803" s="14" t="n"/>
      <c r="C803" s="13" t="n"/>
      <c r="D803" s="13" t="n"/>
      <c r="E803" s="13" t="n"/>
      <c r="F803" s="15">
        <f>IF($E803="","",IFERROR(INDEX('Sucursales y productos'!$E$2:$E$301,MATCH($E803,'Sucursales y productos'!$D$2:$D$301,0)),"Código no cargado"))</f>
        <v/>
      </c>
      <c r="G803" s="15">
        <f>IF($E803="","",IFERROR(INDEX('Sucursales y productos'!$F$2:$F$301,MATCH($E803,'Sucursales y productos'!$D$2:$D$301,0)),""))</f>
        <v/>
      </c>
      <c r="H803" s="16" t="n"/>
      <c r="I803" s="16" t="n"/>
      <c r="J803" s="14" t="n"/>
      <c r="K803" s="16" t="n"/>
      <c r="L803" s="14" t="n"/>
      <c r="M803" s="13" t="n"/>
      <c r="N803" s="17">
        <f>IF(OR($H803="",$I803=""),"",MAX(0,$H803-$I803))</f>
        <v/>
      </c>
      <c r="O803" s="17">
        <f>IF(OR($I803="",$K803=""),"",$K803-$I803)</f>
        <v/>
      </c>
      <c r="P803" s="18">
        <f>IF($E803="","",IFERROR(INDEX('Sucursales y productos'!$G$2:$G$301,MATCH($E803,'Sucursales y productos'!$D$2:$D$301,0)),0))</f>
        <v/>
      </c>
      <c r="Q803" s="18">
        <f>IF($O803="","",$O803*N($P803))</f>
        <v/>
      </c>
      <c r="R803" s="18">
        <f>IF($I803="","",$I803*N($P803))</f>
        <v/>
      </c>
      <c r="S803" s="15">
        <f>IF($E803="","",IF($I803="","Pedido sin enviar",IF($K803="",IF(N($I803)&lt;N($H803),"Envío parcial · en camino","En camino"),IF($K803=$I803,IF(N($I803)&lt;N($H803),"Recibido · envío parcial","Recibido OK"),"Recibido con diferencia"))))</f>
        <v/>
      </c>
      <c r="T803" s="13" t="n"/>
      <c r="U803" s="15">
        <f>IF(OR($A803="",$A803&lt;&gt;Remito!$C$3),"",COUNTIF($A$2:$A803,$A803))</f>
        <v/>
      </c>
    </row>
    <row r="804">
      <c r="A804" s="13" t="n"/>
      <c r="B804" s="14" t="n"/>
      <c r="C804" s="13" t="n"/>
      <c r="D804" s="13" t="n"/>
      <c r="E804" s="13" t="n"/>
      <c r="F804" s="15">
        <f>IF($E804="","",IFERROR(INDEX('Sucursales y productos'!$E$2:$E$301,MATCH($E804,'Sucursales y productos'!$D$2:$D$301,0)),"Código no cargado"))</f>
        <v/>
      </c>
      <c r="G804" s="15">
        <f>IF($E804="","",IFERROR(INDEX('Sucursales y productos'!$F$2:$F$301,MATCH($E804,'Sucursales y productos'!$D$2:$D$301,0)),""))</f>
        <v/>
      </c>
      <c r="H804" s="16" t="n"/>
      <c r="I804" s="16" t="n"/>
      <c r="J804" s="14" t="n"/>
      <c r="K804" s="16" t="n"/>
      <c r="L804" s="14" t="n"/>
      <c r="M804" s="13" t="n"/>
      <c r="N804" s="17">
        <f>IF(OR($H804="",$I804=""),"",MAX(0,$H804-$I804))</f>
        <v/>
      </c>
      <c r="O804" s="17">
        <f>IF(OR($I804="",$K804=""),"",$K804-$I804)</f>
        <v/>
      </c>
      <c r="P804" s="18">
        <f>IF($E804="","",IFERROR(INDEX('Sucursales y productos'!$G$2:$G$301,MATCH($E804,'Sucursales y productos'!$D$2:$D$301,0)),0))</f>
        <v/>
      </c>
      <c r="Q804" s="18">
        <f>IF($O804="","",$O804*N($P804))</f>
        <v/>
      </c>
      <c r="R804" s="18">
        <f>IF($I804="","",$I804*N($P804))</f>
        <v/>
      </c>
      <c r="S804" s="15">
        <f>IF($E804="","",IF($I804="","Pedido sin enviar",IF($K804="",IF(N($I804)&lt;N($H804),"Envío parcial · en camino","En camino"),IF($K804=$I804,IF(N($I804)&lt;N($H804),"Recibido · envío parcial","Recibido OK"),"Recibido con diferencia"))))</f>
        <v/>
      </c>
      <c r="T804" s="13" t="n"/>
      <c r="U804" s="15">
        <f>IF(OR($A804="",$A804&lt;&gt;Remito!$C$3),"",COUNTIF($A$2:$A804,$A804))</f>
        <v/>
      </c>
    </row>
    <row r="805">
      <c r="A805" s="13" t="n"/>
      <c r="B805" s="14" t="n"/>
      <c r="C805" s="13" t="n"/>
      <c r="D805" s="13" t="n"/>
      <c r="E805" s="13" t="n"/>
      <c r="F805" s="15">
        <f>IF($E805="","",IFERROR(INDEX('Sucursales y productos'!$E$2:$E$301,MATCH($E805,'Sucursales y productos'!$D$2:$D$301,0)),"Código no cargado"))</f>
        <v/>
      </c>
      <c r="G805" s="15">
        <f>IF($E805="","",IFERROR(INDEX('Sucursales y productos'!$F$2:$F$301,MATCH($E805,'Sucursales y productos'!$D$2:$D$301,0)),""))</f>
        <v/>
      </c>
      <c r="H805" s="16" t="n"/>
      <c r="I805" s="16" t="n"/>
      <c r="J805" s="14" t="n"/>
      <c r="K805" s="16" t="n"/>
      <c r="L805" s="14" t="n"/>
      <c r="M805" s="13" t="n"/>
      <c r="N805" s="17">
        <f>IF(OR($H805="",$I805=""),"",MAX(0,$H805-$I805))</f>
        <v/>
      </c>
      <c r="O805" s="17">
        <f>IF(OR($I805="",$K805=""),"",$K805-$I805)</f>
        <v/>
      </c>
      <c r="P805" s="18">
        <f>IF($E805="","",IFERROR(INDEX('Sucursales y productos'!$G$2:$G$301,MATCH($E805,'Sucursales y productos'!$D$2:$D$301,0)),0))</f>
        <v/>
      </c>
      <c r="Q805" s="18">
        <f>IF($O805="","",$O805*N($P805))</f>
        <v/>
      </c>
      <c r="R805" s="18">
        <f>IF($I805="","",$I805*N($P805))</f>
        <v/>
      </c>
      <c r="S805" s="15">
        <f>IF($E805="","",IF($I805="","Pedido sin enviar",IF($K805="",IF(N($I805)&lt;N($H805),"Envío parcial · en camino","En camino"),IF($K805=$I805,IF(N($I805)&lt;N($H805),"Recibido · envío parcial","Recibido OK"),"Recibido con diferencia"))))</f>
        <v/>
      </c>
      <c r="T805" s="13" t="n"/>
      <c r="U805" s="15">
        <f>IF(OR($A805="",$A805&lt;&gt;Remito!$C$3),"",COUNTIF($A$2:$A805,$A805))</f>
        <v/>
      </c>
    </row>
    <row r="806">
      <c r="A806" s="13" t="n"/>
      <c r="B806" s="14" t="n"/>
      <c r="C806" s="13" t="n"/>
      <c r="D806" s="13" t="n"/>
      <c r="E806" s="13" t="n"/>
      <c r="F806" s="15">
        <f>IF($E806="","",IFERROR(INDEX('Sucursales y productos'!$E$2:$E$301,MATCH($E806,'Sucursales y productos'!$D$2:$D$301,0)),"Código no cargado"))</f>
        <v/>
      </c>
      <c r="G806" s="15">
        <f>IF($E806="","",IFERROR(INDEX('Sucursales y productos'!$F$2:$F$301,MATCH($E806,'Sucursales y productos'!$D$2:$D$301,0)),""))</f>
        <v/>
      </c>
      <c r="H806" s="16" t="n"/>
      <c r="I806" s="16" t="n"/>
      <c r="J806" s="14" t="n"/>
      <c r="K806" s="16" t="n"/>
      <c r="L806" s="14" t="n"/>
      <c r="M806" s="13" t="n"/>
      <c r="N806" s="17">
        <f>IF(OR($H806="",$I806=""),"",MAX(0,$H806-$I806))</f>
        <v/>
      </c>
      <c r="O806" s="17">
        <f>IF(OR($I806="",$K806=""),"",$K806-$I806)</f>
        <v/>
      </c>
      <c r="P806" s="18">
        <f>IF($E806="","",IFERROR(INDEX('Sucursales y productos'!$G$2:$G$301,MATCH($E806,'Sucursales y productos'!$D$2:$D$301,0)),0))</f>
        <v/>
      </c>
      <c r="Q806" s="18">
        <f>IF($O806="","",$O806*N($P806))</f>
        <v/>
      </c>
      <c r="R806" s="18">
        <f>IF($I806="","",$I806*N($P806))</f>
        <v/>
      </c>
      <c r="S806" s="15">
        <f>IF($E806="","",IF($I806="","Pedido sin enviar",IF($K806="",IF(N($I806)&lt;N($H806),"Envío parcial · en camino","En camino"),IF($K806=$I806,IF(N($I806)&lt;N($H806),"Recibido · envío parcial","Recibido OK"),"Recibido con diferencia"))))</f>
        <v/>
      </c>
      <c r="T806" s="13" t="n"/>
      <c r="U806" s="15">
        <f>IF(OR($A806="",$A806&lt;&gt;Remito!$C$3),"",COUNTIF($A$2:$A806,$A806))</f>
        <v/>
      </c>
    </row>
    <row r="807">
      <c r="A807" s="13" t="n"/>
      <c r="B807" s="14" t="n"/>
      <c r="C807" s="13" t="n"/>
      <c r="D807" s="13" t="n"/>
      <c r="E807" s="13" t="n"/>
      <c r="F807" s="15">
        <f>IF($E807="","",IFERROR(INDEX('Sucursales y productos'!$E$2:$E$301,MATCH($E807,'Sucursales y productos'!$D$2:$D$301,0)),"Código no cargado"))</f>
        <v/>
      </c>
      <c r="G807" s="15">
        <f>IF($E807="","",IFERROR(INDEX('Sucursales y productos'!$F$2:$F$301,MATCH($E807,'Sucursales y productos'!$D$2:$D$301,0)),""))</f>
        <v/>
      </c>
      <c r="H807" s="16" t="n"/>
      <c r="I807" s="16" t="n"/>
      <c r="J807" s="14" t="n"/>
      <c r="K807" s="16" t="n"/>
      <c r="L807" s="14" t="n"/>
      <c r="M807" s="13" t="n"/>
      <c r="N807" s="17">
        <f>IF(OR($H807="",$I807=""),"",MAX(0,$H807-$I807))</f>
        <v/>
      </c>
      <c r="O807" s="17">
        <f>IF(OR($I807="",$K807=""),"",$K807-$I807)</f>
        <v/>
      </c>
      <c r="P807" s="18">
        <f>IF($E807="","",IFERROR(INDEX('Sucursales y productos'!$G$2:$G$301,MATCH($E807,'Sucursales y productos'!$D$2:$D$301,0)),0))</f>
        <v/>
      </c>
      <c r="Q807" s="18">
        <f>IF($O807="","",$O807*N($P807))</f>
        <v/>
      </c>
      <c r="R807" s="18">
        <f>IF($I807="","",$I807*N($P807))</f>
        <v/>
      </c>
      <c r="S807" s="15">
        <f>IF($E807="","",IF($I807="","Pedido sin enviar",IF($K807="",IF(N($I807)&lt;N($H807),"Envío parcial · en camino","En camino"),IF($K807=$I807,IF(N($I807)&lt;N($H807),"Recibido · envío parcial","Recibido OK"),"Recibido con diferencia"))))</f>
        <v/>
      </c>
      <c r="T807" s="13" t="n"/>
      <c r="U807" s="15">
        <f>IF(OR($A807="",$A807&lt;&gt;Remito!$C$3),"",COUNTIF($A$2:$A807,$A807))</f>
        <v/>
      </c>
    </row>
    <row r="808">
      <c r="A808" s="13" t="n"/>
      <c r="B808" s="14" t="n"/>
      <c r="C808" s="13" t="n"/>
      <c r="D808" s="13" t="n"/>
      <c r="E808" s="13" t="n"/>
      <c r="F808" s="15">
        <f>IF($E808="","",IFERROR(INDEX('Sucursales y productos'!$E$2:$E$301,MATCH($E808,'Sucursales y productos'!$D$2:$D$301,0)),"Código no cargado"))</f>
        <v/>
      </c>
      <c r="G808" s="15">
        <f>IF($E808="","",IFERROR(INDEX('Sucursales y productos'!$F$2:$F$301,MATCH($E808,'Sucursales y productos'!$D$2:$D$301,0)),""))</f>
        <v/>
      </c>
      <c r="H808" s="16" t="n"/>
      <c r="I808" s="16" t="n"/>
      <c r="J808" s="14" t="n"/>
      <c r="K808" s="16" t="n"/>
      <c r="L808" s="14" t="n"/>
      <c r="M808" s="13" t="n"/>
      <c r="N808" s="17">
        <f>IF(OR($H808="",$I808=""),"",MAX(0,$H808-$I808))</f>
        <v/>
      </c>
      <c r="O808" s="17">
        <f>IF(OR($I808="",$K808=""),"",$K808-$I808)</f>
        <v/>
      </c>
      <c r="P808" s="18">
        <f>IF($E808="","",IFERROR(INDEX('Sucursales y productos'!$G$2:$G$301,MATCH($E808,'Sucursales y productos'!$D$2:$D$301,0)),0))</f>
        <v/>
      </c>
      <c r="Q808" s="18">
        <f>IF($O808="","",$O808*N($P808))</f>
        <v/>
      </c>
      <c r="R808" s="18">
        <f>IF($I808="","",$I808*N($P808))</f>
        <v/>
      </c>
      <c r="S808" s="15">
        <f>IF($E808="","",IF($I808="","Pedido sin enviar",IF($K808="",IF(N($I808)&lt;N($H808),"Envío parcial · en camino","En camino"),IF($K808=$I808,IF(N($I808)&lt;N($H808),"Recibido · envío parcial","Recibido OK"),"Recibido con diferencia"))))</f>
        <v/>
      </c>
      <c r="T808" s="13" t="n"/>
      <c r="U808" s="15">
        <f>IF(OR($A808="",$A808&lt;&gt;Remito!$C$3),"",COUNTIF($A$2:$A808,$A808))</f>
        <v/>
      </c>
    </row>
    <row r="809">
      <c r="A809" s="13" t="n"/>
      <c r="B809" s="14" t="n"/>
      <c r="C809" s="13" t="n"/>
      <c r="D809" s="13" t="n"/>
      <c r="E809" s="13" t="n"/>
      <c r="F809" s="15">
        <f>IF($E809="","",IFERROR(INDEX('Sucursales y productos'!$E$2:$E$301,MATCH($E809,'Sucursales y productos'!$D$2:$D$301,0)),"Código no cargado"))</f>
        <v/>
      </c>
      <c r="G809" s="15">
        <f>IF($E809="","",IFERROR(INDEX('Sucursales y productos'!$F$2:$F$301,MATCH($E809,'Sucursales y productos'!$D$2:$D$301,0)),""))</f>
        <v/>
      </c>
      <c r="H809" s="16" t="n"/>
      <c r="I809" s="16" t="n"/>
      <c r="J809" s="14" t="n"/>
      <c r="K809" s="16" t="n"/>
      <c r="L809" s="14" t="n"/>
      <c r="M809" s="13" t="n"/>
      <c r="N809" s="17">
        <f>IF(OR($H809="",$I809=""),"",MAX(0,$H809-$I809))</f>
        <v/>
      </c>
      <c r="O809" s="17">
        <f>IF(OR($I809="",$K809=""),"",$K809-$I809)</f>
        <v/>
      </c>
      <c r="P809" s="18">
        <f>IF($E809="","",IFERROR(INDEX('Sucursales y productos'!$G$2:$G$301,MATCH($E809,'Sucursales y productos'!$D$2:$D$301,0)),0))</f>
        <v/>
      </c>
      <c r="Q809" s="18">
        <f>IF($O809="","",$O809*N($P809))</f>
        <v/>
      </c>
      <c r="R809" s="18">
        <f>IF($I809="","",$I809*N($P809))</f>
        <v/>
      </c>
      <c r="S809" s="15">
        <f>IF($E809="","",IF($I809="","Pedido sin enviar",IF($K809="",IF(N($I809)&lt;N($H809),"Envío parcial · en camino","En camino"),IF($K809=$I809,IF(N($I809)&lt;N($H809),"Recibido · envío parcial","Recibido OK"),"Recibido con diferencia"))))</f>
        <v/>
      </c>
      <c r="T809" s="13" t="n"/>
      <c r="U809" s="15">
        <f>IF(OR($A809="",$A809&lt;&gt;Remito!$C$3),"",COUNTIF($A$2:$A809,$A809))</f>
        <v/>
      </c>
    </row>
    <row r="810">
      <c r="A810" s="13" t="n"/>
      <c r="B810" s="14" t="n"/>
      <c r="C810" s="13" t="n"/>
      <c r="D810" s="13" t="n"/>
      <c r="E810" s="13" t="n"/>
      <c r="F810" s="15">
        <f>IF($E810="","",IFERROR(INDEX('Sucursales y productos'!$E$2:$E$301,MATCH($E810,'Sucursales y productos'!$D$2:$D$301,0)),"Código no cargado"))</f>
        <v/>
      </c>
      <c r="G810" s="15">
        <f>IF($E810="","",IFERROR(INDEX('Sucursales y productos'!$F$2:$F$301,MATCH($E810,'Sucursales y productos'!$D$2:$D$301,0)),""))</f>
        <v/>
      </c>
      <c r="H810" s="16" t="n"/>
      <c r="I810" s="16" t="n"/>
      <c r="J810" s="14" t="n"/>
      <c r="K810" s="16" t="n"/>
      <c r="L810" s="14" t="n"/>
      <c r="M810" s="13" t="n"/>
      <c r="N810" s="17">
        <f>IF(OR($H810="",$I810=""),"",MAX(0,$H810-$I810))</f>
        <v/>
      </c>
      <c r="O810" s="17">
        <f>IF(OR($I810="",$K810=""),"",$K810-$I810)</f>
        <v/>
      </c>
      <c r="P810" s="18">
        <f>IF($E810="","",IFERROR(INDEX('Sucursales y productos'!$G$2:$G$301,MATCH($E810,'Sucursales y productos'!$D$2:$D$301,0)),0))</f>
        <v/>
      </c>
      <c r="Q810" s="18">
        <f>IF($O810="","",$O810*N($P810))</f>
        <v/>
      </c>
      <c r="R810" s="18">
        <f>IF($I810="","",$I810*N($P810))</f>
        <v/>
      </c>
      <c r="S810" s="15">
        <f>IF($E810="","",IF($I810="","Pedido sin enviar",IF($K810="",IF(N($I810)&lt;N($H810),"Envío parcial · en camino","En camino"),IF($K810=$I810,IF(N($I810)&lt;N($H810),"Recibido · envío parcial","Recibido OK"),"Recibido con diferencia"))))</f>
        <v/>
      </c>
      <c r="T810" s="13" t="n"/>
      <c r="U810" s="15">
        <f>IF(OR($A810="",$A810&lt;&gt;Remito!$C$3),"",COUNTIF($A$2:$A810,$A810))</f>
        <v/>
      </c>
    </row>
    <row r="811">
      <c r="A811" s="13" t="n"/>
      <c r="B811" s="14" t="n"/>
      <c r="C811" s="13" t="n"/>
      <c r="D811" s="13" t="n"/>
      <c r="E811" s="13" t="n"/>
      <c r="F811" s="15">
        <f>IF($E811="","",IFERROR(INDEX('Sucursales y productos'!$E$2:$E$301,MATCH($E811,'Sucursales y productos'!$D$2:$D$301,0)),"Código no cargado"))</f>
        <v/>
      </c>
      <c r="G811" s="15">
        <f>IF($E811="","",IFERROR(INDEX('Sucursales y productos'!$F$2:$F$301,MATCH($E811,'Sucursales y productos'!$D$2:$D$301,0)),""))</f>
        <v/>
      </c>
      <c r="H811" s="16" t="n"/>
      <c r="I811" s="16" t="n"/>
      <c r="J811" s="14" t="n"/>
      <c r="K811" s="16" t="n"/>
      <c r="L811" s="14" t="n"/>
      <c r="M811" s="13" t="n"/>
      <c r="N811" s="17">
        <f>IF(OR($H811="",$I811=""),"",MAX(0,$H811-$I811))</f>
        <v/>
      </c>
      <c r="O811" s="17">
        <f>IF(OR($I811="",$K811=""),"",$K811-$I811)</f>
        <v/>
      </c>
      <c r="P811" s="18">
        <f>IF($E811="","",IFERROR(INDEX('Sucursales y productos'!$G$2:$G$301,MATCH($E811,'Sucursales y productos'!$D$2:$D$301,0)),0))</f>
        <v/>
      </c>
      <c r="Q811" s="18">
        <f>IF($O811="","",$O811*N($P811))</f>
        <v/>
      </c>
      <c r="R811" s="18">
        <f>IF($I811="","",$I811*N($P811))</f>
        <v/>
      </c>
      <c r="S811" s="15">
        <f>IF($E811="","",IF($I811="","Pedido sin enviar",IF($K811="",IF(N($I811)&lt;N($H811),"Envío parcial · en camino","En camino"),IF($K811=$I811,IF(N($I811)&lt;N($H811),"Recibido · envío parcial","Recibido OK"),"Recibido con diferencia"))))</f>
        <v/>
      </c>
      <c r="T811" s="13" t="n"/>
      <c r="U811" s="15">
        <f>IF(OR($A811="",$A811&lt;&gt;Remito!$C$3),"",COUNTIF($A$2:$A811,$A811))</f>
        <v/>
      </c>
    </row>
    <row r="812">
      <c r="A812" s="13" t="n"/>
      <c r="B812" s="14" t="n"/>
      <c r="C812" s="13" t="n"/>
      <c r="D812" s="13" t="n"/>
      <c r="E812" s="13" t="n"/>
      <c r="F812" s="15">
        <f>IF($E812="","",IFERROR(INDEX('Sucursales y productos'!$E$2:$E$301,MATCH($E812,'Sucursales y productos'!$D$2:$D$301,0)),"Código no cargado"))</f>
        <v/>
      </c>
      <c r="G812" s="15">
        <f>IF($E812="","",IFERROR(INDEX('Sucursales y productos'!$F$2:$F$301,MATCH($E812,'Sucursales y productos'!$D$2:$D$301,0)),""))</f>
        <v/>
      </c>
      <c r="H812" s="16" t="n"/>
      <c r="I812" s="16" t="n"/>
      <c r="J812" s="14" t="n"/>
      <c r="K812" s="16" t="n"/>
      <c r="L812" s="14" t="n"/>
      <c r="M812" s="13" t="n"/>
      <c r="N812" s="17">
        <f>IF(OR($H812="",$I812=""),"",MAX(0,$H812-$I812))</f>
        <v/>
      </c>
      <c r="O812" s="17">
        <f>IF(OR($I812="",$K812=""),"",$K812-$I812)</f>
        <v/>
      </c>
      <c r="P812" s="18">
        <f>IF($E812="","",IFERROR(INDEX('Sucursales y productos'!$G$2:$G$301,MATCH($E812,'Sucursales y productos'!$D$2:$D$301,0)),0))</f>
        <v/>
      </c>
      <c r="Q812" s="18">
        <f>IF($O812="","",$O812*N($P812))</f>
        <v/>
      </c>
      <c r="R812" s="18">
        <f>IF($I812="","",$I812*N($P812))</f>
        <v/>
      </c>
      <c r="S812" s="15">
        <f>IF($E812="","",IF($I812="","Pedido sin enviar",IF($K812="",IF(N($I812)&lt;N($H812),"Envío parcial · en camino","En camino"),IF($K812=$I812,IF(N($I812)&lt;N($H812),"Recibido · envío parcial","Recibido OK"),"Recibido con diferencia"))))</f>
        <v/>
      </c>
      <c r="T812" s="13" t="n"/>
      <c r="U812" s="15">
        <f>IF(OR($A812="",$A812&lt;&gt;Remito!$C$3),"",COUNTIF($A$2:$A812,$A812))</f>
        <v/>
      </c>
    </row>
    <row r="813">
      <c r="A813" s="13" t="n"/>
      <c r="B813" s="14" t="n"/>
      <c r="C813" s="13" t="n"/>
      <c r="D813" s="13" t="n"/>
      <c r="E813" s="13" t="n"/>
      <c r="F813" s="15">
        <f>IF($E813="","",IFERROR(INDEX('Sucursales y productos'!$E$2:$E$301,MATCH($E813,'Sucursales y productos'!$D$2:$D$301,0)),"Código no cargado"))</f>
        <v/>
      </c>
      <c r="G813" s="15">
        <f>IF($E813="","",IFERROR(INDEX('Sucursales y productos'!$F$2:$F$301,MATCH($E813,'Sucursales y productos'!$D$2:$D$301,0)),""))</f>
        <v/>
      </c>
      <c r="H813" s="16" t="n"/>
      <c r="I813" s="16" t="n"/>
      <c r="J813" s="14" t="n"/>
      <c r="K813" s="16" t="n"/>
      <c r="L813" s="14" t="n"/>
      <c r="M813" s="13" t="n"/>
      <c r="N813" s="17">
        <f>IF(OR($H813="",$I813=""),"",MAX(0,$H813-$I813))</f>
        <v/>
      </c>
      <c r="O813" s="17">
        <f>IF(OR($I813="",$K813=""),"",$K813-$I813)</f>
        <v/>
      </c>
      <c r="P813" s="18">
        <f>IF($E813="","",IFERROR(INDEX('Sucursales y productos'!$G$2:$G$301,MATCH($E813,'Sucursales y productos'!$D$2:$D$301,0)),0))</f>
        <v/>
      </c>
      <c r="Q813" s="18">
        <f>IF($O813="","",$O813*N($P813))</f>
        <v/>
      </c>
      <c r="R813" s="18">
        <f>IF($I813="","",$I813*N($P813))</f>
        <v/>
      </c>
      <c r="S813" s="15">
        <f>IF($E813="","",IF($I813="","Pedido sin enviar",IF($K813="",IF(N($I813)&lt;N($H813),"Envío parcial · en camino","En camino"),IF($K813=$I813,IF(N($I813)&lt;N($H813),"Recibido · envío parcial","Recibido OK"),"Recibido con diferencia"))))</f>
        <v/>
      </c>
      <c r="T813" s="13" t="n"/>
      <c r="U813" s="15">
        <f>IF(OR($A813="",$A813&lt;&gt;Remito!$C$3),"",COUNTIF($A$2:$A813,$A813))</f>
        <v/>
      </c>
    </row>
    <row r="814">
      <c r="A814" s="13" t="n"/>
      <c r="B814" s="14" t="n"/>
      <c r="C814" s="13" t="n"/>
      <c r="D814" s="13" t="n"/>
      <c r="E814" s="13" t="n"/>
      <c r="F814" s="15">
        <f>IF($E814="","",IFERROR(INDEX('Sucursales y productos'!$E$2:$E$301,MATCH($E814,'Sucursales y productos'!$D$2:$D$301,0)),"Código no cargado"))</f>
        <v/>
      </c>
      <c r="G814" s="15">
        <f>IF($E814="","",IFERROR(INDEX('Sucursales y productos'!$F$2:$F$301,MATCH($E814,'Sucursales y productos'!$D$2:$D$301,0)),""))</f>
        <v/>
      </c>
      <c r="H814" s="16" t="n"/>
      <c r="I814" s="16" t="n"/>
      <c r="J814" s="14" t="n"/>
      <c r="K814" s="16" t="n"/>
      <c r="L814" s="14" t="n"/>
      <c r="M814" s="13" t="n"/>
      <c r="N814" s="17">
        <f>IF(OR($H814="",$I814=""),"",MAX(0,$H814-$I814))</f>
        <v/>
      </c>
      <c r="O814" s="17">
        <f>IF(OR($I814="",$K814=""),"",$K814-$I814)</f>
        <v/>
      </c>
      <c r="P814" s="18">
        <f>IF($E814="","",IFERROR(INDEX('Sucursales y productos'!$G$2:$G$301,MATCH($E814,'Sucursales y productos'!$D$2:$D$301,0)),0))</f>
        <v/>
      </c>
      <c r="Q814" s="18">
        <f>IF($O814="","",$O814*N($P814))</f>
        <v/>
      </c>
      <c r="R814" s="18">
        <f>IF($I814="","",$I814*N($P814))</f>
        <v/>
      </c>
      <c r="S814" s="15">
        <f>IF($E814="","",IF($I814="","Pedido sin enviar",IF($K814="",IF(N($I814)&lt;N($H814),"Envío parcial · en camino","En camino"),IF($K814=$I814,IF(N($I814)&lt;N($H814),"Recibido · envío parcial","Recibido OK"),"Recibido con diferencia"))))</f>
        <v/>
      </c>
      <c r="T814" s="13" t="n"/>
      <c r="U814" s="15">
        <f>IF(OR($A814="",$A814&lt;&gt;Remito!$C$3),"",COUNTIF($A$2:$A814,$A814))</f>
        <v/>
      </c>
    </row>
    <row r="815">
      <c r="A815" s="13" t="n"/>
      <c r="B815" s="14" t="n"/>
      <c r="C815" s="13" t="n"/>
      <c r="D815" s="13" t="n"/>
      <c r="E815" s="13" t="n"/>
      <c r="F815" s="15">
        <f>IF($E815="","",IFERROR(INDEX('Sucursales y productos'!$E$2:$E$301,MATCH($E815,'Sucursales y productos'!$D$2:$D$301,0)),"Código no cargado"))</f>
        <v/>
      </c>
      <c r="G815" s="15">
        <f>IF($E815="","",IFERROR(INDEX('Sucursales y productos'!$F$2:$F$301,MATCH($E815,'Sucursales y productos'!$D$2:$D$301,0)),""))</f>
        <v/>
      </c>
      <c r="H815" s="16" t="n"/>
      <c r="I815" s="16" t="n"/>
      <c r="J815" s="14" t="n"/>
      <c r="K815" s="16" t="n"/>
      <c r="L815" s="14" t="n"/>
      <c r="M815" s="13" t="n"/>
      <c r="N815" s="17">
        <f>IF(OR($H815="",$I815=""),"",MAX(0,$H815-$I815))</f>
        <v/>
      </c>
      <c r="O815" s="17">
        <f>IF(OR($I815="",$K815=""),"",$K815-$I815)</f>
        <v/>
      </c>
      <c r="P815" s="18">
        <f>IF($E815="","",IFERROR(INDEX('Sucursales y productos'!$G$2:$G$301,MATCH($E815,'Sucursales y productos'!$D$2:$D$301,0)),0))</f>
        <v/>
      </c>
      <c r="Q815" s="18">
        <f>IF($O815="","",$O815*N($P815))</f>
        <v/>
      </c>
      <c r="R815" s="18">
        <f>IF($I815="","",$I815*N($P815))</f>
        <v/>
      </c>
      <c r="S815" s="15">
        <f>IF($E815="","",IF($I815="","Pedido sin enviar",IF($K815="",IF(N($I815)&lt;N($H815),"Envío parcial · en camino","En camino"),IF($K815=$I815,IF(N($I815)&lt;N($H815),"Recibido · envío parcial","Recibido OK"),"Recibido con diferencia"))))</f>
        <v/>
      </c>
      <c r="T815" s="13" t="n"/>
      <c r="U815" s="15">
        <f>IF(OR($A815="",$A815&lt;&gt;Remito!$C$3),"",COUNTIF($A$2:$A815,$A815))</f>
        <v/>
      </c>
    </row>
    <row r="816">
      <c r="A816" s="13" t="n"/>
      <c r="B816" s="14" t="n"/>
      <c r="C816" s="13" t="n"/>
      <c r="D816" s="13" t="n"/>
      <c r="E816" s="13" t="n"/>
      <c r="F816" s="15">
        <f>IF($E816="","",IFERROR(INDEX('Sucursales y productos'!$E$2:$E$301,MATCH($E816,'Sucursales y productos'!$D$2:$D$301,0)),"Código no cargado"))</f>
        <v/>
      </c>
      <c r="G816" s="15">
        <f>IF($E816="","",IFERROR(INDEX('Sucursales y productos'!$F$2:$F$301,MATCH($E816,'Sucursales y productos'!$D$2:$D$301,0)),""))</f>
        <v/>
      </c>
      <c r="H816" s="16" t="n"/>
      <c r="I816" s="16" t="n"/>
      <c r="J816" s="14" t="n"/>
      <c r="K816" s="16" t="n"/>
      <c r="L816" s="14" t="n"/>
      <c r="M816" s="13" t="n"/>
      <c r="N816" s="17">
        <f>IF(OR($H816="",$I816=""),"",MAX(0,$H816-$I816))</f>
        <v/>
      </c>
      <c r="O816" s="17">
        <f>IF(OR($I816="",$K816=""),"",$K816-$I816)</f>
        <v/>
      </c>
      <c r="P816" s="18">
        <f>IF($E816="","",IFERROR(INDEX('Sucursales y productos'!$G$2:$G$301,MATCH($E816,'Sucursales y productos'!$D$2:$D$301,0)),0))</f>
        <v/>
      </c>
      <c r="Q816" s="18">
        <f>IF($O816="","",$O816*N($P816))</f>
        <v/>
      </c>
      <c r="R816" s="18">
        <f>IF($I816="","",$I816*N($P816))</f>
        <v/>
      </c>
      <c r="S816" s="15">
        <f>IF($E816="","",IF($I816="","Pedido sin enviar",IF($K816="",IF(N($I816)&lt;N($H816),"Envío parcial · en camino","En camino"),IF($K816=$I816,IF(N($I816)&lt;N($H816),"Recibido · envío parcial","Recibido OK"),"Recibido con diferencia"))))</f>
        <v/>
      </c>
      <c r="T816" s="13" t="n"/>
      <c r="U816" s="15">
        <f>IF(OR($A816="",$A816&lt;&gt;Remito!$C$3),"",COUNTIF($A$2:$A816,$A816))</f>
        <v/>
      </c>
    </row>
    <row r="817">
      <c r="A817" s="13" t="n"/>
      <c r="B817" s="14" t="n"/>
      <c r="C817" s="13" t="n"/>
      <c r="D817" s="13" t="n"/>
      <c r="E817" s="13" t="n"/>
      <c r="F817" s="15">
        <f>IF($E817="","",IFERROR(INDEX('Sucursales y productos'!$E$2:$E$301,MATCH($E817,'Sucursales y productos'!$D$2:$D$301,0)),"Código no cargado"))</f>
        <v/>
      </c>
      <c r="G817" s="15">
        <f>IF($E817="","",IFERROR(INDEX('Sucursales y productos'!$F$2:$F$301,MATCH($E817,'Sucursales y productos'!$D$2:$D$301,0)),""))</f>
        <v/>
      </c>
      <c r="H817" s="16" t="n"/>
      <c r="I817" s="16" t="n"/>
      <c r="J817" s="14" t="n"/>
      <c r="K817" s="16" t="n"/>
      <c r="L817" s="14" t="n"/>
      <c r="M817" s="13" t="n"/>
      <c r="N817" s="17">
        <f>IF(OR($H817="",$I817=""),"",MAX(0,$H817-$I817))</f>
        <v/>
      </c>
      <c r="O817" s="17">
        <f>IF(OR($I817="",$K817=""),"",$K817-$I817)</f>
        <v/>
      </c>
      <c r="P817" s="18">
        <f>IF($E817="","",IFERROR(INDEX('Sucursales y productos'!$G$2:$G$301,MATCH($E817,'Sucursales y productos'!$D$2:$D$301,0)),0))</f>
        <v/>
      </c>
      <c r="Q817" s="18">
        <f>IF($O817="","",$O817*N($P817))</f>
        <v/>
      </c>
      <c r="R817" s="18">
        <f>IF($I817="","",$I817*N($P817))</f>
        <v/>
      </c>
      <c r="S817" s="15">
        <f>IF($E817="","",IF($I817="","Pedido sin enviar",IF($K817="",IF(N($I817)&lt;N($H817),"Envío parcial · en camino","En camino"),IF($K817=$I817,IF(N($I817)&lt;N($H817),"Recibido · envío parcial","Recibido OK"),"Recibido con diferencia"))))</f>
        <v/>
      </c>
      <c r="T817" s="13" t="n"/>
      <c r="U817" s="15">
        <f>IF(OR($A817="",$A817&lt;&gt;Remito!$C$3),"",COUNTIF($A$2:$A817,$A817))</f>
        <v/>
      </c>
    </row>
    <row r="818">
      <c r="A818" s="13" t="n"/>
      <c r="B818" s="14" t="n"/>
      <c r="C818" s="13" t="n"/>
      <c r="D818" s="13" t="n"/>
      <c r="E818" s="13" t="n"/>
      <c r="F818" s="15">
        <f>IF($E818="","",IFERROR(INDEX('Sucursales y productos'!$E$2:$E$301,MATCH($E818,'Sucursales y productos'!$D$2:$D$301,0)),"Código no cargado"))</f>
        <v/>
      </c>
      <c r="G818" s="15">
        <f>IF($E818="","",IFERROR(INDEX('Sucursales y productos'!$F$2:$F$301,MATCH($E818,'Sucursales y productos'!$D$2:$D$301,0)),""))</f>
        <v/>
      </c>
      <c r="H818" s="16" t="n"/>
      <c r="I818" s="16" t="n"/>
      <c r="J818" s="14" t="n"/>
      <c r="K818" s="16" t="n"/>
      <c r="L818" s="14" t="n"/>
      <c r="M818" s="13" t="n"/>
      <c r="N818" s="17">
        <f>IF(OR($H818="",$I818=""),"",MAX(0,$H818-$I818))</f>
        <v/>
      </c>
      <c r="O818" s="17">
        <f>IF(OR($I818="",$K818=""),"",$K818-$I818)</f>
        <v/>
      </c>
      <c r="P818" s="18">
        <f>IF($E818="","",IFERROR(INDEX('Sucursales y productos'!$G$2:$G$301,MATCH($E818,'Sucursales y productos'!$D$2:$D$301,0)),0))</f>
        <v/>
      </c>
      <c r="Q818" s="18">
        <f>IF($O818="","",$O818*N($P818))</f>
        <v/>
      </c>
      <c r="R818" s="18">
        <f>IF($I818="","",$I818*N($P818))</f>
        <v/>
      </c>
      <c r="S818" s="15">
        <f>IF($E818="","",IF($I818="","Pedido sin enviar",IF($K818="",IF(N($I818)&lt;N($H818),"Envío parcial · en camino","En camino"),IF($K818=$I818,IF(N($I818)&lt;N($H818),"Recibido · envío parcial","Recibido OK"),"Recibido con diferencia"))))</f>
        <v/>
      </c>
      <c r="T818" s="13" t="n"/>
      <c r="U818" s="15">
        <f>IF(OR($A818="",$A818&lt;&gt;Remito!$C$3),"",COUNTIF($A$2:$A818,$A818))</f>
        <v/>
      </c>
    </row>
    <row r="819">
      <c r="A819" s="13" t="n"/>
      <c r="B819" s="14" t="n"/>
      <c r="C819" s="13" t="n"/>
      <c r="D819" s="13" t="n"/>
      <c r="E819" s="13" t="n"/>
      <c r="F819" s="15">
        <f>IF($E819="","",IFERROR(INDEX('Sucursales y productos'!$E$2:$E$301,MATCH($E819,'Sucursales y productos'!$D$2:$D$301,0)),"Código no cargado"))</f>
        <v/>
      </c>
      <c r="G819" s="15">
        <f>IF($E819="","",IFERROR(INDEX('Sucursales y productos'!$F$2:$F$301,MATCH($E819,'Sucursales y productos'!$D$2:$D$301,0)),""))</f>
        <v/>
      </c>
      <c r="H819" s="16" t="n"/>
      <c r="I819" s="16" t="n"/>
      <c r="J819" s="14" t="n"/>
      <c r="K819" s="16" t="n"/>
      <c r="L819" s="14" t="n"/>
      <c r="M819" s="13" t="n"/>
      <c r="N819" s="17">
        <f>IF(OR($H819="",$I819=""),"",MAX(0,$H819-$I819))</f>
        <v/>
      </c>
      <c r="O819" s="17">
        <f>IF(OR($I819="",$K819=""),"",$K819-$I819)</f>
        <v/>
      </c>
      <c r="P819" s="18">
        <f>IF($E819="","",IFERROR(INDEX('Sucursales y productos'!$G$2:$G$301,MATCH($E819,'Sucursales y productos'!$D$2:$D$301,0)),0))</f>
        <v/>
      </c>
      <c r="Q819" s="18">
        <f>IF($O819="","",$O819*N($P819))</f>
        <v/>
      </c>
      <c r="R819" s="18">
        <f>IF($I819="","",$I819*N($P819))</f>
        <v/>
      </c>
      <c r="S819" s="15">
        <f>IF($E819="","",IF($I819="","Pedido sin enviar",IF($K819="",IF(N($I819)&lt;N($H819),"Envío parcial · en camino","En camino"),IF($K819=$I819,IF(N($I819)&lt;N($H819),"Recibido · envío parcial","Recibido OK"),"Recibido con diferencia"))))</f>
        <v/>
      </c>
      <c r="T819" s="13" t="n"/>
      <c r="U819" s="15">
        <f>IF(OR($A819="",$A819&lt;&gt;Remito!$C$3),"",COUNTIF($A$2:$A819,$A819))</f>
        <v/>
      </c>
    </row>
    <row r="820">
      <c r="A820" s="13" t="n"/>
      <c r="B820" s="14" t="n"/>
      <c r="C820" s="13" t="n"/>
      <c r="D820" s="13" t="n"/>
      <c r="E820" s="13" t="n"/>
      <c r="F820" s="15">
        <f>IF($E820="","",IFERROR(INDEX('Sucursales y productos'!$E$2:$E$301,MATCH($E820,'Sucursales y productos'!$D$2:$D$301,0)),"Código no cargado"))</f>
        <v/>
      </c>
      <c r="G820" s="15">
        <f>IF($E820="","",IFERROR(INDEX('Sucursales y productos'!$F$2:$F$301,MATCH($E820,'Sucursales y productos'!$D$2:$D$301,0)),""))</f>
        <v/>
      </c>
      <c r="H820" s="16" t="n"/>
      <c r="I820" s="16" t="n"/>
      <c r="J820" s="14" t="n"/>
      <c r="K820" s="16" t="n"/>
      <c r="L820" s="14" t="n"/>
      <c r="M820" s="13" t="n"/>
      <c r="N820" s="17">
        <f>IF(OR($H820="",$I820=""),"",MAX(0,$H820-$I820))</f>
        <v/>
      </c>
      <c r="O820" s="17">
        <f>IF(OR($I820="",$K820=""),"",$K820-$I820)</f>
        <v/>
      </c>
      <c r="P820" s="18">
        <f>IF($E820="","",IFERROR(INDEX('Sucursales y productos'!$G$2:$G$301,MATCH($E820,'Sucursales y productos'!$D$2:$D$301,0)),0))</f>
        <v/>
      </c>
      <c r="Q820" s="18">
        <f>IF($O820="","",$O820*N($P820))</f>
        <v/>
      </c>
      <c r="R820" s="18">
        <f>IF($I820="","",$I820*N($P820))</f>
        <v/>
      </c>
      <c r="S820" s="15">
        <f>IF($E820="","",IF($I820="","Pedido sin enviar",IF($K820="",IF(N($I820)&lt;N($H820),"Envío parcial · en camino","En camino"),IF($K820=$I820,IF(N($I820)&lt;N($H820),"Recibido · envío parcial","Recibido OK"),"Recibido con diferencia"))))</f>
        <v/>
      </c>
      <c r="T820" s="13" t="n"/>
      <c r="U820" s="15">
        <f>IF(OR($A820="",$A820&lt;&gt;Remito!$C$3),"",COUNTIF($A$2:$A820,$A820))</f>
        <v/>
      </c>
    </row>
    <row r="821">
      <c r="A821" s="13" t="n"/>
      <c r="B821" s="14" t="n"/>
      <c r="C821" s="13" t="n"/>
      <c r="D821" s="13" t="n"/>
      <c r="E821" s="13" t="n"/>
      <c r="F821" s="15">
        <f>IF($E821="","",IFERROR(INDEX('Sucursales y productos'!$E$2:$E$301,MATCH($E821,'Sucursales y productos'!$D$2:$D$301,0)),"Código no cargado"))</f>
        <v/>
      </c>
      <c r="G821" s="15">
        <f>IF($E821="","",IFERROR(INDEX('Sucursales y productos'!$F$2:$F$301,MATCH($E821,'Sucursales y productos'!$D$2:$D$301,0)),""))</f>
        <v/>
      </c>
      <c r="H821" s="16" t="n"/>
      <c r="I821" s="16" t="n"/>
      <c r="J821" s="14" t="n"/>
      <c r="K821" s="16" t="n"/>
      <c r="L821" s="14" t="n"/>
      <c r="M821" s="13" t="n"/>
      <c r="N821" s="17">
        <f>IF(OR($H821="",$I821=""),"",MAX(0,$H821-$I821))</f>
        <v/>
      </c>
      <c r="O821" s="17">
        <f>IF(OR($I821="",$K821=""),"",$K821-$I821)</f>
        <v/>
      </c>
      <c r="P821" s="18">
        <f>IF($E821="","",IFERROR(INDEX('Sucursales y productos'!$G$2:$G$301,MATCH($E821,'Sucursales y productos'!$D$2:$D$301,0)),0))</f>
        <v/>
      </c>
      <c r="Q821" s="18">
        <f>IF($O821="","",$O821*N($P821))</f>
        <v/>
      </c>
      <c r="R821" s="18">
        <f>IF($I821="","",$I821*N($P821))</f>
        <v/>
      </c>
      <c r="S821" s="15">
        <f>IF($E821="","",IF($I821="","Pedido sin enviar",IF($K821="",IF(N($I821)&lt;N($H821),"Envío parcial · en camino","En camino"),IF($K821=$I821,IF(N($I821)&lt;N($H821),"Recibido · envío parcial","Recibido OK"),"Recibido con diferencia"))))</f>
        <v/>
      </c>
      <c r="T821" s="13" t="n"/>
      <c r="U821" s="15">
        <f>IF(OR($A821="",$A821&lt;&gt;Remito!$C$3),"",COUNTIF($A$2:$A821,$A821))</f>
        <v/>
      </c>
    </row>
    <row r="822">
      <c r="A822" s="13" t="n"/>
      <c r="B822" s="14" t="n"/>
      <c r="C822" s="13" t="n"/>
      <c r="D822" s="13" t="n"/>
      <c r="E822" s="13" t="n"/>
      <c r="F822" s="15">
        <f>IF($E822="","",IFERROR(INDEX('Sucursales y productos'!$E$2:$E$301,MATCH($E822,'Sucursales y productos'!$D$2:$D$301,0)),"Código no cargado"))</f>
        <v/>
      </c>
      <c r="G822" s="15">
        <f>IF($E822="","",IFERROR(INDEX('Sucursales y productos'!$F$2:$F$301,MATCH($E822,'Sucursales y productos'!$D$2:$D$301,0)),""))</f>
        <v/>
      </c>
      <c r="H822" s="16" t="n"/>
      <c r="I822" s="16" t="n"/>
      <c r="J822" s="14" t="n"/>
      <c r="K822" s="16" t="n"/>
      <c r="L822" s="14" t="n"/>
      <c r="M822" s="13" t="n"/>
      <c r="N822" s="17">
        <f>IF(OR($H822="",$I822=""),"",MAX(0,$H822-$I822))</f>
        <v/>
      </c>
      <c r="O822" s="17">
        <f>IF(OR($I822="",$K822=""),"",$K822-$I822)</f>
        <v/>
      </c>
      <c r="P822" s="18">
        <f>IF($E822="","",IFERROR(INDEX('Sucursales y productos'!$G$2:$G$301,MATCH($E822,'Sucursales y productos'!$D$2:$D$301,0)),0))</f>
        <v/>
      </c>
      <c r="Q822" s="18">
        <f>IF($O822="","",$O822*N($P822))</f>
        <v/>
      </c>
      <c r="R822" s="18">
        <f>IF($I822="","",$I822*N($P822))</f>
        <v/>
      </c>
      <c r="S822" s="15">
        <f>IF($E822="","",IF($I822="","Pedido sin enviar",IF($K822="",IF(N($I822)&lt;N($H822),"Envío parcial · en camino","En camino"),IF($K822=$I822,IF(N($I822)&lt;N($H822),"Recibido · envío parcial","Recibido OK"),"Recibido con diferencia"))))</f>
        <v/>
      </c>
      <c r="T822" s="13" t="n"/>
      <c r="U822" s="15">
        <f>IF(OR($A822="",$A822&lt;&gt;Remito!$C$3),"",COUNTIF($A$2:$A822,$A822))</f>
        <v/>
      </c>
    </row>
    <row r="823">
      <c r="A823" s="13" t="n"/>
      <c r="B823" s="14" t="n"/>
      <c r="C823" s="13" t="n"/>
      <c r="D823" s="13" t="n"/>
      <c r="E823" s="13" t="n"/>
      <c r="F823" s="15">
        <f>IF($E823="","",IFERROR(INDEX('Sucursales y productos'!$E$2:$E$301,MATCH($E823,'Sucursales y productos'!$D$2:$D$301,0)),"Código no cargado"))</f>
        <v/>
      </c>
      <c r="G823" s="15">
        <f>IF($E823="","",IFERROR(INDEX('Sucursales y productos'!$F$2:$F$301,MATCH($E823,'Sucursales y productos'!$D$2:$D$301,0)),""))</f>
        <v/>
      </c>
      <c r="H823" s="16" t="n"/>
      <c r="I823" s="16" t="n"/>
      <c r="J823" s="14" t="n"/>
      <c r="K823" s="16" t="n"/>
      <c r="L823" s="14" t="n"/>
      <c r="M823" s="13" t="n"/>
      <c r="N823" s="17">
        <f>IF(OR($H823="",$I823=""),"",MAX(0,$H823-$I823))</f>
        <v/>
      </c>
      <c r="O823" s="17">
        <f>IF(OR($I823="",$K823=""),"",$K823-$I823)</f>
        <v/>
      </c>
      <c r="P823" s="18">
        <f>IF($E823="","",IFERROR(INDEX('Sucursales y productos'!$G$2:$G$301,MATCH($E823,'Sucursales y productos'!$D$2:$D$301,0)),0))</f>
        <v/>
      </c>
      <c r="Q823" s="18">
        <f>IF($O823="","",$O823*N($P823))</f>
        <v/>
      </c>
      <c r="R823" s="18">
        <f>IF($I823="","",$I823*N($P823))</f>
        <v/>
      </c>
      <c r="S823" s="15">
        <f>IF($E823="","",IF($I823="","Pedido sin enviar",IF($K823="",IF(N($I823)&lt;N($H823),"Envío parcial · en camino","En camino"),IF($K823=$I823,IF(N($I823)&lt;N($H823),"Recibido · envío parcial","Recibido OK"),"Recibido con diferencia"))))</f>
        <v/>
      </c>
      <c r="T823" s="13" t="n"/>
      <c r="U823" s="15">
        <f>IF(OR($A823="",$A823&lt;&gt;Remito!$C$3),"",COUNTIF($A$2:$A823,$A823))</f>
        <v/>
      </c>
    </row>
    <row r="824">
      <c r="A824" s="13" t="n"/>
      <c r="B824" s="14" t="n"/>
      <c r="C824" s="13" t="n"/>
      <c r="D824" s="13" t="n"/>
      <c r="E824" s="13" t="n"/>
      <c r="F824" s="15">
        <f>IF($E824="","",IFERROR(INDEX('Sucursales y productos'!$E$2:$E$301,MATCH($E824,'Sucursales y productos'!$D$2:$D$301,0)),"Código no cargado"))</f>
        <v/>
      </c>
      <c r="G824" s="15">
        <f>IF($E824="","",IFERROR(INDEX('Sucursales y productos'!$F$2:$F$301,MATCH($E824,'Sucursales y productos'!$D$2:$D$301,0)),""))</f>
        <v/>
      </c>
      <c r="H824" s="16" t="n"/>
      <c r="I824" s="16" t="n"/>
      <c r="J824" s="14" t="n"/>
      <c r="K824" s="16" t="n"/>
      <c r="L824" s="14" t="n"/>
      <c r="M824" s="13" t="n"/>
      <c r="N824" s="17">
        <f>IF(OR($H824="",$I824=""),"",MAX(0,$H824-$I824))</f>
        <v/>
      </c>
      <c r="O824" s="17">
        <f>IF(OR($I824="",$K824=""),"",$K824-$I824)</f>
        <v/>
      </c>
      <c r="P824" s="18">
        <f>IF($E824="","",IFERROR(INDEX('Sucursales y productos'!$G$2:$G$301,MATCH($E824,'Sucursales y productos'!$D$2:$D$301,0)),0))</f>
        <v/>
      </c>
      <c r="Q824" s="18">
        <f>IF($O824="","",$O824*N($P824))</f>
        <v/>
      </c>
      <c r="R824" s="18">
        <f>IF($I824="","",$I824*N($P824))</f>
        <v/>
      </c>
      <c r="S824" s="15">
        <f>IF($E824="","",IF($I824="","Pedido sin enviar",IF($K824="",IF(N($I824)&lt;N($H824),"Envío parcial · en camino","En camino"),IF($K824=$I824,IF(N($I824)&lt;N($H824),"Recibido · envío parcial","Recibido OK"),"Recibido con diferencia"))))</f>
        <v/>
      </c>
      <c r="T824" s="13" t="n"/>
      <c r="U824" s="15">
        <f>IF(OR($A824="",$A824&lt;&gt;Remito!$C$3),"",COUNTIF($A$2:$A824,$A824))</f>
        <v/>
      </c>
    </row>
    <row r="825">
      <c r="A825" s="13" t="n"/>
      <c r="B825" s="14" t="n"/>
      <c r="C825" s="13" t="n"/>
      <c r="D825" s="13" t="n"/>
      <c r="E825" s="13" t="n"/>
      <c r="F825" s="15">
        <f>IF($E825="","",IFERROR(INDEX('Sucursales y productos'!$E$2:$E$301,MATCH($E825,'Sucursales y productos'!$D$2:$D$301,0)),"Código no cargado"))</f>
        <v/>
      </c>
      <c r="G825" s="15">
        <f>IF($E825="","",IFERROR(INDEX('Sucursales y productos'!$F$2:$F$301,MATCH($E825,'Sucursales y productos'!$D$2:$D$301,0)),""))</f>
        <v/>
      </c>
      <c r="H825" s="16" t="n"/>
      <c r="I825" s="16" t="n"/>
      <c r="J825" s="14" t="n"/>
      <c r="K825" s="16" t="n"/>
      <c r="L825" s="14" t="n"/>
      <c r="M825" s="13" t="n"/>
      <c r="N825" s="17">
        <f>IF(OR($H825="",$I825=""),"",MAX(0,$H825-$I825))</f>
        <v/>
      </c>
      <c r="O825" s="17">
        <f>IF(OR($I825="",$K825=""),"",$K825-$I825)</f>
        <v/>
      </c>
      <c r="P825" s="18">
        <f>IF($E825="","",IFERROR(INDEX('Sucursales y productos'!$G$2:$G$301,MATCH($E825,'Sucursales y productos'!$D$2:$D$301,0)),0))</f>
        <v/>
      </c>
      <c r="Q825" s="18">
        <f>IF($O825="","",$O825*N($P825))</f>
        <v/>
      </c>
      <c r="R825" s="18">
        <f>IF($I825="","",$I825*N($P825))</f>
        <v/>
      </c>
      <c r="S825" s="15">
        <f>IF($E825="","",IF($I825="","Pedido sin enviar",IF($K825="",IF(N($I825)&lt;N($H825),"Envío parcial · en camino","En camino"),IF($K825=$I825,IF(N($I825)&lt;N($H825),"Recibido · envío parcial","Recibido OK"),"Recibido con diferencia"))))</f>
        <v/>
      </c>
      <c r="T825" s="13" t="n"/>
      <c r="U825" s="15">
        <f>IF(OR($A825="",$A825&lt;&gt;Remito!$C$3),"",COUNTIF($A$2:$A825,$A825))</f>
        <v/>
      </c>
    </row>
    <row r="826">
      <c r="A826" s="13" t="n"/>
      <c r="B826" s="14" t="n"/>
      <c r="C826" s="13" t="n"/>
      <c r="D826" s="13" t="n"/>
      <c r="E826" s="13" t="n"/>
      <c r="F826" s="15">
        <f>IF($E826="","",IFERROR(INDEX('Sucursales y productos'!$E$2:$E$301,MATCH($E826,'Sucursales y productos'!$D$2:$D$301,0)),"Código no cargado"))</f>
        <v/>
      </c>
      <c r="G826" s="15">
        <f>IF($E826="","",IFERROR(INDEX('Sucursales y productos'!$F$2:$F$301,MATCH($E826,'Sucursales y productos'!$D$2:$D$301,0)),""))</f>
        <v/>
      </c>
      <c r="H826" s="16" t="n"/>
      <c r="I826" s="16" t="n"/>
      <c r="J826" s="14" t="n"/>
      <c r="K826" s="16" t="n"/>
      <c r="L826" s="14" t="n"/>
      <c r="M826" s="13" t="n"/>
      <c r="N826" s="17">
        <f>IF(OR($H826="",$I826=""),"",MAX(0,$H826-$I826))</f>
        <v/>
      </c>
      <c r="O826" s="17">
        <f>IF(OR($I826="",$K826=""),"",$K826-$I826)</f>
        <v/>
      </c>
      <c r="P826" s="18">
        <f>IF($E826="","",IFERROR(INDEX('Sucursales y productos'!$G$2:$G$301,MATCH($E826,'Sucursales y productos'!$D$2:$D$301,0)),0))</f>
        <v/>
      </c>
      <c r="Q826" s="18">
        <f>IF($O826="","",$O826*N($P826))</f>
        <v/>
      </c>
      <c r="R826" s="18">
        <f>IF($I826="","",$I826*N($P826))</f>
        <v/>
      </c>
      <c r="S826" s="15">
        <f>IF($E826="","",IF($I826="","Pedido sin enviar",IF($K826="",IF(N($I826)&lt;N($H826),"Envío parcial · en camino","En camino"),IF($K826=$I826,IF(N($I826)&lt;N($H826),"Recibido · envío parcial","Recibido OK"),"Recibido con diferencia"))))</f>
        <v/>
      </c>
      <c r="T826" s="13" t="n"/>
      <c r="U826" s="15">
        <f>IF(OR($A826="",$A826&lt;&gt;Remito!$C$3),"",COUNTIF($A$2:$A826,$A826))</f>
        <v/>
      </c>
    </row>
    <row r="827">
      <c r="A827" s="13" t="n"/>
      <c r="B827" s="14" t="n"/>
      <c r="C827" s="13" t="n"/>
      <c r="D827" s="13" t="n"/>
      <c r="E827" s="13" t="n"/>
      <c r="F827" s="15">
        <f>IF($E827="","",IFERROR(INDEX('Sucursales y productos'!$E$2:$E$301,MATCH($E827,'Sucursales y productos'!$D$2:$D$301,0)),"Código no cargado"))</f>
        <v/>
      </c>
      <c r="G827" s="15">
        <f>IF($E827="","",IFERROR(INDEX('Sucursales y productos'!$F$2:$F$301,MATCH($E827,'Sucursales y productos'!$D$2:$D$301,0)),""))</f>
        <v/>
      </c>
      <c r="H827" s="16" t="n"/>
      <c r="I827" s="16" t="n"/>
      <c r="J827" s="14" t="n"/>
      <c r="K827" s="16" t="n"/>
      <c r="L827" s="14" t="n"/>
      <c r="M827" s="13" t="n"/>
      <c r="N827" s="17">
        <f>IF(OR($H827="",$I827=""),"",MAX(0,$H827-$I827))</f>
        <v/>
      </c>
      <c r="O827" s="17">
        <f>IF(OR($I827="",$K827=""),"",$K827-$I827)</f>
        <v/>
      </c>
      <c r="P827" s="18">
        <f>IF($E827="","",IFERROR(INDEX('Sucursales y productos'!$G$2:$G$301,MATCH($E827,'Sucursales y productos'!$D$2:$D$301,0)),0))</f>
        <v/>
      </c>
      <c r="Q827" s="18">
        <f>IF($O827="","",$O827*N($P827))</f>
        <v/>
      </c>
      <c r="R827" s="18">
        <f>IF($I827="","",$I827*N($P827))</f>
        <v/>
      </c>
      <c r="S827" s="15">
        <f>IF($E827="","",IF($I827="","Pedido sin enviar",IF($K827="",IF(N($I827)&lt;N($H827),"Envío parcial · en camino","En camino"),IF($K827=$I827,IF(N($I827)&lt;N($H827),"Recibido · envío parcial","Recibido OK"),"Recibido con diferencia"))))</f>
        <v/>
      </c>
      <c r="T827" s="13" t="n"/>
      <c r="U827" s="15">
        <f>IF(OR($A827="",$A827&lt;&gt;Remito!$C$3),"",COUNTIF($A$2:$A827,$A827))</f>
        <v/>
      </c>
    </row>
    <row r="828">
      <c r="A828" s="13" t="n"/>
      <c r="B828" s="14" t="n"/>
      <c r="C828" s="13" t="n"/>
      <c r="D828" s="13" t="n"/>
      <c r="E828" s="13" t="n"/>
      <c r="F828" s="15">
        <f>IF($E828="","",IFERROR(INDEX('Sucursales y productos'!$E$2:$E$301,MATCH($E828,'Sucursales y productos'!$D$2:$D$301,0)),"Código no cargado"))</f>
        <v/>
      </c>
      <c r="G828" s="15">
        <f>IF($E828="","",IFERROR(INDEX('Sucursales y productos'!$F$2:$F$301,MATCH($E828,'Sucursales y productos'!$D$2:$D$301,0)),""))</f>
        <v/>
      </c>
      <c r="H828" s="16" t="n"/>
      <c r="I828" s="16" t="n"/>
      <c r="J828" s="14" t="n"/>
      <c r="K828" s="16" t="n"/>
      <c r="L828" s="14" t="n"/>
      <c r="M828" s="13" t="n"/>
      <c r="N828" s="17">
        <f>IF(OR($H828="",$I828=""),"",MAX(0,$H828-$I828))</f>
        <v/>
      </c>
      <c r="O828" s="17">
        <f>IF(OR($I828="",$K828=""),"",$K828-$I828)</f>
        <v/>
      </c>
      <c r="P828" s="18">
        <f>IF($E828="","",IFERROR(INDEX('Sucursales y productos'!$G$2:$G$301,MATCH($E828,'Sucursales y productos'!$D$2:$D$301,0)),0))</f>
        <v/>
      </c>
      <c r="Q828" s="18">
        <f>IF($O828="","",$O828*N($P828))</f>
        <v/>
      </c>
      <c r="R828" s="18">
        <f>IF($I828="","",$I828*N($P828))</f>
        <v/>
      </c>
      <c r="S828" s="15">
        <f>IF($E828="","",IF($I828="","Pedido sin enviar",IF($K828="",IF(N($I828)&lt;N($H828),"Envío parcial · en camino","En camino"),IF($K828=$I828,IF(N($I828)&lt;N($H828),"Recibido · envío parcial","Recibido OK"),"Recibido con diferencia"))))</f>
        <v/>
      </c>
      <c r="T828" s="13" t="n"/>
      <c r="U828" s="15">
        <f>IF(OR($A828="",$A828&lt;&gt;Remito!$C$3),"",COUNTIF($A$2:$A828,$A828))</f>
        <v/>
      </c>
    </row>
    <row r="829">
      <c r="A829" s="13" t="n"/>
      <c r="B829" s="14" t="n"/>
      <c r="C829" s="13" t="n"/>
      <c r="D829" s="13" t="n"/>
      <c r="E829" s="13" t="n"/>
      <c r="F829" s="15">
        <f>IF($E829="","",IFERROR(INDEX('Sucursales y productos'!$E$2:$E$301,MATCH($E829,'Sucursales y productos'!$D$2:$D$301,0)),"Código no cargado"))</f>
        <v/>
      </c>
      <c r="G829" s="15">
        <f>IF($E829="","",IFERROR(INDEX('Sucursales y productos'!$F$2:$F$301,MATCH($E829,'Sucursales y productos'!$D$2:$D$301,0)),""))</f>
        <v/>
      </c>
      <c r="H829" s="16" t="n"/>
      <c r="I829" s="16" t="n"/>
      <c r="J829" s="14" t="n"/>
      <c r="K829" s="16" t="n"/>
      <c r="L829" s="14" t="n"/>
      <c r="M829" s="13" t="n"/>
      <c r="N829" s="17">
        <f>IF(OR($H829="",$I829=""),"",MAX(0,$H829-$I829))</f>
        <v/>
      </c>
      <c r="O829" s="17">
        <f>IF(OR($I829="",$K829=""),"",$K829-$I829)</f>
        <v/>
      </c>
      <c r="P829" s="18">
        <f>IF($E829="","",IFERROR(INDEX('Sucursales y productos'!$G$2:$G$301,MATCH($E829,'Sucursales y productos'!$D$2:$D$301,0)),0))</f>
        <v/>
      </c>
      <c r="Q829" s="18">
        <f>IF($O829="","",$O829*N($P829))</f>
        <v/>
      </c>
      <c r="R829" s="18">
        <f>IF($I829="","",$I829*N($P829))</f>
        <v/>
      </c>
      <c r="S829" s="15">
        <f>IF($E829="","",IF($I829="","Pedido sin enviar",IF($K829="",IF(N($I829)&lt;N($H829),"Envío parcial · en camino","En camino"),IF($K829=$I829,IF(N($I829)&lt;N($H829),"Recibido · envío parcial","Recibido OK"),"Recibido con diferencia"))))</f>
        <v/>
      </c>
      <c r="T829" s="13" t="n"/>
      <c r="U829" s="15">
        <f>IF(OR($A829="",$A829&lt;&gt;Remito!$C$3),"",COUNTIF($A$2:$A829,$A829))</f>
        <v/>
      </c>
    </row>
    <row r="830">
      <c r="A830" s="13" t="n"/>
      <c r="B830" s="14" t="n"/>
      <c r="C830" s="13" t="n"/>
      <c r="D830" s="13" t="n"/>
      <c r="E830" s="13" t="n"/>
      <c r="F830" s="15">
        <f>IF($E830="","",IFERROR(INDEX('Sucursales y productos'!$E$2:$E$301,MATCH($E830,'Sucursales y productos'!$D$2:$D$301,0)),"Código no cargado"))</f>
        <v/>
      </c>
      <c r="G830" s="15">
        <f>IF($E830="","",IFERROR(INDEX('Sucursales y productos'!$F$2:$F$301,MATCH($E830,'Sucursales y productos'!$D$2:$D$301,0)),""))</f>
        <v/>
      </c>
      <c r="H830" s="16" t="n"/>
      <c r="I830" s="16" t="n"/>
      <c r="J830" s="14" t="n"/>
      <c r="K830" s="16" t="n"/>
      <c r="L830" s="14" t="n"/>
      <c r="M830" s="13" t="n"/>
      <c r="N830" s="17">
        <f>IF(OR($H830="",$I830=""),"",MAX(0,$H830-$I830))</f>
        <v/>
      </c>
      <c r="O830" s="17">
        <f>IF(OR($I830="",$K830=""),"",$K830-$I830)</f>
        <v/>
      </c>
      <c r="P830" s="18">
        <f>IF($E830="","",IFERROR(INDEX('Sucursales y productos'!$G$2:$G$301,MATCH($E830,'Sucursales y productos'!$D$2:$D$301,0)),0))</f>
        <v/>
      </c>
      <c r="Q830" s="18">
        <f>IF($O830="","",$O830*N($P830))</f>
        <v/>
      </c>
      <c r="R830" s="18">
        <f>IF($I830="","",$I830*N($P830))</f>
        <v/>
      </c>
      <c r="S830" s="15">
        <f>IF($E830="","",IF($I830="","Pedido sin enviar",IF($K830="",IF(N($I830)&lt;N($H830),"Envío parcial · en camino","En camino"),IF($K830=$I830,IF(N($I830)&lt;N($H830),"Recibido · envío parcial","Recibido OK"),"Recibido con diferencia"))))</f>
        <v/>
      </c>
      <c r="T830" s="13" t="n"/>
      <c r="U830" s="15">
        <f>IF(OR($A830="",$A830&lt;&gt;Remito!$C$3),"",COUNTIF($A$2:$A830,$A830))</f>
        <v/>
      </c>
    </row>
    <row r="831">
      <c r="A831" s="13" t="n"/>
      <c r="B831" s="14" t="n"/>
      <c r="C831" s="13" t="n"/>
      <c r="D831" s="13" t="n"/>
      <c r="E831" s="13" t="n"/>
      <c r="F831" s="15">
        <f>IF($E831="","",IFERROR(INDEX('Sucursales y productos'!$E$2:$E$301,MATCH($E831,'Sucursales y productos'!$D$2:$D$301,0)),"Código no cargado"))</f>
        <v/>
      </c>
      <c r="G831" s="15">
        <f>IF($E831="","",IFERROR(INDEX('Sucursales y productos'!$F$2:$F$301,MATCH($E831,'Sucursales y productos'!$D$2:$D$301,0)),""))</f>
        <v/>
      </c>
      <c r="H831" s="16" t="n"/>
      <c r="I831" s="16" t="n"/>
      <c r="J831" s="14" t="n"/>
      <c r="K831" s="16" t="n"/>
      <c r="L831" s="14" t="n"/>
      <c r="M831" s="13" t="n"/>
      <c r="N831" s="17">
        <f>IF(OR($H831="",$I831=""),"",MAX(0,$H831-$I831))</f>
        <v/>
      </c>
      <c r="O831" s="17">
        <f>IF(OR($I831="",$K831=""),"",$K831-$I831)</f>
        <v/>
      </c>
      <c r="P831" s="18">
        <f>IF($E831="","",IFERROR(INDEX('Sucursales y productos'!$G$2:$G$301,MATCH($E831,'Sucursales y productos'!$D$2:$D$301,0)),0))</f>
        <v/>
      </c>
      <c r="Q831" s="18">
        <f>IF($O831="","",$O831*N($P831))</f>
        <v/>
      </c>
      <c r="R831" s="18">
        <f>IF($I831="","",$I831*N($P831))</f>
        <v/>
      </c>
      <c r="S831" s="15">
        <f>IF($E831="","",IF($I831="","Pedido sin enviar",IF($K831="",IF(N($I831)&lt;N($H831),"Envío parcial · en camino","En camino"),IF($K831=$I831,IF(N($I831)&lt;N($H831),"Recibido · envío parcial","Recibido OK"),"Recibido con diferencia"))))</f>
        <v/>
      </c>
      <c r="T831" s="13" t="n"/>
      <c r="U831" s="15">
        <f>IF(OR($A831="",$A831&lt;&gt;Remito!$C$3),"",COUNTIF($A$2:$A831,$A831))</f>
        <v/>
      </c>
    </row>
    <row r="832">
      <c r="A832" s="13" t="n"/>
      <c r="B832" s="14" t="n"/>
      <c r="C832" s="13" t="n"/>
      <c r="D832" s="13" t="n"/>
      <c r="E832" s="13" t="n"/>
      <c r="F832" s="15">
        <f>IF($E832="","",IFERROR(INDEX('Sucursales y productos'!$E$2:$E$301,MATCH($E832,'Sucursales y productos'!$D$2:$D$301,0)),"Código no cargado"))</f>
        <v/>
      </c>
      <c r="G832" s="15">
        <f>IF($E832="","",IFERROR(INDEX('Sucursales y productos'!$F$2:$F$301,MATCH($E832,'Sucursales y productos'!$D$2:$D$301,0)),""))</f>
        <v/>
      </c>
      <c r="H832" s="16" t="n"/>
      <c r="I832" s="16" t="n"/>
      <c r="J832" s="14" t="n"/>
      <c r="K832" s="16" t="n"/>
      <c r="L832" s="14" t="n"/>
      <c r="M832" s="13" t="n"/>
      <c r="N832" s="17">
        <f>IF(OR($H832="",$I832=""),"",MAX(0,$H832-$I832))</f>
        <v/>
      </c>
      <c r="O832" s="17">
        <f>IF(OR($I832="",$K832=""),"",$K832-$I832)</f>
        <v/>
      </c>
      <c r="P832" s="18">
        <f>IF($E832="","",IFERROR(INDEX('Sucursales y productos'!$G$2:$G$301,MATCH($E832,'Sucursales y productos'!$D$2:$D$301,0)),0))</f>
        <v/>
      </c>
      <c r="Q832" s="18">
        <f>IF($O832="","",$O832*N($P832))</f>
        <v/>
      </c>
      <c r="R832" s="18">
        <f>IF($I832="","",$I832*N($P832))</f>
        <v/>
      </c>
      <c r="S832" s="15">
        <f>IF($E832="","",IF($I832="","Pedido sin enviar",IF($K832="",IF(N($I832)&lt;N($H832),"Envío parcial · en camino","En camino"),IF($K832=$I832,IF(N($I832)&lt;N($H832),"Recibido · envío parcial","Recibido OK"),"Recibido con diferencia"))))</f>
        <v/>
      </c>
      <c r="T832" s="13" t="n"/>
      <c r="U832" s="15">
        <f>IF(OR($A832="",$A832&lt;&gt;Remito!$C$3),"",COUNTIF($A$2:$A832,$A832))</f>
        <v/>
      </c>
    </row>
    <row r="833">
      <c r="A833" s="13" t="n"/>
      <c r="B833" s="14" t="n"/>
      <c r="C833" s="13" t="n"/>
      <c r="D833" s="13" t="n"/>
      <c r="E833" s="13" t="n"/>
      <c r="F833" s="15">
        <f>IF($E833="","",IFERROR(INDEX('Sucursales y productos'!$E$2:$E$301,MATCH($E833,'Sucursales y productos'!$D$2:$D$301,0)),"Código no cargado"))</f>
        <v/>
      </c>
      <c r="G833" s="15">
        <f>IF($E833="","",IFERROR(INDEX('Sucursales y productos'!$F$2:$F$301,MATCH($E833,'Sucursales y productos'!$D$2:$D$301,0)),""))</f>
        <v/>
      </c>
      <c r="H833" s="16" t="n"/>
      <c r="I833" s="16" t="n"/>
      <c r="J833" s="14" t="n"/>
      <c r="K833" s="16" t="n"/>
      <c r="L833" s="14" t="n"/>
      <c r="M833" s="13" t="n"/>
      <c r="N833" s="17">
        <f>IF(OR($H833="",$I833=""),"",MAX(0,$H833-$I833))</f>
        <v/>
      </c>
      <c r="O833" s="17">
        <f>IF(OR($I833="",$K833=""),"",$K833-$I833)</f>
        <v/>
      </c>
      <c r="P833" s="18">
        <f>IF($E833="","",IFERROR(INDEX('Sucursales y productos'!$G$2:$G$301,MATCH($E833,'Sucursales y productos'!$D$2:$D$301,0)),0))</f>
        <v/>
      </c>
      <c r="Q833" s="18">
        <f>IF($O833="","",$O833*N($P833))</f>
        <v/>
      </c>
      <c r="R833" s="18">
        <f>IF($I833="","",$I833*N($P833))</f>
        <v/>
      </c>
      <c r="S833" s="15">
        <f>IF($E833="","",IF($I833="","Pedido sin enviar",IF($K833="",IF(N($I833)&lt;N($H833),"Envío parcial · en camino","En camino"),IF($K833=$I833,IF(N($I833)&lt;N($H833),"Recibido · envío parcial","Recibido OK"),"Recibido con diferencia"))))</f>
        <v/>
      </c>
      <c r="T833" s="13" t="n"/>
      <c r="U833" s="15">
        <f>IF(OR($A833="",$A833&lt;&gt;Remito!$C$3),"",COUNTIF($A$2:$A833,$A833))</f>
        <v/>
      </c>
    </row>
    <row r="834">
      <c r="A834" s="13" t="n"/>
      <c r="B834" s="14" t="n"/>
      <c r="C834" s="13" t="n"/>
      <c r="D834" s="13" t="n"/>
      <c r="E834" s="13" t="n"/>
      <c r="F834" s="15">
        <f>IF($E834="","",IFERROR(INDEX('Sucursales y productos'!$E$2:$E$301,MATCH($E834,'Sucursales y productos'!$D$2:$D$301,0)),"Código no cargado"))</f>
        <v/>
      </c>
      <c r="G834" s="15">
        <f>IF($E834="","",IFERROR(INDEX('Sucursales y productos'!$F$2:$F$301,MATCH($E834,'Sucursales y productos'!$D$2:$D$301,0)),""))</f>
        <v/>
      </c>
      <c r="H834" s="16" t="n"/>
      <c r="I834" s="16" t="n"/>
      <c r="J834" s="14" t="n"/>
      <c r="K834" s="16" t="n"/>
      <c r="L834" s="14" t="n"/>
      <c r="M834" s="13" t="n"/>
      <c r="N834" s="17">
        <f>IF(OR($H834="",$I834=""),"",MAX(0,$H834-$I834))</f>
        <v/>
      </c>
      <c r="O834" s="17">
        <f>IF(OR($I834="",$K834=""),"",$K834-$I834)</f>
        <v/>
      </c>
      <c r="P834" s="18">
        <f>IF($E834="","",IFERROR(INDEX('Sucursales y productos'!$G$2:$G$301,MATCH($E834,'Sucursales y productos'!$D$2:$D$301,0)),0))</f>
        <v/>
      </c>
      <c r="Q834" s="18">
        <f>IF($O834="","",$O834*N($P834))</f>
        <v/>
      </c>
      <c r="R834" s="18">
        <f>IF($I834="","",$I834*N($P834))</f>
        <v/>
      </c>
      <c r="S834" s="15">
        <f>IF($E834="","",IF($I834="","Pedido sin enviar",IF($K834="",IF(N($I834)&lt;N($H834),"Envío parcial · en camino","En camino"),IF($K834=$I834,IF(N($I834)&lt;N($H834),"Recibido · envío parcial","Recibido OK"),"Recibido con diferencia"))))</f>
        <v/>
      </c>
      <c r="T834" s="13" t="n"/>
      <c r="U834" s="15">
        <f>IF(OR($A834="",$A834&lt;&gt;Remito!$C$3),"",COUNTIF($A$2:$A834,$A834))</f>
        <v/>
      </c>
    </row>
    <row r="835">
      <c r="A835" s="13" t="n"/>
      <c r="B835" s="14" t="n"/>
      <c r="C835" s="13" t="n"/>
      <c r="D835" s="13" t="n"/>
      <c r="E835" s="13" t="n"/>
      <c r="F835" s="15">
        <f>IF($E835="","",IFERROR(INDEX('Sucursales y productos'!$E$2:$E$301,MATCH($E835,'Sucursales y productos'!$D$2:$D$301,0)),"Código no cargado"))</f>
        <v/>
      </c>
      <c r="G835" s="15">
        <f>IF($E835="","",IFERROR(INDEX('Sucursales y productos'!$F$2:$F$301,MATCH($E835,'Sucursales y productos'!$D$2:$D$301,0)),""))</f>
        <v/>
      </c>
      <c r="H835" s="16" t="n"/>
      <c r="I835" s="16" t="n"/>
      <c r="J835" s="14" t="n"/>
      <c r="K835" s="16" t="n"/>
      <c r="L835" s="14" t="n"/>
      <c r="M835" s="13" t="n"/>
      <c r="N835" s="17">
        <f>IF(OR($H835="",$I835=""),"",MAX(0,$H835-$I835))</f>
        <v/>
      </c>
      <c r="O835" s="17">
        <f>IF(OR($I835="",$K835=""),"",$K835-$I835)</f>
        <v/>
      </c>
      <c r="P835" s="18">
        <f>IF($E835="","",IFERROR(INDEX('Sucursales y productos'!$G$2:$G$301,MATCH($E835,'Sucursales y productos'!$D$2:$D$301,0)),0))</f>
        <v/>
      </c>
      <c r="Q835" s="18">
        <f>IF($O835="","",$O835*N($P835))</f>
        <v/>
      </c>
      <c r="R835" s="18">
        <f>IF($I835="","",$I835*N($P835))</f>
        <v/>
      </c>
      <c r="S835" s="15">
        <f>IF($E835="","",IF($I835="","Pedido sin enviar",IF($K835="",IF(N($I835)&lt;N($H835),"Envío parcial · en camino","En camino"),IF($K835=$I835,IF(N($I835)&lt;N($H835),"Recibido · envío parcial","Recibido OK"),"Recibido con diferencia"))))</f>
        <v/>
      </c>
      <c r="T835" s="13" t="n"/>
      <c r="U835" s="15">
        <f>IF(OR($A835="",$A835&lt;&gt;Remito!$C$3),"",COUNTIF($A$2:$A835,$A835))</f>
        <v/>
      </c>
    </row>
    <row r="836">
      <c r="A836" s="13" t="n"/>
      <c r="B836" s="14" t="n"/>
      <c r="C836" s="13" t="n"/>
      <c r="D836" s="13" t="n"/>
      <c r="E836" s="13" t="n"/>
      <c r="F836" s="15">
        <f>IF($E836="","",IFERROR(INDEX('Sucursales y productos'!$E$2:$E$301,MATCH($E836,'Sucursales y productos'!$D$2:$D$301,0)),"Código no cargado"))</f>
        <v/>
      </c>
      <c r="G836" s="15">
        <f>IF($E836="","",IFERROR(INDEX('Sucursales y productos'!$F$2:$F$301,MATCH($E836,'Sucursales y productos'!$D$2:$D$301,0)),""))</f>
        <v/>
      </c>
      <c r="H836" s="16" t="n"/>
      <c r="I836" s="16" t="n"/>
      <c r="J836" s="14" t="n"/>
      <c r="K836" s="16" t="n"/>
      <c r="L836" s="14" t="n"/>
      <c r="M836" s="13" t="n"/>
      <c r="N836" s="17">
        <f>IF(OR($H836="",$I836=""),"",MAX(0,$H836-$I836))</f>
        <v/>
      </c>
      <c r="O836" s="17">
        <f>IF(OR($I836="",$K836=""),"",$K836-$I836)</f>
        <v/>
      </c>
      <c r="P836" s="18">
        <f>IF($E836="","",IFERROR(INDEX('Sucursales y productos'!$G$2:$G$301,MATCH($E836,'Sucursales y productos'!$D$2:$D$301,0)),0))</f>
        <v/>
      </c>
      <c r="Q836" s="18">
        <f>IF($O836="","",$O836*N($P836))</f>
        <v/>
      </c>
      <c r="R836" s="18">
        <f>IF($I836="","",$I836*N($P836))</f>
        <v/>
      </c>
      <c r="S836" s="15">
        <f>IF($E836="","",IF($I836="","Pedido sin enviar",IF($K836="",IF(N($I836)&lt;N($H836),"Envío parcial · en camino","En camino"),IF($K836=$I836,IF(N($I836)&lt;N($H836),"Recibido · envío parcial","Recibido OK"),"Recibido con diferencia"))))</f>
        <v/>
      </c>
      <c r="T836" s="13" t="n"/>
      <c r="U836" s="15">
        <f>IF(OR($A836="",$A836&lt;&gt;Remito!$C$3),"",COUNTIF($A$2:$A836,$A836))</f>
        <v/>
      </c>
    </row>
    <row r="837">
      <c r="A837" s="13" t="n"/>
      <c r="B837" s="14" t="n"/>
      <c r="C837" s="13" t="n"/>
      <c r="D837" s="13" t="n"/>
      <c r="E837" s="13" t="n"/>
      <c r="F837" s="15">
        <f>IF($E837="","",IFERROR(INDEX('Sucursales y productos'!$E$2:$E$301,MATCH($E837,'Sucursales y productos'!$D$2:$D$301,0)),"Código no cargado"))</f>
        <v/>
      </c>
      <c r="G837" s="15">
        <f>IF($E837="","",IFERROR(INDEX('Sucursales y productos'!$F$2:$F$301,MATCH($E837,'Sucursales y productos'!$D$2:$D$301,0)),""))</f>
        <v/>
      </c>
      <c r="H837" s="16" t="n"/>
      <c r="I837" s="16" t="n"/>
      <c r="J837" s="14" t="n"/>
      <c r="K837" s="16" t="n"/>
      <c r="L837" s="14" t="n"/>
      <c r="M837" s="13" t="n"/>
      <c r="N837" s="17">
        <f>IF(OR($H837="",$I837=""),"",MAX(0,$H837-$I837))</f>
        <v/>
      </c>
      <c r="O837" s="17">
        <f>IF(OR($I837="",$K837=""),"",$K837-$I837)</f>
        <v/>
      </c>
      <c r="P837" s="18">
        <f>IF($E837="","",IFERROR(INDEX('Sucursales y productos'!$G$2:$G$301,MATCH($E837,'Sucursales y productos'!$D$2:$D$301,0)),0))</f>
        <v/>
      </c>
      <c r="Q837" s="18">
        <f>IF($O837="","",$O837*N($P837))</f>
        <v/>
      </c>
      <c r="R837" s="18">
        <f>IF($I837="","",$I837*N($P837))</f>
        <v/>
      </c>
      <c r="S837" s="15">
        <f>IF($E837="","",IF($I837="","Pedido sin enviar",IF($K837="",IF(N($I837)&lt;N($H837),"Envío parcial · en camino","En camino"),IF($K837=$I837,IF(N($I837)&lt;N($H837),"Recibido · envío parcial","Recibido OK"),"Recibido con diferencia"))))</f>
        <v/>
      </c>
      <c r="T837" s="13" t="n"/>
      <c r="U837" s="15">
        <f>IF(OR($A837="",$A837&lt;&gt;Remito!$C$3),"",COUNTIF($A$2:$A837,$A837))</f>
        <v/>
      </c>
    </row>
    <row r="838">
      <c r="A838" s="13" t="n"/>
      <c r="B838" s="14" t="n"/>
      <c r="C838" s="13" t="n"/>
      <c r="D838" s="13" t="n"/>
      <c r="E838" s="13" t="n"/>
      <c r="F838" s="15">
        <f>IF($E838="","",IFERROR(INDEX('Sucursales y productos'!$E$2:$E$301,MATCH($E838,'Sucursales y productos'!$D$2:$D$301,0)),"Código no cargado"))</f>
        <v/>
      </c>
      <c r="G838" s="15">
        <f>IF($E838="","",IFERROR(INDEX('Sucursales y productos'!$F$2:$F$301,MATCH($E838,'Sucursales y productos'!$D$2:$D$301,0)),""))</f>
        <v/>
      </c>
      <c r="H838" s="16" t="n"/>
      <c r="I838" s="16" t="n"/>
      <c r="J838" s="14" t="n"/>
      <c r="K838" s="16" t="n"/>
      <c r="L838" s="14" t="n"/>
      <c r="M838" s="13" t="n"/>
      <c r="N838" s="17">
        <f>IF(OR($H838="",$I838=""),"",MAX(0,$H838-$I838))</f>
        <v/>
      </c>
      <c r="O838" s="17">
        <f>IF(OR($I838="",$K838=""),"",$K838-$I838)</f>
        <v/>
      </c>
      <c r="P838" s="18">
        <f>IF($E838="","",IFERROR(INDEX('Sucursales y productos'!$G$2:$G$301,MATCH($E838,'Sucursales y productos'!$D$2:$D$301,0)),0))</f>
        <v/>
      </c>
      <c r="Q838" s="18">
        <f>IF($O838="","",$O838*N($P838))</f>
        <v/>
      </c>
      <c r="R838" s="18">
        <f>IF($I838="","",$I838*N($P838))</f>
        <v/>
      </c>
      <c r="S838" s="15">
        <f>IF($E838="","",IF($I838="","Pedido sin enviar",IF($K838="",IF(N($I838)&lt;N($H838),"Envío parcial · en camino","En camino"),IF($K838=$I838,IF(N($I838)&lt;N($H838),"Recibido · envío parcial","Recibido OK"),"Recibido con diferencia"))))</f>
        <v/>
      </c>
      <c r="T838" s="13" t="n"/>
      <c r="U838" s="15">
        <f>IF(OR($A838="",$A838&lt;&gt;Remito!$C$3),"",COUNTIF($A$2:$A838,$A838))</f>
        <v/>
      </c>
    </row>
    <row r="839">
      <c r="A839" s="13" t="n"/>
      <c r="B839" s="14" t="n"/>
      <c r="C839" s="13" t="n"/>
      <c r="D839" s="13" t="n"/>
      <c r="E839" s="13" t="n"/>
      <c r="F839" s="15">
        <f>IF($E839="","",IFERROR(INDEX('Sucursales y productos'!$E$2:$E$301,MATCH($E839,'Sucursales y productos'!$D$2:$D$301,0)),"Código no cargado"))</f>
        <v/>
      </c>
      <c r="G839" s="15">
        <f>IF($E839="","",IFERROR(INDEX('Sucursales y productos'!$F$2:$F$301,MATCH($E839,'Sucursales y productos'!$D$2:$D$301,0)),""))</f>
        <v/>
      </c>
      <c r="H839" s="16" t="n"/>
      <c r="I839" s="16" t="n"/>
      <c r="J839" s="14" t="n"/>
      <c r="K839" s="16" t="n"/>
      <c r="L839" s="14" t="n"/>
      <c r="M839" s="13" t="n"/>
      <c r="N839" s="17">
        <f>IF(OR($H839="",$I839=""),"",MAX(0,$H839-$I839))</f>
        <v/>
      </c>
      <c r="O839" s="17">
        <f>IF(OR($I839="",$K839=""),"",$K839-$I839)</f>
        <v/>
      </c>
      <c r="P839" s="18">
        <f>IF($E839="","",IFERROR(INDEX('Sucursales y productos'!$G$2:$G$301,MATCH($E839,'Sucursales y productos'!$D$2:$D$301,0)),0))</f>
        <v/>
      </c>
      <c r="Q839" s="18">
        <f>IF($O839="","",$O839*N($P839))</f>
        <v/>
      </c>
      <c r="R839" s="18">
        <f>IF($I839="","",$I839*N($P839))</f>
        <v/>
      </c>
      <c r="S839" s="15">
        <f>IF($E839="","",IF($I839="","Pedido sin enviar",IF($K839="",IF(N($I839)&lt;N($H839),"Envío parcial · en camino","En camino"),IF($K839=$I839,IF(N($I839)&lt;N($H839),"Recibido · envío parcial","Recibido OK"),"Recibido con diferencia"))))</f>
        <v/>
      </c>
      <c r="T839" s="13" t="n"/>
      <c r="U839" s="15">
        <f>IF(OR($A839="",$A839&lt;&gt;Remito!$C$3),"",COUNTIF($A$2:$A839,$A839))</f>
        <v/>
      </c>
    </row>
    <row r="840">
      <c r="A840" s="13" t="n"/>
      <c r="B840" s="14" t="n"/>
      <c r="C840" s="13" t="n"/>
      <c r="D840" s="13" t="n"/>
      <c r="E840" s="13" t="n"/>
      <c r="F840" s="15">
        <f>IF($E840="","",IFERROR(INDEX('Sucursales y productos'!$E$2:$E$301,MATCH($E840,'Sucursales y productos'!$D$2:$D$301,0)),"Código no cargado"))</f>
        <v/>
      </c>
      <c r="G840" s="15">
        <f>IF($E840="","",IFERROR(INDEX('Sucursales y productos'!$F$2:$F$301,MATCH($E840,'Sucursales y productos'!$D$2:$D$301,0)),""))</f>
        <v/>
      </c>
      <c r="H840" s="16" t="n"/>
      <c r="I840" s="16" t="n"/>
      <c r="J840" s="14" t="n"/>
      <c r="K840" s="16" t="n"/>
      <c r="L840" s="14" t="n"/>
      <c r="M840" s="13" t="n"/>
      <c r="N840" s="17">
        <f>IF(OR($H840="",$I840=""),"",MAX(0,$H840-$I840))</f>
        <v/>
      </c>
      <c r="O840" s="17">
        <f>IF(OR($I840="",$K840=""),"",$K840-$I840)</f>
        <v/>
      </c>
      <c r="P840" s="18">
        <f>IF($E840="","",IFERROR(INDEX('Sucursales y productos'!$G$2:$G$301,MATCH($E840,'Sucursales y productos'!$D$2:$D$301,0)),0))</f>
        <v/>
      </c>
      <c r="Q840" s="18">
        <f>IF($O840="","",$O840*N($P840))</f>
        <v/>
      </c>
      <c r="R840" s="18">
        <f>IF($I840="","",$I840*N($P840))</f>
        <v/>
      </c>
      <c r="S840" s="15">
        <f>IF($E840="","",IF($I840="","Pedido sin enviar",IF($K840="",IF(N($I840)&lt;N($H840),"Envío parcial · en camino","En camino"),IF($K840=$I840,IF(N($I840)&lt;N($H840),"Recibido · envío parcial","Recibido OK"),"Recibido con diferencia"))))</f>
        <v/>
      </c>
      <c r="T840" s="13" t="n"/>
      <c r="U840" s="15">
        <f>IF(OR($A840="",$A840&lt;&gt;Remito!$C$3),"",COUNTIF($A$2:$A840,$A840))</f>
        <v/>
      </c>
    </row>
    <row r="841">
      <c r="A841" s="13" t="n"/>
      <c r="B841" s="14" t="n"/>
      <c r="C841" s="13" t="n"/>
      <c r="D841" s="13" t="n"/>
      <c r="E841" s="13" t="n"/>
      <c r="F841" s="15">
        <f>IF($E841="","",IFERROR(INDEX('Sucursales y productos'!$E$2:$E$301,MATCH($E841,'Sucursales y productos'!$D$2:$D$301,0)),"Código no cargado"))</f>
        <v/>
      </c>
      <c r="G841" s="15">
        <f>IF($E841="","",IFERROR(INDEX('Sucursales y productos'!$F$2:$F$301,MATCH($E841,'Sucursales y productos'!$D$2:$D$301,0)),""))</f>
        <v/>
      </c>
      <c r="H841" s="16" t="n"/>
      <c r="I841" s="16" t="n"/>
      <c r="J841" s="14" t="n"/>
      <c r="K841" s="16" t="n"/>
      <c r="L841" s="14" t="n"/>
      <c r="M841" s="13" t="n"/>
      <c r="N841" s="17">
        <f>IF(OR($H841="",$I841=""),"",MAX(0,$H841-$I841))</f>
        <v/>
      </c>
      <c r="O841" s="17">
        <f>IF(OR($I841="",$K841=""),"",$K841-$I841)</f>
        <v/>
      </c>
      <c r="P841" s="18">
        <f>IF($E841="","",IFERROR(INDEX('Sucursales y productos'!$G$2:$G$301,MATCH($E841,'Sucursales y productos'!$D$2:$D$301,0)),0))</f>
        <v/>
      </c>
      <c r="Q841" s="18">
        <f>IF($O841="","",$O841*N($P841))</f>
        <v/>
      </c>
      <c r="R841" s="18">
        <f>IF($I841="","",$I841*N($P841))</f>
        <v/>
      </c>
      <c r="S841" s="15">
        <f>IF($E841="","",IF($I841="","Pedido sin enviar",IF($K841="",IF(N($I841)&lt;N($H841),"Envío parcial · en camino","En camino"),IF($K841=$I841,IF(N($I841)&lt;N($H841),"Recibido · envío parcial","Recibido OK"),"Recibido con diferencia"))))</f>
        <v/>
      </c>
      <c r="T841" s="13" t="n"/>
      <c r="U841" s="15">
        <f>IF(OR($A841="",$A841&lt;&gt;Remito!$C$3),"",COUNTIF($A$2:$A841,$A841))</f>
        <v/>
      </c>
    </row>
    <row r="842">
      <c r="A842" s="13" t="n"/>
      <c r="B842" s="14" t="n"/>
      <c r="C842" s="13" t="n"/>
      <c r="D842" s="13" t="n"/>
      <c r="E842" s="13" t="n"/>
      <c r="F842" s="15">
        <f>IF($E842="","",IFERROR(INDEX('Sucursales y productos'!$E$2:$E$301,MATCH($E842,'Sucursales y productos'!$D$2:$D$301,0)),"Código no cargado"))</f>
        <v/>
      </c>
      <c r="G842" s="15">
        <f>IF($E842="","",IFERROR(INDEX('Sucursales y productos'!$F$2:$F$301,MATCH($E842,'Sucursales y productos'!$D$2:$D$301,0)),""))</f>
        <v/>
      </c>
      <c r="H842" s="16" t="n"/>
      <c r="I842" s="16" t="n"/>
      <c r="J842" s="14" t="n"/>
      <c r="K842" s="16" t="n"/>
      <c r="L842" s="14" t="n"/>
      <c r="M842" s="13" t="n"/>
      <c r="N842" s="17">
        <f>IF(OR($H842="",$I842=""),"",MAX(0,$H842-$I842))</f>
        <v/>
      </c>
      <c r="O842" s="17">
        <f>IF(OR($I842="",$K842=""),"",$K842-$I842)</f>
        <v/>
      </c>
      <c r="P842" s="18">
        <f>IF($E842="","",IFERROR(INDEX('Sucursales y productos'!$G$2:$G$301,MATCH($E842,'Sucursales y productos'!$D$2:$D$301,0)),0))</f>
        <v/>
      </c>
      <c r="Q842" s="18">
        <f>IF($O842="","",$O842*N($P842))</f>
        <v/>
      </c>
      <c r="R842" s="18">
        <f>IF($I842="","",$I842*N($P842))</f>
        <v/>
      </c>
      <c r="S842" s="15">
        <f>IF($E842="","",IF($I842="","Pedido sin enviar",IF($K842="",IF(N($I842)&lt;N($H842),"Envío parcial · en camino","En camino"),IF($K842=$I842,IF(N($I842)&lt;N($H842),"Recibido · envío parcial","Recibido OK"),"Recibido con diferencia"))))</f>
        <v/>
      </c>
      <c r="T842" s="13" t="n"/>
      <c r="U842" s="15">
        <f>IF(OR($A842="",$A842&lt;&gt;Remito!$C$3),"",COUNTIF($A$2:$A842,$A842))</f>
        <v/>
      </c>
    </row>
    <row r="843">
      <c r="A843" s="13" t="n"/>
      <c r="B843" s="14" t="n"/>
      <c r="C843" s="13" t="n"/>
      <c r="D843" s="13" t="n"/>
      <c r="E843" s="13" t="n"/>
      <c r="F843" s="15">
        <f>IF($E843="","",IFERROR(INDEX('Sucursales y productos'!$E$2:$E$301,MATCH($E843,'Sucursales y productos'!$D$2:$D$301,0)),"Código no cargado"))</f>
        <v/>
      </c>
      <c r="G843" s="15">
        <f>IF($E843="","",IFERROR(INDEX('Sucursales y productos'!$F$2:$F$301,MATCH($E843,'Sucursales y productos'!$D$2:$D$301,0)),""))</f>
        <v/>
      </c>
      <c r="H843" s="16" t="n"/>
      <c r="I843" s="16" t="n"/>
      <c r="J843" s="14" t="n"/>
      <c r="K843" s="16" t="n"/>
      <c r="L843" s="14" t="n"/>
      <c r="M843" s="13" t="n"/>
      <c r="N843" s="17">
        <f>IF(OR($H843="",$I843=""),"",MAX(0,$H843-$I843))</f>
        <v/>
      </c>
      <c r="O843" s="17">
        <f>IF(OR($I843="",$K843=""),"",$K843-$I843)</f>
        <v/>
      </c>
      <c r="P843" s="18">
        <f>IF($E843="","",IFERROR(INDEX('Sucursales y productos'!$G$2:$G$301,MATCH($E843,'Sucursales y productos'!$D$2:$D$301,0)),0))</f>
        <v/>
      </c>
      <c r="Q843" s="18">
        <f>IF($O843="","",$O843*N($P843))</f>
        <v/>
      </c>
      <c r="R843" s="18">
        <f>IF($I843="","",$I843*N($P843))</f>
        <v/>
      </c>
      <c r="S843" s="15">
        <f>IF($E843="","",IF($I843="","Pedido sin enviar",IF($K843="",IF(N($I843)&lt;N($H843),"Envío parcial · en camino","En camino"),IF($K843=$I843,IF(N($I843)&lt;N($H843),"Recibido · envío parcial","Recibido OK"),"Recibido con diferencia"))))</f>
        <v/>
      </c>
      <c r="T843" s="13" t="n"/>
      <c r="U843" s="15">
        <f>IF(OR($A843="",$A843&lt;&gt;Remito!$C$3),"",COUNTIF($A$2:$A843,$A843))</f>
        <v/>
      </c>
    </row>
    <row r="844">
      <c r="A844" s="13" t="n"/>
      <c r="B844" s="14" t="n"/>
      <c r="C844" s="13" t="n"/>
      <c r="D844" s="13" t="n"/>
      <c r="E844" s="13" t="n"/>
      <c r="F844" s="15">
        <f>IF($E844="","",IFERROR(INDEX('Sucursales y productos'!$E$2:$E$301,MATCH($E844,'Sucursales y productos'!$D$2:$D$301,0)),"Código no cargado"))</f>
        <v/>
      </c>
      <c r="G844" s="15">
        <f>IF($E844="","",IFERROR(INDEX('Sucursales y productos'!$F$2:$F$301,MATCH($E844,'Sucursales y productos'!$D$2:$D$301,0)),""))</f>
        <v/>
      </c>
      <c r="H844" s="16" t="n"/>
      <c r="I844" s="16" t="n"/>
      <c r="J844" s="14" t="n"/>
      <c r="K844" s="16" t="n"/>
      <c r="L844" s="14" t="n"/>
      <c r="M844" s="13" t="n"/>
      <c r="N844" s="17">
        <f>IF(OR($H844="",$I844=""),"",MAX(0,$H844-$I844))</f>
        <v/>
      </c>
      <c r="O844" s="17">
        <f>IF(OR($I844="",$K844=""),"",$K844-$I844)</f>
        <v/>
      </c>
      <c r="P844" s="18">
        <f>IF($E844="","",IFERROR(INDEX('Sucursales y productos'!$G$2:$G$301,MATCH($E844,'Sucursales y productos'!$D$2:$D$301,0)),0))</f>
        <v/>
      </c>
      <c r="Q844" s="18">
        <f>IF($O844="","",$O844*N($P844))</f>
        <v/>
      </c>
      <c r="R844" s="18">
        <f>IF($I844="","",$I844*N($P844))</f>
        <v/>
      </c>
      <c r="S844" s="15">
        <f>IF($E844="","",IF($I844="","Pedido sin enviar",IF($K844="",IF(N($I844)&lt;N($H844),"Envío parcial · en camino","En camino"),IF($K844=$I844,IF(N($I844)&lt;N($H844),"Recibido · envío parcial","Recibido OK"),"Recibido con diferencia"))))</f>
        <v/>
      </c>
      <c r="T844" s="13" t="n"/>
      <c r="U844" s="15">
        <f>IF(OR($A844="",$A844&lt;&gt;Remito!$C$3),"",COUNTIF($A$2:$A844,$A844))</f>
        <v/>
      </c>
    </row>
    <row r="845">
      <c r="A845" s="13" t="n"/>
      <c r="B845" s="14" t="n"/>
      <c r="C845" s="13" t="n"/>
      <c r="D845" s="13" t="n"/>
      <c r="E845" s="13" t="n"/>
      <c r="F845" s="15">
        <f>IF($E845="","",IFERROR(INDEX('Sucursales y productos'!$E$2:$E$301,MATCH($E845,'Sucursales y productos'!$D$2:$D$301,0)),"Código no cargado"))</f>
        <v/>
      </c>
      <c r="G845" s="15">
        <f>IF($E845="","",IFERROR(INDEX('Sucursales y productos'!$F$2:$F$301,MATCH($E845,'Sucursales y productos'!$D$2:$D$301,0)),""))</f>
        <v/>
      </c>
      <c r="H845" s="16" t="n"/>
      <c r="I845" s="16" t="n"/>
      <c r="J845" s="14" t="n"/>
      <c r="K845" s="16" t="n"/>
      <c r="L845" s="14" t="n"/>
      <c r="M845" s="13" t="n"/>
      <c r="N845" s="17">
        <f>IF(OR($H845="",$I845=""),"",MAX(0,$H845-$I845))</f>
        <v/>
      </c>
      <c r="O845" s="17">
        <f>IF(OR($I845="",$K845=""),"",$K845-$I845)</f>
        <v/>
      </c>
      <c r="P845" s="18">
        <f>IF($E845="","",IFERROR(INDEX('Sucursales y productos'!$G$2:$G$301,MATCH($E845,'Sucursales y productos'!$D$2:$D$301,0)),0))</f>
        <v/>
      </c>
      <c r="Q845" s="18">
        <f>IF($O845="","",$O845*N($P845))</f>
        <v/>
      </c>
      <c r="R845" s="18">
        <f>IF($I845="","",$I845*N($P845))</f>
        <v/>
      </c>
      <c r="S845" s="15">
        <f>IF($E845="","",IF($I845="","Pedido sin enviar",IF($K845="",IF(N($I845)&lt;N($H845),"Envío parcial · en camino","En camino"),IF($K845=$I845,IF(N($I845)&lt;N($H845),"Recibido · envío parcial","Recibido OK"),"Recibido con diferencia"))))</f>
        <v/>
      </c>
      <c r="T845" s="13" t="n"/>
      <c r="U845" s="15">
        <f>IF(OR($A845="",$A845&lt;&gt;Remito!$C$3),"",COUNTIF($A$2:$A845,$A845))</f>
        <v/>
      </c>
    </row>
    <row r="846">
      <c r="A846" s="13" t="n"/>
      <c r="B846" s="14" t="n"/>
      <c r="C846" s="13" t="n"/>
      <c r="D846" s="13" t="n"/>
      <c r="E846" s="13" t="n"/>
      <c r="F846" s="15">
        <f>IF($E846="","",IFERROR(INDEX('Sucursales y productos'!$E$2:$E$301,MATCH($E846,'Sucursales y productos'!$D$2:$D$301,0)),"Código no cargado"))</f>
        <v/>
      </c>
      <c r="G846" s="15">
        <f>IF($E846="","",IFERROR(INDEX('Sucursales y productos'!$F$2:$F$301,MATCH($E846,'Sucursales y productos'!$D$2:$D$301,0)),""))</f>
        <v/>
      </c>
      <c r="H846" s="16" t="n"/>
      <c r="I846" s="16" t="n"/>
      <c r="J846" s="14" t="n"/>
      <c r="K846" s="16" t="n"/>
      <c r="L846" s="14" t="n"/>
      <c r="M846" s="13" t="n"/>
      <c r="N846" s="17">
        <f>IF(OR($H846="",$I846=""),"",MAX(0,$H846-$I846))</f>
        <v/>
      </c>
      <c r="O846" s="17">
        <f>IF(OR($I846="",$K846=""),"",$K846-$I846)</f>
        <v/>
      </c>
      <c r="P846" s="18">
        <f>IF($E846="","",IFERROR(INDEX('Sucursales y productos'!$G$2:$G$301,MATCH($E846,'Sucursales y productos'!$D$2:$D$301,0)),0))</f>
        <v/>
      </c>
      <c r="Q846" s="18">
        <f>IF($O846="","",$O846*N($P846))</f>
        <v/>
      </c>
      <c r="R846" s="18">
        <f>IF($I846="","",$I846*N($P846))</f>
        <v/>
      </c>
      <c r="S846" s="15">
        <f>IF($E846="","",IF($I846="","Pedido sin enviar",IF($K846="",IF(N($I846)&lt;N($H846),"Envío parcial · en camino","En camino"),IF($K846=$I846,IF(N($I846)&lt;N($H846),"Recibido · envío parcial","Recibido OK"),"Recibido con diferencia"))))</f>
        <v/>
      </c>
      <c r="T846" s="13" t="n"/>
      <c r="U846" s="15">
        <f>IF(OR($A846="",$A846&lt;&gt;Remito!$C$3),"",COUNTIF($A$2:$A846,$A846))</f>
        <v/>
      </c>
    </row>
    <row r="847">
      <c r="A847" s="13" t="n"/>
      <c r="B847" s="14" t="n"/>
      <c r="C847" s="13" t="n"/>
      <c r="D847" s="13" t="n"/>
      <c r="E847" s="13" t="n"/>
      <c r="F847" s="15">
        <f>IF($E847="","",IFERROR(INDEX('Sucursales y productos'!$E$2:$E$301,MATCH($E847,'Sucursales y productos'!$D$2:$D$301,0)),"Código no cargado"))</f>
        <v/>
      </c>
      <c r="G847" s="15">
        <f>IF($E847="","",IFERROR(INDEX('Sucursales y productos'!$F$2:$F$301,MATCH($E847,'Sucursales y productos'!$D$2:$D$301,0)),""))</f>
        <v/>
      </c>
      <c r="H847" s="16" t="n"/>
      <c r="I847" s="16" t="n"/>
      <c r="J847" s="14" t="n"/>
      <c r="K847" s="16" t="n"/>
      <c r="L847" s="14" t="n"/>
      <c r="M847" s="13" t="n"/>
      <c r="N847" s="17">
        <f>IF(OR($H847="",$I847=""),"",MAX(0,$H847-$I847))</f>
        <v/>
      </c>
      <c r="O847" s="17">
        <f>IF(OR($I847="",$K847=""),"",$K847-$I847)</f>
        <v/>
      </c>
      <c r="P847" s="18">
        <f>IF($E847="","",IFERROR(INDEX('Sucursales y productos'!$G$2:$G$301,MATCH($E847,'Sucursales y productos'!$D$2:$D$301,0)),0))</f>
        <v/>
      </c>
      <c r="Q847" s="18">
        <f>IF($O847="","",$O847*N($P847))</f>
        <v/>
      </c>
      <c r="R847" s="18">
        <f>IF($I847="","",$I847*N($P847))</f>
        <v/>
      </c>
      <c r="S847" s="15">
        <f>IF($E847="","",IF($I847="","Pedido sin enviar",IF($K847="",IF(N($I847)&lt;N($H847),"Envío parcial · en camino","En camino"),IF($K847=$I847,IF(N($I847)&lt;N($H847),"Recibido · envío parcial","Recibido OK"),"Recibido con diferencia"))))</f>
        <v/>
      </c>
      <c r="T847" s="13" t="n"/>
      <c r="U847" s="15">
        <f>IF(OR($A847="",$A847&lt;&gt;Remito!$C$3),"",COUNTIF($A$2:$A847,$A847))</f>
        <v/>
      </c>
    </row>
    <row r="848">
      <c r="A848" s="13" t="n"/>
      <c r="B848" s="14" t="n"/>
      <c r="C848" s="13" t="n"/>
      <c r="D848" s="13" t="n"/>
      <c r="E848" s="13" t="n"/>
      <c r="F848" s="15">
        <f>IF($E848="","",IFERROR(INDEX('Sucursales y productos'!$E$2:$E$301,MATCH($E848,'Sucursales y productos'!$D$2:$D$301,0)),"Código no cargado"))</f>
        <v/>
      </c>
      <c r="G848" s="15">
        <f>IF($E848="","",IFERROR(INDEX('Sucursales y productos'!$F$2:$F$301,MATCH($E848,'Sucursales y productos'!$D$2:$D$301,0)),""))</f>
        <v/>
      </c>
      <c r="H848" s="16" t="n"/>
      <c r="I848" s="16" t="n"/>
      <c r="J848" s="14" t="n"/>
      <c r="K848" s="16" t="n"/>
      <c r="L848" s="14" t="n"/>
      <c r="M848" s="13" t="n"/>
      <c r="N848" s="17">
        <f>IF(OR($H848="",$I848=""),"",MAX(0,$H848-$I848))</f>
        <v/>
      </c>
      <c r="O848" s="17">
        <f>IF(OR($I848="",$K848=""),"",$K848-$I848)</f>
        <v/>
      </c>
      <c r="P848" s="18">
        <f>IF($E848="","",IFERROR(INDEX('Sucursales y productos'!$G$2:$G$301,MATCH($E848,'Sucursales y productos'!$D$2:$D$301,0)),0))</f>
        <v/>
      </c>
      <c r="Q848" s="18">
        <f>IF($O848="","",$O848*N($P848))</f>
        <v/>
      </c>
      <c r="R848" s="18">
        <f>IF($I848="","",$I848*N($P848))</f>
        <v/>
      </c>
      <c r="S848" s="15">
        <f>IF($E848="","",IF($I848="","Pedido sin enviar",IF($K848="",IF(N($I848)&lt;N($H848),"Envío parcial · en camino","En camino"),IF($K848=$I848,IF(N($I848)&lt;N($H848),"Recibido · envío parcial","Recibido OK"),"Recibido con diferencia"))))</f>
        <v/>
      </c>
      <c r="T848" s="13" t="n"/>
      <c r="U848" s="15">
        <f>IF(OR($A848="",$A848&lt;&gt;Remito!$C$3),"",COUNTIF($A$2:$A848,$A848))</f>
        <v/>
      </c>
    </row>
    <row r="849">
      <c r="A849" s="13" t="n"/>
      <c r="B849" s="14" t="n"/>
      <c r="C849" s="13" t="n"/>
      <c r="D849" s="13" t="n"/>
      <c r="E849" s="13" t="n"/>
      <c r="F849" s="15">
        <f>IF($E849="","",IFERROR(INDEX('Sucursales y productos'!$E$2:$E$301,MATCH($E849,'Sucursales y productos'!$D$2:$D$301,0)),"Código no cargado"))</f>
        <v/>
      </c>
      <c r="G849" s="15">
        <f>IF($E849="","",IFERROR(INDEX('Sucursales y productos'!$F$2:$F$301,MATCH($E849,'Sucursales y productos'!$D$2:$D$301,0)),""))</f>
        <v/>
      </c>
      <c r="H849" s="16" t="n"/>
      <c r="I849" s="16" t="n"/>
      <c r="J849" s="14" t="n"/>
      <c r="K849" s="16" t="n"/>
      <c r="L849" s="14" t="n"/>
      <c r="M849" s="13" t="n"/>
      <c r="N849" s="17">
        <f>IF(OR($H849="",$I849=""),"",MAX(0,$H849-$I849))</f>
        <v/>
      </c>
      <c r="O849" s="17">
        <f>IF(OR($I849="",$K849=""),"",$K849-$I849)</f>
        <v/>
      </c>
      <c r="P849" s="18">
        <f>IF($E849="","",IFERROR(INDEX('Sucursales y productos'!$G$2:$G$301,MATCH($E849,'Sucursales y productos'!$D$2:$D$301,0)),0))</f>
        <v/>
      </c>
      <c r="Q849" s="18">
        <f>IF($O849="","",$O849*N($P849))</f>
        <v/>
      </c>
      <c r="R849" s="18">
        <f>IF($I849="","",$I849*N($P849))</f>
        <v/>
      </c>
      <c r="S849" s="15">
        <f>IF($E849="","",IF($I849="","Pedido sin enviar",IF($K849="",IF(N($I849)&lt;N($H849),"Envío parcial · en camino","En camino"),IF($K849=$I849,IF(N($I849)&lt;N($H849),"Recibido · envío parcial","Recibido OK"),"Recibido con diferencia"))))</f>
        <v/>
      </c>
      <c r="T849" s="13" t="n"/>
      <c r="U849" s="15">
        <f>IF(OR($A849="",$A849&lt;&gt;Remito!$C$3),"",COUNTIF($A$2:$A849,$A849))</f>
        <v/>
      </c>
    </row>
    <row r="850">
      <c r="A850" s="13" t="n"/>
      <c r="B850" s="14" t="n"/>
      <c r="C850" s="13" t="n"/>
      <c r="D850" s="13" t="n"/>
      <c r="E850" s="13" t="n"/>
      <c r="F850" s="15">
        <f>IF($E850="","",IFERROR(INDEX('Sucursales y productos'!$E$2:$E$301,MATCH($E850,'Sucursales y productos'!$D$2:$D$301,0)),"Código no cargado"))</f>
        <v/>
      </c>
      <c r="G850" s="15">
        <f>IF($E850="","",IFERROR(INDEX('Sucursales y productos'!$F$2:$F$301,MATCH($E850,'Sucursales y productos'!$D$2:$D$301,0)),""))</f>
        <v/>
      </c>
      <c r="H850" s="16" t="n"/>
      <c r="I850" s="16" t="n"/>
      <c r="J850" s="14" t="n"/>
      <c r="K850" s="16" t="n"/>
      <c r="L850" s="14" t="n"/>
      <c r="M850" s="13" t="n"/>
      <c r="N850" s="17">
        <f>IF(OR($H850="",$I850=""),"",MAX(0,$H850-$I850))</f>
        <v/>
      </c>
      <c r="O850" s="17">
        <f>IF(OR($I850="",$K850=""),"",$K850-$I850)</f>
        <v/>
      </c>
      <c r="P850" s="18">
        <f>IF($E850="","",IFERROR(INDEX('Sucursales y productos'!$G$2:$G$301,MATCH($E850,'Sucursales y productos'!$D$2:$D$301,0)),0))</f>
        <v/>
      </c>
      <c r="Q850" s="18">
        <f>IF($O850="","",$O850*N($P850))</f>
        <v/>
      </c>
      <c r="R850" s="18">
        <f>IF($I850="","",$I850*N($P850))</f>
        <v/>
      </c>
      <c r="S850" s="15">
        <f>IF($E850="","",IF($I850="","Pedido sin enviar",IF($K850="",IF(N($I850)&lt;N($H850),"Envío parcial · en camino","En camino"),IF($K850=$I850,IF(N($I850)&lt;N($H850),"Recibido · envío parcial","Recibido OK"),"Recibido con diferencia"))))</f>
        <v/>
      </c>
      <c r="T850" s="13" t="n"/>
      <c r="U850" s="15">
        <f>IF(OR($A850="",$A850&lt;&gt;Remito!$C$3),"",COUNTIF($A$2:$A850,$A850))</f>
        <v/>
      </c>
    </row>
    <row r="851">
      <c r="A851" s="13" t="n"/>
      <c r="B851" s="14" t="n"/>
      <c r="C851" s="13" t="n"/>
      <c r="D851" s="13" t="n"/>
      <c r="E851" s="13" t="n"/>
      <c r="F851" s="15">
        <f>IF($E851="","",IFERROR(INDEX('Sucursales y productos'!$E$2:$E$301,MATCH($E851,'Sucursales y productos'!$D$2:$D$301,0)),"Código no cargado"))</f>
        <v/>
      </c>
      <c r="G851" s="15">
        <f>IF($E851="","",IFERROR(INDEX('Sucursales y productos'!$F$2:$F$301,MATCH($E851,'Sucursales y productos'!$D$2:$D$301,0)),""))</f>
        <v/>
      </c>
      <c r="H851" s="16" t="n"/>
      <c r="I851" s="16" t="n"/>
      <c r="J851" s="14" t="n"/>
      <c r="K851" s="16" t="n"/>
      <c r="L851" s="14" t="n"/>
      <c r="M851" s="13" t="n"/>
      <c r="N851" s="17">
        <f>IF(OR($H851="",$I851=""),"",MAX(0,$H851-$I851))</f>
        <v/>
      </c>
      <c r="O851" s="17">
        <f>IF(OR($I851="",$K851=""),"",$K851-$I851)</f>
        <v/>
      </c>
      <c r="P851" s="18">
        <f>IF($E851="","",IFERROR(INDEX('Sucursales y productos'!$G$2:$G$301,MATCH($E851,'Sucursales y productos'!$D$2:$D$301,0)),0))</f>
        <v/>
      </c>
      <c r="Q851" s="18">
        <f>IF($O851="","",$O851*N($P851))</f>
        <v/>
      </c>
      <c r="R851" s="18">
        <f>IF($I851="","",$I851*N($P851))</f>
        <v/>
      </c>
      <c r="S851" s="15">
        <f>IF($E851="","",IF($I851="","Pedido sin enviar",IF($K851="",IF(N($I851)&lt;N($H851),"Envío parcial · en camino","En camino"),IF($K851=$I851,IF(N($I851)&lt;N($H851),"Recibido · envío parcial","Recibido OK"),"Recibido con diferencia"))))</f>
        <v/>
      </c>
      <c r="T851" s="13" t="n"/>
      <c r="U851" s="15">
        <f>IF(OR($A851="",$A851&lt;&gt;Remito!$C$3),"",COUNTIF($A$2:$A851,$A851))</f>
        <v/>
      </c>
    </row>
    <row r="852">
      <c r="A852" s="13" t="n"/>
      <c r="B852" s="14" t="n"/>
      <c r="C852" s="13" t="n"/>
      <c r="D852" s="13" t="n"/>
      <c r="E852" s="13" t="n"/>
      <c r="F852" s="15">
        <f>IF($E852="","",IFERROR(INDEX('Sucursales y productos'!$E$2:$E$301,MATCH($E852,'Sucursales y productos'!$D$2:$D$301,0)),"Código no cargado"))</f>
        <v/>
      </c>
      <c r="G852" s="15">
        <f>IF($E852="","",IFERROR(INDEX('Sucursales y productos'!$F$2:$F$301,MATCH($E852,'Sucursales y productos'!$D$2:$D$301,0)),""))</f>
        <v/>
      </c>
      <c r="H852" s="16" t="n"/>
      <c r="I852" s="16" t="n"/>
      <c r="J852" s="14" t="n"/>
      <c r="K852" s="16" t="n"/>
      <c r="L852" s="14" t="n"/>
      <c r="M852" s="13" t="n"/>
      <c r="N852" s="17">
        <f>IF(OR($H852="",$I852=""),"",MAX(0,$H852-$I852))</f>
        <v/>
      </c>
      <c r="O852" s="17">
        <f>IF(OR($I852="",$K852=""),"",$K852-$I852)</f>
        <v/>
      </c>
      <c r="P852" s="18">
        <f>IF($E852="","",IFERROR(INDEX('Sucursales y productos'!$G$2:$G$301,MATCH($E852,'Sucursales y productos'!$D$2:$D$301,0)),0))</f>
        <v/>
      </c>
      <c r="Q852" s="18">
        <f>IF($O852="","",$O852*N($P852))</f>
        <v/>
      </c>
      <c r="R852" s="18">
        <f>IF($I852="","",$I852*N($P852))</f>
        <v/>
      </c>
      <c r="S852" s="15">
        <f>IF($E852="","",IF($I852="","Pedido sin enviar",IF($K852="",IF(N($I852)&lt;N($H852),"Envío parcial · en camino","En camino"),IF($K852=$I852,IF(N($I852)&lt;N($H852),"Recibido · envío parcial","Recibido OK"),"Recibido con diferencia"))))</f>
        <v/>
      </c>
      <c r="T852" s="13" t="n"/>
      <c r="U852" s="15">
        <f>IF(OR($A852="",$A852&lt;&gt;Remito!$C$3),"",COUNTIF($A$2:$A852,$A852))</f>
        <v/>
      </c>
    </row>
    <row r="853">
      <c r="A853" s="13" t="n"/>
      <c r="B853" s="14" t="n"/>
      <c r="C853" s="13" t="n"/>
      <c r="D853" s="13" t="n"/>
      <c r="E853" s="13" t="n"/>
      <c r="F853" s="15">
        <f>IF($E853="","",IFERROR(INDEX('Sucursales y productos'!$E$2:$E$301,MATCH($E853,'Sucursales y productos'!$D$2:$D$301,0)),"Código no cargado"))</f>
        <v/>
      </c>
      <c r="G853" s="15">
        <f>IF($E853="","",IFERROR(INDEX('Sucursales y productos'!$F$2:$F$301,MATCH($E853,'Sucursales y productos'!$D$2:$D$301,0)),""))</f>
        <v/>
      </c>
      <c r="H853" s="16" t="n"/>
      <c r="I853" s="16" t="n"/>
      <c r="J853" s="14" t="n"/>
      <c r="K853" s="16" t="n"/>
      <c r="L853" s="14" t="n"/>
      <c r="M853" s="13" t="n"/>
      <c r="N853" s="17">
        <f>IF(OR($H853="",$I853=""),"",MAX(0,$H853-$I853))</f>
        <v/>
      </c>
      <c r="O853" s="17">
        <f>IF(OR($I853="",$K853=""),"",$K853-$I853)</f>
        <v/>
      </c>
      <c r="P853" s="18">
        <f>IF($E853="","",IFERROR(INDEX('Sucursales y productos'!$G$2:$G$301,MATCH($E853,'Sucursales y productos'!$D$2:$D$301,0)),0))</f>
        <v/>
      </c>
      <c r="Q853" s="18">
        <f>IF($O853="","",$O853*N($P853))</f>
        <v/>
      </c>
      <c r="R853" s="18">
        <f>IF($I853="","",$I853*N($P853))</f>
        <v/>
      </c>
      <c r="S853" s="15">
        <f>IF($E853="","",IF($I853="","Pedido sin enviar",IF($K853="",IF(N($I853)&lt;N($H853),"Envío parcial · en camino","En camino"),IF($K853=$I853,IF(N($I853)&lt;N($H853),"Recibido · envío parcial","Recibido OK"),"Recibido con diferencia"))))</f>
        <v/>
      </c>
      <c r="T853" s="13" t="n"/>
      <c r="U853" s="15">
        <f>IF(OR($A853="",$A853&lt;&gt;Remito!$C$3),"",COUNTIF($A$2:$A853,$A853))</f>
        <v/>
      </c>
    </row>
    <row r="854">
      <c r="A854" s="13" t="n"/>
      <c r="B854" s="14" t="n"/>
      <c r="C854" s="13" t="n"/>
      <c r="D854" s="13" t="n"/>
      <c r="E854" s="13" t="n"/>
      <c r="F854" s="15">
        <f>IF($E854="","",IFERROR(INDEX('Sucursales y productos'!$E$2:$E$301,MATCH($E854,'Sucursales y productos'!$D$2:$D$301,0)),"Código no cargado"))</f>
        <v/>
      </c>
      <c r="G854" s="15">
        <f>IF($E854="","",IFERROR(INDEX('Sucursales y productos'!$F$2:$F$301,MATCH($E854,'Sucursales y productos'!$D$2:$D$301,0)),""))</f>
        <v/>
      </c>
      <c r="H854" s="16" t="n"/>
      <c r="I854" s="16" t="n"/>
      <c r="J854" s="14" t="n"/>
      <c r="K854" s="16" t="n"/>
      <c r="L854" s="14" t="n"/>
      <c r="M854" s="13" t="n"/>
      <c r="N854" s="17">
        <f>IF(OR($H854="",$I854=""),"",MAX(0,$H854-$I854))</f>
        <v/>
      </c>
      <c r="O854" s="17">
        <f>IF(OR($I854="",$K854=""),"",$K854-$I854)</f>
        <v/>
      </c>
      <c r="P854" s="18">
        <f>IF($E854="","",IFERROR(INDEX('Sucursales y productos'!$G$2:$G$301,MATCH($E854,'Sucursales y productos'!$D$2:$D$301,0)),0))</f>
        <v/>
      </c>
      <c r="Q854" s="18">
        <f>IF($O854="","",$O854*N($P854))</f>
        <v/>
      </c>
      <c r="R854" s="18">
        <f>IF($I854="","",$I854*N($P854))</f>
        <v/>
      </c>
      <c r="S854" s="15">
        <f>IF($E854="","",IF($I854="","Pedido sin enviar",IF($K854="",IF(N($I854)&lt;N($H854),"Envío parcial · en camino","En camino"),IF($K854=$I854,IF(N($I854)&lt;N($H854),"Recibido · envío parcial","Recibido OK"),"Recibido con diferencia"))))</f>
        <v/>
      </c>
      <c r="T854" s="13" t="n"/>
      <c r="U854" s="15">
        <f>IF(OR($A854="",$A854&lt;&gt;Remito!$C$3),"",COUNTIF($A$2:$A854,$A854))</f>
        <v/>
      </c>
    </row>
    <row r="855">
      <c r="A855" s="13" t="n"/>
      <c r="B855" s="14" t="n"/>
      <c r="C855" s="13" t="n"/>
      <c r="D855" s="13" t="n"/>
      <c r="E855" s="13" t="n"/>
      <c r="F855" s="15">
        <f>IF($E855="","",IFERROR(INDEX('Sucursales y productos'!$E$2:$E$301,MATCH($E855,'Sucursales y productos'!$D$2:$D$301,0)),"Código no cargado"))</f>
        <v/>
      </c>
      <c r="G855" s="15">
        <f>IF($E855="","",IFERROR(INDEX('Sucursales y productos'!$F$2:$F$301,MATCH($E855,'Sucursales y productos'!$D$2:$D$301,0)),""))</f>
        <v/>
      </c>
      <c r="H855" s="16" t="n"/>
      <c r="I855" s="16" t="n"/>
      <c r="J855" s="14" t="n"/>
      <c r="K855" s="16" t="n"/>
      <c r="L855" s="14" t="n"/>
      <c r="M855" s="13" t="n"/>
      <c r="N855" s="17">
        <f>IF(OR($H855="",$I855=""),"",MAX(0,$H855-$I855))</f>
        <v/>
      </c>
      <c r="O855" s="17">
        <f>IF(OR($I855="",$K855=""),"",$K855-$I855)</f>
        <v/>
      </c>
      <c r="P855" s="18">
        <f>IF($E855="","",IFERROR(INDEX('Sucursales y productos'!$G$2:$G$301,MATCH($E855,'Sucursales y productos'!$D$2:$D$301,0)),0))</f>
        <v/>
      </c>
      <c r="Q855" s="18">
        <f>IF($O855="","",$O855*N($P855))</f>
        <v/>
      </c>
      <c r="R855" s="18">
        <f>IF($I855="","",$I855*N($P855))</f>
        <v/>
      </c>
      <c r="S855" s="15">
        <f>IF($E855="","",IF($I855="","Pedido sin enviar",IF($K855="",IF(N($I855)&lt;N($H855),"Envío parcial · en camino","En camino"),IF($K855=$I855,IF(N($I855)&lt;N($H855),"Recibido · envío parcial","Recibido OK"),"Recibido con diferencia"))))</f>
        <v/>
      </c>
      <c r="T855" s="13" t="n"/>
      <c r="U855" s="15">
        <f>IF(OR($A855="",$A855&lt;&gt;Remito!$C$3),"",COUNTIF($A$2:$A855,$A855))</f>
        <v/>
      </c>
    </row>
    <row r="856">
      <c r="A856" s="13" t="n"/>
      <c r="B856" s="14" t="n"/>
      <c r="C856" s="13" t="n"/>
      <c r="D856" s="13" t="n"/>
      <c r="E856" s="13" t="n"/>
      <c r="F856" s="15">
        <f>IF($E856="","",IFERROR(INDEX('Sucursales y productos'!$E$2:$E$301,MATCH($E856,'Sucursales y productos'!$D$2:$D$301,0)),"Código no cargado"))</f>
        <v/>
      </c>
      <c r="G856" s="15">
        <f>IF($E856="","",IFERROR(INDEX('Sucursales y productos'!$F$2:$F$301,MATCH($E856,'Sucursales y productos'!$D$2:$D$301,0)),""))</f>
        <v/>
      </c>
      <c r="H856" s="16" t="n"/>
      <c r="I856" s="16" t="n"/>
      <c r="J856" s="14" t="n"/>
      <c r="K856" s="16" t="n"/>
      <c r="L856" s="14" t="n"/>
      <c r="M856" s="13" t="n"/>
      <c r="N856" s="17">
        <f>IF(OR($H856="",$I856=""),"",MAX(0,$H856-$I856))</f>
        <v/>
      </c>
      <c r="O856" s="17">
        <f>IF(OR($I856="",$K856=""),"",$K856-$I856)</f>
        <v/>
      </c>
      <c r="P856" s="18">
        <f>IF($E856="","",IFERROR(INDEX('Sucursales y productos'!$G$2:$G$301,MATCH($E856,'Sucursales y productos'!$D$2:$D$301,0)),0))</f>
        <v/>
      </c>
      <c r="Q856" s="18">
        <f>IF($O856="","",$O856*N($P856))</f>
        <v/>
      </c>
      <c r="R856" s="18">
        <f>IF($I856="","",$I856*N($P856))</f>
        <v/>
      </c>
      <c r="S856" s="15">
        <f>IF($E856="","",IF($I856="","Pedido sin enviar",IF($K856="",IF(N($I856)&lt;N($H856),"Envío parcial · en camino","En camino"),IF($K856=$I856,IF(N($I856)&lt;N($H856),"Recibido · envío parcial","Recibido OK"),"Recibido con diferencia"))))</f>
        <v/>
      </c>
      <c r="T856" s="13" t="n"/>
      <c r="U856" s="15">
        <f>IF(OR($A856="",$A856&lt;&gt;Remito!$C$3),"",COUNTIF($A$2:$A856,$A856))</f>
        <v/>
      </c>
    </row>
    <row r="857">
      <c r="A857" s="13" t="n"/>
      <c r="B857" s="14" t="n"/>
      <c r="C857" s="13" t="n"/>
      <c r="D857" s="13" t="n"/>
      <c r="E857" s="13" t="n"/>
      <c r="F857" s="15">
        <f>IF($E857="","",IFERROR(INDEX('Sucursales y productos'!$E$2:$E$301,MATCH($E857,'Sucursales y productos'!$D$2:$D$301,0)),"Código no cargado"))</f>
        <v/>
      </c>
      <c r="G857" s="15">
        <f>IF($E857="","",IFERROR(INDEX('Sucursales y productos'!$F$2:$F$301,MATCH($E857,'Sucursales y productos'!$D$2:$D$301,0)),""))</f>
        <v/>
      </c>
      <c r="H857" s="16" t="n"/>
      <c r="I857" s="16" t="n"/>
      <c r="J857" s="14" t="n"/>
      <c r="K857" s="16" t="n"/>
      <c r="L857" s="14" t="n"/>
      <c r="M857" s="13" t="n"/>
      <c r="N857" s="17">
        <f>IF(OR($H857="",$I857=""),"",MAX(0,$H857-$I857))</f>
        <v/>
      </c>
      <c r="O857" s="17">
        <f>IF(OR($I857="",$K857=""),"",$K857-$I857)</f>
        <v/>
      </c>
      <c r="P857" s="18">
        <f>IF($E857="","",IFERROR(INDEX('Sucursales y productos'!$G$2:$G$301,MATCH($E857,'Sucursales y productos'!$D$2:$D$301,0)),0))</f>
        <v/>
      </c>
      <c r="Q857" s="18">
        <f>IF($O857="","",$O857*N($P857))</f>
        <v/>
      </c>
      <c r="R857" s="18">
        <f>IF($I857="","",$I857*N($P857))</f>
        <v/>
      </c>
      <c r="S857" s="15">
        <f>IF($E857="","",IF($I857="","Pedido sin enviar",IF($K857="",IF(N($I857)&lt;N($H857),"Envío parcial · en camino","En camino"),IF($K857=$I857,IF(N($I857)&lt;N($H857),"Recibido · envío parcial","Recibido OK"),"Recibido con diferencia"))))</f>
        <v/>
      </c>
      <c r="T857" s="13" t="n"/>
      <c r="U857" s="15">
        <f>IF(OR($A857="",$A857&lt;&gt;Remito!$C$3),"",COUNTIF($A$2:$A857,$A857))</f>
        <v/>
      </c>
    </row>
    <row r="858">
      <c r="A858" s="13" t="n"/>
      <c r="B858" s="14" t="n"/>
      <c r="C858" s="13" t="n"/>
      <c r="D858" s="13" t="n"/>
      <c r="E858" s="13" t="n"/>
      <c r="F858" s="15">
        <f>IF($E858="","",IFERROR(INDEX('Sucursales y productos'!$E$2:$E$301,MATCH($E858,'Sucursales y productos'!$D$2:$D$301,0)),"Código no cargado"))</f>
        <v/>
      </c>
      <c r="G858" s="15">
        <f>IF($E858="","",IFERROR(INDEX('Sucursales y productos'!$F$2:$F$301,MATCH($E858,'Sucursales y productos'!$D$2:$D$301,0)),""))</f>
        <v/>
      </c>
      <c r="H858" s="16" t="n"/>
      <c r="I858" s="16" t="n"/>
      <c r="J858" s="14" t="n"/>
      <c r="K858" s="16" t="n"/>
      <c r="L858" s="14" t="n"/>
      <c r="M858" s="13" t="n"/>
      <c r="N858" s="17">
        <f>IF(OR($H858="",$I858=""),"",MAX(0,$H858-$I858))</f>
        <v/>
      </c>
      <c r="O858" s="17">
        <f>IF(OR($I858="",$K858=""),"",$K858-$I858)</f>
        <v/>
      </c>
      <c r="P858" s="18">
        <f>IF($E858="","",IFERROR(INDEX('Sucursales y productos'!$G$2:$G$301,MATCH($E858,'Sucursales y productos'!$D$2:$D$301,0)),0))</f>
        <v/>
      </c>
      <c r="Q858" s="18">
        <f>IF($O858="","",$O858*N($P858))</f>
        <v/>
      </c>
      <c r="R858" s="18">
        <f>IF($I858="","",$I858*N($P858))</f>
        <v/>
      </c>
      <c r="S858" s="15">
        <f>IF($E858="","",IF($I858="","Pedido sin enviar",IF($K858="",IF(N($I858)&lt;N($H858),"Envío parcial · en camino","En camino"),IF($K858=$I858,IF(N($I858)&lt;N($H858),"Recibido · envío parcial","Recibido OK"),"Recibido con diferencia"))))</f>
        <v/>
      </c>
      <c r="T858" s="13" t="n"/>
      <c r="U858" s="15">
        <f>IF(OR($A858="",$A858&lt;&gt;Remito!$C$3),"",COUNTIF($A$2:$A858,$A858))</f>
        <v/>
      </c>
    </row>
    <row r="859">
      <c r="A859" s="13" t="n"/>
      <c r="B859" s="14" t="n"/>
      <c r="C859" s="13" t="n"/>
      <c r="D859" s="13" t="n"/>
      <c r="E859" s="13" t="n"/>
      <c r="F859" s="15">
        <f>IF($E859="","",IFERROR(INDEX('Sucursales y productos'!$E$2:$E$301,MATCH($E859,'Sucursales y productos'!$D$2:$D$301,0)),"Código no cargado"))</f>
        <v/>
      </c>
      <c r="G859" s="15">
        <f>IF($E859="","",IFERROR(INDEX('Sucursales y productos'!$F$2:$F$301,MATCH($E859,'Sucursales y productos'!$D$2:$D$301,0)),""))</f>
        <v/>
      </c>
      <c r="H859" s="16" t="n"/>
      <c r="I859" s="16" t="n"/>
      <c r="J859" s="14" t="n"/>
      <c r="K859" s="16" t="n"/>
      <c r="L859" s="14" t="n"/>
      <c r="M859" s="13" t="n"/>
      <c r="N859" s="17">
        <f>IF(OR($H859="",$I859=""),"",MAX(0,$H859-$I859))</f>
        <v/>
      </c>
      <c r="O859" s="17">
        <f>IF(OR($I859="",$K859=""),"",$K859-$I859)</f>
        <v/>
      </c>
      <c r="P859" s="18">
        <f>IF($E859="","",IFERROR(INDEX('Sucursales y productos'!$G$2:$G$301,MATCH($E859,'Sucursales y productos'!$D$2:$D$301,0)),0))</f>
        <v/>
      </c>
      <c r="Q859" s="18">
        <f>IF($O859="","",$O859*N($P859))</f>
        <v/>
      </c>
      <c r="R859" s="18">
        <f>IF($I859="","",$I859*N($P859))</f>
        <v/>
      </c>
      <c r="S859" s="15">
        <f>IF($E859="","",IF($I859="","Pedido sin enviar",IF($K859="",IF(N($I859)&lt;N($H859),"Envío parcial · en camino","En camino"),IF($K859=$I859,IF(N($I859)&lt;N($H859),"Recibido · envío parcial","Recibido OK"),"Recibido con diferencia"))))</f>
        <v/>
      </c>
      <c r="T859" s="13" t="n"/>
      <c r="U859" s="15">
        <f>IF(OR($A859="",$A859&lt;&gt;Remito!$C$3),"",COUNTIF($A$2:$A859,$A859))</f>
        <v/>
      </c>
    </row>
    <row r="860">
      <c r="A860" s="13" t="n"/>
      <c r="B860" s="14" t="n"/>
      <c r="C860" s="13" t="n"/>
      <c r="D860" s="13" t="n"/>
      <c r="E860" s="13" t="n"/>
      <c r="F860" s="15">
        <f>IF($E860="","",IFERROR(INDEX('Sucursales y productos'!$E$2:$E$301,MATCH($E860,'Sucursales y productos'!$D$2:$D$301,0)),"Código no cargado"))</f>
        <v/>
      </c>
      <c r="G860" s="15">
        <f>IF($E860="","",IFERROR(INDEX('Sucursales y productos'!$F$2:$F$301,MATCH($E860,'Sucursales y productos'!$D$2:$D$301,0)),""))</f>
        <v/>
      </c>
      <c r="H860" s="16" t="n"/>
      <c r="I860" s="16" t="n"/>
      <c r="J860" s="14" t="n"/>
      <c r="K860" s="16" t="n"/>
      <c r="L860" s="14" t="n"/>
      <c r="M860" s="13" t="n"/>
      <c r="N860" s="17">
        <f>IF(OR($H860="",$I860=""),"",MAX(0,$H860-$I860))</f>
        <v/>
      </c>
      <c r="O860" s="17">
        <f>IF(OR($I860="",$K860=""),"",$K860-$I860)</f>
        <v/>
      </c>
      <c r="P860" s="18">
        <f>IF($E860="","",IFERROR(INDEX('Sucursales y productos'!$G$2:$G$301,MATCH($E860,'Sucursales y productos'!$D$2:$D$301,0)),0))</f>
        <v/>
      </c>
      <c r="Q860" s="18">
        <f>IF($O860="","",$O860*N($P860))</f>
        <v/>
      </c>
      <c r="R860" s="18">
        <f>IF($I860="","",$I860*N($P860))</f>
        <v/>
      </c>
      <c r="S860" s="15">
        <f>IF($E860="","",IF($I860="","Pedido sin enviar",IF($K860="",IF(N($I860)&lt;N($H860),"Envío parcial · en camino","En camino"),IF($K860=$I860,IF(N($I860)&lt;N($H860),"Recibido · envío parcial","Recibido OK"),"Recibido con diferencia"))))</f>
        <v/>
      </c>
      <c r="T860" s="13" t="n"/>
      <c r="U860" s="15">
        <f>IF(OR($A860="",$A860&lt;&gt;Remito!$C$3),"",COUNTIF($A$2:$A860,$A860))</f>
        <v/>
      </c>
    </row>
    <row r="861">
      <c r="A861" s="13" t="n"/>
      <c r="B861" s="14" t="n"/>
      <c r="C861" s="13" t="n"/>
      <c r="D861" s="13" t="n"/>
      <c r="E861" s="13" t="n"/>
      <c r="F861" s="15">
        <f>IF($E861="","",IFERROR(INDEX('Sucursales y productos'!$E$2:$E$301,MATCH($E861,'Sucursales y productos'!$D$2:$D$301,0)),"Código no cargado"))</f>
        <v/>
      </c>
      <c r="G861" s="15">
        <f>IF($E861="","",IFERROR(INDEX('Sucursales y productos'!$F$2:$F$301,MATCH($E861,'Sucursales y productos'!$D$2:$D$301,0)),""))</f>
        <v/>
      </c>
      <c r="H861" s="16" t="n"/>
      <c r="I861" s="16" t="n"/>
      <c r="J861" s="14" t="n"/>
      <c r="K861" s="16" t="n"/>
      <c r="L861" s="14" t="n"/>
      <c r="M861" s="13" t="n"/>
      <c r="N861" s="17">
        <f>IF(OR($H861="",$I861=""),"",MAX(0,$H861-$I861))</f>
        <v/>
      </c>
      <c r="O861" s="17">
        <f>IF(OR($I861="",$K861=""),"",$K861-$I861)</f>
        <v/>
      </c>
      <c r="P861" s="18">
        <f>IF($E861="","",IFERROR(INDEX('Sucursales y productos'!$G$2:$G$301,MATCH($E861,'Sucursales y productos'!$D$2:$D$301,0)),0))</f>
        <v/>
      </c>
      <c r="Q861" s="18">
        <f>IF($O861="","",$O861*N($P861))</f>
        <v/>
      </c>
      <c r="R861" s="18">
        <f>IF($I861="","",$I861*N($P861))</f>
        <v/>
      </c>
      <c r="S861" s="15">
        <f>IF($E861="","",IF($I861="","Pedido sin enviar",IF($K861="",IF(N($I861)&lt;N($H861),"Envío parcial · en camino","En camino"),IF($K861=$I861,IF(N($I861)&lt;N($H861),"Recibido · envío parcial","Recibido OK"),"Recibido con diferencia"))))</f>
        <v/>
      </c>
      <c r="T861" s="13" t="n"/>
      <c r="U861" s="15">
        <f>IF(OR($A861="",$A861&lt;&gt;Remito!$C$3),"",COUNTIF($A$2:$A861,$A861))</f>
        <v/>
      </c>
    </row>
    <row r="862">
      <c r="A862" s="13" t="n"/>
      <c r="B862" s="14" t="n"/>
      <c r="C862" s="13" t="n"/>
      <c r="D862" s="13" t="n"/>
      <c r="E862" s="13" t="n"/>
      <c r="F862" s="15">
        <f>IF($E862="","",IFERROR(INDEX('Sucursales y productos'!$E$2:$E$301,MATCH($E862,'Sucursales y productos'!$D$2:$D$301,0)),"Código no cargado"))</f>
        <v/>
      </c>
      <c r="G862" s="15">
        <f>IF($E862="","",IFERROR(INDEX('Sucursales y productos'!$F$2:$F$301,MATCH($E862,'Sucursales y productos'!$D$2:$D$301,0)),""))</f>
        <v/>
      </c>
      <c r="H862" s="16" t="n"/>
      <c r="I862" s="16" t="n"/>
      <c r="J862" s="14" t="n"/>
      <c r="K862" s="16" t="n"/>
      <c r="L862" s="14" t="n"/>
      <c r="M862" s="13" t="n"/>
      <c r="N862" s="17">
        <f>IF(OR($H862="",$I862=""),"",MAX(0,$H862-$I862))</f>
        <v/>
      </c>
      <c r="O862" s="17">
        <f>IF(OR($I862="",$K862=""),"",$K862-$I862)</f>
        <v/>
      </c>
      <c r="P862" s="18">
        <f>IF($E862="","",IFERROR(INDEX('Sucursales y productos'!$G$2:$G$301,MATCH($E862,'Sucursales y productos'!$D$2:$D$301,0)),0))</f>
        <v/>
      </c>
      <c r="Q862" s="18">
        <f>IF($O862="","",$O862*N($P862))</f>
        <v/>
      </c>
      <c r="R862" s="18">
        <f>IF($I862="","",$I862*N($P862))</f>
        <v/>
      </c>
      <c r="S862" s="15">
        <f>IF($E862="","",IF($I862="","Pedido sin enviar",IF($K862="",IF(N($I862)&lt;N($H862),"Envío parcial · en camino","En camino"),IF($K862=$I862,IF(N($I862)&lt;N($H862),"Recibido · envío parcial","Recibido OK"),"Recibido con diferencia"))))</f>
        <v/>
      </c>
      <c r="T862" s="13" t="n"/>
      <c r="U862" s="15">
        <f>IF(OR($A862="",$A862&lt;&gt;Remito!$C$3),"",COUNTIF($A$2:$A862,$A862))</f>
        <v/>
      </c>
    </row>
    <row r="863">
      <c r="A863" s="13" t="n"/>
      <c r="B863" s="14" t="n"/>
      <c r="C863" s="13" t="n"/>
      <c r="D863" s="13" t="n"/>
      <c r="E863" s="13" t="n"/>
      <c r="F863" s="15">
        <f>IF($E863="","",IFERROR(INDEX('Sucursales y productos'!$E$2:$E$301,MATCH($E863,'Sucursales y productos'!$D$2:$D$301,0)),"Código no cargado"))</f>
        <v/>
      </c>
      <c r="G863" s="15">
        <f>IF($E863="","",IFERROR(INDEX('Sucursales y productos'!$F$2:$F$301,MATCH($E863,'Sucursales y productos'!$D$2:$D$301,0)),""))</f>
        <v/>
      </c>
      <c r="H863" s="16" t="n"/>
      <c r="I863" s="16" t="n"/>
      <c r="J863" s="14" t="n"/>
      <c r="K863" s="16" t="n"/>
      <c r="L863" s="14" t="n"/>
      <c r="M863" s="13" t="n"/>
      <c r="N863" s="17">
        <f>IF(OR($H863="",$I863=""),"",MAX(0,$H863-$I863))</f>
        <v/>
      </c>
      <c r="O863" s="17">
        <f>IF(OR($I863="",$K863=""),"",$K863-$I863)</f>
        <v/>
      </c>
      <c r="P863" s="18">
        <f>IF($E863="","",IFERROR(INDEX('Sucursales y productos'!$G$2:$G$301,MATCH($E863,'Sucursales y productos'!$D$2:$D$301,0)),0))</f>
        <v/>
      </c>
      <c r="Q863" s="18">
        <f>IF($O863="","",$O863*N($P863))</f>
        <v/>
      </c>
      <c r="R863" s="18">
        <f>IF($I863="","",$I863*N($P863))</f>
        <v/>
      </c>
      <c r="S863" s="15">
        <f>IF($E863="","",IF($I863="","Pedido sin enviar",IF($K863="",IF(N($I863)&lt;N($H863),"Envío parcial · en camino","En camino"),IF($K863=$I863,IF(N($I863)&lt;N($H863),"Recibido · envío parcial","Recibido OK"),"Recibido con diferencia"))))</f>
        <v/>
      </c>
      <c r="T863" s="13" t="n"/>
      <c r="U863" s="15">
        <f>IF(OR($A863="",$A863&lt;&gt;Remito!$C$3),"",COUNTIF($A$2:$A863,$A863))</f>
        <v/>
      </c>
    </row>
    <row r="864">
      <c r="A864" s="13" t="n"/>
      <c r="B864" s="14" t="n"/>
      <c r="C864" s="13" t="n"/>
      <c r="D864" s="13" t="n"/>
      <c r="E864" s="13" t="n"/>
      <c r="F864" s="15">
        <f>IF($E864="","",IFERROR(INDEX('Sucursales y productos'!$E$2:$E$301,MATCH($E864,'Sucursales y productos'!$D$2:$D$301,0)),"Código no cargado"))</f>
        <v/>
      </c>
      <c r="G864" s="15">
        <f>IF($E864="","",IFERROR(INDEX('Sucursales y productos'!$F$2:$F$301,MATCH($E864,'Sucursales y productos'!$D$2:$D$301,0)),""))</f>
        <v/>
      </c>
      <c r="H864" s="16" t="n"/>
      <c r="I864" s="16" t="n"/>
      <c r="J864" s="14" t="n"/>
      <c r="K864" s="16" t="n"/>
      <c r="L864" s="14" t="n"/>
      <c r="M864" s="13" t="n"/>
      <c r="N864" s="17">
        <f>IF(OR($H864="",$I864=""),"",MAX(0,$H864-$I864))</f>
        <v/>
      </c>
      <c r="O864" s="17">
        <f>IF(OR($I864="",$K864=""),"",$K864-$I864)</f>
        <v/>
      </c>
      <c r="P864" s="18">
        <f>IF($E864="","",IFERROR(INDEX('Sucursales y productos'!$G$2:$G$301,MATCH($E864,'Sucursales y productos'!$D$2:$D$301,0)),0))</f>
        <v/>
      </c>
      <c r="Q864" s="18">
        <f>IF($O864="","",$O864*N($P864))</f>
        <v/>
      </c>
      <c r="R864" s="18">
        <f>IF($I864="","",$I864*N($P864))</f>
        <v/>
      </c>
      <c r="S864" s="15">
        <f>IF($E864="","",IF($I864="","Pedido sin enviar",IF($K864="",IF(N($I864)&lt;N($H864),"Envío parcial · en camino","En camino"),IF($K864=$I864,IF(N($I864)&lt;N($H864),"Recibido · envío parcial","Recibido OK"),"Recibido con diferencia"))))</f>
        <v/>
      </c>
      <c r="T864" s="13" t="n"/>
      <c r="U864" s="15">
        <f>IF(OR($A864="",$A864&lt;&gt;Remito!$C$3),"",COUNTIF($A$2:$A864,$A864))</f>
        <v/>
      </c>
    </row>
    <row r="865">
      <c r="A865" s="13" t="n"/>
      <c r="B865" s="14" t="n"/>
      <c r="C865" s="13" t="n"/>
      <c r="D865" s="13" t="n"/>
      <c r="E865" s="13" t="n"/>
      <c r="F865" s="15">
        <f>IF($E865="","",IFERROR(INDEX('Sucursales y productos'!$E$2:$E$301,MATCH($E865,'Sucursales y productos'!$D$2:$D$301,0)),"Código no cargado"))</f>
        <v/>
      </c>
      <c r="G865" s="15">
        <f>IF($E865="","",IFERROR(INDEX('Sucursales y productos'!$F$2:$F$301,MATCH($E865,'Sucursales y productos'!$D$2:$D$301,0)),""))</f>
        <v/>
      </c>
      <c r="H865" s="16" t="n"/>
      <c r="I865" s="16" t="n"/>
      <c r="J865" s="14" t="n"/>
      <c r="K865" s="16" t="n"/>
      <c r="L865" s="14" t="n"/>
      <c r="M865" s="13" t="n"/>
      <c r="N865" s="17">
        <f>IF(OR($H865="",$I865=""),"",MAX(0,$H865-$I865))</f>
        <v/>
      </c>
      <c r="O865" s="17">
        <f>IF(OR($I865="",$K865=""),"",$K865-$I865)</f>
        <v/>
      </c>
      <c r="P865" s="18">
        <f>IF($E865="","",IFERROR(INDEX('Sucursales y productos'!$G$2:$G$301,MATCH($E865,'Sucursales y productos'!$D$2:$D$301,0)),0))</f>
        <v/>
      </c>
      <c r="Q865" s="18">
        <f>IF($O865="","",$O865*N($P865))</f>
        <v/>
      </c>
      <c r="R865" s="18">
        <f>IF($I865="","",$I865*N($P865))</f>
        <v/>
      </c>
      <c r="S865" s="15">
        <f>IF($E865="","",IF($I865="","Pedido sin enviar",IF($K865="",IF(N($I865)&lt;N($H865),"Envío parcial · en camino","En camino"),IF($K865=$I865,IF(N($I865)&lt;N($H865),"Recibido · envío parcial","Recibido OK"),"Recibido con diferencia"))))</f>
        <v/>
      </c>
      <c r="T865" s="13" t="n"/>
      <c r="U865" s="15">
        <f>IF(OR($A865="",$A865&lt;&gt;Remito!$C$3),"",COUNTIF($A$2:$A865,$A865))</f>
        <v/>
      </c>
    </row>
    <row r="866">
      <c r="A866" s="13" t="n"/>
      <c r="B866" s="14" t="n"/>
      <c r="C866" s="13" t="n"/>
      <c r="D866" s="13" t="n"/>
      <c r="E866" s="13" t="n"/>
      <c r="F866" s="15">
        <f>IF($E866="","",IFERROR(INDEX('Sucursales y productos'!$E$2:$E$301,MATCH($E866,'Sucursales y productos'!$D$2:$D$301,0)),"Código no cargado"))</f>
        <v/>
      </c>
      <c r="G866" s="15">
        <f>IF($E866="","",IFERROR(INDEX('Sucursales y productos'!$F$2:$F$301,MATCH($E866,'Sucursales y productos'!$D$2:$D$301,0)),""))</f>
        <v/>
      </c>
      <c r="H866" s="16" t="n"/>
      <c r="I866" s="16" t="n"/>
      <c r="J866" s="14" t="n"/>
      <c r="K866" s="16" t="n"/>
      <c r="L866" s="14" t="n"/>
      <c r="M866" s="13" t="n"/>
      <c r="N866" s="17">
        <f>IF(OR($H866="",$I866=""),"",MAX(0,$H866-$I866))</f>
        <v/>
      </c>
      <c r="O866" s="17">
        <f>IF(OR($I866="",$K866=""),"",$K866-$I866)</f>
        <v/>
      </c>
      <c r="P866" s="18">
        <f>IF($E866="","",IFERROR(INDEX('Sucursales y productos'!$G$2:$G$301,MATCH($E866,'Sucursales y productos'!$D$2:$D$301,0)),0))</f>
        <v/>
      </c>
      <c r="Q866" s="18">
        <f>IF($O866="","",$O866*N($P866))</f>
        <v/>
      </c>
      <c r="R866" s="18">
        <f>IF($I866="","",$I866*N($P866))</f>
        <v/>
      </c>
      <c r="S866" s="15">
        <f>IF($E866="","",IF($I866="","Pedido sin enviar",IF($K866="",IF(N($I866)&lt;N($H866),"Envío parcial · en camino","En camino"),IF($K866=$I866,IF(N($I866)&lt;N($H866),"Recibido · envío parcial","Recibido OK"),"Recibido con diferencia"))))</f>
        <v/>
      </c>
      <c r="T866" s="13" t="n"/>
      <c r="U866" s="15">
        <f>IF(OR($A866="",$A866&lt;&gt;Remito!$C$3),"",COUNTIF($A$2:$A866,$A866))</f>
        <v/>
      </c>
    </row>
    <row r="867">
      <c r="A867" s="13" t="n"/>
      <c r="B867" s="14" t="n"/>
      <c r="C867" s="13" t="n"/>
      <c r="D867" s="13" t="n"/>
      <c r="E867" s="13" t="n"/>
      <c r="F867" s="15">
        <f>IF($E867="","",IFERROR(INDEX('Sucursales y productos'!$E$2:$E$301,MATCH($E867,'Sucursales y productos'!$D$2:$D$301,0)),"Código no cargado"))</f>
        <v/>
      </c>
      <c r="G867" s="15">
        <f>IF($E867="","",IFERROR(INDEX('Sucursales y productos'!$F$2:$F$301,MATCH($E867,'Sucursales y productos'!$D$2:$D$301,0)),""))</f>
        <v/>
      </c>
      <c r="H867" s="16" t="n"/>
      <c r="I867" s="16" t="n"/>
      <c r="J867" s="14" t="n"/>
      <c r="K867" s="16" t="n"/>
      <c r="L867" s="14" t="n"/>
      <c r="M867" s="13" t="n"/>
      <c r="N867" s="17">
        <f>IF(OR($H867="",$I867=""),"",MAX(0,$H867-$I867))</f>
        <v/>
      </c>
      <c r="O867" s="17">
        <f>IF(OR($I867="",$K867=""),"",$K867-$I867)</f>
        <v/>
      </c>
      <c r="P867" s="18">
        <f>IF($E867="","",IFERROR(INDEX('Sucursales y productos'!$G$2:$G$301,MATCH($E867,'Sucursales y productos'!$D$2:$D$301,0)),0))</f>
        <v/>
      </c>
      <c r="Q867" s="18">
        <f>IF($O867="","",$O867*N($P867))</f>
        <v/>
      </c>
      <c r="R867" s="18">
        <f>IF($I867="","",$I867*N($P867))</f>
        <v/>
      </c>
      <c r="S867" s="15">
        <f>IF($E867="","",IF($I867="","Pedido sin enviar",IF($K867="",IF(N($I867)&lt;N($H867),"Envío parcial · en camino","En camino"),IF($K867=$I867,IF(N($I867)&lt;N($H867),"Recibido · envío parcial","Recibido OK"),"Recibido con diferencia"))))</f>
        <v/>
      </c>
      <c r="T867" s="13" t="n"/>
      <c r="U867" s="15">
        <f>IF(OR($A867="",$A867&lt;&gt;Remito!$C$3),"",COUNTIF($A$2:$A867,$A867))</f>
        <v/>
      </c>
    </row>
    <row r="868">
      <c r="A868" s="13" t="n"/>
      <c r="B868" s="14" t="n"/>
      <c r="C868" s="13" t="n"/>
      <c r="D868" s="13" t="n"/>
      <c r="E868" s="13" t="n"/>
      <c r="F868" s="15">
        <f>IF($E868="","",IFERROR(INDEX('Sucursales y productos'!$E$2:$E$301,MATCH($E868,'Sucursales y productos'!$D$2:$D$301,0)),"Código no cargado"))</f>
        <v/>
      </c>
      <c r="G868" s="15">
        <f>IF($E868="","",IFERROR(INDEX('Sucursales y productos'!$F$2:$F$301,MATCH($E868,'Sucursales y productos'!$D$2:$D$301,0)),""))</f>
        <v/>
      </c>
      <c r="H868" s="16" t="n"/>
      <c r="I868" s="16" t="n"/>
      <c r="J868" s="14" t="n"/>
      <c r="K868" s="16" t="n"/>
      <c r="L868" s="14" t="n"/>
      <c r="M868" s="13" t="n"/>
      <c r="N868" s="17">
        <f>IF(OR($H868="",$I868=""),"",MAX(0,$H868-$I868))</f>
        <v/>
      </c>
      <c r="O868" s="17">
        <f>IF(OR($I868="",$K868=""),"",$K868-$I868)</f>
        <v/>
      </c>
      <c r="P868" s="18">
        <f>IF($E868="","",IFERROR(INDEX('Sucursales y productos'!$G$2:$G$301,MATCH($E868,'Sucursales y productos'!$D$2:$D$301,0)),0))</f>
        <v/>
      </c>
      <c r="Q868" s="18">
        <f>IF($O868="","",$O868*N($P868))</f>
        <v/>
      </c>
      <c r="R868" s="18">
        <f>IF($I868="","",$I868*N($P868))</f>
        <v/>
      </c>
      <c r="S868" s="15">
        <f>IF($E868="","",IF($I868="","Pedido sin enviar",IF($K868="",IF(N($I868)&lt;N($H868),"Envío parcial · en camino","En camino"),IF($K868=$I868,IF(N($I868)&lt;N($H868),"Recibido · envío parcial","Recibido OK"),"Recibido con diferencia"))))</f>
        <v/>
      </c>
      <c r="T868" s="13" t="n"/>
      <c r="U868" s="15">
        <f>IF(OR($A868="",$A868&lt;&gt;Remito!$C$3),"",COUNTIF($A$2:$A868,$A868))</f>
        <v/>
      </c>
    </row>
    <row r="869">
      <c r="A869" s="13" t="n"/>
      <c r="B869" s="14" t="n"/>
      <c r="C869" s="13" t="n"/>
      <c r="D869" s="13" t="n"/>
      <c r="E869" s="13" t="n"/>
      <c r="F869" s="15">
        <f>IF($E869="","",IFERROR(INDEX('Sucursales y productos'!$E$2:$E$301,MATCH($E869,'Sucursales y productos'!$D$2:$D$301,0)),"Código no cargado"))</f>
        <v/>
      </c>
      <c r="G869" s="15">
        <f>IF($E869="","",IFERROR(INDEX('Sucursales y productos'!$F$2:$F$301,MATCH($E869,'Sucursales y productos'!$D$2:$D$301,0)),""))</f>
        <v/>
      </c>
      <c r="H869" s="16" t="n"/>
      <c r="I869" s="16" t="n"/>
      <c r="J869" s="14" t="n"/>
      <c r="K869" s="16" t="n"/>
      <c r="L869" s="14" t="n"/>
      <c r="M869" s="13" t="n"/>
      <c r="N869" s="17">
        <f>IF(OR($H869="",$I869=""),"",MAX(0,$H869-$I869))</f>
        <v/>
      </c>
      <c r="O869" s="17">
        <f>IF(OR($I869="",$K869=""),"",$K869-$I869)</f>
        <v/>
      </c>
      <c r="P869" s="18">
        <f>IF($E869="","",IFERROR(INDEX('Sucursales y productos'!$G$2:$G$301,MATCH($E869,'Sucursales y productos'!$D$2:$D$301,0)),0))</f>
        <v/>
      </c>
      <c r="Q869" s="18">
        <f>IF($O869="","",$O869*N($P869))</f>
        <v/>
      </c>
      <c r="R869" s="18">
        <f>IF($I869="","",$I869*N($P869))</f>
        <v/>
      </c>
      <c r="S869" s="15">
        <f>IF($E869="","",IF($I869="","Pedido sin enviar",IF($K869="",IF(N($I869)&lt;N($H869),"Envío parcial · en camino","En camino"),IF($K869=$I869,IF(N($I869)&lt;N($H869),"Recibido · envío parcial","Recibido OK"),"Recibido con diferencia"))))</f>
        <v/>
      </c>
      <c r="T869" s="13" t="n"/>
      <c r="U869" s="15">
        <f>IF(OR($A869="",$A869&lt;&gt;Remito!$C$3),"",COUNTIF($A$2:$A869,$A869))</f>
        <v/>
      </c>
    </row>
    <row r="870">
      <c r="A870" s="13" t="n"/>
      <c r="B870" s="14" t="n"/>
      <c r="C870" s="13" t="n"/>
      <c r="D870" s="13" t="n"/>
      <c r="E870" s="13" t="n"/>
      <c r="F870" s="15">
        <f>IF($E870="","",IFERROR(INDEX('Sucursales y productos'!$E$2:$E$301,MATCH($E870,'Sucursales y productos'!$D$2:$D$301,0)),"Código no cargado"))</f>
        <v/>
      </c>
      <c r="G870" s="15">
        <f>IF($E870="","",IFERROR(INDEX('Sucursales y productos'!$F$2:$F$301,MATCH($E870,'Sucursales y productos'!$D$2:$D$301,0)),""))</f>
        <v/>
      </c>
      <c r="H870" s="16" t="n"/>
      <c r="I870" s="16" t="n"/>
      <c r="J870" s="14" t="n"/>
      <c r="K870" s="16" t="n"/>
      <c r="L870" s="14" t="n"/>
      <c r="M870" s="13" t="n"/>
      <c r="N870" s="17">
        <f>IF(OR($H870="",$I870=""),"",MAX(0,$H870-$I870))</f>
        <v/>
      </c>
      <c r="O870" s="17">
        <f>IF(OR($I870="",$K870=""),"",$K870-$I870)</f>
        <v/>
      </c>
      <c r="P870" s="18">
        <f>IF($E870="","",IFERROR(INDEX('Sucursales y productos'!$G$2:$G$301,MATCH($E870,'Sucursales y productos'!$D$2:$D$301,0)),0))</f>
        <v/>
      </c>
      <c r="Q870" s="18">
        <f>IF($O870="","",$O870*N($P870))</f>
        <v/>
      </c>
      <c r="R870" s="18">
        <f>IF($I870="","",$I870*N($P870))</f>
        <v/>
      </c>
      <c r="S870" s="15">
        <f>IF($E870="","",IF($I870="","Pedido sin enviar",IF($K870="",IF(N($I870)&lt;N($H870),"Envío parcial · en camino","En camino"),IF($K870=$I870,IF(N($I870)&lt;N($H870),"Recibido · envío parcial","Recibido OK"),"Recibido con diferencia"))))</f>
        <v/>
      </c>
      <c r="T870" s="13" t="n"/>
      <c r="U870" s="15">
        <f>IF(OR($A870="",$A870&lt;&gt;Remito!$C$3),"",COUNTIF($A$2:$A870,$A870))</f>
        <v/>
      </c>
    </row>
    <row r="871">
      <c r="A871" s="13" t="n"/>
      <c r="B871" s="14" t="n"/>
      <c r="C871" s="13" t="n"/>
      <c r="D871" s="13" t="n"/>
      <c r="E871" s="13" t="n"/>
      <c r="F871" s="15">
        <f>IF($E871="","",IFERROR(INDEX('Sucursales y productos'!$E$2:$E$301,MATCH($E871,'Sucursales y productos'!$D$2:$D$301,0)),"Código no cargado"))</f>
        <v/>
      </c>
      <c r="G871" s="15">
        <f>IF($E871="","",IFERROR(INDEX('Sucursales y productos'!$F$2:$F$301,MATCH($E871,'Sucursales y productos'!$D$2:$D$301,0)),""))</f>
        <v/>
      </c>
      <c r="H871" s="16" t="n"/>
      <c r="I871" s="16" t="n"/>
      <c r="J871" s="14" t="n"/>
      <c r="K871" s="16" t="n"/>
      <c r="L871" s="14" t="n"/>
      <c r="M871" s="13" t="n"/>
      <c r="N871" s="17">
        <f>IF(OR($H871="",$I871=""),"",MAX(0,$H871-$I871))</f>
        <v/>
      </c>
      <c r="O871" s="17">
        <f>IF(OR($I871="",$K871=""),"",$K871-$I871)</f>
        <v/>
      </c>
      <c r="P871" s="18">
        <f>IF($E871="","",IFERROR(INDEX('Sucursales y productos'!$G$2:$G$301,MATCH($E871,'Sucursales y productos'!$D$2:$D$301,0)),0))</f>
        <v/>
      </c>
      <c r="Q871" s="18">
        <f>IF($O871="","",$O871*N($P871))</f>
        <v/>
      </c>
      <c r="R871" s="18">
        <f>IF($I871="","",$I871*N($P871))</f>
        <v/>
      </c>
      <c r="S871" s="15">
        <f>IF($E871="","",IF($I871="","Pedido sin enviar",IF($K871="",IF(N($I871)&lt;N($H871),"Envío parcial · en camino","En camino"),IF($K871=$I871,IF(N($I871)&lt;N($H871),"Recibido · envío parcial","Recibido OK"),"Recibido con diferencia"))))</f>
        <v/>
      </c>
      <c r="T871" s="13" t="n"/>
      <c r="U871" s="15">
        <f>IF(OR($A871="",$A871&lt;&gt;Remito!$C$3),"",COUNTIF($A$2:$A871,$A871))</f>
        <v/>
      </c>
    </row>
    <row r="872">
      <c r="A872" s="13" t="n"/>
      <c r="B872" s="14" t="n"/>
      <c r="C872" s="13" t="n"/>
      <c r="D872" s="13" t="n"/>
      <c r="E872" s="13" t="n"/>
      <c r="F872" s="15">
        <f>IF($E872="","",IFERROR(INDEX('Sucursales y productos'!$E$2:$E$301,MATCH($E872,'Sucursales y productos'!$D$2:$D$301,0)),"Código no cargado"))</f>
        <v/>
      </c>
      <c r="G872" s="15">
        <f>IF($E872="","",IFERROR(INDEX('Sucursales y productos'!$F$2:$F$301,MATCH($E872,'Sucursales y productos'!$D$2:$D$301,0)),""))</f>
        <v/>
      </c>
      <c r="H872" s="16" t="n"/>
      <c r="I872" s="16" t="n"/>
      <c r="J872" s="14" t="n"/>
      <c r="K872" s="16" t="n"/>
      <c r="L872" s="14" t="n"/>
      <c r="M872" s="13" t="n"/>
      <c r="N872" s="17">
        <f>IF(OR($H872="",$I872=""),"",MAX(0,$H872-$I872))</f>
        <v/>
      </c>
      <c r="O872" s="17">
        <f>IF(OR($I872="",$K872=""),"",$K872-$I872)</f>
        <v/>
      </c>
      <c r="P872" s="18">
        <f>IF($E872="","",IFERROR(INDEX('Sucursales y productos'!$G$2:$G$301,MATCH($E872,'Sucursales y productos'!$D$2:$D$301,0)),0))</f>
        <v/>
      </c>
      <c r="Q872" s="18">
        <f>IF($O872="","",$O872*N($P872))</f>
        <v/>
      </c>
      <c r="R872" s="18">
        <f>IF($I872="","",$I872*N($P872))</f>
        <v/>
      </c>
      <c r="S872" s="15">
        <f>IF($E872="","",IF($I872="","Pedido sin enviar",IF($K872="",IF(N($I872)&lt;N($H872),"Envío parcial · en camino","En camino"),IF($K872=$I872,IF(N($I872)&lt;N($H872),"Recibido · envío parcial","Recibido OK"),"Recibido con diferencia"))))</f>
        <v/>
      </c>
      <c r="T872" s="13" t="n"/>
      <c r="U872" s="15">
        <f>IF(OR($A872="",$A872&lt;&gt;Remito!$C$3),"",COUNTIF($A$2:$A872,$A872))</f>
        <v/>
      </c>
    </row>
    <row r="873">
      <c r="A873" s="13" t="n"/>
      <c r="B873" s="14" t="n"/>
      <c r="C873" s="13" t="n"/>
      <c r="D873" s="13" t="n"/>
      <c r="E873" s="13" t="n"/>
      <c r="F873" s="15">
        <f>IF($E873="","",IFERROR(INDEX('Sucursales y productos'!$E$2:$E$301,MATCH($E873,'Sucursales y productos'!$D$2:$D$301,0)),"Código no cargado"))</f>
        <v/>
      </c>
      <c r="G873" s="15">
        <f>IF($E873="","",IFERROR(INDEX('Sucursales y productos'!$F$2:$F$301,MATCH($E873,'Sucursales y productos'!$D$2:$D$301,0)),""))</f>
        <v/>
      </c>
      <c r="H873" s="16" t="n"/>
      <c r="I873" s="16" t="n"/>
      <c r="J873" s="14" t="n"/>
      <c r="K873" s="16" t="n"/>
      <c r="L873" s="14" t="n"/>
      <c r="M873" s="13" t="n"/>
      <c r="N873" s="17">
        <f>IF(OR($H873="",$I873=""),"",MAX(0,$H873-$I873))</f>
        <v/>
      </c>
      <c r="O873" s="17">
        <f>IF(OR($I873="",$K873=""),"",$K873-$I873)</f>
        <v/>
      </c>
      <c r="P873" s="18">
        <f>IF($E873="","",IFERROR(INDEX('Sucursales y productos'!$G$2:$G$301,MATCH($E873,'Sucursales y productos'!$D$2:$D$301,0)),0))</f>
        <v/>
      </c>
      <c r="Q873" s="18">
        <f>IF($O873="","",$O873*N($P873))</f>
        <v/>
      </c>
      <c r="R873" s="18">
        <f>IF($I873="","",$I873*N($P873))</f>
        <v/>
      </c>
      <c r="S873" s="15">
        <f>IF($E873="","",IF($I873="","Pedido sin enviar",IF($K873="",IF(N($I873)&lt;N($H873),"Envío parcial · en camino","En camino"),IF($K873=$I873,IF(N($I873)&lt;N($H873),"Recibido · envío parcial","Recibido OK"),"Recibido con diferencia"))))</f>
        <v/>
      </c>
      <c r="T873" s="13" t="n"/>
      <c r="U873" s="15">
        <f>IF(OR($A873="",$A873&lt;&gt;Remito!$C$3),"",COUNTIF($A$2:$A873,$A873))</f>
        <v/>
      </c>
    </row>
    <row r="874">
      <c r="A874" s="13" t="n"/>
      <c r="B874" s="14" t="n"/>
      <c r="C874" s="13" t="n"/>
      <c r="D874" s="13" t="n"/>
      <c r="E874" s="13" t="n"/>
      <c r="F874" s="15">
        <f>IF($E874="","",IFERROR(INDEX('Sucursales y productos'!$E$2:$E$301,MATCH($E874,'Sucursales y productos'!$D$2:$D$301,0)),"Código no cargado"))</f>
        <v/>
      </c>
      <c r="G874" s="15">
        <f>IF($E874="","",IFERROR(INDEX('Sucursales y productos'!$F$2:$F$301,MATCH($E874,'Sucursales y productos'!$D$2:$D$301,0)),""))</f>
        <v/>
      </c>
      <c r="H874" s="16" t="n"/>
      <c r="I874" s="16" t="n"/>
      <c r="J874" s="14" t="n"/>
      <c r="K874" s="16" t="n"/>
      <c r="L874" s="14" t="n"/>
      <c r="M874" s="13" t="n"/>
      <c r="N874" s="17">
        <f>IF(OR($H874="",$I874=""),"",MAX(0,$H874-$I874))</f>
        <v/>
      </c>
      <c r="O874" s="17">
        <f>IF(OR($I874="",$K874=""),"",$K874-$I874)</f>
        <v/>
      </c>
      <c r="P874" s="18">
        <f>IF($E874="","",IFERROR(INDEX('Sucursales y productos'!$G$2:$G$301,MATCH($E874,'Sucursales y productos'!$D$2:$D$301,0)),0))</f>
        <v/>
      </c>
      <c r="Q874" s="18">
        <f>IF($O874="","",$O874*N($P874))</f>
        <v/>
      </c>
      <c r="R874" s="18">
        <f>IF($I874="","",$I874*N($P874))</f>
        <v/>
      </c>
      <c r="S874" s="15">
        <f>IF($E874="","",IF($I874="","Pedido sin enviar",IF($K874="",IF(N($I874)&lt;N($H874),"Envío parcial · en camino","En camino"),IF($K874=$I874,IF(N($I874)&lt;N($H874),"Recibido · envío parcial","Recibido OK"),"Recibido con diferencia"))))</f>
        <v/>
      </c>
      <c r="T874" s="13" t="n"/>
      <c r="U874" s="15">
        <f>IF(OR($A874="",$A874&lt;&gt;Remito!$C$3),"",COUNTIF($A$2:$A874,$A874))</f>
        <v/>
      </c>
    </row>
    <row r="875">
      <c r="A875" s="13" t="n"/>
      <c r="B875" s="14" t="n"/>
      <c r="C875" s="13" t="n"/>
      <c r="D875" s="13" t="n"/>
      <c r="E875" s="13" t="n"/>
      <c r="F875" s="15">
        <f>IF($E875="","",IFERROR(INDEX('Sucursales y productos'!$E$2:$E$301,MATCH($E875,'Sucursales y productos'!$D$2:$D$301,0)),"Código no cargado"))</f>
        <v/>
      </c>
      <c r="G875" s="15">
        <f>IF($E875="","",IFERROR(INDEX('Sucursales y productos'!$F$2:$F$301,MATCH($E875,'Sucursales y productos'!$D$2:$D$301,0)),""))</f>
        <v/>
      </c>
      <c r="H875" s="16" t="n"/>
      <c r="I875" s="16" t="n"/>
      <c r="J875" s="14" t="n"/>
      <c r="K875" s="16" t="n"/>
      <c r="L875" s="14" t="n"/>
      <c r="M875" s="13" t="n"/>
      <c r="N875" s="17">
        <f>IF(OR($H875="",$I875=""),"",MAX(0,$H875-$I875))</f>
        <v/>
      </c>
      <c r="O875" s="17">
        <f>IF(OR($I875="",$K875=""),"",$K875-$I875)</f>
        <v/>
      </c>
      <c r="P875" s="18">
        <f>IF($E875="","",IFERROR(INDEX('Sucursales y productos'!$G$2:$G$301,MATCH($E875,'Sucursales y productos'!$D$2:$D$301,0)),0))</f>
        <v/>
      </c>
      <c r="Q875" s="18">
        <f>IF($O875="","",$O875*N($P875))</f>
        <v/>
      </c>
      <c r="R875" s="18">
        <f>IF($I875="","",$I875*N($P875))</f>
        <v/>
      </c>
      <c r="S875" s="15">
        <f>IF($E875="","",IF($I875="","Pedido sin enviar",IF($K875="",IF(N($I875)&lt;N($H875),"Envío parcial · en camino","En camino"),IF($K875=$I875,IF(N($I875)&lt;N($H875),"Recibido · envío parcial","Recibido OK"),"Recibido con diferencia"))))</f>
        <v/>
      </c>
      <c r="T875" s="13" t="n"/>
      <c r="U875" s="15">
        <f>IF(OR($A875="",$A875&lt;&gt;Remito!$C$3),"",COUNTIF($A$2:$A875,$A875))</f>
        <v/>
      </c>
    </row>
    <row r="876">
      <c r="A876" s="13" t="n"/>
      <c r="B876" s="14" t="n"/>
      <c r="C876" s="13" t="n"/>
      <c r="D876" s="13" t="n"/>
      <c r="E876" s="13" t="n"/>
      <c r="F876" s="15">
        <f>IF($E876="","",IFERROR(INDEX('Sucursales y productos'!$E$2:$E$301,MATCH($E876,'Sucursales y productos'!$D$2:$D$301,0)),"Código no cargado"))</f>
        <v/>
      </c>
      <c r="G876" s="15">
        <f>IF($E876="","",IFERROR(INDEX('Sucursales y productos'!$F$2:$F$301,MATCH($E876,'Sucursales y productos'!$D$2:$D$301,0)),""))</f>
        <v/>
      </c>
      <c r="H876" s="16" t="n"/>
      <c r="I876" s="16" t="n"/>
      <c r="J876" s="14" t="n"/>
      <c r="K876" s="16" t="n"/>
      <c r="L876" s="14" t="n"/>
      <c r="M876" s="13" t="n"/>
      <c r="N876" s="17">
        <f>IF(OR($H876="",$I876=""),"",MAX(0,$H876-$I876))</f>
        <v/>
      </c>
      <c r="O876" s="17">
        <f>IF(OR($I876="",$K876=""),"",$K876-$I876)</f>
        <v/>
      </c>
      <c r="P876" s="18">
        <f>IF($E876="","",IFERROR(INDEX('Sucursales y productos'!$G$2:$G$301,MATCH($E876,'Sucursales y productos'!$D$2:$D$301,0)),0))</f>
        <v/>
      </c>
      <c r="Q876" s="18">
        <f>IF($O876="","",$O876*N($P876))</f>
        <v/>
      </c>
      <c r="R876" s="18">
        <f>IF($I876="","",$I876*N($P876))</f>
        <v/>
      </c>
      <c r="S876" s="15">
        <f>IF($E876="","",IF($I876="","Pedido sin enviar",IF($K876="",IF(N($I876)&lt;N($H876),"Envío parcial · en camino","En camino"),IF($K876=$I876,IF(N($I876)&lt;N($H876),"Recibido · envío parcial","Recibido OK"),"Recibido con diferencia"))))</f>
        <v/>
      </c>
      <c r="T876" s="13" t="n"/>
      <c r="U876" s="15">
        <f>IF(OR($A876="",$A876&lt;&gt;Remito!$C$3),"",COUNTIF($A$2:$A876,$A876))</f>
        <v/>
      </c>
    </row>
    <row r="877">
      <c r="A877" s="13" t="n"/>
      <c r="B877" s="14" t="n"/>
      <c r="C877" s="13" t="n"/>
      <c r="D877" s="13" t="n"/>
      <c r="E877" s="13" t="n"/>
      <c r="F877" s="15">
        <f>IF($E877="","",IFERROR(INDEX('Sucursales y productos'!$E$2:$E$301,MATCH($E877,'Sucursales y productos'!$D$2:$D$301,0)),"Código no cargado"))</f>
        <v/>
      </c>
      <c r="G877" s="15">
        <f>IF($E877="","",IFERROR(INDEX('Sucursales y productos'!$F$2:$F$301,MATCH($E877,'Sucursales y productos'!$D$2:$D$301,0)),""))</f>
        <v/>
      </c>
      <c r="H877" s="16" t="n"/>
      <c r="I877" s="16" t="n"/>
      <c r="J877" s="14" t="n"/>
      <c r="K877" s="16" t="n"/>
      <c r="L877" s="14" t="n"/>
      <c r="M877" s="13" t="n"/>
      <c r="N877" s="17">
        <f>IF(OR($H877="",$I877=""),"",MAX(0,$H877-$I877))</f>
        <v/>
      </c>
      <c r="O877" s="17">
        <f>IF(OR($I877="",$K877=""),"",$K877-$I877)</f>
        <v/>
      </c>
      <c r="P877" s="18">
        <f>IF($E877="","",IFERROR(INDEX('Sucursales y productos'!$G$2:$G$301,MATCH($E877,'Sucursales y productos'!$D$2:$D$301,0)),0))</f>
        <v/>
      </c>
      <c r="Q877" s="18">
        <f>IF($O877="","",$O877*N($P877))</f>
        <v/>
      </c>
      <c r="R877" s="18">
        <f>IF($I877="","",$I877*N($P877))</f>
        <v/>
      </c>
      <c r="S877" s="15">
        <f>IF($E877="","",IF($I877="","Pedido sin enviar",IF($K877="",IF(N($I877)&lt;N($H877),"Envío parcial · en camino","En camino"),IF($K877=$I877,IF(N($I877)&lt;N($H877),"Recibido · envío parcial","Recibido OK"),"Recibido con diferencia"))))</f>
        <v/>
      </c>
      <c r="T877" s="13" t="n"/>
      <c r="U877" s="15">
        <f>IF(OR($A877="",$A877&lt;&gt;Remito!$C$3),"",COUNTIF($A$2:$A877,$A877))</f>
        <v/>
      </c>
    </row>
    <row r="878">
      <c r="A878" s="13" t="n"/>
      <c r="B878" s="14" t="n"/>
      <c r="C878" s="13" t="n"/>
      <c r="D878" s="13" t="n"/>
      <c r="E878" s="13" t="n"/>
      <c r="F878" s="15">
        <f>IF($E878="","",IFERROR(INDEX('Sucursales y productos'!$E$2:$E$301,MATCH($E878,'Sucursales y productos'!$D$2:$D$301,0)),"Código no cargado"))</f>
        <v/>
      </c>
      <c r="G878" s="15">
        <f>IF($E878="","",IFERROR(INDEX('Sucursales y productos'!$F$2:$F$301,MATCH($E878,'Sucursales y productos'!$D$2:$D$301,0)),""))</f>
        <v/>
      </c>
      <c r="H878" s="16" t="n"/>
      <c r="I878" s="16" t="n"/>
      <c r="J878" s="14" t="n"/>
      <c r="K878" s="16" t="n"/>
      <c r="L878" s="14" t="n"/>
      <c r="M878" s="13" t="n"/>
      <c r="N878" s="17">
        <f>IF(OR($H878="",$I878=""),"",MAX(0,$H878-$I878))</f>
        <v/>
      </c>
      <c r="O878" s="17">
        <f>IF(OR($I878="",$K878=""),"",$K878-$I878)</f>
        <v/>
      </c>
      <c r="P878" s="18">
        <f>IF($E878="","",IFERROR(INDEX('Sucursales y productos'!$G$2:$G$301,MATCH($E878,'Sucursales y productos'!$D$2:$D$301,0)),0))</f>
        <v/>
      </c>
      <c r="Q878" s="18">
        <f>IF($O878="","",$O878*N($P878))</f>
        <v/>
      </c>
      <c r="R878" s="18">
        <f>IF($I878="","",$I878*N($P878))</f>
        <v/>
      </c>
      <c r="S878" s="15">
        <f>IF($E878="","",IF($I878="","Pedido sin enviar",IF($K878="",IF(N($I878)&lt;N($H878),"Envío parcial · en camino","En camino"),IF($K878=$I878,IF(N($I878)&lt;N($H878),"Recibido · envío parcial","Recibido OK"),"Recibido con diferencia"))))</f>
        <v/>
      </c>
      <c r="T878" s="13" t="n"/>
      <c r="U878" s="15">
        <f>IF(OR($A878="",$A878&lt;&gt;Remito!$C$3),"",COUNTIF($A$2:$A878,$A878))</f>
        <v/>
      </c>
    </row>
    <row r="879">
      <c r="A879" s="13" t="n"/>
      <c r="B879" s="14" t="n"/>
      <c r="C879" s="13" t="n"/>
      <c r="D879" s="13" t="n"/>
      <c r="E879" s="13" t="n"/>
      <c r="F879" s="15">
        <f>IF($E879="","",IFERROR(INDEX('Sucursales y productos'!$E$2:$E$301,MATCH($E879,'Sucursales y productos'!$D$2:$D$301,0)),"Código no cargado"))</f>
        <v/>
      </c>
      <c r="G879" s="15">
        <f>IF($E879="","",IFERROR(INDEX('Sucursales y productos'!$F$2:$F$301,MATCH($E879,'Sucursales y productos'!$D$2:$D$301,0)),""))</f>
        <v/>
      </c>
      <c r="H879" s="16" t="n"/>
      <c r="I879" s="16" t="n"/>
      <c r="J879" s="14" t="n"/>
      <c r="K879" s="16" t="n"/>
      <c r="L879" s="14" t="n"/>
      <c r="M879" s="13" t="n"/>
      <c r="N879" s="17">
        <f>IF(OR($H879="",$I879=""),"",MAX(0,$H879-$I879))</f>
        <v/>
      </c>
      <c r="O879" s="17">
        <f>IF(OR($I879="",$K879=""),"",$K879-$I879)</f>
        <v/>
      </c>
      <c r="P879" s="18">
        <f>IF($E879="","",IFERROR(INDEX('Sucursales y productos'!$G$2:$G$301,MATCH($E879,'Sucursales y productos'!$D$2:$D$301,0)),0))</f>
        <v/>
      </c>
      <c r="Q879" s="18">
        <f>IF($O879="","",$O879*N($P879))</f>
        <v/>
      </c>
      <c r="R879" s="18">
        <f>IF($I879="","",$I879*N($P879))</f>
        <v/>
      </c>
      <c r="S879" s="15">
        <f>IF($E879="","",IF($I879="","Pedido sin enviar",IF($K879="",IF(N($I879)&lt;N($H879),"Envío parcial · en camino","En camino"),IF($K879=$I879,IF(N($I879)&lt;N($H879),"Recibido · envío parcial","Recibido OK"),"Recibido con diferencia"))))</f>
        <v/>
      </c>
      <c r="T879" s="13" t="n"/>
      <c r="U879" s="15">
        <f>IF(OR($A879="",$A879&lt;&gt;Remito!$C$3),"",COUNTIF($A$2:$A879,$A879))</f>
        <v/>
      </c>
    </row>
    <row r="880">
      <c r="A880" s="13" t="n"/>
      <c r="B880" s="14" t="n"/>
      <c r="C880" s="13" t="n"/>
      <c r="D880" s="13" t="n"/>
      <c r="E880" s="13" t="n"/>
      <c r="F880" s="15">
        <f>IF($E880="","",IFERROR(INDEX('Sucursales y productos'!$E$2:$E$301,MATCH($E880,'Sucursales y productos'!$D$2:$D$301,0)),"Código no cargado"))</f>
        <v/>
      </c>
      <c r="G880" s="15">
        <f>IF($E880="","",IFERROR(INDEX('Sucursales y productos'!$F$2:$F$301,MATCH($E880,'Sucursales y productos'!$D$2:$D$301,0)),""))</f>
        <v/>
      </c>
      <c r="H880" s="16" t="n"/>
      <c r="I880" s="16" t="n"/>
      <c r="J880" s="14" t="n"/>
      <c r="K880" s="16" t="n"/>
      <c r="L880" s="14" t="n"/>
      <c r="M880" s="13" t="n"/>
      <c r="N880" s="17">
        <f>IF(OR($H880="",$I880=""),"",MAX(0,$H880-$I880))</f>
        <v/>
      </c>
      <c r="O880" s="17">
        <f>IF(OR($I880="",$K880=""),"",$K880-$I880)</f>
        <v/>
      </c>
      <c r="P880" s="18">
        <f>IF($E880="","",IFERROR(INDEX('Sucursales y productos'!$G$2:$G$301,MATCH($E880,'Sucursales y productos'!$D$2:$D$301,0)),0))</f>
        <v/>
      </c>
      <c r="Q880" s="18">
        <f>IF($O880="","",$O880*N($P880))</f>
        <v/>
      </c>
      <c r="R880" s="18">
        <f>IF($I880="","",$I880*N($P880))</f>
        <v/>
      </c>
      <c r="S880" s="15">
        <f>IF($E880="","",IF($I880="","Pedido sin enviar",IF($K880="",IF(N($I880)&lt;N($H880),"Envío parcial · en camino","En camino"),IF($K880=$I880,IF(N($I880)&lt;N($H880),"Recibido · envío parcial","Recibido OK"),"Recibido con diferencia"))))</f>
        <v/>
      </c>
      <c r="T880" s="13" t="n"/>
      <c r="U880" s="15">
        <f>IF(OR($A880="",$A880&lt;&gt;Remito!$C$3),"",COUNTIF($A$2:$A880,$A880))</f>
        <v/>
      </c>
    </row>
    <row r="881">
      <c r="A881" s="13" t="n"/>
      <c r="B881" s="14" t="n"/>
      <c r="C881" s="13" t="n"/>
      <c r="D881" s="13" t="n"/>
      <c r="E881" s="13" t="n"/>
      <c r="F881" s="15">
        <f>IF($E881="","",IFERROR(INDEX('Sucursales y productos'!$E$2:$E$301,MATCH($E881,'Sucursales y productos'!$D$2:$D$301,0)),"Código no cargado"))</f>
        <v/>
      </c>
      <c r="G881" s="15">
        <f>IF($E881="","",IFERROR(INDEX('Sucursales y productos'!$F$2:$F$301,MATCH($E881,'Sucursales y productos'!$D$2:$D$301,0)),""))</f>
        <v/>
      </c>
      <c r="H881" s="16" t="n"/>
      <c r="I881" s="16" t="n"/>
      <c r="J881" s="14" t="n"/>
      <c r="K881" s="16" t="n"/>
      <c r="L881" s="14" t="n"/>
      <c r="M881" s="13" t="n"/>
      <c r="N881" s="17">
        <f>IF(OR($H881="",$I881=""),"",MAX(0,$H881-$I881))</f>
        <v/>
      </c>
      <c r="O881" s="17">
        <f>IF(OR($I881="",$K881=""),"",$K881-$I881)</f>
        <v/>
      </c>
      <c r="P881" s="18">
        <f>IF($E881="","",IFERROR(INDEX('Sucursales y productos'!$G$2:$G$301,MATCH($E881,'Sucursales y productos'!$D$2:$D$301,0)),0))</f>
        <v/>
      </c>
      <c r="Q881" s="18">
        <f>IF($O881="","",$O881*N($P881))</f>
        <v/>
      </c>
      <c r="R881" s="18">
        <f>IF($I881="","",$I881*N($P881))</f>
        <v/>
      </c>
      <c r="S881" s="15">
        <f>IF($E881="","",IF($I881="","Pedido sin enviar",IF($K881="",IF(N($I881)&lt;N($H881),"Envío parcial · en camino","En camino"),IF($K881=$I881,IF(N($I881)&lt;N($H881),"Recibido · envío parcial","Recibido OK"),"Recibido con diferencia"))))</f>
        <v/>
      </c>
      <c r="T881" s="13" t="n"/>
      <c r="U881" s="15">
        <f>IF(OR($A881="",$A881&lt;&gt;Remito!$C$3),"",COUNTIF($A$2:$A881,$A881))</f>
        <v/>
      </c>
    </row>
    <row r="882">
      <c r="A882" s="13" t="n"/>
      <c r="B882" s="14" t="n"/>
      <c r="C882" s="13" t="n"/>
      <c r="D882" s="13" t="n"/>
      <c r="E882" s="13" t="n"/>
      <c r="F882" s="15">
        <f>IF($E882="","",IFERROR(INDEX('Sucursales y productos'!$E$2:$E$301,MATCH($E882,'Sucursales y productos'!$D$2:$D$301,0)),"Código no cargado"))</f>
        <v/>
      </c>
      <c r="G882" s="15">
        <f>IF($E882="","",IFERROR(INDEX('Sucursales y productos'!$F$2:$F$301,MATCH($E882,'Sucursales y productos'!$D$2:$D$301,0)),""))</f>
        <v/>
      </c>
      <c r="H882" s="16" t="n"/>
      <c r="I882" s="16" t="n"/>
      <c r="J882" s="14" t="n"/>
      <c r="K882" s="16" t="n"/>
      <c r="L882" s="14" t="n"/>
      <c r="M882" s="13" t="n"/>
      <c r="N882" s="17">
        <f>IF(OR($H882="",$I882=""),"",MAX(0,$H882-$I882))</f>
        <v/>
      </c>
      <c r="O882" s="17">
        <f>IF(OR($I882="",$K882=""),"",$K882-$I882)</f>
        <v/>
      </c>
      <c r="P882" s="18">
        <f>IF($E882="","",IFERROR(INDEX('Sucursales y productos'!$G$2:$G$301,MATCH($E882,'Sucursales y productos'!$D$2:$D$301,0)),0))</f>
        <v/>
      </c>
      <c r="Q882" s="18">
        <f>IF($O882="","",$O882*N($P882))</f>
        <v/>
      </c>
      <c r="R882" s="18">
        <f>IF($I882="","",$I882*N($P882))</f>
        <v/>
      </c>
      <c r="S882" s="15">
        <f>IF($E882="","",IF($I882="","Pedido sin enviar",IF($K882="",IF(N($I882)&lt;N($H882),"Envío parcial · en camino","En camino"),IF($K882=$I882,IF(N($I882)&lt;N($H882),"Recibido · envío parcial","Recibido OK"),"Recibido con diferencia"))))</f>
        <v/>
      </c>
      <c r="T882" s="13" t="n"/>
      <c r="U882" s="15">
        <f>IF(OR($A882="",$A882&lt;&gt;Remito!$C$3),"",COUNTIF($A$2:$A882,$A882))</f>
        <v/>
      </c>
    </row>
    <row r="883">
      <c r="A883" s="13" t="n"/>
      <c r="B883" s="14" t="n"/>
      <c r="C883" s="13" t="n"/>
      <c r="D883" s="13" t="n"/>
      <c r="E883" s="13" t="n"/>
      <c r="F883" s="15">
        <f>IF($E883="","",IFERROR(INDEX('Sucursales y productos'!$E$2:$E$301,MATCH($E883,'Sucursales y productos'!$D$2:$D$301,0)),"Código no cargado"))</f>
        <v/>
      </c>
      <c r="G883" s="15">
        <f>IF($E883="","",IFERROR(INDEX('Sucursales y productos'!$F$2:$F$301,MATCH($E883,'Sucursales y productos'!$D$2:$D$301,0)),""))</f>
        <v/>
      </c>
      <c r="H883" s="16" t="n"/>
      <c r="I883" s="16" t="n"/>
      <c r="J883" s="14" t="n"/>
      <c r="K883" s="16" t="n"/>
      <c r="L883" s="14" t="n"/>
      <c r="M883" s="13" t="n"/>
      <c r="N883" s="17">
        <f>IF(OR($H883="",$I883=""),"",MAX(0,$H883-$I883))</f>
        <v/>
      </c>
      <c r="O883" s="17">
        <f>IF(OR($I883="",$K883=""),"",$K883-$I883)</f>
        <v/>
      </c>
      <c r="P883" s="18">
        <f>IF($E883="","",IFERROR(INDEX('Sucursales y productos'!$G$2:$G$301,MATCH($E883,'Sucursales y productos'!$D$2:$D$301,0)),0))</f>
        <v/>
      </c>
      <c r="Q883" s="18">
        <f>IF($O883="","",$O883*N($P883))</f>
        <v/>
      </c>
      <c r="R883" s="18">
        <f>IF($I883="","",$I883*N($P883))</f>
        <v/>
      </c>
      <c r="S883" s="15">
        <f>IF($E883="","",IF($I883="","Pedido sin enviar",IF($K883="",IF(N($I883)&lt;N($H883),"Envío parcial · en camino","En camino"),IF($K883=$I883,IF(N($I883)&lt;N($H883),"Recibido · envío parcial","Recibido OK"),"Recibido con diferencia"))))</f>
        <v/>
      </c>
      <c r="T883" s="13" t="n"/>
      <c r="U883" s="15">
        <f>IF(OR($A883="",$A883&lt;&gt;Remito!$C$3),"",COUNTIF($A$2:$A883,$A883))</f>
        <v/>
      </c>
    </row>
    <row r="884">
      <c r="A884" s="13" t="n"/>
      <c r="B884" s="14" t="n"/>
      <c r="C884" s="13" t="n"/>
      <c r="D884" s="13" t="n"/>
      <c r="E884" s="13" t="n"/>
      <c r="F884" s="15">
        <f>IF($E884="","",IFERROR(INDEX('Sucursales y productos'!$E$2:$E$301,MATCH($E884,'Sucursales y productos'!$D$2:$D$301,0)),"Código no cargado"))</f>
        <v/>
      </c>
      <c r="G884" s="15">
        <f>IF($E884="","",IFERROR(INDEX('Sucursales y productos'!$F$2:$F$301,MATCH($E884,'Sucursales y productos'!$D$2:$D$301,0)),""))</f>
        <v/>
      </c>
      <c r="H884" s="16" t="n"/>
      <c r="I884" s="16" t="n"/>
      <c r="J884" s="14" t="n"/>
      <c r="K884" s="16" t="n"/>
      <c r="L884" s="14" t="n"/>
      <c r="M884" s="13" t="n"/>
      <c r="N884" s="17">
        <f>IF(OR($H884="",$I884=""),"",MAX(0,$H884-$I884))</f>
        <v/>
      </c>
      <c r="O884" s="17">
        <f>IF(OR($I884="",$K884=""),"",$K884-$I884)</f>
        <v/>
      </c>
      <c r="P884" s="18">
        <f>IF($E884="","",IFERROR(INDEX('Sucursales y productos'!$G$2:$G$301,MATCH($E884,'Sucursales y productos'!$D$2:$D$301,0)),0))</f>
        <v/>
      </c>
      <c r="Q884" s="18">
        <f>IF($O884="","",$O884*N($P884))</f>
        <v/>
      </c>
      <c r="R884" s="18">
        <f>IF($I884="","",$I884*N($P884))</f>
        <v/>
      </c>
      <c r="S884" s="15">
        <f>IF($E884="","",IF($I884="","Pedido sin enviar",IF($K884="",IF(N($I884)&lt;N($H884),"Envío parcial · en camino","En camino"),IF($K884=$I884,IF(N($I884)&lt;N($H884),"Recibido · envío parcial","Recibido OK"),"Recibido con diferencia"))))</f>
        <v/>
      </c>
      <c r="T884" s="13" t="n"/>
      <c r="U884" s="15">
        <f>IF(OR($A884="",$A884&lt;&gt;Remito!$C$3),"",COUNTIF($A$2:$A884,$A884))</f>
        <v/>
      </c>
    </row>
    <row r="885">
      <c r="A885" s="13" t="n"/>
      <c r="B885" s="14" t="n"/>
      <c r="C885" s="13" t="n"/>
      <c r="D885" s="13" t="n"/>
      <c r="E885" s="13" t="n"/>
      <c r="F885" s="15">
        <f>IF($E885="","",IFERROR(INDEX('Sucursales y productos'!$E$2:$E$301,MATCH($E885,'Sucursales y productos'!$D$2:$D$301,0)),"Código no cargado"))</f>
        <v/>
      </c>
      <c r="G885" s="15">
        <f>IF($E885="","",IFERROR(INDEX('Sucursales y productos'!$F$2:$F$301,MATCH($E885,'Sucursales y productos'!$D$2:$D$301,0)),""))</f>
        <v/>
      </c>
      <c r="H885" s="16" t="n"/>
      <c r="I885" s="16" t="n"/>
      <c r="J885" s="14" t="n"/>
      <c r="K885" s="16" t="n"/>
      <c r="L885" s="14" t="n"/>
      <c r="M885" s="13" t="n"/>
      <c r="N885" s="17">
        <f>IF(OR($H885="",$I885=""),"",MAX(0,$H885-$I885))</f>
        <v/>
      </c>
      <c r="O885" s="17">
        <f>IF(OR($I885="",$K885=""),"",$K885-$I885)</f>
        <v/>
      </c>
      <c r="P885" s="18">
        <f>IF($E885="","",IFERROR(INDEX('Sucursales y productos'!$G$2:$G$301,MATCH($E885,'Sucursales y productos'!$D$2:$D$301,0)),0))</f>
        <v/>
      </c>
      <c r="Q885" s="18">
        <f>IF($O885="","",$O885*N($P885))</f>
        <v/>
      </c>
      <c r="R885" s="18">
        <f>IF($I885="","",$I885*N($P885))</f>
        <v/>
      </c>
      <c r="S885" s="15">
        <f>IF($E885="","",IF($I885="","Pedido sin enviar",IF($K885="",IF(N($I885)&lt;N($H885),"Envío parcial · en camino","En camino"),IF($K885=$I885,IF(N($I885)&lt;N($H885),"Recibido · envío parcial","Recibido OK"),"Recibido con diferencia"))))</f>
        <v/>
      </c>
      <c r="T885" s="13" t="n"/>
      <c r="U885" s="15">
        <f>IF(OR($A885="",$A885&lt;&gt;Remito!$C$3),"",COUNTIF($A$2:$A885,$A885))</f>
        <v/>
      </c>
    </row>
    <row r="886">
      <c r="A886" s="13" t="n"/>
      <c r="B886" s="14" t="n"/>
      <c r="C886" s="13" t="n"/>
      <c r="D886" s="13" t="n"/>
      <c r="E886" s="13" t="n"/>
      <c r="F886" s="15">
        <f>IF($E886="","",IFERROR(INDEX('Sucursales y productos'!$E$2:$E$301,MATCH($E886,'Sucursales y productos'!$D$2:$D$301,0)),"Código no cargado"))</f>
        <v/>
      </c>
      <c r="G886" s="15">
        <f>IF($E886="","",IFERROR(INDEX('Sucursales y productos'!$F$2:$F$301,MATCH($E886,'Sucursales y productos'!$D$2:$D$301,0)),""))</f>
        <v/>
      </c>
      <c r="H886" s="16" t="n"/>
      <c r="I886" s="16" t="n"/>
      <c r="J886" s="14" t="n"/>
      <c r="K886" s="16" t="n"/>
      <c r="L886" s="14" t="n"/>
      <c r="M886" s="13" t="n"/>
      <c r="N886" s="17">
        <f>IF(OR($H886="",$I886=""),"",MAX(0,$H886-$I886))</f>
        <v/>
      </c>
      <c r="O886" s="17">
        <f>IF(OR($I886="",$K886=""),"",$K886-$I886)</f>
        <v/>
      </c>
      <c r="P886" s="18">
        <f>IF($E886="","",IFERROR(INDEX('Sucursales y productos'!$G$2:$G$301,MATCH($E886,'Sucursales y productos'!$D$2:$D$301,0)),0))</f>
        <v/>
      </c>
      <c r="Q886" s="18">
        <f>IF($O886="","",$O886*N($P886))</f>
        <v/>
      </c>
      <c r="R886" s="18">
        <f>IF($I886="","",$I886*N($P886))</f>
        <v/>
      </c>
      <c r="S886" s="15">
        <f>IF($E886="","",IF($I886="","Pedido sin enviar",IF($K886="",IF(N($I886)&lt;N($H886),"Envío parcial · en camino","En camino"),IF($K886=$I886,IF(N($I886)&lt;N($H886),"Recibido · envío parcial","Recibido OK"),"Recibido con diferencia"))))</f>
        <v/>
      </c>
      <c r="T886" s="13" t="n"/>
      <c r="U886" s="15">
        <f>IF(OR($A886="",$A886&lt;&gt;Remito!$C$3),"",COUNTIF($A$2:$A886,$A886))</f>
        <v/>
      </c>
    </row>
    <row r="887">
      <c r="A887" s="13" t="n"/>
      <c r="B887" s="14" t="n"/>
      <c r="C887" s="13" t="n"/>
      <c r="D887" s="13" t="n"/>
      <c r="E887" s="13" t="n"/>
      <c r="F887" s="15">
        <f>IF($E887="","",IFERROR(INDEX('Sucursales y productos'!$E$2:$E$301,MATCH($E887,'Sucursales y productos'!$D$2:$D$301,0)),"Código no cargado"))</f>
        <v/>
      </c>
      <c r="G887" s="15">
        <f>IF($E887="","",IFERROR(INDEX('Sucursales y productos'!$F$2:$F$301,MATCH($E887,'Sucursales y productos'!$D$2:$D$301,0)),""))</f>
        <v/>
      </c>
      <c r="H887" s="16" t="n"/>
      <c r="I887" s="16" t="n"/>
      <c r="J887" s="14" t="n"/>
      <c r="K887" s="16" t="n"/>
      <c r="L887" s="14" t="n"/>
      <c r="M887" s="13" t="n"/>
      <c r="N887" s="17">
        <f>IF(OR($H887="",$I887=""),"",MAX(0,$H887-$I887))</f>
        <v/>
      </c>
      <c r="O887" s="17">
        <f>IF(OR($I887="",$K887=""),"",$K887-$I887)</f>
        <v/>
      </c>
      <c r="P887" s="18">
        <f>IF($E887="","",IFERROR(INDEX('Sucursales y productos'!$G$2:$G$301,MATCH($E887,'Sucursales y productos'!$D$2:$D$301,0)),0))</f>
        <v/>
      </c>
      <c r="Q887" s="18">
        <f>IF($O887="","",$O887*N($P887))</f>
        <v/>
      </c>
      <c r="R887" s="18">
        <f>IF($I887="","",$I887*N($P887))</f>
        <v/>
      </c>
      <c r="S887" s="15">
        <f>IF($E887="","",IF($I887="","Pedido sin enviar",IF($K887="",IF(N($I887)&lt;N($H887),"Envío parcial · en camino","En camino"),IF($K887=$I887,IF(N($I887)&lt;N($H887),"Recibido · envío parcial","Recibido OK"),"Recibido con diferencia"))))</f>
        <v/>
      </c>
      <c r="T887" s="13" t="n"/>
      <c r="U887" s="15">
        <f>IF(OR($A887="",$A887&lt;&gt;Remito!$C$3),"",COUNTIF($A$2:$A887,$A887))</f>
        <v/>
      </c>
    </row>
    <row r="888">
      <c r="A888" s="13" t="n"/>
      <c r="B888" s="14" t="n"/>
      <c r="C888" s="13" t="n"/>
      <c r="D888" s="13" t="n"/>
      <c r="E888" s="13" t="n"/>
      <c r="F888" s="15">
        <f>IF($E888="","",IFERROR(INDEX('Sucursales y productos'!$E$2:$E$301,MATCH($E888,'Sucursales y productos'!$D$2:$D$301,0)),"Código no cargado"))</f>
        <v/>
      </c>
      <c r="G888" s="15">
        <f>IF($E888="","",IFERROR(INDEX('Sucursales y productos'!$F$2:$F$301,MATCH($E888,'Sucursales y productos'!$D$2:$D$301,0)),""))</f>
        <v/>
      </c>
      <c r="H888" s="16" t="n"/>
      <c r="I888" s="16" t="n"/>
      <c r="J888" s="14" t="n"/>
      <c r="K888" s="16" t="n"/>
      <c r="L888" s="14" t="n"/>
      <c r="M888" s="13" t="n"/>
      <c r="N888" s="17">
        <f>IF(OR($H888="",$I888=""),"",MAX(0,$H888-$I888))</f>
        <v/>
      </c>
      <c r="O888" s="17">
        <f>IF(OR($I888="",$K888=""),"",$K888-$I888)</f>
        <v/>
      </c>
      <c r="P888" s="18">
        <f>IF($E888="","",IFERROR(INDEX('Sucursales y productos'!$G$2:$G$301,MATCH($E888,'Sucursales y productos'!$D$2:$D$301,0)),0))</f>
        <v/>
      </c>
      <c r="Q888" s="18">
        <f>IF($O888="","",$O888*N($P888))</f>
        <v/>
      </c>
      <c r="R888" s="18">
        <f>IF($I888="","",$I888*N($P888))</f>
        <v/>
      </c>
      <c r="S888" s="15">
        <f>IF($E888="","",IF($I888="","Pedido sin enviar",IF($K888="",IF(N($I888)&lt;N($H888),"Envío parcial · en camino","En camino"),IF($K888=$I888,IF(N($I888)&lt;N($H888),"Recibido · envío parcial","Recibido OK"),"Recibido con diferencia"))))</f>
        <v/>
      </c>
      <c r="T888" s="13" t="n"/>
      <c r="U888" s="15">
        <f>IF(OR($A888="",$A888&lt;&gt;Remito!$C$3),"",COUNTIF($A$2:$A888,$A888))</f>
        <v/>
      </c>
    </row>
    <row r="889">
      <c r="A889" s="13" t="n"/>
      <c r="B889" s="14" t="n"/>
      <c r="C889" s="13" t="n"/>
      <c r="D889" s="13" t="n"/>
      <c r="E889" s="13" t="n"/>
      <c r="F889" s="15">
        <f>IF($E889="","",IFERROR(INDEX('Sucursales y productos'!$E$2:$E$301,MATCH($E889,'Sucursales y productos'!$D$2:$D$301,0)),"Código no cargado"))</f>
        <v/>
      </c>
      <c r="G889" s="15">
        <f>IF($E889="","",IFERROR(INDEX('Sucursales y productos'!$F$2:$F$301,MATCH($E889,'Sucursales y productos'!$D$2:$D$301,0)),""))</f>
        <v/>
      </c>
      <c r="H889" s="16" t="n"/>
      <c r="I889" s="16" t="n"/>
      <c r="J889" s="14" t="n"/>
      <c r="K889" s="16" t="n"/>
      <c r="L889" s="14" t="n"/>
      <c r="M889" s="13" t="n"/>
      <c r="N889" s="17">
        <f>IF(OR($H889="",$I889=""),"",MAX(0,$H889-$I889))</f>
        <v/>
      </c>
      <c r="O889" s="17">
        <f>IF(OR($I889="",$K889=""),"",$K889-$I889)</f>
        <v/>
      </c>
      <c r="P889" s="18">
        <f>IF($E889="","",IFERROR(INDEX('Sucursales y productos'!$G$2:$G$301,MATCH($E889,'Sucursales y productos'!$D$2:$D$301,0)),0))</f>
        <v/>
      </c>
      <c r="Q889" s="18">
        <f>IF($O889="","",$O889*N($P889))</f>
        <v/>
      </c>
      <c r="R889" s="18">
        <f>IF($I889="","",$I889*N($P889))</f>
        <v/>
      </c>
      <c r="S889" s="15">
        <f>IF($E889="","",IF($I889="","Pedido sin enviar",IF($K889="",IF(N($I889)&lt;N($H889),"Envío parcial · en camino","En camino"),IF($K889=$I889,IF(N($I889)&lt;N($H889),"Recibido · envío parcial","Recibido OK"),"Recibido con diferencia"))))</f>
        <v/>
      </c>
      <c r="T889" s="13" t="n"/>
      <c r="U889" s="15">
        <f>IF(OR($A889="",$A889&lt;&gt;Remito!$C$3),"",COUNTIF($A$2:$A889,$A889))</f>
        <v/>
      </c>
    </row>
    <row r="890">
      <c r="A890" s="13" t="n"/>
      <c r="B890" s="14" t="n"/>
      <c r="C890" s="13" t="n"/>
      <c r="D890" s="13" t="n"/>
      <c r="E890" s="13" t="n"/>
      <c r="F890" s="15">
        <f>IF($E890="","",IFERROR(INDEX('Sucursales y productos'!$E$2:$E$301,MATCH($E890,'Sucursales y productos'!$D$2:$D$301,0)),"Código no cargado"))</f>
        <v/>
      </c>
      <c r="G890" s="15">
        <f>IF($E890="","",IFERROR(INDEX('Sucursales y productos'!$F$2:$F$301,MATCH($E890,'Sucursales y productos'!$D$2:$D$301,0)),""))</f>
        <v/>
      </c>
      <c r="H890" s="16" t="n"/>
      <c r="I890" s="16" t="n"/>
      <c r="J890" s="14" t="n"/>
      <c r="K890" s="16" t="n"/>
      <c r="L890" s="14" t="n"/>
      <c r="M890" s="13" t="n"/>
      <c r="N890" s="17">
        <f>IF(OR($H890="",$I890=""),"",MAX(0,$H890-$I890))</f>
        <v/>
      </c>
      <c r="O890" s="17">
        <f>IF(OR($I890="",$K890=""),"",$K890-$I890)</f>
        <v/>
      </c>
      <c r="P890" s="18">
        <f>IF($E890="","",IFERROR(INDEX('Sucursales y productos'!$G$2:$G$301,MATCH($E890,'Sucursales y productos'!$D$2:$D$301,0)),0))</f>
        <v/>
      </c>
      <c r="Q890" s="18">
        <f>IF($O890="","",$O890*N($P890))</f>
        <v/>
      </c>
      <c r="R890" s="18">
        <f>IF($I890="","",$I890*N($P890))</f>
        <v/>
      </c>
      <c r="S890" s="15">
        <f>IF($E890="","",IF($I890="","Pedido sin enviar",IF($K890="",IF(N($I890)&lt;N($H890),"Envío parcial · en camino","En camino"),IF($K890=$I890,IF(N($I890)&lt;N($H890),"Recibido · envío parcial","Recibido OK"),"Recibido con diferencia"))))</f>
        <v/>
      </c>
      <c r="T890" s="13" t="n"/>
      <c r="U890" s="15">
        <f>IF(OR($A890="",$A890&lt;&gt;Remito!$C$3),"",COUNTIF($A$2:$A890,$A890))</f>
        <v/>
      </c>
    </row>
    <row r="891">
      <c r="A891" s="13" t="n"/>
      <c r="B891" s="14" t="n"/>
      <c r="C891" s="13" t="n"/>
      <c r="D891" s="13" t="n"/>
      <c r="E891" s="13" t="n"/>
      <c r="F891" s="15">
        <f>IF($E891="","",IFERROR(INDEX('Sucursales y productos'!$E$2:$E$301,MATCH($E891,'Sucursales y productos'!$D$2:$D$301,0)),"Código no cargado"))</f>
        <v/>
      </c>
      <c r="G891" s="15">
        <f>IF($E891="","",IFERROR(INDEX('Sucursales y productos'!$F$2:$F$301,MATCH($E891,'Sucursales y productos'!$D$2:$D$301,0)),""))</f>
        <v/>
      </c>
      <c r="H891" s="16" t="n"/>
      <c r="I891" s="16" t="n"/>
      <c r="J891" s="14" t="n"/>
      <c r="K891" s="16" t="n"/>
      <c r="L891" s="14" t="n"/>
      <c r="M891" s="13" t="n"/>
      <c r="N891" s="17">
        <f>IF(OR($H891="",$I891=""),"",MAX(0,$H891-$I891))</f>
        <v/>
      </c>
      <c r="O891" s="17">
        <f>IF(OR($I891="",$K891=""),"",$K891-$I891)</f>
        <v/>
      </c>
      <c r="P891" s="18">
        <f>IF($E891="","",IFERROR(INDEX('Sucursales y productos'!$G$2:$G$301,MATCH($E891,'Sucursales y productos'!$D$2:$D$301,0)),0))</f>
        <v/>
      </c>
      <c r="Q891" s="18">
        <f>IF($O891="","",$O891*N($P891))</f>
        <v/>
      </c>
      <c r="R891" s="18">
        <f>IF($I891="","",$I891*N($P891))</f>
        <v/>
      </c>
      <c r="S891" s="15">
        <f>IF($E891="","",IF($I891="","Pedido sin enviar",IF($K891="",IF(N($I891)&lt;N($H891),"Envío parcial · en camino","En camino"),IF($K891=$I891,IF(N($I891)&lt;N($H891),"Recibido · envío parcial","Recibido OK"),"Recibido con diferencia"))))</f>
        <v/>
      </c>
      <c r="T891" s="13" t="n"/>
      <c r="U891" s="15">
        <f>IF(OR($A891="",$A891&lt;&gt;Remito!$C$3),"",COUNTIF($A$2:$A891,$A891))</f>
        <v/>
      </c>
    </row>
    <row r="892">
      <c r="A892" s="13" t="n"/>
      <c r="B892" s="14" t="n"/>
      <c r="C892" s="13" t="n"/>
      <c r="D892" s="13" t="n"/>
      <c r="E892" s="13" t="n"/>
      <c r="F892" s="15">
        <f>IF($E892="","",IFERROR(INDEX('Sucursales y productos'!$E$2:$E$301,MATCH($E892,'Sucursales y productos'!$D$2:$D$301,0)),"Código no cargado"))</f>
        <v/>
      </c>
      <c r="G892" s="15">
        <f>IF($E892="","",IFERROR(INDEX('Sucursales y productos'!$F$2:$F$301,MATCH($E892,'Sucursales y productos'!$D$2:$D$301,0)),""))</f>
        <v/>
      </c>
      <c r="H892" s="16" t="n"/>
      <c r="I892" s="16" t="n"/>
      <c r="J892" s="14" t="n"/>
      <c r="K892" s="16" t="n"/>
      <c r="L892" s="14" t="n"/>
      <c r="M892" s="13" t="n"/>
      <c r="N892" s="17">
        <f>IF(OR($H892="",$I892=""),"",MAX(0,$H892-$I892))</f>
        <v/>
      </c>
      <c r="O892" s="17">
        <f>IF(OR($I892="",$K892=""),"",$K892-$I892)</f>
        <v/>
      </c>
      <c r="P892" s="18">
        <f>IF($E892="","",IFERROR(INDEX('Sucursales y productos'!$G$2:$G$301,MATCH($E892,'Sucursales y productos'!$D$2:$D$301,0)),0))</f>
        <v/>
      </c>
      <c r="Q892" s="18">
        <f>IF($O892="","",$O892*N($P892))</f>
        <v/>
      </c>
      <c r="R892" s="18">
        <f>IF($I892="","",$I892*N($P892))</f>
        <v/>
      </c>
      <c r="S892" s="15">
        <f>IF($E892="","",IF($I892="","Pedido sin enviar",IF($K892="",IF(N($I892)&lt;N($H892),"Envío parcial · en camino","En camino"),IF($K892=$I892,IF(N($I892)&lt;N($H892),"Recibido · envío parcial","Recibido OK"),"Recibido con diferencia"))))</f>
        <v/>
      </c>
      <c r="T892" s="13" t="n"/>
      <c r="U892" s="15">
        <f>IF(OR($A892="",$A892&lt;&gt;Remito!$C$3),"",COUNTIF($A$2:$A892,$A892))</f>
        <v/>
      </c>
    </row>
    <row r="893">
      <c r="A893" s="13" t="n"/>
      <c r="B893" s="14" t="n"/>
      <c r="C893" s="13" t="n"/>
      <c r="D893" s="13" t="n"/>
      <c r="E893" s="13" t="n"/>
      <c r="F893" s="15">
        <f>IF($E893="","",IFERROR(INDEX('Sucursales y productos'!$E$2:$E$301,MATCH($E893,'Sucursales y productos'!$D$2:$D$301,0)),"Código no cargado"))</f>
        <v/>
      </c>
      <c r="G893" s="15">
        <f>IF($E893="","",IFERROR(INDEX('Sucursales y productos'!$F$2:$F$301,MATCH($E893,'Sucursales y productos'!$D$2:$D$301,0)),""))</f>
        <v/>
      </c>
      <c r="H893" s="16" t="n"/>
      <c r="I893" s="16" t="n"/>
      <c r="J893" s="14" t="n"/>
      <c r="K893" s="16" t="n"/>
      <c r="L893" s="14" t="n"/>
      <c r="M893" s="13" t="n"/>
      <c r="N893" s="17">
        <f>IF(OR($H893="",$I893=""),"",MAX(0,$H893-$I893))</f>
        <v/>
      </c>
      <c r="O893" s="17">
        <f>IF(OR($I893="",$K893=""),"",$K893-$I893)</f>
        <v/>
      </c>
      <c r="P893" s="18">
        <f>IF($E893="","",IFERROR(INDEX('Sucursales y productos'!$G$2:$G$301,MATCH($E893,'Sucursales y productos'!$D$2:$D$301,0)),0))</f>
        <v/>
      </c>
      <c r="Q893" s="18">
        <f>IF($O893="","",$O893*N($P893))</f>
        <v/>
      </c>
      <c r="R893" s="18">
        <f>IF($I893="","",$I893*N($P893))</f>
        <v/>
      </c>
      <c r="S893" s="15">
        <f>IF($E893="","",IF($I893="","Pedido sin enviar",IF($K893="",IF(N($I893)&lt;N($H893),"Envío parcial · en camino","En camino"),IF($K893=$I893,IF(N($I893)&lt;N($H893),"Recibido · envío parcial","Recibido OK"),"Recibido con diferencia"))))</f>
        <v/>
      </c>
      <c r="T893" s="13" t="n"/>
      <c r="U893" s="15">
        <f>IF(OR($A893="",$A893&lt;&gt;Remito!$C$3),"",COUNTIF($A$2:$A893,$A893))</f>
        <v/>
      </c>
    </row>
    <row r="894">
      <c r="A894" s="13" t="n"/>
      <c r="B894" s="14" t="n"/>
      <c r="C894" s="13" t="n"/>
      <c r="D894" s="13" t="n"/>
      <c r="E894" s="13" t="n"/>
      <c r="F894" s="15">
        <f>IF($E894="","",IFERROR(INDEX('Sucursales y productos'!$E$2:$E$301,MATCH($E894,'Sucursales y productos'!$D$2:$D$301,0)),"Código no cargado"))</f>
        <v/>
      </c>
      <c r="G894" s="15">
        <f>IF($E894="","",IFERROR(INDEX('Sucursales y productos'!$F$2:$F$301,MATCH($E894,'Sucursales y productos'!$D$2:$D$301,0)),""))</f>
        <v/>
      </c>
      <c r="H894" s="16" t="n"/>
      <c r="I894" s="16" t="n"/>
      <c r="J894" s="14" t="n"/>
      <c r="K894" s="16" t="n"/>
      <c r="L894" s="14" t="n"/>
      <c r="M894" s="13" t="n"/>
      <c r="N894" s="17">
        <f>IF(OR($H894="",$I894=""),"",MAX(0,$H894-$I894))</f>
        <v/>
      </c>
      <c r="O894" s="17">
        <f>IF(OR($I894="",$K894=""),"",$K894-$I894)</f>
        <v/>
      </c>
      <c r="P894" s="18">
        <f>IF($E894="","",IFERROR(INDEX('Sucursales y productos'!$G$2:$G$301,MATCH($E894,'Sucursales y productos'!$D$2:$D$301,0)),0))</f>
        <v/>
      </c>
      <c r="Q894" s="18">
        <f>IF($O894="","",$O894*N($P894))</f>
        <v/>
      </c>
      <c r="R894" s="18">
        <f>IF($I894="","",$I894*N($P894))</f>
        <v/>
      </c>
      <c r="S894" s="15">
        <f>IF($E894="","",IF($I894="","Pedido sin enviar",IF($K894="",IF(N($I894)&lt;N($H894),"Envío parcial · en camino","En camino"),IF($K894=$I894,IF(N($I894)&lt;N($H894),"Recibido · envío parcial","Recibido OK"),"Recibido con diferencia"))))</f>
        <v/>
      </c>
      <c r="T894" s="13" t="n"/>
      <c r="U894" s="15">
        <f>IF(OR($A894="",$A894&lt;&gt;Remito!$C$3),"",COUNTIF($A$2:$A894,$A894))</f>
        <v/>
      </c>
    </row>
    <row r="895">
      <c r="A895" s="13" t="n"/>
      <c r="B895" s="14" t="n"/>
      <c r="C895" s="13" t="n"/>
      <c r="D895" s="13" t="n"/>
      <c r="E895" s="13" t="n"/>
      <c r="F895" s="15">
        <f>IF($E895="","",IFERROR(INDEX('Sucursales y productos'!$E$2:$E$301,MATCH($E895,'Sucursales y productos'!$D$2:$D$301,0)),"Código no cargado"))</f>
        <v/>
      </c>
      <c r="G895" s="15">
        <f>IF($E895="","",IFERROR(INDEX('Sucursales y productos'!$F$2:$F$301,MATCH($E895,'Sucursales y productos'!$D$2:$D$301,0)),""))</f>
        <v/>
      </c>
      <c r="H895" s="16" t="n"/>
      <c r="I895" s="16" t="n"/>
      <c r="J895" s="14" t="n"/>
      <c r="K895" s="16" t="n"/>
      <c r="L895" s="14" t="n"/>
      <c r="M895" s="13" t="n"/>
      <c r="N895" s="17">
        <f>IF(OR($H895="",$I895=""),"",MAX(0,$H895-$I895))</f>
        <v/>
      </c>
      <c r="O895" s="17">
        <f>IF(OR($I895="",$K895=""),"",$K895-$I895)</f>
        <v/>
      </c>
      <c r="P895" s="18">
        <f>IF($E895="","",IFERROR(INDEX('Sucursales y productos'!$G$2:$G$301,MATCH($E895,'Sucursales y productos'!$D$2:$D$301,0)),0))</f>
        <v/>
      </c>
      <c r="Q895" s="18">
        <f>IF($O895="","",$O895*N($P895))</f>
        <v/>
      </c>
      <c r="R895" s="18">
        <f>IF($I895="","",$I895*N($P895))</f>
        <v/>
      </c>
      <c r="S895" s="15">
        <f>IF($E895="","",IF($I895="","Pedido sin enviar",IF($K895="",IF(N($I895)&lt;N($H895),"Envío parcial · en camino","En camino"),IF($K895=$I895,IF(N($I895)&lt;N($H895),"Recibido · envío parcial","Recibido OK"),"Recibido con diferencia"))))</f>
        <v/>
      </c>
      <c r="T895" s="13" t="n"/>
      <c r="U895" s="15">
        <f>IF(OR($A895="",$A895&lt;&gt;Remito!$C$3),"",COUNTIF($A$2:$A895,$A895))</f>
        <v/>
      </c>
    </row>
    <row r="896">
      <c r="A896" s="13" t="n"/>
      <c r="B896" s="14" t="n"/>
      <c r="C896" s="13" t="n"/>
      <c r="D896" s="13" t="n"/>
      <c r="E896" s="13" t="n"/>
      <c r="F896" s="15">
        <f>IF($E896="","",IFERROR(INDEX('Sucursales y productos'!$E$2:$E$301,MATCH($E896,'Sucursales y productos'!$D$2:$D$301,0)),"Código no cargado"))</f>
        <v/>
      </c>
      <c r="G896" s="15">
        <f>IF($E896="","",IFERROR(INDEX('Sucursales y productos'!$F$2:$F$301,MATCH($E896,'Sucursales y productos'!$D$2:$D$301,0)),""))</f>
        <v/>
      </c>
      <c r="H896" s="16" t="n"/>
      <c r="I896" s="16" t="n"/>
      <c r="J896" s="14" t="n"/>
      <c r="K896" s="16" t="n"/>
      <c r="L896" s="14" t="n"/>
      <c r="M896" s="13" t="n"/>
      <c r="N896" s="17">
        <f>IF(OR($H896="",$I896=""),"",MAX(0,$H896-$I896))</f>
        <v/>
      </c>
      <c r="O896" s="17">
        <f>IF(OR($I896="",$K896=""),"",$K896-$I896)</f>
        <v/>
      </c>
      <c r="P896" s="18">
        <f>IF($E896="","",IFERROR(INDEX('Sucursales y productos'!$G$2:$G$301,MATCH($E896,'Sucursales y productos'!$D$2:$D$301,0)),0))</f>
        <v/>
      </c>
      <c r="Q896" s="18">
        <f>IF($O896="","",$O896*N($P896))</f>
        <v/>
      </c>
      <c r="R896" s="18">
        <f>IF($I896="","",$I896*N($P896))</f>
        <v/>
      </c>
      <c r="S896" s="15">
        <f>IF($E896="","",IF($I896="","Pedido sin enviar",IF($K896="",IF(N($I896)&lt;N($H896),"Envío parcial · en camino","En camino"),IF($K896=$I896,IF(N($I896)&lt;N($H896),"Recibido · envío parcial","Recibido OK"),"Recibido con diferencia"))))</f>
        <v/>
      </c>
      <c r="T896" s="13" t="n"/>
      <c r="U896" s="15">
        <f>IF(OR($A896="",$A896&lt;&gt;Remito!$C$3),"",COUNTIF($A$2:$A896,$A896))</f>
        <v/>
      </c>
    </row>
    <row r="897">
      <c r="A897" s="13" t="n"/>
      <c r="B897" s="14" t="n"/>
      <c r="C897" s="13" t="n"/>
      <c r="D897" s="13" t="n"/>
      <c r="E897" s="13" t="n"/>
      <c r="F897" s="15">
        <f>IF($E897="","",IFERROR(INDEX('Sucursales y productos'!$E$2:$E$301,MATCH($E897,'Sucursales y productos'!$D$2:$D$301,0)),"Código no cargado"))</f>
        <v/>
      </c>
      <c r="G897" s="15">
        <f>IF($E897="","",IFERROR(INDEX('Sucursales y productos'!$F$2:$F$301,MATCH($E897,'Sucursales y productos'!$D$2:$D$301,0)),""))</f>
        <v/>
      </c>
      <c r="H897" s="16" t="n"/>
      <c r="I897" s="16" t="n"/>
      <c r="J897" s="14" t="n"/>
      <c r="K897" s="16" t="n"/>
      <c r="L897" s="14" t="n"/>
      <c r="M897" s="13" t="n"/>
      <c r="N897" s="17">
        <f>IF(OR($H897="",$I897=""),"",MAX(0,$H897-$I897))</f>
        <v/>
      </c>
      <c r="O897" s="17">
        <f>IF(OR($I897="",$K897=""),"",$K897-$I897)</f>
        <v/>
      </c>
      <c r="P897" s="18">
        <f>IF($E897="","",IFERROR(INDEX('Sucursales y productos'!$G$2:$G$301,MATCH($E897,'Sucursales y productos'!$D$2:$D$301,0)),0))</f>
        <v/>
      </c>
      <c r="Q897" s="18">
        <f>IF($O897="","",$O897*N($P897))</f>
        <v/>
      </c>
      <c r="R897" s="18">
        <f>IF($I897="","",$I897*N($P897))</f>
        <v/>
      </c>
      <c r="S897" s="15">
        <f>IF($E897="","",IF($I897="","Pedido sin enviar",IF($K897="",IF(N($I897)&lt;N($H897),"Envío parcial · en camino","En camino"),IF($K897=$I897,IF(N($I897)&lt;N($H897),"Recibido · envío parcial","Recibido OK"),"Recibido con diferencia"))))</f>
        <v/>
      </c>
      <c r="T897" s="13" t="n"/>
      <c r="U897" s="15">
        <f>IF(OR($A897="",$A897&lt;&gt;Remito!$C$3),"",COUNTIF($A$2:$A897,$A897))</f>
        <v/>
      </c>
    </row>
    <row r="898">
      <c r="A898" s="13" t="n"/>
      <c r="B898" s="14" t="n"/>
      <c r="C898" s="13" t="n"/>
      <c r="D898" s="13" t="n"/>
      <c r="E898" s="13" t="n"/>
      <c r="F898" s="15">
        <f>IF($E898="","",IFERROR(INDEX('Sucursales y productos'!$E$2:$E$301,MATCH($E898,'Sucursales y productos'!$D$2:$D$301,0)),"Código no cargado"))</f>
        <v/>
      </c>
      <c r="G898" s="15">
        <f>IF($E898="","",IFERROR(INDEX('Sucursales y productos'!$F$2:$F$301,MATCH($E898,'Sucursales y productos'!$D$2:$D$301,0)),""))</f>
        <v/>
      </c>
      <c r="H898" s="16" t="n"/>
      <c r="I898" s="16" t="n"/>
      <c r="J898" s="14" t="n"/>
      <c r="K898" s="16" t="n"/>
      <c r="L898" s="14" t="n"/>
      <c r="M898" s="13" t="n"/>
      <c r="N898" s="17">
        <f>IF(OR($H898="",$I898=""),"",MAX(0,$H898-$I898))</f>
        <v/>
      </c>
      <c r="O898" s="17">
        <f>IF(OR($I898="",$K898=""),"",$K898-$I898)</f>
        <v/>
      </c>
      <c r="P898" s="18">
        <f>IF($E898="","",IFERROR(INDEX('Sucursales y productos'!$G$2:$G$301,MATCH($E898,'Sucursales y productos'!$D$2:$D$301,0)),0))</f>
        <v/>
      </c>
      <c r="Q898" s="18">
        <f>IF($O898="","",$O898*N($P898))</f>
        <v/>
      </c>
      <c r="R898" s="18">
        <f>IF($I898="","",$I898*N($P898))</f>
        <v/>
      </c>
      <c r="S898" s="15">
        <f>IF($E898="","",IF($I898="","Pedido sin enviar",IF($K898="",IF(N($I898)&lt;N($H898),"Envío parcial · en camino","En camino"),IF($K898=$I898,IF(N($I898)&lt;N($H898),"Recibido · envío parcial","Recibido OK"),"Recibido con diferencia"))))</f>
        <v/>
      </c>
      <c r="T898" s="13" t="n"/>
      <c r="U898" s="15">
        <f>IF(OR($A898="",$A898&lt;&gt;Remito!$C$3),"",COUNTIF($A$2:$A898,$A898))</f>
        <v/>
      </c>
    </row>
    <row r="899">
      <c r="A899" s="13" t="n"/>
      <c r="B899" s="14" t="n"/>
      <c r="C899" s="13" t="n"/>
      <c r="D899" s="13" t="n"/>
      <c r="E899" s="13" t="n"/>
      <c r="F899" s="15">
        <f>IF($E899="","",IFERROR(INDEX('Sucursales y productos'!$E$2:$E$301,MATCH($E899,'Sucursales y productos'!$D$2:$D$301,0)),"Código no cargado"))</f>
        <v/>
      </c>
      <c r="G899" s="15">
        <f>IF($E899="","",IFERROR(INDEX('Sucursales y productos'!$F$2:$F$301,MATCH($E899,'Sucursales y productos'!$D$2:$D$301,0)),""))</f>
        <v/>
      </c>
      <c r="H899" s="16" t="n"/>
      <c r="I899" s="16" t="n"/>
      <c r="J899" s="14" t="n"/>
      <c r="K899" s="16" t="n"/>
      <c r="L899" s="14" t="n"/>
      <c r="M899" s="13" t="n"/>
      <c r="N899" s="17">
        <f>IF(OR($H899="",$I899=""),"",MAX(0,$H899-$I899))</f>
        <v/>
      </c>
      <c r="O899" s="17">
        <f>IF(OR($I899="",$K899=""),"",$K899-$I899)</f>
        <v/>
      </c>
      <c r="P899" s="18">
        <f>IF($E899="","",IFERROR(INDEX('Sucursales y productos'!$G$2:$G$301,MATCH($E899,'Sucursales y productos'!$D$2:$D$301,0)),0))</f>
        <v/>
      </c>
      <c r="Q899" s="18">
        <f>IF($O899="","",$O899*N($P899))</f>
        <v/>
      </c>
      <c r="R899" s="18">
        <f>IF($I899="","",$I899*N($P899))</f>
        <v/>
      </c>
      <c r="S899" s="15">
        <f>IF($E899="","",IF($I899="","Pedido sin enviar",IF($K899="",IF(N($I899)&lt;N($H899),"Envío parcial · en camino","En camino"),IF($K899=$I899,IF(N($I899)&lt;N($H899),"Recibido · envío parcial","Recibido OK"),"Recibido con diferencia"))))</f>
        <v/>
      </c>
      <c r="T899" s="13" t="n"/>
      <c r="U899" s="15">
        <f>IF(OR($A899="",$A899&lt;&gt;Remito!$C$3),"",COUNTIF($A$2:$A899,$A899))</f>
        <v/>
      </c>
    </row>
    <row r="900">
      <c r="A900" s="13" t="n"/>
      <c r="B900" s="14" t="n"/>
      <c r="C900" s="13" t="n"/>
      <c r="D900" s="13" t="n"/>
      <c r="E900" s="13" t="n"/>
      <c r="F900" s="15">
        <f>IF($E900="","",IFERROR(INDEX('Sucursales y productos'!$E$2:$E$301,MATCH($E900,'Sucursales y productos'!$D$2:$D$301,0)),"Código no cargado"))</f>
        <v/>
      </c>
      <c r="G900" s="15">
        <f>IF($E900="","",IFERROR(INDEX('Sucursales y productos'!$F$2:$F$301,MATCH($E900,'Sucursales y productos'!$D$2:$D$301,0)),""))</f>
        <v/>
      </c>
      <c r="H900" s="16" t="n"/>
      <c r="I900" s="16" t="n"/>
      <c r="J900" s="14" t="n"/>
      <c r="K900" s="16" t="n"/>
      <c r="L900" s="14" t="n"/>
      <c r="M900" s="13" t="n"/>
      <c r="N900" s="17">
        <f>IF(OR($H900="",$I900=""),"",MAX(0,$H900-$I900))</f>
        <v/>
      </c>
      <c r="O900" s="17">
        <f>IF(OR($I900="",$K900=""),"",$K900-$I900)</f>
        <v/>
      </c>
      <c r="P900" s="18">
        <f>IF($E900="","",IFERROR(INDEX('Sucursales y productos'!$G$2:$G$301,MATCH($E900,'Sucursales y productos'!$D$2:$D$301,0)),0))</f>
        <v/>
      </c>
      <c r="Q900" s="18">
        <f>IF($O900="","",$O900*N($P900))</f>
        <v/>
      </c>
      <c r="R900" s="18">
        <f>IF($I900="","",$I900*N($P900))</f>
        <v/>
      </c>
      <c r="S900" s="15">
        <f>IF($E900="","",IF($I900="","Pedido sin enviar",IF($K900="",IF(N($I900)&lt;N($H900),"Envío parcial · en camino","En camino"),IF($K900=$I900,IF(N($I900)&lt;N($H900),"Recibido · envío parcial","Recibido OK"),"Recibido con diferencia"))))</f>
        <v/>
      </c>
      <c r="T900" s="13" t="n"/>
      <c r="U900" s="15">
        <f>IF(OR($A900="",$A900&lt;&gt;Remito!$C$3),"",COUNTIF($A$2:$A900,$A900))</f>
        <v/>
      </c>
    </row>
    <row r="901">
      <c r="A901" s="13" t="n"/>
      <c r="B901" s="14" t="n"/>
      <c r="C901" s="13" t="n"/>
      <c r="D901" s="13" t="n"/>
      <c r="E901" s="13" t="n"/>
      <c r="F901" s="15">
        <f>IF($E901="","",IFERROR(INDEX('Sucursales y productos'!$E$2:$E$301,MATCH($E901,'Sucursales y productos'!$D$2:$D$301,0)),"Código no cargado"))</f>
        <v/>
      </c>
      <c r="G901" s="15">
        <f>IF($E901="","",IFERROR(INDEX('Sucursales y productos'!$F$2:$F$301,MATCH($E901,'Sucursales y productos'!$D$2:$D$301,0)),""))</f>
        <v/>
      </c>
      <c r="H901" s="16" t="n"/>
      <c r="I901" s="16" t="n"/>
      <c r="J901" s="14" t="n"/>
      <c r="K901" s="16" t="n"/>
      <c r="L901" s="14" t="n"/>
      <c r="M901" s="13" t="n"/>
      <c r="N901" s="17">
        <f>IF(OR($H901="",$I901=""),"",MAX(0,$H901-$I901))</f>
        <v/>
      </c>
      <c r="O901" s="17">
        <f>IF(OR($I901="",$K901=""),"",$K901-$I901)</f>
        <v/>
      </c>
      <c r="P901" s="18">
        <f>IF($E901="","",IFERROR(INDEX('Sucursales y productos'!$G$2:$G$301,MATCH($E901,'Sucursales y productos'!$D$2:$D$301,0)),0))</f>
        <v/>
      </c>
      <c r="Q901" s="18">
        <f>IF($O901="","",$O901*N($P901))</f>
        <v/>
      </c>
      <c r="R901" s="18">
        <f>IF($I901="","",$I901*N($P901))</f>
        <v/>
      </c>
      <c r="S901" s="15">
        <f>IF($E901="","",IF($I901="","Pedido sin enviar",IF($K901="",IF(N($I901)&lt;N($H901),"Envío parcial · en camino","En camino"),IF($K901=$I901,IF(N($I901)&lt;N($H901),"Recibido · envío parcial","Recibido OK"),"Recibido con diferencia"))))</f>
        <v/>
      </c>
      <c r="T901" s="13" t="n"/>
      <c r="U901" s="15">
        <f>IF(OR($A901="",$A901&lt;&gt;Remito!$C$3),"",COUNTIF($A$2:$A901,$A901))</f>
        <v/>
      </c>
    </row>
    <row r="902">
      <c r="A902" s="13" t="n"/>
      <c r="B902" s="14" t="n"/>
      <c r="C902" s="13" t="n"/>
      <c r="D902" s="13" t="n"/>
      <c r="E902" s="13" t="n"/>
      <c r="F902" s="15">
        <f>IF($E902="","",IFERROR(INDEX('Sucursales y productos'!$E$2:$E$301,MATCH($E902,'Sucursales y productos'!$D$2:$D$301,0)),"Código no cargado"))</f>
        <v/>
      </c>
      <c r="G902" s="15">
        <f>IF($E902="","",IFERROR(INDEX('Sucursales y productos'!$F$2:$F$301,MATCH($E902,'Sucursales y productos'!$D$2:$D$301,0)),""))</f>
        <v/>
      </c>
      <c r="H902" s="16" t="n"/>
      <c r="I902" s="16" t="n"/>
      <c r="J902" s="14" t="n"/>
      <c r="K902" s="16" t="n"/>
      <c r="L902" s="14" t="n"/>
      <c r="M902" s="13" t="n"/>
      <c r="N902" s="17">
        <f>IF(OR($H902="",$I902=""),"",MAX(0,$H902-$I902))</f>
        <v/>
      </c>
      <c r="O902" s="17">
        <f>IF(OR($I902="",$K902=""),"",$K902-$I902)</f>
        <v/>
      </c>
      <c r="P902" s="18">
        <f>IF($E902="","",IFERROR(INDEX('Sucursales y productos'!$G$2:$G$301,MATCH($E902,'Sucursales y productos'!$D$2:$D$301,0)),0))</f>
        <v/>
      </c>
      <c r="Q902" s="18">
        <f>IF($O902="","",$O902*N($P902))</f>
        <v/>
      </c>
      <c r="R902" s="18">
        <f>IF($I902="","",$I902*N($P902))</f>
        <v/>
      </c>
      <c r="S902" s="15">
        <f>IF($E902="","",IF($I902="","Pedido sin enviar",IF($K902="",IF(N($I902)&lt;N($H902),"Envío parcial · en camino","En camino"),IF($K902=$I902,IF(N($I902)&lt;N($H902),"Recibido · envío parcial","Recibido OK"),"Recibido con diferencia"))))</f>
        <v/>
      </c>
      <c r="T902" s="13" t="n"/>
      <c r="U902" s="15">
        <f>IF(OR($A902="",$A902&lt;&gt;Remito!$C$3),"",COUNTIF($A$2:$A902,$A902))</f>
        <v/>
      </c>
    </row>
    <row r="903">
      <c r="A903" s="13" t="n"/>
      <c r="B903" s="14" t="n"/>
      <c r="C903" s="13" t="n"/>
      <c r="D903" s="13" t="n"/>
      <c r="E903" s="13" t="n"/>
      <c r="F903" s="15">
        <f>IF($E903="","",IFERROR(INDEX('Sucursales y productos'!$E$2:$E$301,MATCH($E903,'Sucursales y productos'!$D$2:$D$301,0)),"Código no cargado"))</f>
        <v/>
      </c>
      <c r="G903" s="15">
        <f>IF($E903="","",IFERROR(INDEX('Sucursales y productos'!$F$2:$F$301,MATCH($E903,'Sucursales y productos'!$D$2:$D$301,0)),""))</f>
        <v/>
      </c>
      <c r="H903" s="16" t="n"/>
      <c r="I903" s="16" t="n"/>
      <c r="J903" s="14" t="n"/>
      <c r="K903" s="16" t="n"/>
      <c r="L903" s="14" t="n"/>
      <c r="M903" s="13" t="n"/>
      <c r="N903" s="17">
        <f>IF(OR($H903="",$I903=""),"",MAX(0,$H903-$I903))</f>
        <v/>
      </c>
      <c r="O903" s="17">
        <f>IF(OR($I903="",$K903=""),"",$K903-$I903)</f>
        <v/>
      </c>
      <c r="P903" s="18">
        <f>IF($E903="","",IFERROR(INDEX('Sucursales y productos'!$G$2:$G$301,MATCH($E903,'Sucursales y productos'!$D$2:$D$301,0)),0))</f>
        <v/>
      </c>
      <c r="Q903" s="18">
        <f>IF($O903="","",$O903*N($P903))</f>
        <v/>
      </c>
      <c r="R903" s="18">
        <f>IF($I903="","",$I903*N($P903))</f>
        <v/>
      </c>
      <c r="S903" s="15">
        <f>IF($E903="","",IF($I903="","Pedido sin enviar",IF($K903="",IF(N($I903)&lt;N($H903),"Envío parcial · en camino","En camino"),IF($K903=$I903,IF(N($I903)&lt;N($H903),"Recibido · envío parcial","Recibido OK"),"Recibido con diferencia"))))</f>
        <v/>
      </c>
      <c r="T903" s="13" t="n"/>
      <c r="U903" s="15">
        <f>IF(OR($A903="",$A903&lt;&gt;Remito!$C$3),"",COUNTIF($A$2:$A903,$A903))</f>
        <v/>
      </c>
    </row>
    <row r="904">
      <c r="A904" s="13" t="n"/>
      <c r="B904" s="14" t="n"/>
      <c r="C904" s="13" t="n"/>
      <c r="D904" s="13" t="n"/>
      <c r="E904" s="13" t="n"/>
      <c r="F904" s="15">
        <f>IF($E904="","",IFERROR(INDEX('Sucursales y productos'!$E$2:$E$301,MATCH($E904,'Sucursales y productos'!$D$2:$D$301,0)),"Código no cargado"))</f>
        <v/>
      </c>
      <c r="G904" s="15">
        <f>IF($E904="","",IFERROR(INDEX('Sucursales y productos'!$F$2:$F$301,MATCH($E904,'Sucursales y productos'!$D$2:$D$301,0)),""))</f>
        <v/>
      </c>
      <c r="H904" s="16" t="n"/>
      <c r="I904" s="16" t="n"/>
      <c r="J904" s="14" t="n"/>
      <c r="K904" s="16" t="n"/>
      <c r="L904" s="14" t="n"/>
      <c r="M904" s="13" t="n"/>
      <c r="N904" s="17">
        <f>IF(OR($H904="",$I904=""),"",MAX(0,$H904-$I904))</f>
        <v/>
      </c>
      <c r="O904" s="17">
        <f>IF(OR($I904="",$K904=""),"",$K904-$I904)</f>
        <v/>
      </c>
      <c r="P904" s="18">
        <f>IF($E904="","",IFERROR(INDEX('Sucursales y productos'!$G$2:$G$301,MATCH($E904,'Sucursales y productos'!$D$2:$D$301,0)),0))</f>
        <v/>
      </c>
      <c r="Q904" s="18">
        <f>IF($O904="","",$O904*N($P904))</f>
        <v/>
      </c>
      <c r="R904" s="18">
        <f>IF($I904="","",$I904*N($P904))</f>
        <v/>
      </c>
      <c r="S904" s="15">
        <f>IF($E904="","",IF($I904="","Pedido sin enviar",IF($K904="",IF(N($I904)&lt;N($H904),"Envío parcial · en camino","En camino"),IF($K904=$I904,IF(N($I904)&lt;N($H904),"Recibido · envío parcial","Recibido OK"),"Recibido con diferencia"))))</f>
        <v/>
      </c>
      <c r="T904" s="13" t="n"/>
      <c r="U904" s="15">
        <f>IF(OR($A904="",$A904&lt;&gt;Remito!$C$3),"",COUNTIF($A$2:$A904,$A904))</f>
        <v/>
      </c>
    </row>
    <row r="905">
      <c r="A905" s="13" t="n"/>
      <c r="B905" s="14" t="n"/>
      <c r="C905" s="13" t="n"/>
      <c r="D905" s="13" t="n"/>
      <c r="E905" s="13" t="n"/>
      <c r="F905" s="15">
        <f>IF($E905="","",IFERROR(INDEX('Sucursales y productos'!$E$2:$E$301,MATCH($E905,'Sucursales y productos'!$D$2:$D$301,0)),"Código no cargado"))</f>
        <v/>
      </c>
      <c r="G905" s="15">
        <f>IF($E905="","",IFERROR(INDEX('Sucursales y productos'!$F$2:$F$301,MATCH($E905,'Sucursales y productos'!$D$2:$D$301,0)),""))</f>
        <v/>
      </c>
      <c r="H905" s="16" t="n"/>
      <c r="I905" s="16" t="n"/>
      <c r="J905" s="14" t="n"/>
      <c r="K905" s="16" t="n"/>
      <c r="L905" s="14" t="n"/>
      <c r="M905" s="13" t="n"/>
      <c r="N905" s="17">
        <f>IF(OR($H905="",$I905=""),"",MAX(0,$H905-$I905))</f>
        <v/>
      </c>
      <c r="O905" s="17">
        <f>IF(OR($I905="",$K905=""),"",$K905-$I905)</f>
        <v/>
      </c>
      <c r="P905" s="18">
        <f>IF($E905="","",IFERROR(INDEX('Sucursales y productos'!$G$2:$G$301,MATCH($E905,'Sucursales y productos'!$D$2:$D$301,0)),0))</f>
        <v/>
      </c>
      <c r="Q905" s="18">
        <f>IF($O905="","",$O905*N($P905))</f>
        <v/>
      </c>
      <c r="R905" s="18">
        <f>IF($I905="","",$I905*N($P905))</f>
        <v/>
      </c>
      <c r="S905" s="15">
        <f>IF($E905="","",IF($I905="","Pedido sin enviar",IF($K905="",IF(N($I905)&lt;N($H905),"Envío parcial · en camino","En camino"),IF($K905=$I905,IF(N($I905)&lt;N($H905),"Recibido · envío parcial","Recibido OK"),"Recibido con diferencia"))))</f>
        <v/>
      </c>
      <c r="T905" s="13" t="n"/>
      <c r="U905" s="15">
        <f>IF(OR($A905="",$A905&lt;&gt;Remito!$C$3),"",COUNTIF($A$2:$A905,$A905))</f>
        <v/>
      </c>
    </row>
    <row r="906">
      <c r="A906" s="13" t="n"/>
      <c r="B906" s="14" t="n"/>
      <c r="C906" s="13" t="n"/>
      <c r="D906" s="13" t="n"/>
      <c r="E906" s="13" t="n"/>
      <c r="F906" s="15">
        <f>IF($E906="","",IFERROR(INDEX('Sucursales y productos'!$E$2:$E$301,MATCH($E906,'Sucursales y productos'!$D$2:$D$301,0)),"Código no cargado"))</f>
        <v/>
      </c>
      <c r="G906" s="15">
        <f>IF($E906="","",IFERROR(INDEX('Sucursales y productos'!$F$2:$F$301,MATCH($E906,'Sucursales y productos'!$D$2:$D$301,0)),""))</f>
        <v/>
      </c>
      <c r="H906" s="16" t="n"/>
      <c r="I906" s="16" t="n"/>
      <c r="J906" s="14" t="n"/>
      <c r="K906" s="16" t="n"/>
      <c r="L906" s="14" t="n"/>
      <c r="M906" s="13" t="n"/>
      <c r="N906" s="17">
        <f>IF(OR($H906="",$I906=""),"",MAX(0,$H906-$I906))</f>
        <v/>
      </c>
      <c r="O906" s="17">
        <f>IF(OR($I906="",$K906=""),"",$K906-$I906)</f>
        <v/>
      </c>
      <c r="P906" s="18">
        <f>IF($E906="","",IFERROR(INDEX('Sucursales y productos'!$G$2:$G$301,MATCH($E906,'Sucursales y productos'!$D$2:$D$301,0)),0))</f>
        <v/>
      </c>
      <c r="Q906" s="18">
        <f>IF($O906="","",$O906*N($P906))</f>
        <v/>
      </c>
      <c r="R906" s="18">
        <f>IF($I906="","",$I906*N($P906))</f>
        <v/>
      </c>
      <c r="S906" s="15">
        <f>IF($E906="","",IF($I906="","Pedido sin enviar",IF($K906="",IF(N($I906)&lt;N($H906),"Envío parcial · en camino","En camino"),IF($K906=$I906,IF(N($I906)&lt;N($H906),"Recibido · envío parcial","Recibido OK"),"Recibido con diferencia"))))</f>
        <v/>
      </c>
      <c r="T906" s="13" t="n"/>
      <c r="U906" s="15">
        <f>IF(OR($A906="",$A906&lt;&gt;Remito!$C$3),"",COUNTIF($A$2:$A906,$A906))</f>
        <v/>
      </c>
    </row>
    <row r="907">
      <c r="A907" s="13" t="n"/>
      <c r="B907" s="14" t="n"/>
      <c r="C907" s="13" t="n"/>
      <c r="D907" s="13" t="n"/>
      <c r="E907" s="13" t="n"/>
      <c r="F907" s="15">
        <f>IF($E907="","",IFERROR(INDEX('Sucursales y productos'!$E$2:$E$301,MATCH($E907,'Sucursales y productos'!$D$2:$D$301,0)),"Código no cargado"))</f>
        <v/>
      </c>
      <c r="G907" s="15">
        <f>IF($E907="","",IFERROR(INDEX('Sucursales y productos'!$F$2:$F$301,MATCH($E907,'Sucursales y productos'!$D$2:$D$301,0)),""))</f>
        <v/>
      </c>
      <c r="H907" s="16" t="n"/>
      <c r="I907" s="16" t="n"/>
      <c r="J907" s="14" t="n"/>
      <c r="K907" s="16" t="n"/>
      <c r="L907" s="14" t="n"/>
      <c r="M907" s="13" t="n"/>
      <c r="N907" s="17">
        <f>IF(OR($H907="",$I907=""),"",MAX(0,$H907-$I907))</f>
        <v/>
      </c>
      <c r="O907" s="17">
        <f>IF(OR($I907="",$K907=""),"",$K907-$I907)</f>
        <v/>
      </c>
      <c r="P907" s="18">
        <f>IF($E907="","",IFERROR(INDEX('Sucursales y productos'!$G$2:$G$301,MATCH($E907,'Sucursales y productos'!$D$2:$D$301,0)),0))</f>
        <v/>
      </c>
      <c r="Q907" s="18">
        <f>IF($O907="","",$O907*N($P907))</f>
        <v/>
      </c>
      <c r="R907" s="18">
        <f>IF($I907="","",$I907*N($P907))</f>
        <v/>
      </c>
      <c r="S907" s="15">
        <f>IF($E907="","",IF($I907="","Pedido sin enviar",IF($K907="",IF(N($I907)&lt;N($H907),"Envío parcial · en camino","En camino"),IF($K907=$I907,IF(N($I907)&lt;N($H907),"Recibido · envío parcial","Recibido OK"),"Recibido con diferencia"))))</f>
        <v/>
      </c>
      <c r="T907" s="13" t="n"/>
      <c r="U907" s="15">
        <f>IF(OR($A907="",$A907&lt;&gt;Remito!$C$3),"",COUNTIF($A$2:$A907,$A907))</f>
        <v/>
      </c>
    </row>
    <row r="908">
      <c r="A908" s="13" t="n"/>
      <c r="B908" s="14" t="n"/>
      <c r="C908" s="13" t="n"/>
      <c r="D908" s="13" t="n"/>
      <c r="E908" s="13" t="n"/>
      <c r="F908" s="15">
        <f>IF($E908="","",IFERROR(INDEX('Sucursales y productos'!$E$2:$E$301,MATCH($E908,'Sucursales y productos'!$D$2:$D$301,0)),"Código no cargado"))</f>
        <v/>
      </c>
      <c r="G908" s="15">
        <f>IF($E908="","",IFERROR(INDEX('Sucursales y productos'!$F$2:$F$301,MATCH($E908,'Sucursales y productos'!$D$2:$D$301,0)),""))</f>
        <v/>
      </c>
      <c r="H908" s="16" t="n"/>
      <c r="I908" s="16" t="n"/>
      <c r="J908" s="14" t="n"/>
      <c r="K908" s="16" t="n"/>
      <c r="L908" s="14" t="n"/>
      <c r="M908" s="13" t="n"/>
      <c r="N908" s="17">
        <f>IF(OR($H908="",$I908=""),"",MAX(0,$H908-$I908))</f>
        <v/>
      </c>
      <c r="O908" s="17">
        <f>IF(OR($I908="",$K908=""),"",$K908-$I908)</f>
        <v/>
      </c>
      <c r="P908" s="18">
        <f>IF($E908="","",IFERROR(INDEX('Sucursales y productos'!$G$2:$G$301,MATCH($E908,'Sucursales y productos'!$D$2:$D$301,0)),0))</f>
        <v/>
      </c>
      <c r="Q908" s="18">
        <f>IF($O908="","",$O908*N($P908))</f>
        <v/>
      </c>
      <c r="R908" s="18">
        <f>IF($I908="","",$I908*N($P908))</f>
        <v/>
      </c>
      <c r="S908" s="15">
        <f>IF($E908="","",IF($I908="","Pedido sin enviar",IF($K908="",IF(N($I908)&lt;N($H908),"Envío parcial · en camino","En camino"),IF($K908=$I908,IF(N($I908)&lt;N($H908),"Recibido · envío parcial","Recibido OK"),"Recibido con diferencia"))))</f>
        <v/>
      </c>
      <c r="T908" s="13" t="n"/>
      <c r="U908" s="15">
        <f>IF(OR($A908="",$A908&lt;&gt;Remito!$C$3),"",COUNTIF($A$2:$A908,$A908))</f>
        <v/>
      </c>
    </row>
    <row r="909">
      <c r="A909" s="13" t="n"/>
      <c r="B909" s="14" t="n"/>
      <c r="C909" s="13" t="n"/>
      <c r="D909" s="13" t="n"/>
      <c r="E909" s="13" t="n"/>
      <c r="F909" s="15">
        <f>IF($E909="","",IFERROR(INDEX('Sucursales y productos'!$E$2:$E$301,MATCH($E909,'Sucursales y productos'!$D$2:$D$301,0)),"Código no cargado"))</f>
        <v/>
      </c>
      <c r="G909" s="15">
        <f>IF($E909="","",IFERROR(INDEX('Sucursales y productos'!$F$2:$F$301,MATCH($E909,'Sucursales y productos'!$D$2:$D$301,0)),""))</f>
        <v/>
      </c>
      <c r="H909" s="16" t="n"/>
      <c r="I909" s="16" t="n"/>
      <c r="J909" s="14" t="n"/>
      <c r="K909" s="16" t="n"/>
      <c r="L909" s="14" t="n"/>
      <c r="M909" s="13" t="n"/>
      <c r="N909" s="17">
        <f>IF(OR($H909="",$I909=""),"",MAX(0,$H909-$I909))</f>
        <v/>
      </c>
      <c r="O909" s="17">
        <f>IF(OR($I909="",$K909=""),"",$K909-$I909)</f>
        <v/>
      </c>
      <c r="P909" s="18">
        <f>IF($E909="","",IFERROR(INDEX('Sucursales y productos'!$G$2:$G$301,MATCH($E909,'Sucursales y productos'!$D$2:$D$301,0)),0))</f>
        <v/>
      </c>
      <c r="Q909" s="18">
        <f>IF($O909="","",$O909*N($P909))</f>
        <v/>
      </c>
      <c r="R909" s="18">
        <f>IF($I909="","",$I909*N($P909))</f>
        <v/>
      </c>
      <c r="S909" s="15">
        <f>IF($E909="","",IF($I909="","Pedido sin enviar",IF($K909="",IF(N($I909)&lt;N($H909),"Envío parcial · en camino","En camino"),IF($K909=$I909,IF(N($I909)&lt;N($H909),"Recibido · envío parcial","Recibido OK"),"Recibido con diferencia"))))</f>
        <v/>
      </c>
      <c r="T909" s="13" t="n"/>
      <c r="U909" s="15">
        <f>IF(OR($A909="",$A909&lt;&gt;Remito!$C$3),"",COUNTIF($A$2:$A909,$A909))</f>
        <v/>
      </c>
    </row>
    <row r="910">
      <c r="A910" s="13" t="n"/>
      <c r="B910" s="14" t="n"/>
      <c r="C910" s="13" t="n"/>
      <c r="D910" s="13" t="n"/>
      <c r="E910" s="13" t="n"/>
      <c r="F910" s="15">
        <f>IF($E910="","",IFERROR(INDEX('Sucursales y productos'!$E$2:$E$301,MATCH($E910,'Sucursales y productos'!$D$2:$D$301,0)),"Código no cargado"))</f>
        <v/>
      </c>
      <c r="G910" s="15">
        <f>IF($E910="","",IFERROR(INDEX('Sucursales y productos'!$F$2:$F$301,MATCH($E910,'Sucursales y productos'!$D$2:$D$301,0)),""))</f>
        <v/>
      </c>
      <c r="H910" s="16" t="n"/>
      <c r="I910" s="16" t="n"/>
      <c r="J910" s="14" t="n"/>
      <c r="K910" s="16" t="n"/>
      <c r="L910" s="14" t="n"/>
      <c r="M910" s="13" t="n"/>
      <c r="N910" s="17">
        <f>IF(OR($H910="",$I910=""),"",MAX(0,$H910-$I910))</f>
        <v/>
      </c>
      <c r="O910" s="17">
        <f>IF(OR($I910="",$K910=""),"",$K910-$I910)</f>
        <v/>
      </c>
      <c r="P910" s="18">
        <f>IF($E910="","",IFERROR(INDEX('Sucursales y productos'!$G$2:$G$301,MATCH($E910,'Sucursales y productos'!$D$2:$D$301,0)),0))</f>
        <v/>
      </c>
      <c r="Q910" s="18">
        <f>IF($O910="","",$O910*N($P910))</f>
        <v/>
      </c>
      <c r="R910" s="18">
        <f>IF($I910="","",$I910*N($P910))</f>
        <v/>
      </c>
      <c r="S910" s="15">
        <f>IF($E910="","",IF($I910="","Pedido sin enviar",IF($K910="",IF(N($I910)&lt;N($H910),"Envío parcial · en camino","En camino"),IF($K910=$I910,IF(N($I910)&lt;N($H910),"Recibido · envío parcial","Recibido OK"),"Recibido con diferencia"))))</f>
        <v/>
      </c>
      <c r="T910" s="13" t="n"/>
      <c r="U910" s="15">
        <f>IF(OR($A910="",$A910&lt;&gt;Remito!$C$3),"",COUNTIF($A$2:$A910,$A910))</f>
        <v/>
      </c>
    </row>
    <row r="911">
      <c r="A911" s="13" t="n"/>
      <c r="B911" s="14" t="n"/>
      <c r="C911" s="13" t="n"/>
      <c r="D911" s="13" t="n"/>
      <c r="E911" s="13" t="n"/>
      <c r="F911" s="15">
        <f>IF($E911="","",IFERROR(INDEX('Sucursales y productos'!$E$2:$E$301,MATCH($E911,'Sucursales y productos'!$D$2:$D$301,0)),"Código no cargado"))</f>
        <v/>
      </c>
      <c r="G911" s="15">
        <f>IF($E911="","",IFERROR(INDEX('Sucursales y productos'!$F$2:$F$301,MATCH($E911,'Sucursales y productos'!$D$2:$D$301,0)),""))</f>
        <v/>
      </c>
      <c r="H911" s="16" t="n"/>
      <c r="I911" s="16" t="n"/>
      <c r="J911" s="14" t="n"/>
      <c r="K911" s="16" t="n"/>
      <c r="L911" s="14" t="n"/>
      <c r="M911" s="13" t="n"/>
      <c r="N911" s="17">
        <f>IF(OR($H911="",$I911=""),"",MAX(0,$H911-$I911))</f>
        <v/>
      </c>
      <c r="O911" s="17">
        <f>IF(OR($I911="",$K911=""),"",$K911-$I911)</f>
        <v/>
      </c>
      <c r="P911" s="18">
        <f>IF($E911="","",IFERROR(INDEX('Sucursales y productos'!$G$2:$G$301,MATCH($E911,'Sucursales y productos'!$D$2:$D$301,0)),0))</f>
        <v/>
      </c>
      <c r="Q911" s="18">
        <f>IF($O911="","",$O911*N($P911))</f>
        <v/>
      </c>
      <c r="R911" s="18">
        <f>IF($I911="","",$I911*N($P911))</f>
        <v/>
      </c>
      <c r="S911" s="15">
        <f>IF($E911="","",IF($I911="","Pedido sin enviar",IF($K911="",IF(N($I911)&lt;N($H911),"Envío parcial · en camino","En camino"),IF($K911=$I911,IF(N($I911)&lt;N($H911),"Recibido · envío parcial","Recibido OK"),"Recibido con diferencia"))))</f>
        <v/>
      </c>
      <c r="T911" s="13" t="n"/>
      <c r="U911" s="15">
        <f>IF(OR($A911="",$A911&lt;&gt;Remito!$C$3),"",COUNTIF($A$2:$A911,$A911))</f>
        <v/>
      </c>
    </row>
    <row r="912">
      <c r="A912" s="13" t="n"/>
      <c r="B912" s="14" t="n"/>
      <c r="C912" s="13" t="n"/>
      <c r="D912" s="13" t="n"/>
      <c r="E912" s="13" t="n"/>
      <c r="F912" s="15">
        <f>IF($E912="","",IFERROR(INDEX('Sucursales y productos'!$E$2:$E$301,MATCH($E912,'Sucursales y productos'!$D$2:$D$301,0)),"Código no cargado"))</f>
        <v/>
      </c>
      <c r="G912" s="15">
        <f>IF($E912="","",IFERROR(INDEX('Sucursales y productos'!$F$2:$F$301,MATCH($E912,'Sucursales y productos'!$D$2:$D$301,0)),""))</f>
        <v/>
      </c>
      <c r="H912" s="16" t="n"/>
      <c r="I912" s="16" t="n"/>
      <c r="J912" s="14" t="n"/>
      <c r="K912" s="16" t="n"/>
      <c r="L912" s="14" t="n"/>
      <c r="M912" s="13" t="n"/>
      <c r="N912" s="17">
        <f>IF(OR($H912="",$I912=""),"",MAX(0,$H912-$I912))</f>
        <v/>
      </c>
      <c r="O912" s="17">
        <f>IF(OR($I912="",$K912=""),"",$K912-$I912)</f>
        <v/>
      </c>
      <c r="P912" s="18">
        <f>IF($E912="","",IFERROR(INDEX('Sucursales y productos'!$G$2:$G$301,MATCH($E912,'Sucursales y productos'!$D$2:$D$301,0)),0))</f>
        <v/>
      </c>
      <c r="Q912" s="18">
        <f>IF($O912="","",$O912*N($P912))</f>
        <v/>
      </c>
      <c r="R912" s="18">
        <f>IF($I912="","",$I912*N($P912))</f>
        <v/>
      </c>
      <c r="S912" s="15">
        <f>IF($E912="","",IF($I912="","Pedido sin enviar",IF($K912="",IF(N($I912)&lt;N($H912),"Envío parcial · en camino","En camino"),IF($K912=$I912,IF(N($I912)&lt;N($H912),"Recibido · envío parcial","Recibido OK"),"Recibido con diferencia"))))</f>
        <v/>
      </c>
      <c r="T912" s="13" t="n"/>
      <c r="U912" s="15">
        <f>IF(OR($A912="",$A912&lt;&gt;Remito!$C$3),"",COUNTIF($A$2:$A912,$A912))</f>
        <v/>
      </c>
    </row>
    <row r="913">
      <c r="A913" s="13" t="n"/>
      <c r="B913" s="14" t="n"/>
      <c r="C913" s="13" t="n"/>
      <c r="D913" s="13" t="n"/>
      <c r="E913" s="13" t="n"/>
      <c r="F913" s="15">
        <f>IF($E913="","",IFERROR(INDEX('Sucursales y productos'!$E$2:$E$301,MATCH($E913,'Sucursales y productos'!$D$2:$D$301,0)),"Código no cargado"))</f>
        <v/>
      </c>
      <c r="G913" s="15">
        <f>IF($E913="","",IFERROR(INDEX('Sucursales y productos'!$F$2:$F$301,MATCH($E913,'Sucursales y productos'!$D$2:$D$301,0)),""))</f>
        <v/>
      </c>
      <c r="H913" s="16" t="n"/>
      <c r="I913" s="16" t="n"/>
      <c r="J913" s="14" t="n"/>
      <c r="K913" s="16" t="n"/>
      <c r="L913" s="14" t="n"/>
      <c r="M913" s="13" t="n"/>
      <c r="N913" s="17">
        <f>IF(OR($H913="",$I913=""),"",MAX(0,$H913-$I913))</f>
        <v/>
      </c>
      <c r="O913" s="17">
        <f>IF(OR($I913="",$K913=""),"",$K913-$I913)</f>
        <v/>
      </c>
      <c r="P913" s="18">
        <f>IF($E913="","",IFERROR(INDEX('Sucursales y productos'!$G$2:$G$301,MATCH($E913,'Sucursales y productos'!$D$2:$D$301,0)),0))</f>
        <v/>
      </c>
      <c r="Q913" s="18">
        <f>IF($O913="","",$O913*N($P913))</f>
        <v/>
      </c>
      <c r="R913" s="18">
        <f>IF($I913="","",$I913*N($P913))</f>
        <v/>
      </c>
      <c r="S913" s="15">
        <f>IF($E913="","",IF($I913="","Pedido sin enviar",IF($K913="",IF(N($I913)&lt;N($H913),"Envío parcial · en camino","En camino"),IF($K913=$I913,IF(N($I913)&lt;N($H913),"Recibido · envío parcial","Recibido OK"),"Recibido con diferencia"))))</f>
        <v/>
      </c>
      <c r="T913" s="13" t="n"/>
      <c r="U913" s="15">
        <f>IF(OR($A913="",$A913&lt;&gt;Remito!$C$3),"",COUNTIF($A$2:$A913,$A913))</f>
        <v/>
      </c>
    </row>
    <row r="914">
      <c r="A914" s="13" t="n"/>
      <c r="B914" s="14" t="n"/>
      <c r="C914" s="13" t="n"/>
      <c r="D914" s="13" t="n"/>
      <c r="E914" s="13" t="n"/>
      <c r="F914" s="15">
        <f>IF($E914="","",IFERROR(INDEX('Sucursales y productos'!$E$2:$E$301,MATCH($E914,'Sucursales y productos'!$D$2:$D$301,0)),"Código no cargado"))</f>
        <v/>
      </c>
      <c r="G914" s="15">
        <f>IF($E914="","",IFERROR(INDEX('Sucursales y productos'!$F$2:$F$301,MATCH($E914,'Sucursales y productos'!$D$2:$D$301,0)),""))</f>
        <v/>
      </c>
      <c r="H914" s="16" t="n"/>
      <c r="I914" s="16" t="n"/>
      <c r="J914" s="14" t="n"/>
      <c r="K914" s="16" t="n"/>
      <c r="L914" s="14" t="n"/>
      <c r="M914" s="13" t="n"/>
      <c r="N914" s="17">
        <f>IF(OR($H914="",$I914=""),"",MAX(0,$H914-$I914))</f>
        <v/>
      </c>
      <c r="O914" s="17">
        <f>IF(OR($I914="",$K914=""),"",$K914-$I914)</f>
        <v/>
      </c>
      <c r="P914" s="18">
        <f>IF($E914="","",IFERROR(INDEX('Sucursales y productos'!$G$2:$G$301,MATCH($E914,'Sucursales y productos'!$D$2:$D$301,0)),0))</f>
        <v/>
      </c>
      <c r="Q914" s="18">
        <f>IF($O914="","",$O914*N($P914))</f>
        <v/>
      </c>
      <c r="R914" s="18">
        <f>IF($I914="","",$I914*N($P914))</f>
        <v/>
      </c>
      <c r="S914" s="15">
        <f>IF($E914="","",IF($I914="","Pedido sin enviar",IF($K914="",IF(N($I914)&lt;N($H914),"Envío parcial · en camino","En camino"),IF($K914=$I914,IF(N($I914)&lt;N($H914),"Recibido · envío parcial","Recibido OK"),"Recibido con diferencia"))))</f>
        <v/>
      </c>
      <c r="T914" s="13" t="n"/>
      <c r="U914" s="15">
        <f>IF(OR($A914="",$A914&lt;&gt;Remito!$C$3),"",COUNTIF($A$2:$A914,$A914))</f>
        <v/>
      </c>
    </row>
    <row r="915">
      <c r="A915" s="13" t="n"/>
      <c r="B915" s="14" t="n"/>
      <c r="C915" s="13" t="n"/>
      <c r="D915" s="13" t="n"/>
      <c r="E915" s="13" t="n"/>
      <c r="F915" s="15">
        <f>IF($E915="","",IFERROR(INDEX('Sucursales y productos'!$E$2:$E$301,MATCH($E915,'Sucursales y productos'!$D$2:$D$301,0)),"Código no cargado"))</f>
        <v/>
      </c>
      <c r="G915" s="15">
        <f>IF($E915="","",IFERROR(INDEX('Sucursales y productos'!$F$2:$F$301,MATCH($E915,'Sucursales y productos'!$D$2:$D$301,0)),""))</f>
        <v/>
      </c>
      <c r="H915" s="16" t="n"/>
      <c r="I915" s="16" t="n"/>
      <c r="J915" s="14" t="n"/>
      <c r="K915" s="16" t="n"/>
      <c r="L915" s="14" t="n"/>
      <c r="M915" s="13" t="n"/>
      <c r="N915" s="17">
        <f>IF(OR($H915="",$I915=""),"",MAX(0,$H915-$I915))</f>
        <v/>
      </c>
      <c r="O915" s="17">
        <f>IF(OR($I915="",$K915=""),"",$K915-$I915)</f>
        <v/>
      </c>
      <c r="P915" s="18">
        <f>IF($E915="","",IFERROR(INDEX('Sucursales y productos'!$G$2:$G$301,MATCH($E915,'Sucursales y productos'!$D$2:$D$301,0)),0))</f>
        <v/>
      </c>
      <c r="Q915" s="18">
        <f>IF($O915="","",$O915*N($P915))</f>
        <v/>
      </c>
      <c r="R915" s="18">
        <f>IF($I915="","",$I915*N($P915))</f>
        <v/>
      </c>
      <c r="S915" s="15">
        <f>IF($E915="","",IF($I915="","Pedido sin enviar",IF($K915="",IF(N($I915)&lt;N($H915),"Envío parcial · en camino","En camino"),IF($K915=$I915,IF(N($I915)&lt;N($H915),"Recibido · envío parcial","Recibido OK"),"Recibido con diferencia"))))</f>
        <v/>
      </c>
      <c r="T915" s="13" t="n"/>
      <c r="U915" s="15">
        <f>IF(OR($A915="",$A915&lt;&gt;Remito!$C$3),"",COUNTIF($A$2:$A915,$A915))</f>
        <v/>
      </c>
    </row>
    <row r="916">
      <c r="A916" s="13" t="n"/>
      <c r="B916" s="14" t="n"/>
      <c r="C916" s="13" t="n"/>
      <c r="D916" s="13" t="n"/>
      <c r="E916" s="13" t="n"/>
      <c r="F916" s="15">
        <f>IF($E916="","",IFERROR(INDEX('Sucursales y productos'!$E$2:$E$301,MATCH($E916,'Sucursales y productos'!$D$2:$D$301,0)),"Código no cargado"))</f>
        <v/>
      </c>
      <c r="G916" s="15">
        <f>IF($E916="","",IFERROR(INDEX('Sucursales y productos'!$F$2:$F$301,MATCH($E916,'Sucursales y productos'!$D$2:$D$301,0)),""))</f>
        <v/>
      </c>
      <c r="H916" s="16" t="n"/>
      <c r="I916" s="16" t="n"/>
      <c r="J916" s="14" t="n"/>
      <c r="K916" s="16" t="n"/>
      <c r="L916" s="14" t="n"/>
      <c r="M916" s="13" t="n"/>
      <c r="N916" s="17">
        <f>IF(OR($H916="",$I916=""),"",MAX(0,$H916-$I916))</f>
        <v/>
      </c>
      <c r="O916" s="17">
        <f>IF(OR($I916="",$K916=""),"",$K916-$I916)</f>
        <v/>
      </c>
      <c r="P916" s="18">
        <f>IF($E916="","",IFERROR(INDEX('Sucursales y productos'!$G$2:$G$301,MATCH($E916,'Sucursales y productos'!$D$2:$D$301,0)),0))</f>
        <v/>
      </c>
      <c r="Q916" s="18">
        <f>IF($O916="","",$O916*N($P916))</f>
        <v/>
      </c>
      <c r="R916" s="18">
        <f>IF($I916="","",$I916*N($P916))</f>
        <v/>
      </c>
      <c r="S916" s="15">
        <f>IF($E916="","",IF($I916="","Pedido sin enviar",IF($K916="",IF(N($I916)&lt;N($H916),"Envío parcial · en camino","En camino"),IF($K916=$I916,IF(N($I916)&lt;N($H916),"Recibido · envío parcial","Recibido OK"),"Recibido con diferencia"))))</f>
        <v/>
      </c>
      <c r="T916" s="13" t="n"/>
      <c r="U916" s="15">
        <f>IF(OR($A916="",$A916&lt;&gt;Remito!$C$3),"",COUNTIF($A$2:$A916,$A916))</f>
        <v/>
      </c>
    </row>
    <row r="917">
      <c r="A917" s="13" t="n"/>
      <c r="B917" s="14" t="n"/>
      <c r="C917" s="13" t="n"/>
      <c r="D917" s="13" t="n"/>
      <c r="E917" s="13" t="n"/>
      <c r="F917" s="15">
        <f>IF($E917="","",IFERROR(INDEX('Sucursales y productos'!$E$2:$E$301,MATCH($E917,'Sucursales y productos'!$D$2:$D$301,0)),"Código no cargado"))</f>
        <v/>
      </c>
      <c r="G917" s="15">
        <f>IF($E917="","",IFERROR(INDEX('Sucursales y productos'!$F$2:$F$301,MATCH($E917,'Sucursales y productos'!$D$2:$D$301,0)),""))</f>
        <v/>
      </c>
      <c r="H917" s="16" t="n"/>
      <c r="I917" s="16" t="n"/>
      <c r="J917" s="14" t="n"/>
      <c r="K917" s="16" t="n"/>
      <c r="L917" s="14" t="n"/>
      <c r="M917" s="13" t="n"/>
      <c r="N917" s="17">
        <f>IF(OR($H917="",$I917=""),"",MAX(0,$H917-$I917))</f>
        <v/>
      </c>
      <c r="O917" s="17">
        <f>IF(OR($I917="",$K917=""),"",$K917-$I917)</f>
        <v/>
      </c>
      <c r="P917" s="18">
        <f>IF($E917="","",IFERROR(INDEX('Sucursales y productos'!$G$2:$G$301,MATCH($E917,'Sucursales y productos'!$D$2:$D$301,0)),0))</f>
        <v/>
      </c>
      <c r="Q917" s="18">
        <f>IF($O917="","",$O917*N($P917))</f>
        <v/>
      </c>
      <c r="R917" s="18">
        <f>IF($I917="","",$I917*N($P917))</f>
        <v/>
      </c>
      <c r="S917" s="15">
        <f>IF($E917="","",IF($I917="","Pedido sin enviar",IF($K917="",IF(N($I917)&lt;N($H917),"Envío parcial · en camino","En camino"),IF($K917=$I917,IF(N($I917)&lt;N($H917),"Recibido · envío parcial","Recibido OK"),"Recibido con diferencia"))))</f>
        <v/>
      </c>
      <c r="T917" s="13" t="n"/>
      <c r="U917" s="15">
        <f>IF(OR($A917="",$A917&lt;&gt;Remito!$C$3),"",COUNTIF($A$2:$A917,$A917))</f>
        <v/>
      </c>
    </row>
    <row r="918">
      <c r="A918" s="13" t="n"/>
      <c r="B918" s="14" t="n"/>
      <c r="C918" s="13" t="n"/>
      <c r="D918" s="13" t="n"/>
      <c r="E918" s="13" t="n"/>
      <c r="F918" s="15">
        <f>IF($E918="","",IFERROR(INDEX('Sucursales y productos'!$E$2:$E$301,MATCH($E918,'Sucursales y productos'!$D$2:$D$301,0)),"Código no cargado"))</f>
        <v/>
      </c>
      <c r="G918" s="15">
        <f>IF($E918="","",IFERROR(INDEX('Sucursales y productos'!$F$2:$F$301,MATCH($E918,'Sucursales y productos'!$D$2:$D$301,0)),""))</f>
        <v/>
      </c>
      <c r="H918" s="16" t="n"/>
      <c r="I918" s="16" t="n"/>
      <c r="J918" s="14" t="n"/>
      <c r="K918" s="16" t="n"/>
      <c r="L918" s="14" t="n"/>
      <c r="M918" s="13" t="n"/>
      <c r="N918" s="17">
        <f>IF(OR($H918="",$I918=""),"",MAX(0,$H918-$I918))</f>
        <v/>
      </c>
      <c r="O918" s="17">
        <f>IF(OR($I918="",$K918=""),"",$K918-$I918)</f>
        <v/>
      </c>
      <c r="P918" s="18">
        <f>IF($E918="","",IFERROR(INDEX('Sucursales y productos'!$G$2:$G$301,MATCH($E918,'Sucursales y productos'!$D$2:$D$301,0)),0))</f>
        <v/>
      </c>
      <c r="Q918" s="18">
        <f>IF($O918="","",$O918*N($P918))</f>
        <v/>
      </c>
      <c r="R918" s="18">
        <f>IF($I918="","",$I918*N($P918))</f>
        <v/>
      </c>
      <c r="S918" s="15">
        <f>IF($E918="","",IF($I918="","Pedido sin enviar",IF($K918="",IF(N($I918)&lt;N($H918),"Envío parcial · en camino","En camino"),IF($K918=$I918,IF(N($I918)&lt;N($H918),"Recibido · envío parcial","Recibido OK"),"Recibido con diferencia"))))</f>
        <v/>
      </c>
      <c r="T918" s="13" t="n"/>
      <c r="U918" s="15">
        <f>IF(OR($A918="",$A918&lt;&gt;Remito!$C$3),"",COUNTIF($A$2:$A918,$A918))</f>
        <v/>
      </c>
    </row>
    <row r="919">
      <c r="A919" s="13" t="n"/>
      <c r="B919" s="14" t="n"/>
      <c r="C919" s="13" t="n"/>
      <c r="D919" s="13" t="n"/>
      <c r="E919" s="13" t="n"/>
      <c r="F919" s="15">
        <f>IF($E919="","",IFERROR(INDEX('Sucursales y productos'!$E$2:$E$301,MATCH($E919,'Sucursales y productos'!$D$2:$D$301,0)),"Código no cargado"))</f>
        <v/>
      </c>
      <c r="G919" s="15">
        <f>IF($E919="","",IFERROR(INDEX('Sucursales y productos'!$F$2:$F$301,MATCH($E919,'Sucursales y productos'!$D$2:$D$301,0)),""))</f>
        <v/>
      </c>
      <c r="H919" s="16" t="n"/>
      <c r="I919" s="16" t="n"/>
      <c r="J919" s="14" t="n"/>
      <c r="K919" s="16" t="n"/>
      <c r="L919" s="14" t="n"/>
      <c r="M919" s="13" t="n"/>
      <c r="N919" s="17">
        <f>IF(OR($H919="",$I919=""),"",MAX(0,$H919-$I919))</f>
        <v/>
      </c>
      <c r="O919" s="17">
        <f>IF(OR($I919="",$K919=""),"",$K919-$I919)</f>
        <v/>
      </c>
      <c r="P919" s="18">
        <f>IF($E919="","",IFERROR(INDEX('Sucursales y productos'!$G$2:$G$301,MATCH($E919,'Sucursales y productos'!$D$2:$D$301,0)),0))</f>
        <v/>
      </c>
      <c r="Q919" s="18">
        <f>IF($O919="","",$O919*N($P919))</f>
        <v/>
      </c>
      <c r="R919" s="18">
        <f>IF($I919="","",$I919*N($P919))</f>
        <v/>
      </c>
      <c r="S919" s="15">
        <f>IF($E919="","",IF($I919="","Pedido sin enviar",IF($K919="",IF(N($I919)&lt;N($H919),"Envío parcial · en camino","En camino"),IF($K919=$I919,IF(N($I919)&lt;N($H919),"Recibido · envío parcial","Recibido OK"),"Recibido con diferencia"))))</f>
        <v/>
      </c>
      <c r="T919" s="13" t="n"/>
      <c r="U919" s="15">
        <f>IF(OR($A919="",$A919&lt;&gt;Remito!$C$3),"",COUNTIF($A$2:$A919,$A919))</f>
        <v/>
      </c>
    </row>
    <row r="920">
      <c r="A920" s="13" t="n"/>
      <c r="B920" s="14" t="n"/>
      <c r="C920" s="13" t="n"/>
      <c r="D920" s="13" t="n"/>
      <c r="E920" s="13" t="n"/>
      <c r="F920" s="15">
        <f>IF($E920="","",IFERROR(INDEX('Sucursales y productos'!$E$2:$E$301,MATCH($E920,'Sucursales y productos'!$D$2:$D$301,0)),"Código no cargado"))</f>
        <v/>
      </c>
      <c r="G920" s="15">
        <f>IF($E920="","",IFERROR(INDEX('Sucursales y productos'!$F$2:$F$301,MATCH($E920,'Sucursales y productos'!$D$2:$D$301,0)),""))</f>
        <v/>
      </c>
      <c r="H920" s="16" t="n"/>
      <c r="I920" s="16" t="n"/>
      <c r="J920" s="14" t="n"/>
      <c r="K920" s="16" t="n"/>
      <c r="L920" s="14" t="n"/>
      <c r="M920" s="13" t="n"/>
      <c r="N920" s="17">
        <f>IF(OR($H920="",$I920=""),"",MAX(0,$H920-$I920))</f>
        <v/>
      </c>
      <c r="O920" s="17">
        <f>IF(OR($I920="",$K920=""),"",$K920-$I920)</f>
        <v/>
      </c>
      <c r="P920" s="18">
        <f>IF($E920="","",IFERROR(INDEX('Sucursales y productos'!$G$2:$G$301,MATCH($E920,'Sucursales y productos'!$D$2:$D$301,0)),0))</f>
        <v/>
      </c>
      <c r="Q920" s="18">
        <f>IF($O920="","",$O920*N($P920))</f>
        <v/>
      </c>
      <c r="R920" s="18">
        <f>IF($I920="","",$I920*N($P920))</f>
        <v/>
      </c>
      <c r="S920" s="15">
        <f>IF($E920="","",IF($I920="","Pedido sin enviar",IF($K920="",IF(N($I920)&lt;N($H920),"Envío parcial · en camino","En camino"),IF($K920=$I920,IF(N($I920)&lt;N($H920),"Recibido · envío parcial","Recibido OK"),"Recibido con diferencia"))))</f>
        <v/>
      </c>
      <c r="T920" s="13" t="n"/>
      <c r="U920" s="15">
        <f>IF(OR($A920="",$A920&lt;&gt;Remito!$C$3),"",COUNTIF($A$2:$A920,$A920))</f>
        <v/>
      </c>
    </row>
    <row r="921">
      <c r="A921" s="13" t="n"/>
      <c r="B921" s="14" t="n"/>
      <c r="C921" s="13" t="n"/>
      <c r="D921" s="13" t="n"/>
      <c r="E921" s="13" t="n"/>
      <c r="F921" s="15">
        <f>IF($E921="","",IFERROR(INDEX('Sucursales y productos'!$E$2:$E$301,MATCH($E921,'Sucursales y productos'!$D$2:$D$301,0)),"Código no cargado"))</f>
        <v/>
      </c>
      <c r="G921" s="15">
        <f>IF($E921="","",IFERROR(INDEX('Sucursales y productos'!$F$2:$F$301,MATCH($E921,'Sucursales y productos'!$D$2:$D$301,0)),""))</f>
        <v/>
      </c>
      <c r="H921" s="16" t="n"/>
      <c r="I921" s="16" t="n"/>
      <c r="J921" s="14" t="n"/>
      <c r="K921" s="16" t="n"/>
      <c r="L921" s="14" t="n"/>
      <c r="M921" s="13" t="n"/>
      <c r="N921" s="17">
        <f>IF(OR($H921="",$I921=""),"",MAX(0,$H921-$I921))</f>
        <v/>
      </c>
      <c r="O921" s="17">
        <f>IF(OR($I921="",$K921=""),"",$K921-$I921)</f>
        <v/>
      </c>
      <c r="P921" s="18">
        <f>IF($E921="","",IFERROR(INDEX('Sucursales y productos'!$G$2:$G$301,MATCH($E921,'Sucursales y productos'!$D$2:$D$301,0)),0))</f>
        <v/>
      </c>
      <c r="Q921" s="18">
        <f>IF($O921="","",$O921*N($P921))</f>
        <v/>
      </c>
      <c r="R921" s="18">
        <f>IF($I921="","",$I921*N($P921))</f>
        <v/>
      </c>
      <c r="S921" s="15">
        <f>IF($E921="","",IF($I921="","Pedido sin enviar",IF($K921="",IF(N($I921)&lt;N($H921),"Envío parcial · en camino","En camino"),IF($K921=$I921,IF(N($I921)&lt;N($H921),"Recibido · envío parcial","Recibido OK"),"Recibido con diferencia"))))</f>
        <v/>
      </c>
      <c r="T921" s="13" t="n"/>
      <c r="U921" s="15">
        <f>IF(OR($A921="",$A921&lt;&gt;Remito!$C$3),"",COUNTIF($A$2:$A921,$A921))</f>
        <v/>
      </c>
    </row>
    <row r="922">
      <c r="A922" s="13" t="n"/>
      <c r="B922" s="14" t="n"/>
      <c r="C922" s="13" t="n"/>
      <c r="D922" s="13" t="n"/>
      <c r="E922" s="13" t="n"/>
      <c r="F922" s="15">
        <f>IF($E922="","",IFERROR(INDEX('Sucursales y productos'!$E$2:$E$301,MATCH($E922,'Sucursales y productos'!$D$2:$D$301,0)),"Código no cargado"))</f>
        <v/>
      </c>
      <c r="G922" s="15">
        <f>IF($E922="","",IFERROR(INDEX('Sucursales y productos'!$F$2:$F$301,MATCH($E922,'Sucursales y productos'!$D$2:$D$301,0)),""))</f>
        <v/>
      </c>
      <c r="H922" s="16" t="n"/>
      <c r="I922" s="16" t="n"/>
      <c r="J922" s="14" t="n"/>
      <c r="K922" s="16" t="n"/>
      <c r="L922" s="14" t="n"/>
      <c r="M922" s="13" t="n"/>
      <c r="N922" s="17">
        <f>IF(OR($H922="",$I922=""),"",MAX(0,$H922-$I922))</f>
        <v/>
      </c>
      <c r="O922" s="17">
        <f>IF(OR($I922="",$K922=""),"",$K922-$I922)</f>
        <v/>
      </c>
      <c r="P922" s="18">
        <f>IF($E922="","",IFERROR(INDEX('Sucursales y productos'!$G$2:$G$301,MATCH($E922,'Sucursales y productos'!$D$2:$D$301,0)),0))</f>
        <v/>
      </c>
      <c r="Q922" s="18">
        <f>IF($O922="","",$O922*N($P922))</f>
        <v/>
      </c>
      <c r="R922" s="18">
        <f>IF($I922="","",$I922*N($P922))</f>
        <v/>
      </c>
      <c r="S922" s="15">
        <f>IF($E922="","",IF($I922="","Pedido sin enviar",IF($K922="",IF(N($I922)&lt;N($H922),"Envío parcial · en camino","En camino"),IF($K922=$I922,IF(N($I922)&lt;N($H922),"Recibido · envío parcial","Recibido OK"),"Recibido con diferencia"))))</f>
        <v/>
      </c>
      <c r="T922" s="13" t="n"/>
      <c r="U922" s="15">
        <f>IF(OR($A922="",$A922&lt;&gt;Remito!$C$3),"",COUNTIF($A$2:$A922,$A922))</f>
        <v/>
      </c>
    </row>
    <row r="923">
      <c r="A923" s="13" t="n"/>
      <c r="B923" s="14" t="n"/>
      <c r="C923" s="13" t="n"/>
      <c r="D923" s="13" t="n"/>
      <c r="E923" s="13" t="n"/>
      <c r="F923" s="15">
        <f>IF($E923="","",IFERROR(INDEX('Sucursales y productos'!$E$2:$E$301,MATCH($E923,'Sucursales y productos'!$D$2:$D$301,0)),"Código no cargado"))</f>
        <v/>
      </c>
      <c r="G923" s="15">
        <f>IF($E923="","",IFERROR(INDEX('Sucursales y productos'!$F$2:$F$301,MATCH($E923,'Sucursales y productos'!$D$2:$D$301,0)),""))</f>
        <v/>
      </c>
      <c r="H923" s="16" t="n"/>
      <c r="I923" s="16" t="n"/>
      <c r="J923" s="14" t="n"/>
      <c r="K923" s="16" t="n"/>
      <c r="L923" s="14" t="n"/>
      <c r="M923" s="13" t="n"/>
      <c r="N923" s="17">
        <f>IF(OR($H923="",$I923=""),"",MAX(0,$H923-$I923))</f>
        <v/>
      </c>
      <c r="O923" s="17">
        <f>IF(OR($I923="",$K923=""),"",$K923-$I923)</f>
        <v/>
      </c>
      <c r="P923" s="18">
        <f>IF($E923="","",IFERROR(INDEX('Sucursales y productos'!$G$2:$G$301,MATCH($E923,'Sucursales y productos'!$D$2:$D$301,0)),0))</f>
        <v/>
      </c>
      <c r="Q923" s="18">
        <f>IF($O923="","",$O923*N($P923))</f>
        <v/>
      </c>
      <c r="R923" s="18">
        <f>IF($I923="","",$I923*N($P923))</f>
        <v/>
      </c>
      <c r="S923" s="15">
        <f>IF($E923="","",IF($I923="","Pedido sin enviar",IF($K923="",IF(N($I923)&lt;N($H923),"Envío parcial · en camino","En camino"),IF($K923=$I923,IF(N($I923)&lt;N($H923),"Recibido · envío parcial","Recibido OK"),"Recibido con diferencia"))))</f>
        <v/>
      </c>
      <c r="T923" s="13" t="n"/>
      <c r="U923" s="15">
        <f>IF(OR($A923="",$A923&lt;&gt;Remito!$C$3),"",COUNTIF($A$2:$A923,$A923))</f>
        <v/>
      </c>
    </row>
    <row r="924">
      <c r="A924" s="13" t="n"/>
      <c r="B924" s="14" t="n"/>
      <c r="C924" s="13" t="n"/>
      <c r="D924" s="13" t="n"/>
      <c r="E924" s="13" t="n"/>
      <c r="F924" s="15">
        <f>IF($E924="","",IFERROR(INDEX('Sucursales y productos'!$E$2:$E$301,MATCH($E924,'Sucursales y productos'!$D$2:$D$301,0)),"Código no cargado"))</f>
        <v/>
      </c>
      <c r="G924" s="15">
        <f>IF($E924="","",IFERROR(INDEX('Sucursales y productos'!$F$2:$F$301,MATCH($E924,'Sucursales y productos'!$D$2:$D$301,0)),""))</f>
        <v/>
      </c>
      <c r="H924" s="16" t="n"/>
      <c r="I924" s="16" t="n"/>
      <c r="J924" s="14" t="n"/>
      <c r="K924" s="16" t="n"/>
      <c r="L924" s="14" t="n"/>
      <c r="M924" s="13" t="n"/>
      <c r="N924" s="17">
        <f>IF(OR($H924="",$I924=""),"",MAX(0,$H924-$I924))</f>
        <v/>
      </c>
      <c r="O924" s="17">
        <f>IF(OR($I924="",$K924=""),"",$K924-$I924)</f>
        <v/>
      </c>
      <c r="P924" s="18">
        <f>IF($E924="","",IFERROR(INDEX('Sucursales y productos'!$G$2:$G$301,MATCH($E924,'Sucursales y productos'!$D$2:$D$301,0)),0))</f>
        <v/>
      </c>
      <c r="Q924" s="18">
        <f>IF($O924="","",$O924*N($P924))</f>
        <v/>
      </c>
      <c r="R924" s="18">
        <f>IF($I924="","",$I924*N($P924))</f>
        <v/>
      </c>
      <c r="S924" s="15">
        <f>IF($E924="","",IF($I924="","Pedido sin enviar",IF($K924="",IF(N($I924)&lt;N($H924),"Envío parcial · en camino","En camino"),IF($K924=$I924,IF(N($I924)&lt;N($H924),"Recibido · envío parcial","Recibido OK"),"Recibido con diferencia"))))</f>
        <v/>
      </c>
      <c r="T924" s="13" t="n"/>
      <c r="U924" s="15">
        <f>IF(OR($A924="",$A924&lt;&gt;Remito!$C$3),"",COUNTIF($A$2:$A924,$A924))</f>
        <v/>
      </c>
    </row>
    <row r="925">
      <c r="A925" s="13" t="n"/>
      <c r="B925" s="14" t="n"/>
      <c r="C925" s="13" t="n"/>
      <c r="D925" s="13" t="n"/>
      <c r="E925" s="13" t="n"/>
      <c r="F925" s="15">
        <f>IF($E925="","",IFERROR(INDEX('Sucursales y productos'!$E$2:$E$301,MATCH($E925,'Sucursales y productos'!$D$2:$D$301,0)),"Código no cargado"))</f>
        <v/>
      </c>
      <c r="G925" s="15">
        <f>IF($E925="","",IFERROR(INDEX('Sucursales y productos'!$F$2:$F$301,MATCH($E925,'Sucursales y productos'!$D$2:$D$301,0)),""))</f>
        <v/>
      </c>
      <c r="H925" s="16" t="n"/>
      <c r="I925" s="16" t="n"/>
      <c r="J925" s="14" t="n"/>
      <c r="K925" s="16" t="n"/>
      <c r="L925" s="14" t="n"/>
      <c r="M925" s="13" t="n"/>
      <c r="N925" s="17">
        <f>IF(OR($H925="",$I925=""),"",MAX(0,$H925-$I925))</f>
        <v/>
      </c>
      <c r="O925" s="17">
        <f>IF(OR($I925="",$K925=""),"",$K925-$I925)</f>
        <v/>
      </c>
      <c r="P925" s="18">
        <f>IF($E925="","",IFERROR(INDEX('Sucursales y productos'!$G$2:$G$301,MATCH($E925,'Sucursales y productos'!$D$2:$D$301,0)),0))</f>
        <v/>
      </c>
      <c r="Q925" s="18">
        <f>IF($O925="","",$O925*N($P925))</f>
        <v/>
      </c>
      <c r="R925" s="18">
        <f>IF($I925="","",$I925*N($P925))</f>
        <v/>
      </c>
      <c r="S925" s="15">
        <f>IF($E925="","",IF($I925="","Pedido sin enviar",IF($K925="",IF(N($I925)&lt;N($H925),"Envío parcial · en camino","En camino"),IF($K925=$I925,IF(N($I925)&lt;N($H925),"Recibido · envío parcial","Recibido OK"),"Recibido con diferencia"))))</f>
        <v/>
      </c>
      <c r="T925" s="13" t="n"/>
      <c r="U925" s="15">
        <f>IF(OR($A925="",$A925&lt;&gt;Remito!$C$3),"",COUNTIF($A$2:$A925,$A925))</f>
        <v/>
      </c>
    </row>
    <row r="926">
      <c r="A926" s="13" t="n"/>
      <c r="B926" s="14" t="n"/>
      <c r="C926" s="13" t="n"/>
      <c r="D926" s="13" t="n"/>
      <c r="E926" s="13" t="n"/>
      <c r="F926" s="15">
        <f>IF($E926="","",IFERROR(INDEX('Sucursales y productos'!$E$2:$E$301,MATCH($E926,'Sucursales y productos'!$D$2:$D$301,0)),"Código no cargado"))</f>
        <v/>
      </c>
      <c r="G926" s="15">
        <f>IF($E926="","",IFERROR(INDEX('Sucursales y productos'!$F$2:$F$301,MATCH($E926,'Sucursales y productos'!$D$2:$D$301,0)),""))</f>
        <v/>
      </c>
      <c r="H926" s="16" t="n"/>
      <c r="I926" s="16" t="n"/>
      <c r="J926" s="14" t="n"/>
      <c r="K926" s="16" t="n"/>
      <c r="L926" s="14" t="n"/>
      <c r="M926" s="13" t="n"/>
      <c r="N926" s="17">
        <f>IF(OR($H926="",$I926=""),"",MAX(0,$H926-$I926))</f>
        <v/>
      </c>
      <c r="O926" s="17">
        <f>IF(OR($I926="",$K926=""),"",$K926-$I926)</f>
        <v/>
      </c>
      <c r="P926" s="18">
        <f>IF($E926="","",IFERROR(INDEX('Sucursales y productos'!$G$2:$G$301,MATCH($E926,'Sucursales y productos'!$D$2:$D$301,0)),0))</f>
        <v/>
      </c>
      <c r="Q926" s="18">
        <f>IF($O926="","",$O926*N($P926))</f>
        <v/>
      </c>
      <c r="R926" s="18">
        <f>IF($I926="","",$I926*N($P926))</f>
        <v/>
      </c>
      <c r="S926" s="15">
        <f>IF($E926="","",IF($I926="","Pedido sin enviar",IF($K926="",IF(N($I926)&lt;N($H926),"Envío parcial · en camino","En camino"),IF($K926=$I926,IF(N($I926)&lt;N($H926),"Recibido · envío parcial","Recibido OK"),"Recibido con diferencia"))))</f>
        <v/>
      </c>
      <c r="T926" s="13" t="n"/>
      <c r="U926" s="15">
        <f>IF(OR($A926="",$A926&lt;&gt;Remito!$C$3),"",COUNTIF($A$2:$A926,$A926))</f>
        <v/>
      </c>
    </row>
    <row r="927">
      <c r="A927" s="13" t="n"/>
      <c r="B927" s="14" t="n"/>
      <c r="C927" s="13" t="n"/>
      <c r="D927" s="13" t="n"/>
      <c r="E927" s="13" t="n"/>
      <c r="F927" s="15">
        <f>IF($E927="","",IFERROR(INDEX('Sucursales y productos'!$E$2:$E$301,MATCH($E927,'Sucursales y productos'!$D$2:$D$301,0)),"Código no cargado"))</f>
        <v/>
      </c>
      <c r="G927" s="15">
        <f>IF($E927="","",IFERROR(INDEX('Sucursales y productos'!$F$2:$F$301,MATCH($E927,'Sucursales y productos'!$D$2:$D$301,0)),""))</f>
        <v/>
      </c>
      <c r="H927" s="16" t="n"/>
      <c r="I927" s="16" t="n"/>
      <c r="J927" s="14" t="n"/>
      <c r="K927" s="16" t="n"/>
      <c r="L927" s="14" t="n"/>
      <c r="M927" s="13" t="n"/>
      <c r="N927" s="17">
        <f>IF(OR($H927="",$I927=""),"",MAX(0,$H927-$I927))</f>
        <v/>
      </c>
      <c r="O927" s="17">
        <f>IF(OR($I927="",$K927=""),"",$K927-$I927)</f>
        <v/>
      </c>
      <c r="P927" s="18">
        <f>IF($E927="","",IFERROR(INDEX('Sucursales y productos'!$G$2:$G$301,MATCH($E927,'Sucursales y productos'!$D$2:$D$301,0)),0))</f>
        <v/>
      </c>
      <c r="Q927" s="18">
        <f>IF($O927="","",$O927*N($P927))</f>
        <v/>
      </c>
      <c r="R927" s="18">
        <f>IF($I927="","",$I927*N($P927))</f>
        <v/>
      </c>
      <c r="S927" s="15">
        <f>IF($E927="","",IF($I927="","Pedido sin enviar",IF($K927="",IF(N($I927)&lt;N($H927),"Envío parcial · en camino","En camino"),IF($K927=$I927,IF(N($I927)&lt;N($H927),"Recibido · envío parcial","Recibido OK"),"Recibido con diferencia"))))</f>
        <v/>
      </c>
      <c r="T927" s="13" t="n"/>
      <c r="U927" s="15">
        <f>IF(OR($A927="",$A927&lt;&gt;Remito!$C$3),"",COUNTIF($A$2:$A927,$A927))</f>
        <v/>
      </c>
    </row>
    <row r="928">
      <c r="A928" s="13" t="n"/>
      <c r="B928" s="14" t="n"/>
      <c r="C928" s="13" t="n"/>
      <c r="D928" s="13" t="n"/>
      <c r="E928" s="13" t="n"/>
      <c r="F928" s="15">
        <f>IF($E928="","",IFERROR(INDEX('Sucursales y productos'!$E$2:$E$301,MATCH($E928,'Sucursales y productos'!$D$2:$D$301,0)),"Código no cargado"))</f>
        <v/>
      </c>
      <c r="G928" s="15">
        <f>IF($E928="","",IFERROR(INDEX('Sucursales y productos'!$F$2:$F$301,MATCH($E928,'Sucursales y productos'!$D$2:$D$301,0)),""))</f>
        <v/>
      </c>
      <c r="H928" s="16" t="n"/>
      <c r="I928" s="16" t="n"/>
      <c r="J928" s="14" t="n"/>
      <c r="K928" s="16" t="n"/>
      <c r="L928" s="14" t="n"/>
      <c r="M928" s="13" t="n"/>
      <c r="N928" s="17">
        <f>IF(OR($H928="",$I928=""),"",MAX(0,$H928-$I928))</f>
        <v/>
      </c>
      <c r="O928" s="17">
        <f>IF(OR($I928="",$K928=""),"",$K928-$I928)</f>
        <v/>
      </c>
      <c r="P928" s="18">
        <f>IF($E928="","",IFERROR(INDEX('Sucursales y productos'!$G$2:$G$301,MATCH($E928,'Sucursales y productos'!$D$2:$D$301,0)),0))</f>
        <v/>
      </c>
      <c r="Q928" s="18">
        <f>IF($O928="","",$O928*N($P928))</f>
        <v/>
      </c>
      <c r="R928" s="18">
        <f>IF($I928="","",$I928*N($P928))</f>
        <v/>
      </c>
      <c r="S928" s="15">
        <f>IF($E928="","",IF($I928="","Pedido sin enviar",IF($K928="",IF(N($I928)&lt;N($H928),"Envío parcial · en camino","En camino"),IF($K928=$I928,IF(N($I928)&lt;N($H928),"Recibido · envío parcial","Recibido OK"),"Recibido con diferencia"))))</f>
        <v/>
      </c>
      <c r="T928" s="13" t="n"/>
      <c r="U928" s="15">
        <f>IF(OR($A928="",$A928&lt;&gt;Remito!$C$3),"",COUNTIF($A$2:$A928,$A928))</f>
        <v/>
      </c>
    </row>
    <row r="929">
      <c r="A929" s="13" t="n"/>
      <c r="B929" s="14" t="n"/>
      <c r="C929" s="13" t="n"/>
      <c r="D929" s="13" t="n"/>
      <c r="E929" s="13" t="n"/>
      <c r="F929" s="15">
        <f>IF($E929="","",IFERROR(INDEX('Sucursales y productos'!$E$2:$E$301,MATCH($E929,'Sucursales y productos'!$D$2:$D$301,0)),"Código no cargado"))</f>
        <v/>
      </c>
      <c r="G929" s="15">
        <f>IF($E929="","",IFERROR(INDEX('Sucursales y productos'!$F$2:$F$301,MATCH($E929,'Sucursales y productos'!$D$2:$D$301,0)),""))</f>
        <v/>
      </c>
      <c r="H929" s="16" t="n"/>
      <c r="I929" s="16" t="n"/>
      <c r="J929" s="14" t="n"/>
      <c r="K929" s="16" t="n"/>
      <c r="L929" s="14" t="n"/>
      <c r="M929" s="13" t="n"/>
      <c r="N929" s="17">
        <f>IF(OR($H929="",$I929=""),"",MAX(0,$H929-$I929))</f>
        <v/>
      </c>
      <c r="O929" s="17">
        <f>IF(OR($I929="",$K929=""),"",$K929-$I929)</f>
        <v/>
      </c>
      <c r="P929" s="18">
        <f>IF($E929="","",IFERROR(INDEX('Sucursales y productos'!$G$2:$G$301,MATCH($E929,'Sucursales y productos'!$D$2:$D$301,0)),0))</f>
        <v/>
      </c>
      <c r="Q929" s="18">
        <f>IF($O929="","",$O929*N($P929))</f>
        <v/>
      </c>
      <c r="R929" s="18">
        <f>IF($I929="","",$I929*N($P929))</f>
        <v/>
      </c>
      <c r="S929" s="15">
        <f>IF($E929="","",IF($I929="","Pedido sin enviar",IF($K929="",IF(N($I929)&lt;N($H929),"Envío parcial · en camino","En camino"),IF($K929=$I929,IF(N($I929)&lt;N($H929),"Recibido · envío parcial","Recibido OK"),"Recibido con diferencia"))))</f>
        <v/>
      </c>
      <c r="T929" s="13" t="n"/>
      <c r="U929" s="15">
        <f>IF(OR($A929="",$A929&lt;&gt;Remito!$C$3),"",COUNTIF($A$2:$A929,$A929))</f>
        <v/>
      </c>
    </row>
    <row r="930">
      <c r="A930" s="13" t="n"/>
      <c r="B930" s="14" t="n"/>
      <c r="C930" s="13" t="n"/>
      <c r="D930" s="13" t="n"/>
      <c r="E930" s="13" t="n"/>
      <c r="F930" s="15">
        <f>IF($E930="","",IFERROR(INDEX('Sucursales y productos'!$E$2:$E$301,MATCH($E930,'Sucursales y productos'!$D$2:$D$301,0)),"Código no cargado"))</f>
        <v/>
      </c>
      <c r="G930" s="15">
        <f>IF($E930="","",IFERROR(INDEX('Sucursales y productos'!$F$2:$F$301,MATCH($E930,'Sucursales y productos'!$D$2:$D$301,0)),""))</f>
        <v/>
      </c>
      <c r="H930" s="16" t="n"/>
      <c r="I930" s="16" t="n"/>
      <c r="J930" s="14" t="n"/>
      <c r="K930" s="16" t="n"/>
      <c r="L930" s="14" t="n"/>
      <c r="M930" s="13" t="n"/>
      <c r="N930" s="17">
        <f>IF(OR($H930="",$I930=""),"",MAX(0,$H930-$I930))</f>
        <v/>
      </c>
      <c r="O930" s="17">
        <f>IF(OR($I930="",$K930=""),"",$K930-$I930)</f>
        <v/>
      </c>
      <c r="P930" s="18">
        <f>IF($E930="","",IFERROR(INDEX('Sucursales y productos'!$G$2:$G$301,MATCH($E930,'Sucursales y productos'!$D$2:$D$301,0)),0))</f>
        <v/>
      </c>
      <c r="Q930" s="18">
        <f>IF($O930="","",$O930*N($P930))</f>
        <v/>
      </c>
      <c r="R930" s="18">
        <f>IF($I930="","",$I930*N($P930))</f>
        <v/>
      </c>
      <c r="S930" s="15">
        <f>IF($E930="","",IF($I930="","Pedido sin enviar",IF($K930="",IF(N($I930)&lt;N($H930),"Envío parcial · en camino","En camino"),IF($K930=$I930,IF(N($I930)&lt;N($H930),"Recibido · envío parcial","Recibido OK"),"Recibido con diferencia"))))</f>
        <v/>
      </c>
      <c r="T930" s="13" t="n"/>
      <c r="U930" s="15">
        <f>IF(OR($A930="",$A930&lt;&gt;Remito!$C$3),"",COUNTIF($A$2:$A930,$A930))</f>
        <v/>
      </c>
    </row>
    <row r="931">
      <c r="A931" s="13" t="n"/>
      <c r="B931" s="14" t="n"/>
      <c r="C931" s="13" t="n"/>
      <c r="D931" s="13" t="n"/>
      <c r="E931" s="13" t="n"/>
      <c r="F931" s="15">
        <f>IF($E931="","",IFERROR(INDEX('Sucursales y productos'!$E$2:$E$301,MATCH($E931,'Sucursales y productos'!$D$2:$D$301,0)),"Código no cargado"))</f>
        <v/>
      </c>
      <c r="G931" s="15">
        <f>IF($E931="","",IFERROR(INDEX('Sucursales y productos'!$F$2:$F$301,MATCH($E931,'Sucursales y productos'!$D$2:$D$301,0)),""))</f>
        <v/>
      </c>
      <c r="H931" s="16" t="n"/>
      <c r="I931" s="16" t="n"/>
      <c r="J931" s="14" t="n"/>
      <c r="K931" s="16" t="n"/>
      <c r="L931" s="14" t="n"/>
      <c r="M931" s="13" t="n"/>
      <c r="N931" s="17">
        <f>IF(OR($H931="",$I931=""),"",MAX(0,$H931-$I931))</f>
        <v/>
      </c>
      <c r="O931" s="17">
        <f>IF(OR($I931="",$K931=""),"",$K931-$I931)</f>
        <v/>
      </c>
      <c r="P931" s="18">
        <f>IF($E931="","",IFERROR(INDEX('Sucursales y productos'!$G$2:$G$301,MATCH($E931,'Sucursales y productos'!$D$2:$D$301,0)),0))</f>
        <v/>
      </c>
      <c r="Q931" s="18">
        <f>IF($O931="","",$O931*N($P931))</f>
        <v/>
      </c>
      <c r="R931" s="18">
        <f>IF($I931="","",$I931*N($P931))</f>
        <v/>
      </c>
      <c r="S931" s="15">
        <f>IF($E931="","",IF($I931="","Pedido sin enviar",IF($K931="",IF(N($I931)&lt;N($H931),"Envío parcial · en camino","En camino"),IF($K931=$I931,IF(N($I931)&lt;N($H931),"Recibido · envío parcial","Recibido OK"),"Recibido con diferencia"))))</f>
        <v/>
      </c>
      <c r="T931" s="13" t="n"/>
      <c r="U931" s="15">
        <f>IF(OR($A931="",$A931&lt;&gt;Remito!$C$3),"",COUNTIF($A$2:$A931,$A931))</f>
        <v/>
      </c>
    </row>
    <row r="932">
      <c r="A932" s="13" t="n"/>
      <c r="B932" s="14" t="n"/>
      <c r="C932" s="13" t="n"/>
      <c r="D932" s="13" t="n"/>
      <c r="E932" s="13" t="n"/>
      <c r="F932" s="15">
        <f>IF($E932="","",IFERROR(INDEX('Sucursales y productos'!$E$2:$E$301,MATCH($E932,'Sucursales y productos'!$D$2:$D$301,0)),"Código no cargado"))</f>
        <v/>
      </c>
      <c r="G932" s="15">
        <f>IF($E932="","",IFERROR(INDEX('Sucursales y productos'!$F$2:$F$301,MATCH($E932,'Sucursales y productos'!$D$2:$D$301,0)),""))</f>
        <v/>
      </c>
      <c r="H932" s="16" t="n"/>
      <c r="I932" s="16" t="n"/>
      <c r="J932" s="14" t="n"/>
      <c r="K932" s="16" t="n"/>
      <c r="L932" s="14" t="n"/>
      <c r="M932" s="13" t="n"/>
      <c r="N932" s="17">
        <f>IF(OR($H932="",$I932=""),"",MAX(0,$H932-$I932))</f>
        <v/>
      </c>
      <c r="O932" s="17">
        <f>IF(OR($I932="",$K932=""),"",$K932-$I932)</f>
        <v/>
      </c>
      <c r="P932" s="18">
        <f>IF($E932="","",IFERROR(INDEX('Sucursales y productos'!$G$2:$G$301,MATCH($E932,'Sucursales y productos'!$D$2:$D$301,0)),0))</f>
        <v/>
      </c>
      <c r="Q932" s="18">
        <f>IF($O932="","",$O932*N($P932))</f>
        <v/>
      </c>
      <c r="R932" s="18">
        <f>IF($I932="","",$I932*N($P932))</f>
        <v/>
      </c>
      <c r="S932" s="15">
        <f>IF($E932="","",IF($I932="","Pedido sin enviar",IF($K932="",IF(N($I932)&lt;N($H932),"Envío parcial · en camino","En camino"),IF($K932=$I932,IF(N($I932)&lt;N($H932),"Recibido · envío parcial","Recibido OK"),"Recibido con diferencia"))))</f>
        <v/>
      </c>
      <c r="T932" s="13" t="n"/>
      <c r="U932" s="15">
        <f>IF(OR($A932="",$A932&lt;&gt;Remito!$C$3),"",COUNTIF($A$2:$A932,$A932))</f>
        <v/>
      </c>
    </row>
    <row r="933">
      <c r="A933" s="13" t="n"/>
      <c r="B933" s="14" t="n"/>
      <c r="C933" s="13" t="n"/>
      <c r="D933" s="13" t="n"/>
      <c r="E933" s="13" t="n"/>
      <c r="F933" s="15">
        <f>IF($E933="","",IFERROR(INDEX('Sucursales y productos'!$E$2:$E$301,MATCH($E933,'Sucursales y productos'!$D$2:$D$301,0)),"Código no cargado"))</f>
        <v/>
      </c>
      <c r="G933" s="15">
        <f>IF($E933="","",IFERROR(INDEX('Sucursales y productos'!$F$2:$F$301,MATCH($E933,'Sucursales y productos'!$D$2:$D$301,0)),""))</f>
        <v/>
      </c>
      <c r="H933" s="16" t="n"/>
      <c r="I933" s="16" t="n"/>
      <c r="J933" s="14" t="n"/>
      <c r="K933" s="16" t="n"/>
      <c r="L933" s="14" t="n"/>
      <c r="M933" s="13" t="n"/>
      <c r="N933" s="17">
        <f>IF(OR($H933="",$I933=""),"",MAX(0,$H933-$I933))</f>
        <v/>
      </c>
      <c r="O933" s="17">
        <f>IF(OR($I933="",$K933=""),"",$K933-$I933)</f>
        <v/>
      </c>
      <c r="P933" s="18">
        <f>IF($E933="","",IFERROR(INDEX('Sucursales y productos'!$G$2:$G$301,MATCH($E933,'Sucursales y productos'!$D$2:$D$301,0)),0))</f>
        <v/>
      </c>
      <c r="Q933" s="18">
        <f>IF($O933="","",$O933*N($P933))</f>
        <v/>
      </c>
      <c r="R933" s="18">
        <f>IF($I933="","",$I933*N($P933))</f>
        <v/>
      </c>
      <c r="S933" s="15">
        <f>IF($E933="","",IF($I933="","Pedido sin enviar",IF($K933="",IF(N($I933)&lt;N($H933),"Envío parcial · en camino","En camino"),IF($K933=$I933,IF(N($I933)&lt;N($H933),"Recibido · envío parcial","Recibido OK"),"Recibido con diferencia"))))</f>
        <v/>
      </c>
      <c r="T933" s="13" t="n"/>
      <c r="U933" s="15">
        <f>IF(OR($A933="",$A933&lt;&gt;Remito!$C$3),"",COUNTIF($A$2:$A933,$A933))</f>
        <v/>
      </c>
    </row>
    <row r="934">
      <c r="A934" s="13" t="n"/>
      <c r="B934" s="14" t="n"/>
      <c r="C934" s="13" t="n"/>
      <c r="D934" s="13" t="n"/>
      <c r="E934" s="13" t="n"/>
      <c r="F934" s="15">
        <f>IF($E934="","",IFERROR(INDEX('Sucursales y productos'!$E$2:$E$301,MATCH($E934,'Sucursales y productos'!$D$2:$D$301,0)),"Código no cargado"))</f>
        <v/>
      </c>
      <c r="G934" s="15">
        <f>IF($E934="","",IFERROR(INDEX('Sucursales y productos'!$F$2:$F$301,MATCH($E934,'Sucursales y productos'!$D$2:$D$301,0)),""))</f>
        <v/>
      </c>
      <c r="H934" s="16" t="n"/>
      <c r="I934" s="16" t="n"/>
      <c r="J934" s="14" t="n"/>
      <c r="K934" s="16" t="n"/>
      <c r="L934" s="14" t="n"/>
      <c r="M934" s="13" t="n"/>
      <c r="N934" s="17">
        <f>IF(OR($H934="",$I934=""),"",MAX(0,$H934-$I934))</f>
        <v/>
      </c>
      <c r="O934" s="17">
        <f>IF(OR($I934="",$K934=""),"",$K934-$I934)</f>
        <v/>
      </c>
      <c r="P934" s="18">
        <f>IF($E934="","",IFERROR(INDEX('Sucursales y productos'!$G$2:$G$301,MATCH($E934,'Sucursales y productos'!$D$2:$D$301,0)),0))</f>
        <v/>
      </c>
      <c r="Q934" s="18">
        <f>IF($O934="","",$O934*N($P934))</f>
        <v/>
      </c>
      <c r="R934" s="18">
        <f>IF($I934="","",$I934*N($P934))</f>
        <v/>
      </c>
      <c r="S934" s="15">
        <f>IF($E934="","",IF($I934="","Pedido sin enviar",IF($K934="",IF(N($I934)&lt;N($H934),"Envío parcial · en camino","En camino"),IF($K934=$I934,IF(N($I934)&lt;N($H934),"Recibido · envío parcial","Recibido OK"),"Recibido con diferencia"))))</f>
        <v/>
      </c>
      <c r="T934" s="13" t="n"/>
      <c r="U934" s="15">
        <f>IF(OR($A934="",$A934&lt;&gt;Remito!$C$3),"",COUNTIF($A$2:$A934,$A934))</f>
        <v/>
      </c>
    </row>
    <row r="935">
      <c r="A935" s="13" t="n"/>
      <c r="B935" s="14" t="n"/>
      <c r="C935" s="13" t="n"/>
      <c r="D935" s="13" t="n"/>
      <c r="E935" s="13" t="n"/>
      <c r="F935" s="15">
        <f>IF($E935="","",IFERROR(INDEX('Sucursales y productos'!$E$2:$E$301,MATCH($E935,'Sucursales y productos'!$D$2:$D$301,0)),"Código no cargado"))</f>
        <v/>
      </c>
      <c r="G935" s="15">
        <f>IF($E935="","",IFERROR(INDEX('Sucursales y productos'!$F$2:$F$301,MATCH($E935,'Sucursales y productos'!$D$2:$D$301,0)),""))</f>
        <v/>
      </c>
      <c r="H935" s="16" t="n"/>
      <c r="I935" s="16" t="n"/>
      <c r="J935" s="14" t="n"/>
      <c r="K935" s="16" t="n"/>
      <c r="L935" s="14" t="n"/>
      <c r="M935" s="13" t="n"/>
      <c r="N935" s="17">
        <f>IF(OR($H935="",$I935=""),"",MAX(0,$H935-$I935))</f>
        <v/>
      </c>
      <c r="O935" s="17">
        <f>IF(OR($I935="",$K935=""),"",$K935-$I935)</f>
        <v/>
      </c>
      <c r="P935" s="18">
        <f>IF($E935="","",IFERROR(INDEX('Sucursales y productos'!$G$2:$G$301,MATCH($E935,'Sucursales y productos'!$D$2:$D$301,0)),0))</f>
        <v/>
      </c>
      <c r="Q935" s="18">
        <f>IF($O935="","",$O935*N($P935))</f>
        <v/>
      </c>
      <c r="R935" s="18">
        <f>IF($I935="","",$I935*N($P935))</f>
        <v/>
      </c>
      <c r="S935" s="15">
        <f>IF($E935="","",IF($I935="","Pedido sin enviar",IF($K935="",IF(N($I935)&lt;N($H935),"Envío parcial · en camino","En camino"),IF($K935=$I935,IF(N($I935)&lt;N($H935),"Recibido · envío parcial","Recibido OK"),"Recibido con diferencia"))))</f>
        <v/>
      </c>
      <c r="T935" s="13" t="n"/>
      <c r="U935" s="15">
        <f>IF(OR($A935="",$A935&lt;&gt;Remito!$C$3),"",COUNTIF($A$2:$A935,$A935))</f>
        <v/>
      </c>
    </row>
    <row r="936">
      <c r="A936" s="13" t="n"/>
      <c r="B936" s="14" t="n"/>
      <c r="C936" s="13" t="n"/>
      <c r="D936" s="13" t="n"/>
      <c r="E936" s="13" t="n"/>
      <c r="F936" s="15">
        <f>IF($E936="","",IFERROR(INDEX('Sucursales y productos'!$E$2:$E$301,MATCH($E936,'Sucursales y productos'!$D$2:$D$301,0)),"Código no cargado"))</f>
        <v/>
      </c>
      <c r="G936" s="15">
        <f>IF($E936="","",IFERROR(INDEX('Sucursales y productos'!$F$2:$F$301,MATCH($E936,'Sucursales y productos'!$D$2:$D$301,0)),""))</f>
        <v/>
      </c>
      <c r="H936" s="16" t="n"/>
      <c r="I936" s="16" t="n"/>
      <c r="J936" s="14" t="n"/>
      <c r="K936" s="16" t="n"/>
      <c r="L936" s="14" t="n"/>
      <c r="M936" s="13" t="n"/>
      <c r="N936" s="17">
        <f>IF(OR($H936="",$I936=""),"",MAX(0,$H936-$I936))</f>
        <v/>
      </c>
      <c r="O936" s="17">
        <f>IF(OR($I936="",$K936=""),"",$K936-$I936)</f>
        <v/>
      </c>
      <c r="P936" s="18">
        <f>IF($E936="","",IFERROR(INDEX('Sucursales y productos'!$G$2:$G$301,MATCH($E936,'Sucursales y productos'!$D$2:$D$301,0)),0))</f>
        <v/>
      </c>
      <c r="Q936" s="18">
        <f>IF($O936="","",$O936*N($P936))</f>
        <v/>
      </c>
      <c r="R936" s="18">
        <f>IF($I936="","",$I936*N($P936))</f>
        <v/>
      </c>
      <c r="S936" s="15">
        <f>IF($E936="","",IF($I936="","Pedido sin enviar",IF($K936="",IF(N($I936)&lt;N($H936),"Envío parcial · en camino","En camino"),IF($K936=$I936,IF(N($I936)&lt;N($H936),"Recibido · envío parcial","Recibido OK"),"Recibido con diferencia"))))</f>
        <v/>
      </c>
      <c r="T936" s="13" t="n"/>
      <c r="U936" s="15">
        <f>IF(OR($A936="",$A936&lt;&gt;Remito!$C$3),"",COUNTIF($A$2:$A936,$A936))</f>
        <v/>
      </c>
    </row>
    <row r="937">
      <c r="A937" s="13" t="n"/>
      <c r="B937" s="14" t="n"/>
      <c r="C937" s="13" t="n"/>
      <c r="D937" s="13" t="n"/>
      <c r="E937" s="13" t="n"/>
      <c r="F937" s="15">
        <f>IF($E937="","",IFERROR(INDEX('Sucursales y productos'!$E$2:$E$301,MATCH($E937,'Sucursales y productos'!$D$2:$D$301,0)),"Código no cargado"))</f>
        <v/>
      </c>
      <c r="G937" s="15">
        <f>IF($E937="","",IFERROR(INDEX('Sucursales y productos'!$F$2:$F$301,MATCH($E937,'Sucursales y productos'!$D$2:$D$301,0)),""))</f>
        <v/>
      </c>
      <c r="H937" s="16" t="n"/>
      <c r="I937" s="16" t="n"/>
      <c r="J937" s="14" t="n"/>
      <c r="K937" s="16" t="n"/>
      <c r="L937" s="14" t="n"/>
      <c r="M937" s="13" t="n"/>
      <c r="N937" s="17">
        <f>IF(OR($H937="",$I937=""),"",MAX(0,$H937-$I937))</f>
        <v/>
      </c>
      <c r="O937" s="17">
        <f>IF(OR($I937="",$K937=""),"",$K937-$I937)</f>
        <v/>
      </c>
      <c r="P937" s="18">
        <f>IF($E937="","",IFERROR(INDEX('Sucursales y productos'!$G$2:$G$301,MATCH($E937,'Sucursales y productos'!$D$2:$D$301,0)),0))</f>
        <v/>
      </c>
      <c r="Q937" s="18">
        <f>IF($O937="","",$O937*N($P937))</f>
        <v/>
      </c>
      <c r="R937" s="18">
        <f>IF($I937="","",$I937*N($P937))</f>
        <v/>
      </c>
      <c r="S937" s="15">
        <f>IF($E937="","",IF($I937="","Pedido sin enviar",IF($K937="",IF(N($I937)&lt;N($H937),"Envío parcial · en camino","En camino"),IF($K937=$I937,IF(N($I937)&lt;N($H937),"Recibido · envío parcial","Recibido OK"),"Recibido con diferencia"))))</f>
        <v/>
      </c>
      <c r="T937" s="13" t="n"/>
      <c r="U937" s="15">
        <f>IF(OR($A937="",$A937&lt;&gt;Remito!$C$3),"",COUNTIF($A$2:$A937,$A937))</f>
        <v/>
      </c>
    </row>
    <row r="938">
      <c r="A938" s="13" t="n"/>
      <c r="B938" s="14" t="n"/>
      <c r="C938" s="13" t="n"/>
      <c r="D938" s="13" t="n"/>
      <c r="E938" s="13" t="n"/>
      <c r="F938" s="15">
        <f>IF($E938="","",IFERROR(INDEX('Sucursales y productos'!$E$2:$E$301,MATCH($E938,'Sucursales y productos'!$D$2:$D$301,0)),"Código no cargado"))</f>
        <v/>
      </c>
      <c r="G938" s="15">
        <f>IF($E938="","",IFERROR(INDEX('Sucursales y productos'!$F$2:$F$301,MATCH($E938,'Sucursales y productos'!$D$2:$D$301,0)),""))</f>
        <v/>
      </c>
      <c r="H938" s="16" t="n"/>
      <c r="I938" s="16" t="n"/>
      <c r="J938" s="14" t="n"/>
      <c r="K938" s="16" t="n"/>
      <c r="L938" s="14" t="n"/>
      <c r="M938" s="13" t="n"/>
      <c r="N938" s="17">
        <f>IF(OR($H938="",$I938=""),"",MAX(0,$H938-$I938))</f>
        <v/>
      </c>
      <c r="O938" s="17">
        <f>IF(OR($I938="",$K938=""),"",$K938-$I938)</f>
        <v/>
      </c>
      <c r="P938" s="18">
        <f>IF($E938="","",IFERROR(INDEX('Sucursales y productos'!$G$2:$G$301,MATCH($E938,'Sucursales y productos'!$D$2:$D$301,0)),0))</f>
        <v/>
      </c>
      <c r="Q938" s="18">
        <f>IF($O938="","",$O938*N($P938))</f>
        <v/>
      </c>
      <c r="R938" s="18">
        <f>IF($I938="","",$I938*N($P938))</f>
        <v/>
      </c>
      <c r="S938" s="15">
        <f>IF($E938="","",IF($I938="","Pedido sin enviar",IF($K938="",IF(N($I938)&lt;N($H938),"Envío parcial · en camino","En camino"),IF($K938=$I938,IF(N($I938)&lt;N($H938),"Recibido · envío parcial","Recibido OK"),"Recibido con diferencia"))))</f>
        <v/>
      </c>
      <c r="T938" s="13" t="n"/>
      <c r="U938" s="15">
        <f>IF(OR($A938="",$A938&lt;&gt;Remito!$C$3),"",COUNTIF($A$2:$A938,$A938))</f>
        <v/>
      </c>
    </row>
    <row r="939">
      <c r="A939" s="13" t="n"/>
      <c r="B939" s="14" t="n"/>
      <c r="C939" s="13" t="n"/>
      <c r="D939" s="13" t="n"/>
      <c r="E939" s="13" t="n"/>
      <c r="F939" s="15">
        <f>IF($E939="","",IFERROR(INDEX('Sucursales y productos'!$E$2:$E$301,MATCH($E939,'Sucursales y productos'!$D$2:$D$301,0)),"Código no cargado"))</f>
        <v/>
      </c>
      <c r="G939" s="15">
        <f>IF($E939="","",IFERROR(INDEX('Sucursales y productos'!$F$2:$F$301,MATCH($E939,'Sucursales y productos'!$D$2:$D$301,0)),""))</f>
        <v/>
      </c>
      <c r="H939" s="16" t="n"/>
      <c r="I939" s="16" t="n"/>
      <c r="J939" s="14" t="n"/>
      <c r="K939" s="16" t="n"/>
      <c r="L939" s="14" t="n"/>
      <c r="M939" s="13" t="n"/>
      <c r="N939" s="17">
        <f>IF(OR($H939="",$I939=""),"",MAX(0,$H939-$I939))</f>
        <v/>
      </c>
      <c r="O939" s="17">
        <f>IF(OR($I939="",$K939=""),"",$K939-$I939)</f>
        <v/>
      </c>
      <c r="P939" s="18">
        <f>IF($E939="","",IFERROR(INDEX('Sucursales y productos'!$G$2:$G$301,MATCH($E939,'Sucursales y productos'!$D$2:$D$301,0)),0))</f>
        <v/>
      </c>
      <c r="Q939" s="18">
        <f>IF($O939="","",$O939*N($P939))</f>
        <v/>
      </c>
      <c r="R939" s="18">
        <f>IF($I939="","",$I939*N($P939))</f>
        <v/>
      </c>
      <c r="S939" s="15">
        <f>IF($E939="","",IF($I939="","Pedido sin enviar",IF($K939="",IF(N($I939)&lt;N($H939),"Envío parcial · en camino","En camino"),IF($K939=$I939,IF(N($I939)&lt;N($H939),"Recibido · envío parcial","Recibido OK"),"Recibido con diferencia"))))</f>
        <v/>
      </c>
      <c r="T939" s="13" t="n"/>
      <c r="U939" s="15">
        <f>IF(OR($A939="",$A939&lt;&gt;Remito!$C$3),"",COUNTIF($A$2:$A939,$A939))</f>
        <v/>
      </c>
    </row>
    <row r="940">
      <c r="A940" s="13" t="n"/>
      <c r="B940" s="14" t="n"/>
      <c r="C940" s="13" t="n"/>
      <c r="D940" s="13" t="n"/>
      <c r="E940" s="13" t="n"/>
      <c r="F940" s="15">
        <f>IF($E940="","",IFERROR(INDEX('Sucursales y productos'!$E$2:$E$301,MATCH($E940,'Sucursales y productos'!$D$2:$D$301,0)),"Código no cargado"))</f>
        <v/>
      </c>
      <c r="G940" s="15">
        <f>IF($E940="","",IFERROR(INDEX('Sucursales y productos'!$F$2:$F$301,MATCH($E940,'Sucursales y productos'!$D$2:$D$301,0)),""))</f>
        <v/>
      </c>
      <c r="H940" s="16" t="n"/>
      <c r="I940" s="16" t="n"/>
      <c r="J940" s="14" t="n"/>
      <c r="K940" s="16" t="n"/>
      <c r="L940" s="14" t="n"/>
      <c r="M940" s="13" t="n"/>
      <c r="N940" s="17">
        <f>IF(OR($H940="",$I940=""),"",MAX(0,$H940-$I940))</f>
        <v/>
      </c>
      <c r="O940" s="17">
        <f>IF(OR($I940="",$K940=""),"",$K940-$I940)</f>
        <v/>
      </c>
      <c r="P940" s="18">
        <f>IF($E940="","",IFERROR(INDEX('Sucursales y productos'!$G$2:$G$301,MATCH($E940,'Sucursales y productos'!$D$2:$D$301,0)),0))</f>
        <v/>
      </c>
      <c r="Q940" s="18">
        <f>IF($O940="","",$O940*N($P940))</f>
        <v/>
      </c>
      <c r="R940" s="18">
        <f>IF($I940="","",$I940*N($P940))</f>
        <v/>
      </c>
      <c r="S940" s="15">
        <f>IF($E940="","",IF($I940="","Pedido sin enviar",IF($K940="",IF(N($I940)&lt;N($H940),"Envío parcial · en camino","En camino"),IF($K940=$I940,IF(N($I940)&lt;N($H940),"Recibido · envío parcial","Recibido OK"),"Recibido con diferencia"))))</f>
        <v/>
      </c>
      <c r="T940" s="13" t="n"/>
      <c r="U940" s="15">
        <f>IF(OR($A940="",$A940&lt;&gt;Remito!$C$3),"",COUNTIF($A$2:$A940,$A940))</f>
        <v/>
      </c>
    </row>
    <row r="941">
      <c r="A941" s="13" t="n"/>
      <c r="B941" s="14" t="n"/>
      <c r="C941" s="13" t="n"/>
      <c r="D941" s="13" t="n"/>
      <c r="E941" s="13" t="n"/>
      <c r="F941" s="15">
        <f>IF($E941="","",IFERROR(INDEX('Sucursales y productos'!$E$2:$E$301,MATCH($E941,'Sucursales y productos'!$D$2:$D$301,0)),"Código no cargado"))</f>
        <v/>
      </c>
      <c r="G941" s="15">
        <f>IF($E941="","",IFERROR(INDEX('Sucursales y productos'!$F$2:$F$301,MATCH($E941,'Sucursales y productos'!$D$2:$D$301,0)),""))</f>
        <v/>
      </c>
      <c r="H941" s="16" t="n"/>
      <c r="I941" s="16" t="n"/>
      <c r="J941" s="14" t="n"/>
      <c r="K941" s="16" t="n"/>
      <c r="L941" s="14" t="n"/>
      <c r="M941" s="13" t="n"/>
      <c r="N941" s="17">
        <f>IF(OR($H941="",$I941=""),"",MAX(0,$H941-$I941))</f>
        <v/>
      </c>
      <c r="O941" s="17">
        <f>IF(OR($I941="",$K941=""),"",$K941-$I941)</f>
        <v/>
      </c>
      <c r="P941" s="18">
        <f>IF($E941="","",IFERROR(INDEX('Sucursales y productos'!$G$2:$G$301,MATCH($E941,'Sucursales y productos'!$D$2:$D$301,0)),0))</f>
        <v/>
      </c>
      <c r="Q941" s="18">
        <f>IF($O941="","",$O941*N($P941))</f>
        <v/>
      </c>
      <c r="R941" s="18">
        <f>IF($I941="","",$I941*N($P941))</f>
        <v/>
      </c>
      <c r="S941" s="15">
        <f>IF($E941="","",IF($I941="","Pedido sin enviar",IF($K941="",IF(N($I941)&lt;N($H941),"Envío parcial · en camino","En camino"),IF($K941=$I941,IF(N($I941)&lt;N($H941),"Recibido · envío parcial","Recibido OK"),"Recibido con diferencia"))))</f>
        <v/>
      </c>
      <c r="T941" s="13" t="n"/>
      <c r="U941" s="15">
        <f>IF(OR($A941="",$A941&lt;&gt;Remito!$C$3),"",COUNTIF($A$2:$A941,$A941))</f>
        <v/>
      </c>
    </row>
    <row r="942">
      <c r="A942" s="13" t="n"/>
      <c r="B942" s="14" t="n"/>
      <c r="C942" s="13" t="n"/>
      <c r="D942" s="13" t="n"/>
      <c r="E942" s="13" t="n"/>
      <c r="F942" s="15">
        <f>IF($E942="","",IFERROR(INDEX('Sucursales y productos'!$E$2:$E$301,MATCH($E942,'Sucursales y productos'!$D$2:$D$301,0)),"Código no cargado"))</f>
        <v/>
      </c>
      <c r="G942" s="15">
        <f>IF($E942="","",IFERROR(INDEX('Sucursales y productos'!$F$2:$F$301,MATCH($E942,'Sucursales y productos'!$D$2:$D$301,0)),""))</f>
        <v/>
      </c>
      <c r="H942" s="16" t="n"/>
      <c r="I942" s="16" t="n"/>
      <c r="J942" s="14" t="n"/>
      <c r="K942" s="16" t="n"/>
      <c r="L942" s="14" t="n"/>
      <c r="M942" s="13" t="n"/>
      <c r="N942" s="17">
        <f>IF(OR($H942="",$I942=""),"",MAX(0,$H942-$I942))</f>
        <v/>
      </c>
      <c r="O942" s="17">
        <f>IF(OR($I942="",$K942=""),"",$K942-$I942)</f>
        <v/>
      </c>
      <c r="P942" s="18">
        <f>IF($E942="","",IFERROR(INDEX('Sucursales y productos'!$G$2:$G$301,MATCH($E942,'Sucursales y productos'!$D$2:$D$301,0)),0))</f>
        <v/>
      </c>
      <c r="Q942" s="18">
        <f>IF($O942="","",$O942*N($P942))</f>
        <v/>
      </c>
      <c r="R942" s="18">
        <f>IF($I942="","",$I942*N($P942))</f>
        <v/>
      </c>
      <c r="S942" s="15">
        <f>IF($E942="","",IF($I942="","Pedido sin enviar",IF($K942="",IF(N($I942)&lt;N($H942),"Envío parcial · en camino","En camino"),IF($K942=$I942,IF(N($I942)&lt;N($H942),"Recibido · envío parcial","Recibido OK"),"Recibido con diferencia"))))</f>
        <v/>
      </c>
      <c r="T942" s="13" t="n"/>
      <c r="U942" s="15">
        <f>IF(OR($A942="",$A942&lt;&gt;Remito!$C$3),"",COUNTIF($A$2:$A942,$A942))</f>
        <v/>
      </c>
    </row>
    <row r="943">
      <c r="A943" s="13" t="n"/>
      <c r="B943" s="14" t="n"/>
      <c r="C943" s="13" t="n"/>
      <c r="D943" s="13" t="n"/>
      <c r="E943" s="13" t="n"/>
      <c r="F943" s="15">
        <f>IF($E943="","",IFERROR(INDEX('Sucursales y productos'!$E$2:$E$301,MATCH($E943,'Sucursales y productos'!$D$2:$D$301,0)),"Código no cargado"))</f>
        <v/>
      </c>
      <c r="G943" s="15">
        <f>IF($E943="","",IFERROR(INDEX('Sucursales y productos'!$F$2:$F$301,MATCH($E943,'Sucursales y productos'!$D$2:$D$301,0)),""))</f>
        <v/>
      </c>
      <c r="H943" s="16" t="n"/>
      <c r="I943" s="16" t="n"/>
      <c r="J943" s="14" t="n"/>
      <c r="K943" s="16" t="n"/>
      <c r="L943" s="14" t="n"/>
      <c r="M943" s="13" t="n"/>
      <c r="N943" s="17">
        <f>IF(OR($H943="",$I943=""),"",MAX(0,$H943-$I943))</f>
        <v/>
      </c>
      <c r="O943" s="17">
        <f>IF(OR($I943="",$K943=""),"",$K943-$I943)</f>
        <v/>
      </c>
      <c r="P943" s="18">
        <f>IF($E943="","",IFERROR(INDEX('Sucursales y productos'!$G$2:$G$301,MATCH($E943,'Sucursales y productos'!$D$2:$D$301,0)),0))</f>
        <v/>
      </c>
      <c r="Q943" s="18">
        <f>IF($O943="","",$O943*N($P943))</f>
        <v/>
      </c>
      <c r="R943" s="18">
        <f>IF($I943="","",$I943*N($P943))</f>
        <v/>
      </c>
      <c r="S943" s="15">
        <f>IF($E943="","",IF($I943="","Pedido sin enviar",IF($K943="",IF(N($I943)&lt;N($H943),"Envío parcial · en camino","En camino"),IF($K943=$I943,IF(N($I943)&lt;N($H943),"Recibido · envío parcial","Recibido OK"),"Recibido con diferencia"))))</f>
        <v/>
      </c>
      <c r="T943" s="13" t="n"/>
      <c r="U943" s="15">
        <f>IF(OR($A943="",$A943&lt;&gt;Remito!$C$3),"",COUNTIF($A$2:$A943,$A943))</f>
        <v/>
      </c>
    </row>
    <row r="944">
      <c r="A944" s="13" t="n"/>
      <c r="B944" s="14" t="n"/>
      <c r="C944" s="13" t="n"/>
      <c r="D944" s="13" t="n"/>
      <c r="E944" s="13" t="n"/>
      <c r="F944" s="15">
        <f>IF($E944="","",IFERROR(INDEX('Sucursales y productos'!$E$2:$E$301,MATCH($E944,'Sucursales y productos'!$D$2:$D$301,0)),"Código no cargado"))</f>
        <v/>
      </c>
      <c r="G944" s="15">
        <f>IF($E944="","",IFERROR(INDEX('Sucursales y productos'!$F$2:$F$301,MATCH($E944,'Sucursales y productos'!$D$2:$D$301,0)),""))</f>
        <v/>
      </c>
      <c r="H944" s="16" t="n"/>
      <c r="I944" s="16" t="n"/>
      <c r="J944" s="14" t="n"/>
      <c r="K944" s="16" t="n"/>
      <c r="L944" s="14" t="n"/>
      <c r="M944" s="13" t="n"/>
      <c r="N944" s="17">
        <f>IF(OR($H944="",$I944=""),"",MAX(0,$H944-$I944))</f>
        <v/>
      </c>
      <c r="O944" s="17">
        <f>IF(OR($I944="",$K944=""),"",$K944-$I944)</f>
        <v/>
      </c>
      <c r="P944" s="18">
        <f>IF($E944="","",IFERROR(INDEX('Sucursales y productos'!$G$2:$G$301,MATCH($E944,'Sucursales y productos'!$D$2:$D$301,0)),0))</f>
        <v/>
      </c>
      <c r="Q944" s="18">
        <f>IF($O944="","",$O944*N($P944))</f>
        <v/>
      </c>
      <c r="R944" s="18">
        <f>IF($I944="","",$I944*N($P944))</f>
        <v/>
      </c>
      <c r="S944" s="15">
        <f>IF($E944="","",IF($I944="","Pedido sin enviar",IF($K944="",IF(N($I944)&lt;N($H944),"Envío parcial · en camino","En camino"),IF($K944=$I944,IF(N($I944)&lt;N($H944),"Recibido · envío parcial","Recibido OK"),"Recibido con diferencia"))))</f>
        <v/>
      </c>
      <c r="T944" s="13" t="n"/>
      <c r="U944" s="15">
        <f>IF(OR($A944="",$A944&lt;&gt;Remito!$C$3),"",COUNTIF($A$2:$A944,$A944))</f>
        <v/>
      </c>
    </row>
    <row r="945">
      <c r="A945" s="13" t="n"/>
      <c r="B945" s="14" t="n"/>
      <c r="C945" s="13" t="n"/>
      <c r="D945" s="13" t="n"/>
      <c r="E945" s="13" t="n"/>
      <c r="F945" s="15">
        <f>IF($E945="","",IFERROR(INDEX('Sucursales y productos'!$E$2:$E$301,MATCH($E945,'Sucursales y productos'!$D$2:$D$301,0)),"Código no cargado"))</f>
        <v/>
      </c>
      <c r="G945" s="15">
        <f>IF($E945="","",IFERROR(INDEX('Sucursales y productos'!$F$2:$F$301,MATCH($E945,'Sucursales y productos'!$D$2:$D$301,0)),""))</f>
        <v/>
      </c>
      <c r="H945" s="16" t="n"/>
      <c r="I945" s="16" t="n"/>
      <c r="J945" s="14" t="n"/>
      <c r="K945" s="16" t="n"/>
      <c r="L945" s="14" t="n"/>
      <c r="M945" s="13" t="n"/>
      <c r="N945" s="17">
        <f>IF(OR($H945="",$I945=""),"",MAX(0,$H945-$I945))</f>
        <v/>
      </c>
      <c r="O945" s="17">
        <f>IF(OR($I945="",$K945=""),"",$K945-$I945)</f>
        <v/>
      </c>
      <c r="P945" s="18">
        <f>IF($E945="","",IFERROR(INDEX('Sucursales y productos'!$G$2:$G$301,MATCH($E945,'Sucursales y productos'!$D$2:$D$301,0)),0))</f>
        <v/>
      </c>
      <c r="Q945" s="18">
        <f>IF($O945="","",$O945*N($P945))</f>
        <v/>
      </c>
      <c r="R945" s="18">
        <f>IF($I945="","",$I945*N($P945))</f>
        <v/>
      </c>
      <c r="S945" s="15">
        <f>IF($E945="","",IF($I945="","Pedido sin enviar",IF($K945="",IF(N($I945)&lt;N($H945),"Envío parcial · en camino","En camino"),IF($K945=$I945,IF(N($I945)&lt;N($H945),"Recibido · envío parcial","Recibido OK"),"Recibido con diferencia"))))</f>
        <v/>
      </c>
      <c r="T945" s="13" t="n"/>
      <c r="U945" s="15">
        <f>IF(OR($A945="",$A945&lt;&gt;Remito!$C$3),"",COUNTIF($A$2:$A945,$A945))</f>
        <v/>
      </c>
    </row>
    <row r="946">
      <c r="A946" s="13" t="n"/>
      <c r="B946" s="14" t="n"/>
      <c r="C946" s="13" t="n"/>
      <c r="D946" s="13" t="n"/>
      <c r="E946" s="13" t="n"/>
      <c r="F946" s="15">
        <f>IF($E946="","",IFERROR(INDEX('Sucursales y productos'!$E$2:$E$301,MATCH($E946,'Sucursales y productos'!$D$2:$D$301,0)),"Código no cargado"))</f>
        <v/>
      </c>
      <c r="G946" s="15">
        <f>IF($E946="","",IFERROR(INDEX('Sucursales y productos'!$F$2:$F$301,MATCH($E946,'Sucursales y productos'!$D$2:$D$301,0)),""))</f>
        <v/>
      </c>
      <c r="H946" s="16" t="n"/>
      <c r="I946" s="16" t="n"/>
      <c r="J946" s="14" t="n"/>
      <c r="K946" s="16" t="n"/>
      <c r="L946" s="14" t="n"/>
      <c r="M946" s="13" t="n"/>
      <c r="N946" s="17">
        <f>IF(OR($H946="",$I946=""),"",MAX(0,$H946-$I946))</f>
        <v/>
      </c>
      <c r="O946" s="17">
        <f>IF(OR($I946="",$K946=""),"",$K946-$I946)</f>
        <v/>
      </c>
      <c r="P946" s="18">
        <f>IF($E946="","",IFERROR(INDEX('Sucursales y productos'!$G$2:$G$301,MATCH($E946,'Sucursales y productos'!$D$2:$D$301,0)),0))</f>
        <v/>
      </c>
      <c r="Q946" s="18">
        <f>IF($O946="","",$O946*N($P946))</f>
        <v/>
      </c>
      <c r="R946" s="18">
        <f>IF($I946="","",$I946*N($P946))</f>
        <v/>
      </c>
      <c r="S946" s="15">
        <f>IF($E946="","",IF($I946="","Pedido sin enviar",IF($K946="",IF(N($I946)&lt;N($H946),"Envío parcial · en camino","En camino"),IF($K946=$I946,IF(N($I946)&lt;N($H946),"Recibido · envío parcial","Recibido OK"),"Recibido con diferencia"))))</f>
        <v/>
      </c>
      <c r="T946" s="13" t="n"/>
      <c r="U946" s="15">
        <f>IF(OR($A946="",$A946&lt;&gt;Remito!$C$3),"",COUNTIF($A$2:$A946,$A946))</f>
        <v/>
      </c>
    </row>
    <row r="947">
      <c r="A947" s="13" t="n"/>
      <c r="B947" s="14" t="n"/>
      <c r="C947" s="13" t="n"/>
      <c r="D947" s="13" t="n"/>
      <c r="E947" s="13" t="n"/>
      <c r="F947" s="15">
        <f>IF($E947="","",IFERROR(INDEX('Sucursales y productos'!$E$2:$E$301,MATCH($E947,'Sucursales y productos'!$D$2:$D$301,0)),"Código no cargado"))</f>
        <v/>
      </c>
      <c r="G947" s="15">
        <f>IF($E947="","",IFERROR(INDEX('Sucursales y productos'!$F$2:$F$301,MATCH($E947,'Sucursales y productos'!$D$2:$D$301,0)),""))</f>
        <v/>
      </c>
      <c r="H947" s="16" t="n"/>
      <c r="I947" s="16" t="n"/>
      <c r="J947" s="14" t="n"/>
      <c r="K947" s="16" t="n"/>
      <c r="L947" s="14" t="n"/>
      <c r="M947" s="13" t="n"/>
      <c r="N947" s="17">
        <f>IF(OR($H947="",$I947=""),"",MAX(0,$H947-$I947))</f>
        <v/>
      </c>
      <c r="O947" s="17">
        <f>IF(OR($I947="",$K947=""),"",$K947-$I947)</f>
        <v/>
      </c>
      <c r="P947" s="18">
        <f>IF($E947="","",IFERROR(INDEX('Sucursales y productos'!$G$2:$G$301,MATCH($E947,'Sucursales y productos'!$D$2:$D$301,0)),0))</f>
        <v/>
      </c>
      <c r="Q947" s="18">
        <f>IF($O947="","",$O947*N($P947))</f>
        <v/>
      </c>
      <c r="R947" s="18">
        <f>IF($I947="","",$I947*N($P947))</f>
        <v/>
      </c>
      <c r="S947" s="15">
        <f>IF($E947="","",IF($I947="","Pedido sin enviar",IF($K947="",IF(N($I947)&lt;N($H947),"Envío parcial · en camino","En camino"),IF($K947=$I947,IF(N($I947)&lt;N($H947),"Recibido · envío parcial","Recibido OK"),"Recibido con diferencia"))))</f>
        <v/>
      </c>
      <c r="T947" s="13" t="n"/>
      <c r="U947" s="15">
        <f>IF(OR($A947="",$A947&lt;&gt;Remito!$C$3),"",COUNTIF($A$2:$A947,$A947))</f>
        <v/>
      </c>
    </row>
    <row r="948">
      <c r="A948" s="13" t="n"/>
      <c r="B948" s="14" t="n"/>
      <c r="C948" s="13" t="n"/>
      <c r="D948" s="13" t="n"/>
      <c r="E948" s="13" t="n"/>
      <c r="F948" s="15">
        <f>IF($E948="","",IFERROR(INDEX('Sucursales y productos'!$E$2:$E$301,MATCH($E948,'Sucursales y productos'!$D$2:$D$301,0)),"Código no cargado"))</f>
        <v/>
      </c>
      <c r="G948" s="15">
        <f>IF($E948="","",IFERROR(INDEX('Sucursales y productos'!$F$2:$F$301,MATCH($E948,'Sucursales y productos'!$D$2:$D$301,0)),""))</f>
        <v/>
      </c>
      <c r="H948" s="16" t="n"/>
      <c r="I948" s="16" t="n"/>
      <c r="J948" s="14" t="n"/>
      <c r="K948" s="16" t="n"/>
      <c r="L948" s="14" t="n"/>
      <c r="M948" s="13" t="n"/>
      <c r="N948" s="17">
        <f>IF(OR($H948="",$I948=""),"",MAX(0,$H948-$I948))</f>
        <v/>
      </c>
      <c r="O948" s="17">
        <f>IF(OR($I948="",$K948=""),"",$K948-$I948)</f>
        <v/>
      </c>
      <c r="P948" s="18">
        <f>IF($E948="","",IFERROR(INDEX('Sucursales y productos'!$G$2:$G$301,MATCH($E948,'Sucursales y productos'!$D$2:$D$301,0)),0))</f>
        <v/>
      </c>
      <c r="Q948" s="18">
        <f>IF($O948="","",$O948*N($P948))</f>
        <v/>
      </c>
      <c r="R948" s="18">
        <f>IF($I948="","",$I948*N($P948))</f>
        <v/>
      </c>
      <c r="S948" s="15">
        <f>IF($E948="","",IF($I948="","Pedido sin enviar",IF($K948="",IF(N($I948)&lt;N($H948),"Envío parcial · en camino","En camino"),IF($K948=$I948,IF(N($I948)&lt;N($H948),"Recibido · envío parcial","Recibido OK"),"Recibido con diferencia"))))</f>
        <v/>
      </c>
      <c r="T948" s="13" t="n"/>
      <c r="U948" s="15">
        <f>IF(OR($A948="",$A948&lt;&gt;Remito!$C$3),"",COUNTIF($A$2:$A948,$A948))</f>
        <v/>
      </c>
    </row>
    <row r="949">
      <c r="A949" s="13" t="n"/>
      <c r="B949" s="14" t="n"/>
      <c r="C949" s="13" t="n"/>
      <c r="D949" s="13" t="n"/>
      <c r="E949" s="13" t="n"/>
      <c r="F949" s="15">
        <f>IF($E949="","",IFERROR(INDEX('Sucursales y productos'!$E$2:$E$301,MATCH($E949,'Sucursales y productos'!$D$2:$D$301,0)),"Código no cargado"))</f>
        <v/>
      </c>
      <c r="G949" s="15">
        <f>IF($E949="","",IFERROR(INDEX('Sucursales y productos'!$F$2:$F$301,MATCH($E949,'Sucursales y productos'!$D$2:$D$301,0)),""))</f>
        <v/>
      </c>
      <c r="H949" s="16" t="n"/>
      <c r="I949" s="16" t="n"/>
      <c r="J949" s="14" t="n"/>
      <c r="K949" s="16" t="n"/>
      <c r="L949" s="14" t="n"/>
      <c r="M949" s="13" t="n"/>
      <c r="N949" s="17">
        <f>IF(OR($H949="",$I949=""),"",MAX(0,$H949-$I949))</f>
        <v/>
      </c>
      <c r="O949" s="17">
        <f>IF(OR($I949="",$K949=""),"",$K949-$I949)</f>
        <v/>
      </c>
      <c r="P949" s="18">
        <f>IF($E949="","",IFERROR(INDEX('Sucursales y productos'!$G$2:$G$301,MATCH($E949,'Sucursales y productos'!$D$2:$D$301,0)),0))</f>
        <v/>
      </c>
      <c r="Q949" s="18">
        <f>IF($O949="","",$O949*N($P949))</f>
        <v/>
      </c>
      <c r="R949" s="18">
        <f>IF($I949="","",$I949*N($P949))</f>
        <v/>
      </c>
      <c r="S949" s="15">
        <f>IF($E949="","",IF($I949="","Pedido sin enviar",IF($K949="",IF(N($I949)&lt;N($H949),"Envío parcial · en camino","En camino"),IF($K949=$I949,IF(N($I949)&lt;N($H949),"Recibido · envío parcial","Recibido OK"),"Recibido con diferencia"))))</f>
        <v/>
      </c>
      <c r="T949" s="13" t="n"/>
      <c r="U949" s="15">
        <f>IF(OR($A949="",$A949&lt;&gt;Remito!$C$3),"",COUNTIF($A$2:$A949,$A949))</f>
        <v/>
      </c>
    </row>
    <row r="950">
      <c r="A950" s="13" t="n"/>
      <c r="B950" s="14" t="n"/>
      <c r="C950" s="13" t="n"/>
      <c r="D950" s="13" t="n"/>
      <c r="E950" s="13" t="n"/>
      <c r="F950" s="15">
        <f>IF($E950="","",IFERROR(INDEX('Sucursales y productos'!$E$2:$E$301,MATCH($E950,'Sucursales y productos'!$D$2:$D$301,0)),"Código no cargado"))</f>
        <v/>
      </c>
      <c r="G950" s="15">
        <f>IF($E950="","",IFERROR(INDEX('Sucursales y productos'!$F$2:$F$301,MATCH($E950,'Sucursales y productos'!$D$2:$D$301,0)),""))</f>
        <v/>
      </c>
      <c r="H950" s="16" t="n"/>
      <c r="I950" s="16" t="n"/>
      <c r="J950" s="14" t="n"/>
      <c r="K950" s="16" t="n"/>
      <c r="L950" s="14" t="n"/>
      <c r="M950" s="13" t="n"/>
      <c r="N950" s="17">
        <f>IF(OR($H950="",$I950=""),"",MAX(0,$H950-$I950))</f>
        <v/>
      </c>
      <c r="O950" s="17">
        <f>IF(OR($I950="",$K950=""),"",$K950-$I950)</f>
        <v/>
      </c>
      <c r="P950" s="18">
        <f>IF($E950="","",IFERROR(INDEX('Sucursales y productos'!$G$2:$G$301,MATCH($E950,'Sucursales y productos'!$D$2:$D$301,0)),0))</f>
        <v/>
      </c>
      <c r="Q950" s="18">
        <f>IF($O950="","",$O950*N($P950))</f>
        <v/>
      </c>
      <c r="R950" s="18">
        <f>IF($I950="","",$I950*N($P950))</f>
        <v/>
      </c>
      <c r="S950" s="15">
        <f>IF($E950="","",IF($I950="","Pedido sin enviar",IF($K950="",IF(N($I950)&lt;N($H950),"Envío parcial · en camino","En camino"),IF($K950=$I950,IF(N($I950)&lt;N($H950),"Recibido · envío parcial","Recibido OK"),"Recibido con diferencia"))))</f>
        <v/>
      </c>
      <c r="T950" s="13" t="n"/>
      <c r="U950" s="15">
        <f>IF(OR($A950="",$A950&lt;&gt;Remito!$C$3),"",COUNTIF($A$2:$A950,$A950))</f>
        <v/>
      </c>
    </row>
    <row r="951">
      <c r="A951" s="13" t="n"/>
      <c r="B951" s="14" t="n"/>
      <c r="C951" s="13" t="n"/>
      <c r="D951" s="13" t="n"/>
      <c r="E951" s="13" t="n"/>
      <c r="F951" s="15">
        <f>IF($E951="","",IFERROR(INDEX('Sucursales y productos'!$E$2:$E$301,MATCH($E951,'Sucursales y productos'!$D$2:$D$301,0)),"Código no cargado"))</f>
        <v/>
      </c>
      <c r="G951" s="15">
        <f>IF($E951="","",IFERROR(INDEX('Sucursales y productos'!$F$2:$F$301,MATCH($E951,'Sucursales y productos'!$D$2:$D$301,0)),""))</f>
        <v/>
      </c>
      <c r="H951" s="16" t="n"/>
      <c r="I951" s="16" t="n"/>
      <c r="J951" s="14" t="n"/>
      <c r="K951" s="16" t="n"/>
      <c r="L951" s="14" t="n"/>
      <c r="M951" s="13" t="n"/>
      <c r="N951" s="17">
        <f>IF(OR($H951="",$I951=""),"",MAX(0,$H951-$I951))</f>
        <v/>
      </c>
      <c r="O951" s="17">
        <f>IF(OR($I951="",$K951=""),"",$K951-$I951)</f>
        <v/>
      </c>
      <c r="P951" s="18">
        <f>IF($E951="","",IFERROR(INDEX('Sucursales y productos'!$G$2:$G$301,MATCH($E951,'Sucursales y productos'!$D$2:$D$301,0)),0))</f>
        <v/>
      </c>
      <c r="Q951" s="18">
        <f>IF($O951="","",$O951*N($P951))</f>
        <v/>
      </c>
      <c r="R951" s="18">
        <f>IF($I951="","",$I951*N($P951))</f>
        <v/>
      </c>
      <c r="S951" s="15">
        <f>IF($E951="","",IF($I951="","Pedido sin enviar",IF($K951="",IF(N($I951)&lt;N($H951),"Envío parcial · en camino","En camino"),IF($K951=$I951,IF(N($I951)&lt;N($H951),"Recibido · envío parcial","Recibido OK"),"Recibido con diferencia"))))</f>
        <v/>
      </c>
      <c r="T951" s="13" t="n"/>
      <c r="U951" s="15">
        <f>IF(OR($A951="",$A951&lt;&gt;Remito!$C$3),"",COUNTIF($A$2:$A951,$A951))</f>
        <v/>
      </c>
    </row>
    <row r="952">
      <c r="A952" s="13" t="n"/>
      <c r="B952" s="14" t="n"/>
      <c r="C952" s="13" t="n"/>
      <c r="D952" s="13" t="n"/>
      <c r="E952" s="13" t="n"/>
      <c r="F952" s="15">
        <f>IF($E952="","",IFERROR(INDEX('Sucursales y productos'!$E$2:$E$301,MATCH($E952,'Sucursales y productos'!$D$2:$D$301,0)),"Código no cargado"))</f>
        <v/>
      </c>
      <c r="G952" s="15">
        <f>IF($E952="","",IFERROR(INDEX('Sucursales y productos'!$F$2:$F$301,MATCH($E952,'Sucursales y productos'!$D$2:$D$301,0)),""))</f>
        <v/>
      </c>
      <c r="H952" s="16" t="n"/>
      <c r="I952" s="16" t="n"/>
      <c r="J952" s="14" t="n"/>
      <c r="K952" s="16" t="n"/>
      <c r="L952" s="14" t="n"/>
      <c r="M952" s="13" t="n"/>
      <c r="N952" s="17">
        <f>IF(OR($H952="",$I952=""),"",MAX(0,$H952-$I952))</f>
        <v/>
      </c>
      <c r="O952" s="17">
        <f>IF(OR($I952="",$K952=""),"",$K952-$I952)</f>
        <v/>
      </c>
      <c r="P952" s="18">
        <f>IF($E952="","",IFERROR(INDEX('Sucursales y productos'!$G$2:$G$301,MATCH($E952,'Sucursales y productos'!$D$2:$D$301,0)),0))</f>
        <v/>
      </c>
      <c r="Q952" s="18">
        <f>IF($O952="","",$O952*N($P952))</f>
        <v/>
      </c>
      <c r="R952" s="18">
        <f>IF($I952="","",$I952*N($P952))</f>
        <v/>
      </c>
      <c r="S952" s="15">
        <f>IF($E952="","",IF($I952="","Pedido sin enviar",IF($K952="",IF(N($I952)&lt;N($H952),"Envío parcial · en camino","En camino"),IF($K952=$I952,IF(N($I952)&lt;N($H952),"Recibido · envío parcial","Recibido OK"),"Recibido con diferencia"))))</f>
        <v/>
      </c>
      <c r="T952" s="13" t="n"/>
      <c r="U952" s="15">
        <f>IF(OR($A952="",$A952&lt;&gt;Remito!$C$3),"",COUNTIF($A$2:$A952,$A952))</f>
        <v/>
      </c>
    </row>
    <row r="953">
      <c r="A953" s="13" t="n"/>
      <c r="B953" s="14" t="n"/>
      <c r="C953" s="13" t="n"/>
      <c r="D953" s="13" t="n"/>
      <c r="E953" s="13" t="n"/>
      <c r="F953" s="15">
        <f>IF($E953="","",IFERROR(INDEX('Sucursales y productos'!$E$2:$E$301,MATCH($E953,'Sucursales y productos'!$D$2:$D$301,0)),"Código no cargado"))</f>
        <v/>
      </c>
      <c r="G953" s="15">
        <f>IF($E953="","",IFERROR(INDEX('Sucursales y productos'!$F$2:$F$301,MATCH($E953,'Sucursales y productos'!$D$2:$D$301,0)),""))</f>
        <v/>
      </c>
      <c r="H953" s="16" t="n"/>
      <c r="I953" s="16" t="n"/>
      <c r="J953" s="14" t="n"/>
      <c r="K953" s="16" t="n"/>
      <c r="L953" s="14" t="n"/>
      <c r="M953" s="13" t="n"/>
      <c r="N953" s="17">
        <f>IF(OR($H953="",$I953=""),"",MAX(0,$H953-$I953))</f>
        <v/>
      </c>
      <c r="O953" s="17">
        <f>IF(OR($I953="",$K953=""),"",$K953-$I953)</f>
        <v/>
      </c>
      <c r="P953" s="18">
        <f>IF($E953="","",IFERROR(INDEX('Sucursales y productos'!$G$2:$G$301,MATCH($E953,'Sucursales y productos'!$D$2:$D$301,0)),0))</f>
        <v/>
      </c>
      <c r="Q953" s="18">
        <f>IF($O953="","",$O953*N($P953))</f>
        <v/>
      </c>
      <c r="R953" s="18">
        <f>IF($I953="","",$I953*N($P953))</f>
        <v/>
      </c>
      <c r="S953" s="15">
        <f>IF($E953="","",IF($I953="","Pedido sin enviar",IF($K953="",IF(N($I953)&lt;N($H953),"Envío parcial · en camino","En camino"),IF($K953=$I953,IF(N($I953)&lt;N($H953),"Recibido · envío parcial","Recibido OK"),"Recibido con diferencia"))))</f>
        <v/>
      </c>
      <c r="T953" s="13" t="n"/>
      <c r="U953" s="15">
        <f>IF(OR($A953="",$A953&lt;&gt;Remito!$C$3),"",COUNTIF($A$2:$A953,$A953))</f>
        <v/>
      </c>
    </row>
    <row r="954">
      <c r="A954" s="13" t="n"/>
      <c r="B954" s="14" t="n"/>
      <c r="C954" s="13" t="n"/>
      <c r="D954" s="13" t="n"/>
      <c r="E954" s="13" t="n"/>
      <c r="F954" s="15">
        <f>IF($E954="","",IFERROR(INDEX('Sucursales y productos'!$E$2:$E$301,MATCH($E954,'Sucursales y productos'!$D$2:$D$301,0)),"Código no cargado"))</f>
        <v/>
      </c>
      <c r="G954" s="15">
        <f>IF($E954="","",IFERROR(INDEX('Sucursales y productos'!$F$2:$F$301,MATCH($E954,'Sucursales y productos'!$D$2:$D$301,0)),""))</f>
        <v/>
      </c>
      <c r="H954" s="16" t="n"/>
      <c r="I954" s="16" t="n"/>
      <c r="J954" s="14" t="n"/>
      <c r="K954" s="16" t="n"/>
      <c r="L954" s="14" t="n"/>
      <c r="M954" s="13" t="n"/>
      <c r="N954" s="17">
        <f>IF(OR($H954="",$I954=""),"",MAX(0,$H954-$I954))</f>
        <v/>
      </c>
      <c r="O954" s="17">
        <f>IF(OR($I954="",$K954=""),"",$K954-$I954)</f>
        <v/>
      </c>
      <c r="P954" s="18">
        <f>IF($E954="","",IFERROR(INDEX('Sucursales y productos'!$G$2:$G$301,MATCH($E954,'Sucursales y productos'!$D$2:$D$301,0)),0))</f>
        <v/>
      </c>
      <c r="Q954" s="18">
        <f>IF($O954="","",$O954*N($P954))</f>
        <v/>
      </c>
      <c r="R954" s="18">
        <f>IF($I954="","",$I954*N($P954))</f>
        <v/>
      </c>
      <c r="S954" s="15">
        <f>IF($E954="","",IF($I954="","Pedido sin enviar",IF($K954="",IF(N($I954)&lt;N($H954),"Envío parcial · en camino","En camino"),IF($K954=$I954,IF(N($I954)&lt;N($H954),"Recibido · envío parcial","Recibido OK"),"Recibido con diferencia"))))</f>
        <v/>
      </c>
      <c r="T954" s="13" t="n"/>
      <c r="U954" s="15">
        <f>IF(OR($A954="",$A954&lt;&gt;Remito!$C$3),"",COUNTIF($A$2:$A954,$A954))</f>
        <v/>
      </c>
    </row>
    <row r="955">
      <c r="A955" s="13" t="n"/>
      <c r="B955" s="14" t="n"/>
      <c r="C955" s="13" t="n"/>
      <c r="D955" s="13" t="n"/>
      <c r="E955" s="13" t="n"/>
      <c r="F955" s="15">
        <f>IF($E955="","",IFERROR(INDEX('Sucursales y productos'!$E$2:$E$301,MATCH($E955,'Sucursales y productos'!$D$2:$D$301,0)),"Código no cargado"))</f>
        <v/>
      </c>
      <c r="G955" s="15">
        <f>IF($E955="","",IFERROR(INDEX('Sucursales y productos'!$F$2:$F$301,MATCH($E955,'Sucursales y productos'!$D$2:$D$301,0)),""))</f>
        <v/>
      </c>
      <c r="H955" s="16" t="n"/>
      <c r="I955" s="16" t="n"/>
      <c r="J955" s="14" t="n"/>
      <c r="K955" s="16" t="n"/>
      <c r="L955" s="14" t="n"/>
      <c r="M955" s="13" t="n"/>
      <c r="N955" s="17">
        <f>IF(OR($H955="",$I955=""),"",MAX(0,$H955-$I955))</f>
        <v/>
      </c>
      <c r="O955" s="17">
        <f>IF(OR($I955="",$K955=""),"",$K955-$I955)</f>
        <v/>
      </c>
      <c r="P955" s="18">
        <f>IF($E955="","",IFERROR(INDEX('Sucursales y productos'!$G$2:$G$301,MATCH($E955,'Sucursales y productos'!$D$2:$D$301,0)),0))</f>
        <v/>
      </c>
      <c r="Q955" s="18">
        <f>IF($O955="","",$O955*N($P955))</f>
        <v/>
      </c>
      <c r="R955" s="18">
        <f>IF($I955="","",$I955*N($P955))</f>
        <v/>
      </c>
      <c r="S955" s="15">
        <f>IF($E955="","",IF($I955="","Pedido sin enviar",IF($K955="",IF(N($I955)&lt;N($H955),"Envío parcial · en camino","En camino"),IF($K955=$I955,IF(N($I955)&lt;N($H955),"Recibido · envío parcial","Recibido OK"),"Recibido con diferencia"))))</f>
        <v/>
      </c>
      <c r="T955" s="13" t="n"/>
      <c r="U955" s="15">
        <f>IF(OR($A955="",$A955&lt;&gt;Remito!$C$3),"",COUNTIF($A$2:$A955,$A955))</f>
        <v/>
      </c>
    </row>
    <row r="956">
      <c r="A956" s="13" t="n"/>
      <c r="B956" s="14" t="n"/>
      <c r="C956" s="13" t="n"/>
      <c r="D956" s="13" t="n"/>
      <c r="E956" s="13" t="n"/>
      <c r="F956" s="15">
        <f>IF($E956="","",IFERROR(INDEX('Sucursales y productos'!$E$2:$E$301,MATCH($E956,'Sucursales y productos'!$D$2:$D$301,0)),"Código no cargado"))</f>
        <v/>
      </c>
      <c r="G956" s="15">
        <f>IF($E956="","",IFERROR(INDEX('Sucursales y productos'!$F$2:$F$301,MATCH($E956,'Sucursales y productos'!$D$2:$D$301,0)),""))</f>
        <v/>
      </c>
      <c r="H956" s="16" t="n"/>
      <c r="I956" s="16" t="n"/>
      <c r="J956" s="14" t="n"/>
      <c r="K956" s="16" t="n"/>
      <c r="L956" s="14" t="n"/>
      <c r="M956" s="13" t="n"/>
      <c r="N956" s="17">
        <f>IF(OR($H956="",$I956=""),"",MAX(0,$H956-$I956))</f>
        <v/>
      </c>
      <c r="O956" s="17">
        <f>IF(OR($I956="",$K956=""),"",$K956-$I956)</f>
        <v/>
      </c>
      <c r="P956" s="18">
        <f>IF($E956="","",IFERROR(INDEX('Sucursales y productos'!$G$2:$G$301,MATCH($E956,'Sucursales y productos'!$D$2:$D$301,0)),0))</f>
        <v/>
      </c>
      <c r="Q956" s="18">
        <f>IF($O956="","",$O956*N($P956))</f>
        <v/>
      </c>
      <c r="R956" s="18">
        <f>IF($I956="","",$I956*N($P956))</f>
        <v/>
      </c>
      <c r="S956" s="15">
        <f>IF($E956="","",IF($I956="","Pedido sin enviar",IF($K956="",IF(N($I956)&lt;N($H956),"Envío parcial · en camino","En camino"),IF($K956=$I956,IF(N($I956)&lt;N($H956),"Recibido · envío parcial","Recibido OK"),"Recibido con diferencia"))))</f>
        <v/>
      </c>
      <c r="T956" s="13" t="n"/>
      <c r="U956" s="15">
        <f>IF(OR($A956="",$A956&lt;&gt;Remito!$C$3),"",COUNTIF($A$2:$A956,$A956))</f>
        <v/>
      </c>
    </row>
    <row r="957">
      <c r="A957" s="13" t="n"/>
      <c r="B957" s="14" t="n"/>
      <c r="C957" s="13" t="n"/>
      <c r="D957" s="13" t="n"/>
      <c r="E957" s="13" t="n"/>
      <c r="F957" s="15">
        <f>IF($E957="","",IFERROR(INDEX('Sucursales y productos'!$E$2:$E$301,MATCH($E957,'Sucursales y productos'!$D$2:$D$301,0)),"Código no cargado"))</f>
        <v/>
      </c>
      <c r="G957" s="15">
        <f>IF($E957="","",IFERROR(INDEX('Sucursales y productos'!$F$2:$F$301,MATCH($E957,'Sucursales y productos'!$D$2:$D$301,0)),""))</f>
        <v/>
      </c>
      <c r="H957" s="16" t="n"/>
      <c r="I957" s="16" t="n"/>
      <c r="J957" s="14" t="n"/>
      <c r="K957" s="16" t="n"/>
      <c r="L957" s="14" t="n"/>
      <c r="M957" s="13" t="n"/>
      <c r="N957" s="17">
        <f>IF(OR($H957="",$I957=""),"",MAX(0,$H957-$I957))</f>
        <v/>
      </c>
      <c r="O957" s="17">
        <f>IF(OR($I957="",$K957=""),"",$K957-$I957)</f>
        <v/>
      </c>
      <c r="P957" s="18">
        <f>IF($E957="","",IFERROR(INDEX('Sucursales y productos'!$G$2:$G$301,MATCH($E957,'Sucursales y productos'!$D$2:$D$301,0)),0))</f>
        <v/>
      </c>
      <c r="Q957" s="18">
        <f>IF($O957="","",$O957*N($P957))</f>
        <v/>
      </c>
      <c r="R957" s="18">
        <f>IF($I957="","",$I957*N($P957))</f>
        <v/>
      </c>
      <c r="S957" s="15">
        <f>IF($E957="","",IF($I957="","Pedido sin enviar",IF($K957="",IF(N($I957)&lt;N($H957),"Envío parcial · en camino","En camino"),IF($K957=$I957,IF(N($I957)&lt;N($H957),"Recibido · envío parcial","Recibido OK"),"Recibido con diferencia"))))</f>
        <v/>
      </c>
      <c r="T957" s="13" t="n"/>
      <c r="U957" s="15">
        <f>IF(OR($A957="",$A957&lt;&gt;Remito!$C$3),"",COUNTIF($A$2:$A957,$A957))</f>
        <v/>
      </c>
    </row>
    <row r="958">
      <c r="A958" s="13" t="n"/>
      <c r="B958" s="14" t="n"/>
      <c r="C958" s="13" t="n"/>
      <c r="D958" s="13" t="n"/>
      <c r="E958" s="13" t="n"/>
      <c r="F958" s="15">
        <f>IF($E958="","",IFERROR(INDEX('Sucursales y productos'!$E$2:$E$301,MATCH($E958,'Sucursales y productos'!$D$2:$D$301,0)),"Código no cargado"))</f>
        <v/>
      </c>
      <c r="G958" s="15">
        <f>IF($E958="","",IFERROR(INDEX('Sucursales y productos'!$F$2:$F$301,MATCH($E958,'Sucursales y productos'!$D$2:$D$301,0)),""))</f>
        <v/>
      </c>
      <c r="H958" s="16" t="n"/>
      <c r="I958" s="16" t="n"/>
      <c r="J958" s="14" t="n"/>
      <c r="K958" s="16" t="n"/>
      <c r="L958" s="14" t="n"/>
      <c r="M958" s="13" t="n"/>
      <c r="N958" s="17">
        <f>IF(OR($H958="",$I958=""),"",MAX(0,$H958-$I958))</f>
        <v/>
      </c>
      <c r="O958" s="17">
        <f>IF(OR($I958="",$K958=""),"",$K958-$I958)</f>
        <v/>
      </c>
      <c r="P958" s="18">
        <f>IF($E958="","",IFERROR(INDEX('Sucursales y productos'!$G$2:$G$301,MATCH($E958,'Sucursales y productos'!$D$2:$D$301,0)),0))</f>
        <v/>
      </c>
      <c r="Q958" s="18">
        <f>IF($O958="","",$O958*N($P958))</f>
        <v/>
      </c>
      <c r="R958" s="18">
        <f>IF($I958="","",$I958*N($P958))</f>
        <v/>
      </c>
      <c r="S958" s="15">
        <f>IF($E958="","",IF($I958="","Pedido sin enviar",IF($K958="",IF(N($I958)&lt;N($H958),"Envío parcial · en camino","En camino"),IF($K958=$I958,IF(N($I958)&lt;N($H958),"Recibido · envío parcial","Recibido OK"),"Recibido con diferencia"))))</f>
        <v/>
      </c>
      <c r="T958" s="13" t="n"/>
      <c r="U958" s="15">
        <f>IF(OR($A958="",$A958&lt;&gt;Remito!$C$3),"",COUNTIF($A$2:$A958,$A958))</f>
        <v/>
      </c>
    </row>
    <row r="959">
      <c r="A959" s="13" t="n"/>
      <c r="B959" s="14" t="n"/>
      <c r="C959" s="13" t="n"/>
      <c r="D959" s="13" t="n"/>
      <c r="E959" s="13" t="n"/>
      <c r="F959" s="15">
        <f>IF($E959="","",IFERROR(INDEX('Sucursales y productos'!$E$2:$E$301,MATCH($E959,'Sucursales y productos'!$D$2:$D$301,0)),"Código no cargado"))</f>
        <v/>
      </c>
      <c r="G959" s="15">
        <f>IF($E959="","",IFERROR(INDEX('Sucursales y productos'!$F$2:$F$301,MATCH($E959,'Sucursales y productos'!$D$2:$D$301,0)),""))</f>
        <v/>
      </c>
      <c r="H959" s="16" t="n"/>
      <c r="I959" s="16" t="n"/>
      <c r="J959" s="14" t="n"/>
      <c r="K959" s="16" t="n"/>
      <c r="L959" s="14" t="n"/>
      <c r="M959" s="13" t="n"/>
      <c r="N959" s="17">
        <f>IF(OR($H959="",$I959=""),"",MAX(0,$H959-$I959))</f>
        <v/>
      </c>
      <c r="O959" s="17">
        <f>IF(OR($I959="",$K959=""),"",$K959-$I959)</f>
        <v/>
      </c>
      <c r="P959" s="18">
        <f>IF($E959="","",IFERROR(INDEX('Sucursales y productos'!$G$2:$G$301,MATCH($E959,'Sucursales y productos'!$D$2:$D$301,0)),0))</f>
        <v/>
      </c>
      <c r="Q959" s="18">
        <f>IF($O959="","",$O959*N($P959))</f>
        <v/>
      </c>
      <c r="R959" s="18">
        <f>IF($I959="","",$I959*N($P959))</f>
        <v/>
      </c>
      <c r="S959" s="15">
        <f>IF($E959="","",IF($I959="","Pedido sin enviar",IF($K959="",IF(N($I959)&lt;N($H959),"Envío parcial · en camino","En camino"),IF($K959=$I959,IF(N($I959)&lt;N($H959),"Recibido · envío parcial","Recibido OK"),"Recibido con diferencia"))))</f>
        <v/>
      </c>
      <c r="T959" s="13" t="n"/>
      <c r="U959" s="15">
        <f>IF(OR($A959="",$A959&lt;&gt;Remito!$C$3),"",COUNTIF($A$2:$A959,$A959))</f>
        <v/>
      </c>
    </row>
    <row r="960">
      <c r="A960" s="13" t="n"/>
      <c r="B960" s="14" t="n"/>
      <c r="C960" s="13" t="n"/>
      <c r="D960" s="13" t="n"/>
      <c r="E960" s="13" t="n"/>
      <c r="F960" s="15">
        <f>IF($E960="","",IFERROR(INDEX('Sucursales y productos'!$E$2:$E$301,MATCH($E960,'Sucursales y productos'!$D$2:$D$301,0)),"Código no cargado"))</f>
        <v/>
      </c>
      <c r="G960" s="15">
        <f>IF($E960="","",IFERROR(INDEX('Sucursales y productos'!$F$2:$F$301,MATCH($E960,'Sucursales y productos'!$D$2:$D$301,0)),""))</f>
        <v/>
      </c>
      <c r="H960" s="16" t="n"/>
      <c r="I960" s="16" t="n"/>
      <c r="J960" s="14" t="n"/>
      <c r="K960" s="16" t="n"/>
      <c r="L960" s="14" t="n"/>
      <c r="M960" s="13" t="n"/>
      <c r="N960" s="17">
        <f>IF(OR($H960="",$I960=""),"",MAX(0,$H960-$I960))</f>
        <v/>
      </c>
      <c r="O960" s="17">
        <f>IF(OR($I960="",$K960=""),"",$K960-$I960)</f>
        <v/>
      </c>
      <c r="P960" s="18">
        <f>IF($E960="","",IFERROR(INDEX('Sucursales y productos'!$G$2:$G$301,MATCH($E960,'Sucursales y productos'!$D$2:$D$301,0)),0))</f>
        <v/>
      </c>
      <c r="Q960" s="18">
        <f>IF($O960="","",$O960*N($P960))</f>
        <v/>
      </c>
      <c r="R960" s="18">
        <f>IF($I960="","",$I960*N($P960))</f>
        <v/>
      </c>
      <c r="S960" s="15">
        <f>IF($E960="","",IF($I960="","Pedido sin enviar",IF($K960="",IF(N($I960)&lt;N($H960),"Envío parcial · en camino","En camino"),IF($K960=$I960,IF(N($I960)&lt;N($H960),"Recibido · envío parcial","Recibido OK"),"Recibido con diferencia"))))</f>
        <v/>
      </c>
      <c r="T960" s="13" t="n"/>
      <c r="U960" s="15">
        <f>IF(OR($A960="",$A960&lt;&gt;Remito!$C$3),"",COUNTIF($A$2:$A960,$A960))</f>
        <v/>
      </c>
    </row>
    <row r="961">
      <c r="A961" s="13" t="n"/>
      <c r="B961" s="14" t="n"/>
      <c r="C961" s="13" t="n"/>
      <c r="D961" s="13" t="n"/>
      <c r="E961" s="13" t="n"/>
      <c r="F961" s="15">
        <f>IF($E961="","",IFERROR(INDEX('Sucursales y productos'!$E$2:$E$301,MATCH($E961,'Sucursales y productos'!$D$2:$D$301,0)),"Código no cargado"))</f>
        <v/>
      </c>
      <c r="G961" s="15">
        <f>IF($E961="","",IFERROR(INDEX('Sucursales y productos'!$F$2:$F$301,MATCH($E961,'Sucursales y productos'!$D$2:$D$301,0)),""))</f>
        <v/>
      </c>
      <c r="H961" s="16" t="n"/>
      <c r="I961" s="16" t="n"/>
      <c r="J961" s="14" t="n"/>
      <c r="K961" s="16" t="n"/>
      <c r="L961" s="14" t="n"/>
      <c r="M961" s="13" t="n"/>
      <c r="N961" s="17">
        <f>IF(OR($H961="",$I961=""),"",MAX(0,$H961-$I961))</f>
        <v/>
      </c>
      <c r="O961" s="17">
        <f>IF(OR($I961="",$K961=""),"",$K961-$I961)</f>
        <v/>
      </c>
      <c r="P961" s="18">
        <f>IF($E961="","",IFERROR(INDEX('Sucursales y productos'!$G$2:$G$301,MATCH($E961,'Sucursales y productos'!$D$2:$D$301,0)),0))</f>
        <v/>
      </c>
      <c r="Q961" s="18">
        <f>IF($O961="","",$O961*N($P961))</f>
        <v/>
      </c>
      <c r="R961" s="18">
        <f>IF($I961="","",$I961*N($P961))</f>
        <v/>
      </c>
      <c r="S961" s="15">
        <f>IF($E961="","",IF($I961="","Pedido sin enviar",IF($K961="",IF(N($I961)&lt;N($H961),"Envío parcial · en camino","En camino"),IF($K961=$I961,IF(N($I961)&lt;N($H961),"Recibido · envío parcial","Recibido OK"),"Recibido con diferencia"))))</f>
        <v/>
      </c>
      <c r="T961" s="13" t="n"/>
      <c r="U961" s="15">
        <f>IF(OR($A961="",$A961&lt;&gt;Remito!$C$3),"",COUNTIF($A$2:$A961,$A961))</f>
        <v/>
      </c>
    </row>
    <row r="962">
      <c r="A962" s="13" t="n"/>
      <c r="B962" s="14" t="n"/>
      <c r="C962" s="13" t="n"/>
      <c r="D962" s="13" t="n"/>
      <c r="E962" s="13" t="n"/>
      <c r="F962" s="15">
        <f>IF($E962="","",IFERROR(INDEX('Sucursales y productos'!$E$2:$E$301,MATCH($E962,'Sucursales y productos'!$D$2:$D$301,0)),"Código no cargado"))</f>
        <v/>
      </c>
      <c r="G962" s="15">
        <f>IF($E962="","",IFERROR(INDEX('Sucursales y productos'!$F$2:$F$301,MATCH($E962,'Sucursales y productos'!$D$2:$D$301,0)),""))</f>
        <v/>
      </c>
      <c r="H962" s="16" t="n"/>
      <c r="I962" s="16" t="n"/>
      <c r="J962" s="14" t="n"/>
      <c r="K962" s="16" t="n"/>
      <c r="L962" s="14" t="n"/>
      <c r="M962" s="13" t="n"/>
      <c r="N962" s="17">
        <f>IF(OR($H962="",$I962=""),"",MAX(0,$H962-$I962))</f>
        <v/>
      </c>
      <c r="O962" s="17">
        <f>IF(OR($I962="",$K962=""),"",$K962-$I962)</f>
        <v/>
      </c>
      <c r="P962" s="18">
        <f>IF($E962="","",IFERROR(INDEX('Sucursales y productos'!$G$2:$G$301,MATCH($E962,'Sucursales y productos'!$D$2:$D$301,0)),0))</f>
        <v/>
      </c>
      <c r="Q962" s="18">
        <f>IF($O962="","",$O962*N($P962))</f>
        <v/>
      </c>
      <c r="R962" s="18">
        <f>IF($I962="","",$I962*N($P962))</f>
        <v/>
      </c>
      <c r="S962" s="15">
        <f>IF($E962="","",IF($I962="","Pedido sin enviar",IF($K962="",IF(N($I962)&lt;N($H962),"Envío parcial · en camino","En camino"),IF($K962=$I962,IF(N($I962)&lt;N($H962),"Recibido · envío parcial","Recibido OK"),"Recibido con diferencia"))))</f>
        <v/>
      </c>
      <c r="T962" s="13" t="n"/>
      <c r="U962" s="15">
        <f>IF(OR($A962="",$A962&lt;&gt;Remito!$C$3),"",COUNTIF($A$2:$A962,$A962))</f>
        <v/>
      </c>
    </row>
    <row r="963">
      <c r="A963" s="13" t="n"/>
      <c r="B963" s="14" t="n"/>
      <c r="C963" s="13" t="n"/>
      <c r="D963" s="13" t="n"/>
      <c r="E963" s="13" t="n"/>
      <c r="F963" s="15">
        <f>IF($E963="","",IFERROR(INDEX('Sucursales y productos'!$E$2:$E$301,MATCH($E963,'Sucursales y productos'!$D$2:$D$301,0)),"Código no cargado"))</f>
        <v/>
      </c>
      <c r="G963" s="15">
        <f>IF($E963="","",IFERROR(INDEX('Sucursales y productos'!$F$2:$F$301,MATCH($E963,'Sucursales y productos'!$D$2:$D$301,0)),""))</f>
        <v/>
      </c>
      <c r="H963" s="16" t="n"/>
      <c r="I963" s="16" t="n"/>
      <c r="J963" s="14" t="n"/>
      <c r="K963" s="16" t="n"/>
      <c r="L963" s="14" t="n"/>
      <c r="M963" s="13" t="n"/>
      <c r="N963" s="17">
        <f>IF(OR($H963="",$I963=""),"",MAX(0,$H963-$I963))</f>
        <v/>
      </c>
      <c r="O963" s="17">
        <f>IF(OR($I963="",$K963=""),"",$K963-$I963)</f>
        <v/>
      </c>
      <c r="P963" s="18">
        <f>IF($E963="","",IFERROR(INDEX('Sucursales y productos'!$G$2:$G$301,MATCH($E963,'Sucursales y productos'!$D$2:$D$301,0)),0))</f>
        <v/>
      </c>
      <c r="Q963" s="18">
        <f>IF($O963="","",$O963*N($P963))</f>
        <v/>
      </c>
      <c r="R963" s="18">
        <f>IF($I963="","",$I963*N($P963))</f>
        <v/>
      </c>
      <c r="S963" s="15">
        <f>IF($E963="","",IF($I963="","Pedido sin enviar",IF($K963="",IF(N($I963)&lt;N($H963),"Envío parcial · en camino","En camino"),IF($K963=$I963,IF(N($I963)&lt;N($H963),"Recibido · envío parcial","Recibido OK"),"Recibido con diferencia"))))</f>
        <v/>
      </c>
      <c r="T963" s="13" t="n"/>
      <c r="U963" s="15">
        <f>IF(OR($A963="",$A963&lt;&gt;Remito!$C$3),"",COUNTIF($A$2:$A963,$A963))</f>
        <v/>
      </c>
    </row>
    <row r="964">
      <c r="A964" s="13" t="n"/>
      <c r="B964" s="14" t="n"/>
      <c r="C964" s="13" t="n"/>
      <c r="D964" s="13" t="n"/>
      <c r="E964" s="13" t="n"/>
      <c r="F964" s="15">
        <f>IF($E964="","",IFERROR(INDEX('Sucursales y productos'!$E$2:$E$301,MATCH($E964,'Sucursales y productos'!$D$2:$D$301,0)),"Código no cargado"))</f>
        <v/>
      </c>
      <c r="G964" s="15">
        <f>IF($E964="","",IFERROR(INDEX('Sucursales y productos'!$F$2:$F$301,MATCH($E964,'Sucursales y productos'!$D$2:$D$301,0)),""))</f>
        <v/>
      </c>
      <c r="H964" s="16" t="n"/>
      <c r="I964" s="16" t="n"/>
      <c r="J964" s="14" t="n"/>
      <c r="K964" s="16" t="n"/>
      <c r="L964" s="14" t="n"/>
      <c r="M964" s="13" t="n"/>
      <c r="N964" s="17">
        <f>IF(OR($H964="",$I964=""),"",MAX(0,$H964-$I964))</f>
        <v/>
      </c>
      <c r="O964" s="17">
        <f>IF(OR($I964="",$K964=""),"",$K964-$I964)</f>
        <v/>
      </c>
      <c r="P964" s="18">
        <f>IF($E964="","",IFERROR(INDEX('Sucursales y productos'!$G$2:$G$301,MATCH($E964,'Sucursales y productos'!$D$2:$D$301,0)),0))</f>
        <v/>
      </c>
      <c r="Q964" s="18">
        <f>IF($O964="","",$O964*N($P964))</f>
        <v/>
      </c>
      <c r="R964" s="18">
        <f>IF($I964="","",$I964*N($P964))</f>
        <v/>
      </c>
      <c r="S964" s="15">
        <f>IF($E964="","",IF($I964="","Pedido sin enviar",IF($K964="",IF(N($I964)&lt;N($H964),"Envío parcial · en camino","En camino"),IF($K964=$I964,IF(N($I964)&lt;N($H964),"Recibido · envío parcial","Recibido OK"),"Recibido con diferencia"))))</f>
        <v/>
      </c>
      <c r="T964" s="13" t="n"/>
      <c r="U964" s="15">
        <f>IF(OR($A964="",$A964&lt;&gt;Remito!$C$3),"",COUNTIF($A$2:$A964,$A964))</f>
        <v/>
      </c>
    </row>
    <row r="965">
      <c r="A965" s="13" t="n"/>
      <c r="B965" s="14" t="n"/>
      <c r="C965" s="13" t="n"/>
      <c r="D965" s="13" t="n"/>
      <c r="E965" s="13" t="n"/>
      <c r="F965" s="15">
        <f>IF($E965="","",IFERROR(INDEX('Sucursales y productos'!$E$2:$E$301,MATCH($E965,'Sucursales y productos'!$D$2:$D$301,0)),"Código no cargado"))</f>
        <v/>
      </c>
      <c r="G965" s="15">
        <f>IF($E965="","",IFERROR(INDEX('Sucursales y productos'!$F$2:$F$301,MATCH($E965,'Sucursales y productos'!$D$2:$D$301,0)),""))</f>
        <v/>
      </c>
      <c r="H965" s="16" t="n"/>
      <c r="I965" s="16" t="n"/>
      <c r="J965" s="14" t="n"/>
      <c r="K965" s="16" t="n"/>
      <c r="L965" s="14" t="n"/>
      <c r="M965" s="13" t="n"/>
      <c r="N965" s="17">
        <f>IF(OR($H965="",$I965=""),"",MAX(0,$H965-$I965))</f>
        <v/>
      </c>
      <c r="O965" s="17">
        <f>IF(OR($I965="",$K965=""),"",$K965-$I965)</f>
        <v/>
      </c>
      <c r="P965" s="18">
        <f>IF($E965="","",IFERROR(INDEX('Sucursales y productos'!$G$2:$G$301,MATCH($E965,'Sucursales y productos'!$D$2:$D$301,0)),0))</f>
        <v/>
      </c>
      <c r="Q965" s="18">
        <f>IF($O965="","",$O965*N($P965))</f>
        <v/>
      </c>
      <c r="R965" s="18">
        <f>IF($I965="","",$I965*N($P965))</f>
        <v/>
      </c>
      <c r="S965" s="15">
        <f>IF($E965="","",IF($I965="","Pedido sin enviar",IF($K965="",IF(N($I965)&lt;N($H965),"Envío parcial · en camino","En camino"),IF($K965=$I965,IF(N($I965)&lt;N($H965),"Recibido · envío parcial","Recibido OK"),"Recibido con diferencia"))))</f>
        <v/>
      </c>
      <c r="T965" s="13" t="n"/>
      <c r="U965" s="15">
        <f>IF(OR($A965="",$A965&lt;&gt;Remito!$C$3),"",COUNTIF($A$2:$A965,$A965))</f>
        <v/>
      </c>
    </row>
    <row r="966">
      <c r="A966" s="13" t="n"/>
      <c r="B966" s="14" t="n"/>
      <c r="C966" s="13" t="n"/>
      <c r="D966" s="13" t="n"/>
      <c r="E966" s="13" t="n"/>
      <c r="F966" s="15">
        <f>IF($E966="","",IFERROR(INDEX('Sucursales y productos'!$E$2:$E$301,MATCH($E966,'Sucursales y productos'!$D$2:$D$301,0)),"Código no cargado"))</f>
        <v/>
      </c>
      <c r="G966" s="15">
        <f>IF($E966="","",IFERROR(INDEX('Sucursales y productos'!$F$2:$F$301,MATCH($E966,'Sucursales y productos'!$D$2:$D$301,0)),""))</f>
        <v/>
      </c>
      <c r="H966" s="16" t="n"/>
      <c r="I966" s="16" t="n"/>
      <c r="J966" s="14" t="n"/>
      <c r="K966" s="16" t="n"/>
      <c r="L966" s="14" t="n"/>
      <c r="M966" s="13" t="n"/>
      <c r="N966" s="17">
        <f>IF(OR($H966="",$I966=""),"",MAX(0,$H966-$I966))</f>
        <v/>
      </c>
      <c r="O966" s="17">
        <f>IF(OR($I966="",$K966=""),"",$K966-$I966)</f>
        <v/>
      </c>
      <c r="P966" s="18">
        <f>IF($E966="","",IFERROR(INDEX('Sucursales y productos'!$G$2:$G$301,MATCH($E966,'Sucursales y productos'!$D$2:$D$301,0)),0))</f>
        <v/>
      </c>
      <c r="Q966" s="18">
        <f>IF($O966="","",$O966*N($P966))</f>
        <v/>
      </c>
      <c r="R966" s="18">
        <f>IF($I966="","",$I966*N($P966))</f>
        <v/>
      </c>
      <c r="S966" s="15">
        <f>IF($E966="","",IF($I966="","Pedido sin enviar",IF($K966="",IF(N($I966)&lt;N($H966),"Envío parcial · en camino","En camino"),IF($K966=$I966,IF(N($I966)&lt;N($H966),"Recibido · envío parcial","Recibido OK"),"Recibido con diferencia"))))</f>
        <v/>
      </c>
      <c r="T966" s="13" t="n"/>
      <c r="U966" s="15">
        <f>IF(OR($A966="",$A966&lt;&gt;Remito!$C$3),"",COUNTIF($A$2:$A966,$A966))</f>
        <v/>
      </c>
    </row>
    <row r="967">
      <c r="A967" s="13" t="n"/>
      <c r="B967" s="14" t="n"/>
      <c r="C967" s="13" t="n"/>
      <c r="D967" s="13" t="n"/>
      <c r="E967" s="13" t="n"/>
      <c r="F967" s="15">
        <f>IF($E967="","",IFERROR(INDEX('Sucursales y productos'!$E$2:$E$301,MATCH($E967,'Sucursales y productos'!$D$2:$D$301,0)),"Código no cargado"))</f>
        <v/>
      </c>
      <c r="G967" s="15">
        <f>IF($E967="","",IFERROR(INDEX('Sucursales y productos'!$F$2:$F$301,MATCH($E967,'Sucursales y productos'!$D$2:$D$301,0)),""))</f>
        <v/>
      </c>
      <c r="H967" s="16" t="n"/>
      <c r="I967" s="16" t="n"/>
      <c r="J967" s="14" t="n"/>
      <c r="K967" s="16" t="n"/>
      <c r="L967" s="14" t="n"/>
      <c r="M967" s="13" t="n"/>
      <c r="N967" s="17">
        <f>IF(OR($H967="",$I967=""),"",MAX(0,$H967-$I967))</f>
        <v/>
      </c>
      <c r="O967" s="17">
        <f>IF(OR($I967="",$K967=""),"",$K967-$I967)</f>
        <v/>
      </c>
      <c r="P967" s="18">
        <f>IF($E967="","",IFERROR(INDEX('Sucursales y productos'!$G$2:$G$301,MATCH($E967,'Sucursales y productos'!$D$2:$D$301,0)),0))</f>
        <v/>
      </c>
      <c r="Q967" s="18">
        <f>IF($O967="","",$O967*N($P967))</f>
        <v/>
      </c>
      <c r="R967" s="18">
        <f>IF($I967="","",$I967*N($P967))</f>
        <v/>
      </c>
      <c r="S967" s="15">
        <f>IF($E967="","",IF($I967="","Pedido sin enviar",IF($K967="",IF(N($I967)&lt;N($H967),"Envío parcial · en camino","En camino"),IF($K967=$I967,IF(N($I967)&lt;N($H967),"Recibido · envío parcial","Recibido OK"),"Recibido con diferencia"))))</f>
        <v/>
      </c>
      <c r="T967" s="13" t="n"/>
      <c r="U967" s="15">
        <f>IF(OR($A967="",$A967&lt;&gt;Remito!$C$3),"",COUNTIF($A$2:$A967,$A967))</f>
        <v/>
      </c>
    </row>
    <row r="968">
      <c r="A968" s="13" t="n"/>
      <c r="B968" s="14" t="n"/>
      <c r="C968" s="13" t="n"/>
      <c r="D968" s="13" t="n"/>
      <c r="E968" s="13" t="n"/>
      <c r="F968" s="15">
        <f>IF($E968="","",IFERROR(INDEX('Sucursales y productos'!$E$2:$E$301,MATCH($E968,'Sucursales y productos'!$D$2:$D$301,0)),"Código no cargado"))</f>
        <v/>
      </c>
      <c r="G968" s="15">
        <f>IF($E968="","",IFERROR(INDEX('Sucursales y productos'!$F$2:$F$301,MATCH($E968,'Sucursales y productos'!$D$2:$D$301,0)),""))</f>
        <v/>
      </c>
      <c r="H968" s="16" t="n"/>
      <c r="I968" s="16" t="n"/>
      <c r="J968" s="14" t="n"/>
      <c r="K968" s="16" t="n"/>
      <c r="L968" s="14" t="n"/>
      <c r="M968" s="13" t="n"/>
      <c r="N968" s="17">
        <f>IF(OR($H968="",$I968=""),"",MAX(0,$H968-$I968))</f>
        <v/>
      </c>
      <c r="O968" s="17">
        <f>IF(OR($I968="",$K968=""),"",$K968-$I968)</f>
        <v/>
      </c>
      <c r="P968" s="18">
        <f>IF($E968="","",IFERROR(INDEX('Sucursales y productos'!$G$2:$G$301,MATCH($E968,'Sucursales y productos'!$D$2:$D$301,0)),0))</f>
        <v/>
      </c>
      <c r="Q968" s="18">
        <f>IF($O968="","",$O968*N($P968))</f>
        <v/>
      </c>
      <c r="R968" s="18">
        <f>IF($I968="","",$I968*N($P968))</f>
        <v/>
      </c>
      <c r="S968" s="15">
        <f>IF($E968="","",IF($I968="","Pedido sin enviar",IF($K968="",IF(N($I968)&lt;N($H968),"Envío parcial · en camino","En camino"),IF($K968=$I968,IF(N($I968)&lt;N($H968),"Recibido · envío parcial","Recibido OK"),"Recibido con diferencia"))))</f>
        <v/>
      </c>
      <c r="T968" s="13" t="n"/>
      <c r="U968" s="15">
        <f>IF(OR($A968="",$A968&lt;&gt;Remito!$C$3),"",COUNTIF($A$2:$A968,$A968))</f>
        <v/>
      </c>
    </row>
    <row r="969">
      <c r="A969" s="13" t="n"/>
      <c r="B969" s="14" t="n"/>
      <c r="C969" s="13" t="n"/>
      <c r="D969" s="13" t="n"/>
      <c r="E969" s="13" t="n"/>
      <c r="F969" s="15">
        <f>IF($E969="","",IFERROR(INDEX('Sucursales y productos'!$E$2:$E$301,MATCH($E969,'Sucursales y productos'!$D$2:$D$301,0)),"Código no cargado"))</f>
        <v/>
      </c>
      <c r="G969" s="15">
        <f>IF($E969="","",IFERROR(INDEX('Sucursales y productos'!$F$2:$F$301,MATCH($E969,'Sucursales y productos'!$D$2:$D$301,0)),""))</f>
        <v/>
      </c>
      <c r="H969" s="16" t="n"/>
      <c r="I969" s="16" t="n"/>
      <c r="J969" s="14" t="n"/>
      <c r="K969" s="16" t="n"/>
      <c r="L969" s="14" t="n"/>
      <c r="M969" s="13" t="n"/>
      <c r="N969" s="17">
        <f>IF(OR($H969="",$I969=""),"",MAX(0,$H969-$I969))</f>
        <v/>
      </c>
      <c r="O969" s="17">
        <f>IF(OR($I969="",$K969=""),"",$K969-$I969)</f>
        <v/>
      </c>
      <c r="P969" s="18">
        <f>IF($E969="","",IFERROR(INDEX('Sucursales y productos'!$G$2:$G$301,MATCH($E969,'Sucursales y productos'!$D$2:$D$301,0)),0))</f>
        <v/>
      </c>
      <c r="Q969" s="18">
        <f>IF($O969="","",$O969*N($P969))</f>
        <v/>
      </c>
      <c r="R969" s="18">
        <f>IF($I969="","",$I969*N($P969))</f>
        <v/>
      </c>
      <c r="S969" s="15">
        <f>IF($E969="","",IF($I969="","Pedido sin enviar",IF($K969="",IF(N($I969)&lt;N($H969),"Envío parcial · en camino","En camino"),IF($K969=$I969,IF(N($I969)&lt;N($H969),"Recibido · envío parcial","Recibido OK"),"Recibido con diferencia"))))</f>
        <v/>
      </c>
      <c r="T969" s="13" t="n"/>
      <c r="U969" s="15">
        <f>IF(OR($A969="",$A969&lt;&gt;Remito!$C$3),"",COUNTIF($A$2:$A969,$A969))</f>
        <v/>
      </c>
    </row>
    <row r="970">
      <c r="A970" s="13" t="n"/>
      <c r="B970" s="14" t="n"/>
      <c r="C970" s="13" t="n"/>
      <c r="D970" s="13" t="n"/>
      <c r="E970" s="13" t="n"/>
      <c r="F970" s="15">
        <f>IF($E970="","",IFERROR(INDEX('Sucursales y productos'!$E$2:$E$301,MATCH($E970,'Sucursales y productos'!$D$2:$D$301,0)),"Código no cargado"))</f>
        <v/>
      </c>
      <c r="G970" s="15">
        <f>IF($E970="","",IFERROR(INDEX('Sucursales y productos'!$F$2:$F$301,MATCH($E970,'Sucursales y productos'!$D$2:$D$301,0)),""))</f>
        <v/>
      </c>
      <c r="H970" s="16" t="n"/>
      <c r="I970" s="16" t="n"/>
      <c r="J970" s="14" t="n"/>
      <c r="K970" s="16" t="n"/>
      <c r="L970" s="14" t="n"/>
      <c r="M970" s="13" t="n"/>
      <c r="N970" s="17">
        <f>IF(OR($H970="",$I970=""),"",MAX(0,$H970-$I970))</f>
        <v/>
      </c>
      <c r="O970" s="17">
        <f>IF(OR($I970="",$K970=""),"",$K970-$I970)</f>
        <v/>
      </c>
      <c r="P970" s="18">
        <f>IF($E970="","",IFERROR(INDEX('Sucursales y productos'!$G$2:$G$301,MATCH($E970,'Sucursales y productos'!$D$2:$D$301,0)),0))</f>
        <v/>
      </c>
      <c r="Q970" s="18">
        <f>IF($O970="","",$O970*N($P970))</f>
        <v/>
      </c>
      <c r="R970" s="18">
        <f>IF($I970="","",$I970*N($P970))</f>
        <v/>
      </c>
      <c r="S970" s="15">
        <f>IF($E970="","",IF($I970="","Pedido sin enviar",IF($K970="",IF(N($I970)&lt;N($H970),"Envío parcial · en camino","En camino"),IF($K970=$I970,IF(N($I970)&lt;N($H970),"Recibido · envío parcial","Recibido OK"),"Recibido con diferencia"))))</f>
        <v/>
      </c>
      <c r="T970" s="13" t="n"/>
      <c r="U970" s="15">
        <f>IF(OR($A970="",$A970&lt;&gt;Remito!$C$3),"",COUNTIF($A$2:$A970,$A970))</f>
        <v/>
      </c>
    </row>
    <row r="971">
      <c r="A971" s="13" t="n"/>
      <c r="B971" s="14" t="n"/>
      <c r="C971" s="13" t="n"/>
      <c r="D971" s="13" t="n"/>
      <c r="E971" s="13" t="n"/>
      <c r="F971" s="15">
        <f>IF($E971="","",IFERROR(INDEX('Sucursales y productos'!$E$2:$E$301,MATCH($E971,'Sucursales y productos'!$D$2:$D$301,0)),"Código no cargado"))</f>
        <v/>
      </c>
      <c r="G971" s="15">
        <f>IF($E971="","",IFERROR(INDEX('Sucursales y productos'!$F$2:$F$301,MATCH($E971,'Sucursales y productos'!$D$2:$D$301,0)),""))</f>
        <v/>
      </c>
      <c r="H971" s="16" t="n"/>
      <c r="I971" s="16" t="n"/>
      <c r="J971" s="14" t="n"/>
      <c r="K971" s="16" t="n"/>
      <c r="L971" s="14" t="n"/>
      <c r="M971" s="13" t="n"/>
      <c r="N971" s="17">
        <f>IF(OR($H971="",$I971=""),"",MAX(0,$H971-$I971))</f>
        <v/>
      </c>
      <c r="O971" s="17">
        <f>IF(OR($I971="",$K971=""),"",$K971-$I971)</f>
        <v/>
      </c>
      <c r="P971" s="18">
        <f>IF($E971="","",IFERROR(INDEX('Sucursales y productos'!$G$2:$G$301,MATCH($E971,'Sucursales y productos'!$D$2:$D$301,0)),0))</f>
        <v/>
      </c>
      <c r="Q971" s="18">
        <f>IF($O971="","",$O971*N($P971))</f>
        <v/>
      </c>
      <c r="R971" s="18">
        <f>IF($I971="","",$I971*N($P971))</f>
        <v/>
      </c>
      <c r="S971" s="15">
        <f>IF($E971="","",IF($I971="","Pedido sin enviar",IF($K971="",IF(N($I971)&lt;N($H971),"Envío parcial · en camino","En camino"),IF($K971=$I971,IF(N($I971)&lt;N($H971),"Recibido · envío parcial","Recibido OK"),"Recibido con diferencia"))))</f>
        <v/>
      </c>
      <c r="T971" s="13" t="n"/>
      <c r="U971" s="15">
        <f>IF(OR($A971="",$A971&lt;&gt;Remito!$C$3),"",COUNTIF($A$2:$A971,$A971))</f>
        <v/>
      </c>
    </row>
    <row r="972">
      <c r="A972" s="13" t="n"/>
      <c r="B972" s="14" t="n"/>
      <c r="C972" s="13" t="n"/>
      <c r="D972" s="13" t="n"/>
      <c r="E972" s="13" t="n"/>
      <c r="F972" s="15">
        <f>IF($E972="","",IFERROR(INDEX('Sucursales y productos'!$E$2:$E$301,MATCH($E972,'Sucursales y productos'!$D$2:$D$301,0)),"Código no cargado"))</f>
        <v/>
      </c>
      <c r="G972" s="15">
        <f>IF($E972="","",IFERROR(INDEX('Sucursales y productos'!$F$2:$F$301,MATCH($E972,'Sucursales y productos'!$D$2:$D$301,0)),""))</f>
        <v/>
      </c>
      <c r="H972" s="16" t="n"/>
      <c r="I972" s="16" t="n"/>
      <c r="J972" s="14" t="n"/>
      <c r="K972" s="16" t="n"/>
      <c r="L972" s="14" t="n"/>
      <c r="M972" s="13" t="n"/>
      <c r="N972" s="17">
        <f>IF(OR($H972="",$I972=""),"",MAX(0,$H972-$I972))</f>
        <v/>
      </c>
      <c r="O972" s="17">
        <f>IF(OR($I972="",$K972=""),"",$K972-$I972)</f>
        <v/>
      </c>
      <c r="P972" s="18">
        <f>IF($E972="","",IFERROR(INDEX('Sucursales y productos'!$G$2:$G$301,MATCH($E972,'Sucursales y productos'!$D$2:$D$301,0)),0))</f>
        <v/>
      </c>
      <c r="Q972" s="18">
        <f>IF($O972="","",$O972*N($P972))</f>
        <v/>
      </c>
      <c r="R972" s="18">
        <f>IF($I972="","",$I972*N($P972))</f>
        <v/>
      </c>
      <c r="S972" s="15">
        <f>IF($E972="","",IF($I972="","Pedido sin enviar",IF($K972="",IF(N($I972)&lt;N($H972),"Envío parcial · en camino","En camino"),IF($K972=$I972,IF(N($I972)&lt;N($H972),"Recibido · envío parcial","Recibido OK"),"Recibido con diferencia"))))</f>
        <v/>
      </c>
      <c r="T972" s="13" t="n"/>
      <c r="U972" s="15">
        <f>IF(OR($A972="",$A972&lt;&gt;Remito!$C$3),"",COUNTIF($A$2:$A972,$A972))</f>
        <v/>
      </c>
    </row>
    <row r="973">
      <c r="A973" s="13" t="n"/>
      <c r="B973" s="14" t="n"/>
      <c r="C973" s="13" t="n"/>
      <c r="D973" s="13" t="n"/>
      <c r="E973" s="13" t="n"/>
      <c r="F973" s="15">
        <f>IF($E973="","",IFERROR(INDEX('Sucursales y productos'!$E$2:$E$301,MATCH($E973,'Sucursales y productos'!$D$2:$D$301,0)),"Código no cargado"))</f>
        <v/>
      </c>
      <c r="G973" s="15">
        <f>IF($E973="","",IFERROR(INDEX('Sucursales y productos'!$F$2:$F$301,MATCH($E973,'Sucursales y productos'!$D$2:$D$301,0)),""))</f>
        <v/>
      </c>
      <c r="H973" s="16" t="n"/>
      <c r="I973" s="16" t="n"/>
      <c r="J973" s="14" t="n"/>
      <c r="K973" s="16" t="n"/>
      <c r="L973" s="14" t="n"/>
      <c r="M973" s="13" t="n"/>
      <c r="N973" s="17">
        <f>IF(OR($H973="",$I973=""),"",MAX(0,$H973-$I973))</f>
        <v/>
      </c>
      <c r="O973" s="17">
        <f>IF(OR($I973="",$K973=""),"",$K973-$I973)</f>
        <v/>
      </c>
      <c r="P973" s="18">
        <f>IF($E973="","",IFERROR(INDEX('Sucursales y productos'!$G$2:$G$301,MATCH($E973,'Sucursales y productos'!$D$2:$D$301,0)),0))</f>
        <v/>
      </c>
      <c r="Q973" s="18">
        <f>IF($O973="","",$O973*N($P973))</f>
        <v/>
      </c>
      <c r="R973" s="18">
        <f>IF($I973="","",$I973*N($P973))</f>
        <v/>
      </c>
      <c r="S973" s="15">
        <f>IF($E973="","",IF($I973="","Pedido sin enviar",IF($K973="",IF(N($I973)&lt;N($H973),"Envío parcial · en camino","En camino"),IF($K973=$I973,IF(N($I973)&lt;N($H973),"Recibido · envío parcial","Recibido OK"),"Recibido con diferencia"))))</f>
        <v/>
      </c>
      <c r="T973" s="13" t="n"/>
      <c r="U973" s="15">
        <f>IF(OR($A973="",$A973&lt;&gt;Remito!$C$3),"",COUNTIF($A$2:$A973,$A973))</f>
        <v/>
      </c>
    </row>
    <row r="974">
      <c r="A974" s="13" t="n"/>
      <c r="B974" s="14" t="n"/>
      <c r="C974" s="13" t="n"/>
      <c r="D974" s="13" t="n"/>
      <c r="E974" s="13" t="n"/>
      <c r="F974" s="15">
        <f>IF($E974="","",IFERROR(INDEX('Sucursales y productos'!$E$2:$E$301,MATCH($E974,'Sucursales y productos'!$D$2:$D$301,0)),"Código no cargado"))</f>
        <v/>
      </c>
      <c r="G974" s="15">
        <f>IF($E974="","",IFERROR(INDEX('Sucursales y productos'!$F$2:$F$301,MATCH($E974,'Sucursales y productos'!$D$2:$D$301,0)),""))</f>
        <v/>
      </c>
      <c r="H974" s="16" t="n"/>
      <c r="I974" s="16" t="n"/>
      <c r="J974" s="14" t="n"/>
      <c r="K974" s="16" t="n"/>
      <c r="L974" s="14" t="n"/>
      <c r="M974" s="13" t="n"/>
      <c r="N974" s="17">
        <f>IF(OR($H974="",$I974=""),"",MAX(0,$H974-$I974))</f>
        <v/>
      </c>
      <c r="O974" s="17">
        <f>IF(OR($I974="",$K974=""),"",$K974-$I974)</f>
        <v/>
      </c>
      <c r="P974" s="18">
        <f>IF($E974="","",IFERROR(INDEX('Sucursales y productos'!$G$2:$G$301,MATCH($E974,'Sucursales y productos'!$D$2:$D$301,0)),0))</f>
        <v/>
      </c>
      <c r="Q974" s="18">
        <f>IF($O974="","",$O974*N($P974))</f>
        <v/>
      </c>
      <c r="R974" s="18">
        <f>IF($I974="","",$I974*N($P974))</f>
        <v/>
      </c>
      <c r="S974" s="15">
        <f>IF($E974="","",IF($I974="","Pedido sin enviar",IF($K974="",IF(N($I974)&lt;N($H974),"Envío parcial · en camino","En camino"),IF($K974=$I974,IF(N($I974)&lt;N($H974),"Recibido · envío parcial","Recibido OK"),"Recibido con diferencia"))))</f>
        <v/>
      </c>
      <c r="T974" s="13" t="n"/>
      <c r="U974" s="15">
        <f>IF(OR($A974="",$A974&lt;&gt;Remito!$C$3),"",COUNTIF($A$2:$A974,$A974))</f>
        <v/>
      </c>
    </row>
    <row r="975">
      <c r="A975" s="13" t="n"/>
      <c r="B975" s="14" t="n"/>
      <c r="C975" s="13" t="n"/>
      <c r="D975" s="13" t="n"/>
      <c r="E975" s="13" t="n"/>
      <c r="F975" s="15">
        <f>IF($E975="","",IFERROR(INDEX('Sucursales y productos'!$E$2:$E$301,MATCH($E975,'Sucursales y productos'!$D$2:$D$301,0)),"Código no cargado"))</f>
        <v/>
      </c>
      <c r="G975" s="15">
        <f>IF($E975="","",IFERROR(INDEX('Sucursales y productos'!$F$2:$F$301,MATCH($E975,'Sucursales y productos'!$D$2:$D$301,0)),""))</f>
        <v/>
      </c>
      <c r="H975" s="16" t="n"/>
      <c r="I975" s="16" t="n"/>
      <c r="J975" s="14" t="n"/>
      <c r="K975" s="16" t="n"/>
      <c r="L975" s="14" t="n"/>
      <c r="M975" s="13" t="n"/>
      <c r="N975" s="17">
        <f>IF(OR($H975="",$I975=""),"",MAX(0,$H975-$I975))</f>
        <v/>
      </c>
      <c r="O975" s="17">
        <f>IF(OR($I975="",$K975=""),"",$K975-$I975)</f>
        <v/>
      </c>
      <c r="P975" s="18">
        <f>IF($E975="","",IFERROR(INDEX('Sucursales y productos'!$G$2:$G$301,MATCH($E975,'Sucursales y productos'!$D$2:$D$301,0)),0))</f>
        <v/>
      </c>
      <c r="Q975" s="18">
        <f>IF($O975="","",$O975*N($P975))</f>
        <v/>
      </c>
      <c r="R975" s="18">
        <f>IF($I975="","",$I975*N($P975))</f>
        <v/>
      </c>
      <c r="S975" s="15">
        <f>IF($E975="","",IF($I975="","Pedido sin enviar",IF($K975="",IF(N($I975)&lt;N($H975),"Envío parcial · en camino","En camino"),IF($K975=$I975,IF(N($I975)&lt;N($H975),"Recibido · envío parcial","Recibido OK"),"Recibido con diferencia"))))</f>
        <v/>
      </c>
      <c r="T975" s="13" t="n"/>
      <c r="U975" s="15">
        <f>IF(OR($A975="",$A975&lt;&gt;Remito!$C$3),"",COUNTIF($A$2:$A975,$A975))</f>
        <v/>
      </c>
    </row>
    <row r="976">
      <c r="A976" s="13" t="n"/>
      <c r="B976" s="14" t="n"/>
      <c r="C976" s="13" t="n"/>
      <c r="D976" s="13" t="n"/>
      <c r="E976" s="13" t="n"/>
      <c r="F976" s="15">
        <f>IF($E976="","",IFERROR(INDEX('Sucursales y productos'!$E$2:$E$301,MATCH($E976,'Sucursales y productos'!$D$2:$D$301,0)),"Código no cargado"))</f>
        <v/>
      </c>
      <c r="G976" s="15">
        <f>IF($E976="","",IFERROR(INDEX('Sucursales y productos'!$F$2:$F$301,MATCH($E976,'Sucursales y productos'!$D$2:$D$301,0)),""))</f>
        <v/>
      </c>
      <c r="H976" s="16" t="n"/>
      <c r="I976" s="16" t="n"/>
      <c r="J976" s="14" t="n"/>
      <c r="K976" s="16" t="n"/>
      <c r="L976" s="14" t="n"/>
      <c r="M976" s="13" t="n"/>
      <c r="N976" s="17">
        <f>IF(OR($H976="",$I976=""),"",MAX(0,$H976-$I976))</f>
        <v/>
      </c>
      <c r="O976" s="17">
        <f>IF(OR($I976="",$K976=""),"",$K976-$I976)</f>
        <v/>
      </c>
      <c r="P976" s="18">
        <f>IF($E976="","",IFERROR(INDEX('Sucursales y productos'!$G$2:$G$301,MATCH($E976,'Sucursales y productos'!$D$2:$D$301,0)),0))</f>
        <v/>
      </c>
      <c r="Q976" s="18">
        <f>IF($O976="","",$O976*N($P976))</f>
        <v/>
      </c>
      <c r="R976" s="18">
        <f>IF($I976="","",$I976*N($P976))</f>
        <v/>
      </c>
      <c r="S976" s="15">
        <f>IF($E976="","",IF($I976="","Pedido sin enviar",IF($K976="",IF(N($I976)&lt;N($H976),"Envío parcial · en camino","En camino"),IF($K976=$I976,IF(N($I976)&lt;N($H976),"Recibido · envío parcial","Recibido OK"),"Recibido con diferencia"))))</f>
        <v/>
      </c>
      <c r="T976" s="13" t="n"/>
      <c r="U976" s="15">
        <f>IF(OR($A976="",$A976&lt;&gt;Remito!$C$3),"",COUNTIF($A$2:$A976,$A976))</f>
        <v/>
      </c>
    </row>
    <row r="977">
      <c r="A977" s="13" t="n"/>
      <c r="B977" s="14" t="n"/>
      <c r="C977" s="13" t="n"/>
      <c r="D977" s="13" t="n"/>
      <c r="E977" s="13" t="n"/>
      <c r="F977" s="15">
        <f>IF($E977="","",IFERROR(INDEX('Sucursales y productos'!$E$2:$E$301,MATCH($E977,'Sucursales y productos'!$D$2:$D$301,0)),"Código no cargado"))</f>
        <v/>
      </c>
      <c r="G977" s="15">
        <f>IF($E977="","",IFERROR(INDEX('Sucursales y productos'!$F$2:$F$301,MATCH($E977,'Sucursales y productos'!$D$2:$D$301,0)),""))</f>
        <v/>
      </c>
      <c r="H977" s="16" t="n"/>
      <c r="I977" s="16" t="n"/>
      <c r="J977" s="14" t="n"/>
      <c r="K977" s="16" t="n"/>
      <c r="L977" s="14" t="n"/>
      <c r="M977" s="13" t="n"/>
      <c r="N977" s="17">
        <f>IF(OR($H977="",$I977=""),"",MAX(0,$H977-$I977))</f>
        <v/>
      </c>
      <c r="O977" s="17">
        <f>IF(OR($I977="",$K977=""),"",$K977-$I977)</f>
        <v/>
      </c>
      <c r="P977" s="18">
        <f>IF($E977="","",IFERROR(INDEX('Sucursales y productos'!$G$2:$G$301,MATCH($E977,'Sucursales y productos'!$D$2:$D$301,0)),0))</f>
        <v/>
      </c>
      <c r="Q977" s="18">
        <f>IF($O977="","",$O977*N($P977))</f>
        <v/>
      </c>
      <c r="R977" s="18">
        <f>IF($I977="","",$I977*N($P977))</f>
        <v/>
      </c>
      <c r="S977" s="15">
        <f>IF($E977="","",IF($I977="","Pedido sin enviar",IF($K977="",IF(N($I977)&lt;N($H977),"Envío parcial · en camino","En camino"),IF($K977=$I977,IF(N($I977)&lt;N($H977),"Recibido · envío parcial","Recibido OK"),"Recibido con diferencia"))))</f>
        <v/>
      </c>
      <c r="T977" s="13" t="n"/>
      <c r="U977" s="15">
        <f>IF(OR($A977="",$A977&lt;&gt;Remito!$C$3),"",COUNTIF($A$2:$A977,$A977))</f>
        <v/>
      </c>
    </row>
    <row r="978">
      <c r="A978" s="13" t="n"/>
      <c r="B978" s="14" t="n"/>
      <c r="C978" s="13" t="n"/>
      <c r="D978" s="13" t="n"/>
      <c r="E978" s="13" t="n"/>
      <c r="F978" s="15">
        <f>IF($E978="","",IFERROR(INDEX('Sucursales y productos'!$E$2:$E$301,MATCH($E978,'Sucursales y productos'!$D$2:$D$301,0)),"Código no cargado"))</f>
        <v/>
      </c>
      <c r="G978" s="15">
        <f>IF($E978="","",IFERROR(INDEX('Sucursales y productos'!$F$2:$F$301,MATCH($E978,'Sucursales y productos'!$D$2:$D$301,0)),""))</f>
        <v/>
      </c>
      <c r="H978" s="16" t="n"/>
      <c r="I978" s="16" t="n"/>
      <c r="J978" s="14" t="n"/>
      <c r="K978" s="16" t="n"/>
      <c r="L978" s="14" t="n"/>
      <c r="M978" s="13" t="n"/>
      <c r="N978" s="17">
        <f>IF(OR($H978="",$I978=""),"",MAX(0,$H978-$I978))</f>
        <v/>
      </c>
      <c r="O978" s="17">
        <f>IF(OR($I978="",$K978=""),"",$K978-$I978)</f>
        <v/>
      </c>
      <c r="P978" s="18">
        <f>IF($E978="","",IFERROR(INDEX('Sucursales y productos'!$G$2:$G$301,MATCH($E978,'Sucursales y productos'!$D$2:$D$301,0)),0))</f>
        <v/>
      </c>
      <c r="Q978" s="18">
        <f>IF($O978="","",$O978*N($P978))</f>
        <v/>
      </c>
      <c r="R978" s="18">
        <f>IF($I978="","",$I978*N($P978))</f>
        <v/>
      </c>
      <c r="S978" s="15">
        <f>IF($E978="","",IF($I978="","Pedido sin enviar",IF($K978="",IF(N($I978)&lt;N($H978),"Envío parcial · en camino","En camino"),IF($K978=$I978,IF(N($I978)&lt;N($H978),"Recibido · envío parcial","Recibido OK"),"Recibido con diferencia"))))</f>
        <v/>
      </c>
      <c r="T978" s="13" t="n"/>
      <c r="U978" s="15">
        <f>IF(OR($A978="",$A978&lt;&gt;Remito!$C$3),"",COUNTIF($A$2:$A978,$A978))</f>
        <v/>
      </c>
    </row>
    <row r="979">
      <c r="A979" s="13" t="n"/>
      <c r="B979" s="14" t="n"/>
      <c r="C979" s="13" t="n"/>
      <c r="D979" s="13" t="n"/>
      <c r="E979" s="13" t="n"/>
      <c r="F979" s="15">
        <f>IF($E979="","",IFERROR(INDEX('Sucursales y productos'!$E$2:$E$301,MATCH($E979,'Sucursales y productos'!$D$2:$D$301,0)),"Código no cargado"))</f>
        <v/>
      </c>
      <c r="G979" s="15">
        <f>IF($E979="","",IFERROR(INDEX('Sucursales y productos'!$F$2:$F$301,MATCH($E979,'Sucursales y productos'!$D$2:$D$301,0)),""))</f>
        <v/>
      </c>
      <c r="H979" s="16" t="n"/>
      <c r="I979" s="16" t="n"/>
      <c r="J979" s="14" t="n"/>
      <c r="K979" s="16" t="n"/>
      <c r="L979" s="14" t="n"/>
      <c r="M979" s="13" t="n"/>
      <c r="N979" s="17">
        <f>IF(OR($H979="",$I979=""),"",MAX(0,$H979-$I979))</f>
        <v/>
      </c>
      <c r="O979" s="17">
        <f>IF(OR($I979="",$K979=""),"",$K979-$I979)</f>
        <v/>
      </c>
      <c r="P979" s="18">
        <f>IF($E979="","",IFERROR(INDEX('Sucursales y productos'!$G$2:$G$301,MATCH($E979,'Sucursales y productos'!$D$2:$D$301,0)),0))</f>
        <v/>
      </c>
      <c r="Q979" s="18">
        <f>IF($O979="","",$O979*N($P979))</f>
        <v/>
      </c>
      <c r="R979" s="18">
        <f>IF($I979="","",$I979*N($P979))</f>
        <v/>
      </c>
      <c r="S979" s="15">
        <f>IF($E979="","",IF($I979="","Pedido sin enviar",IF($K979="",IF(N($I979)&lt;N($H979),"Envío parcial · en camino","En camino"),IF($K979=$I979,IF(N($I979)&lt;N($H979),"Recibido · envío parcial","Recibido OK"),"Recibido con diferencia"))))</f>
        <v/>
      </c>
      <c r="T979" s="13" t="n"/>
      <c r="U979" s="15">
        <f>IF(OR($A979="",$A979&lt;&gt;Remito!$C$3),"",COUNTIF($A$2:$A979,$A979))</f>
        <v/>
      </c>
    </row>
    <row r="980">
      <c r="A980" s="13" t="n"/>
      <c r="B980" s="14" t="n"/>
      <c r="C980" s="13" t="n"/>
      <c r="D980" s="13" t="n"/>
      <c r="E980" s="13" t="n"/>
      <c r="F980" s="15">
        <f>IF($E980="","",IFERROR(INDEX('Sucursales y productos'!$E$2:$E$301,MATCH($E980,'Sucursales y productos'!$D$2:$D$301,0)),"Código no cargado"))</f>
        <v/>
      </c>
      <c r="G980" s="15">
        <f>IF($E980="","",IFERROR(INDEX('Sucursales y productos'!$F$2:$F$301,MATCH($E980,'Sucursales y productos'!$D$2:$D$301,0)),""))</f>
        <v/>
      </c>
      <c r="H980" s="16" t="n"/>
      <c r="I980" s="16" t="n"/>
      <c r="J980" s="14" t="n"/>
      <c r="K980" s="16" t="n"/>
      <c r="L980" s="14" t="n"/>
      <c r="M980" s="13" t="n"/>
      <c r="N980" s="17">
        <f>IF(OR($H980="",$I980=""),"",MAX(0,$H980-$I980))</f>
        <v/>
      </c>
      <c r="O980" s="17">
        <f>IF(OR($I980="",$K980=""),"",$K980-$I980)</f>
        <v/>
      </c>
      <c r="P980" s="18">
        <f>IF($E980="","",IFERROR(INDEX('Sucursales y productos'!$G$2:$G$301,MATCH($E980,'Sucursales y productos'!$D$2:$D$301,0)),0))</f>
        <v/>
      </c>
      <c r="Q980" s="18">
        <f>IF($O980="","",$O980*N($P980))</f>
        <v/>
      </c>
      <c r="R980" s="18">
        <f>IF($I980="","",$I980*N($P980))</f>
        <v/>
      </c>
      <c r="S980" s="15">
        <f>IF($E980="","",IF($I980="","Pedido sin enviar",IF($K980="",IF(N($I980)&lt;N($H980),"Envío parcial · en camino","En camino"),IF($K980=$I980,IF(N($I980)&lt;N($H980),"Recibido · envío parcial","Recibido OK"),"Recibido con diferencia"))))</f>
        <v/>
      </c>
      <c r="T980" s="13" t="n"/>
      <c r="U980" s="15">
        <f>IF(OR($A980="",$A980&lt;&gt;Remito!$C$3),"",COUNTIF($A$2:$A980,$A980))</f>
        <v/>
      </c>
    </row>
    <row r="981">
      <c r="A981" s="13" t="n"/>
      <c r="B981" s="14" t="n"/>
      <c r="C981" s="13" t="n"/>
      <c r="D981" s="13" t="n"/>
      <c r="E981" s="13" t="n"/>
      <c r="F981" s="15">
        <f>IF($E981="","",IFERROR(INDEX('Sucursales y productos'!$E$2:$E$301,MATCH($E981,'Sucursales y productos'!$D$2:$D$301,0)),"Código no cargado"))</f>
        <v/>
      </c>
      <c r="G981" s="15">
        <f>IF($E981="","",IFERROR(INDEX('Sucursales y productos'!$F$2:$F$301,MATCH($E981,'Sucursales y productos'!$D$2:$D$301,0)),""))</f>
        <v/>
      </c>
      <c r="H981" s="16" t="n"/>
      <c r="I981" s="16" t="n"/>
      <c r="J981" s="14" t="n"/>
      <c r="K981" s="16" t="n"/>
      <c r="L981" s="14" t="n"/>
      <c r="M981" s="13" t="n"/>
      <c r="N981" s="17">
        <f>IF(OR($H981="",$I981=""),"",MAX(0,$H981-$I981))</f>
        <v/>
      </c>
      <c r="O981" s="17">
        <f>IF(OR($I981="",$K981=""),"",$K981-$I981)</f>
        <v/>
      </c>
      <c r="P981" s="18">
        <f>IF($E981="","",IFERROR(INDEX('Sucursales y productos'!$G$2:$G$301,MATCH($E981,'Sucursales y productos'!$D$2:$D$301,0)),0))</f>
        <v/>
      </c>
      <c r="Q981" s="18">
        <f>IF($O981="","",$O981*N($P981))</f>
        <v/>
      </c>
      <c r="R981" s="18">
        <f>IF($I981="","",$I981*N($P981))</f>
        <v/>
      </c>
      <c r="S981" s="15">
        <f>IF($E981="","",IF($I981="","Pedido sin enviar",IF($K981="",IF(N($I981)&lt;N($H981),"Envío parcial · en camino","En camino"),IF($K981=$I981,IF(N($I981)&lt;N($H981),"Recibido · envío parcial","Recibido OK"),"Recibido con diferencia"))))</f>
        <v/>
      </c>
      <c r="T981" s="13" t="n"/>
      <c r="U981" s="15">
        <f>IF(OR($A981="",$A981&lt;&gt;Remito!$C$3),"",COUNTIF($A$2:$A981,$A981))</f>
        <v/>
      </c>
    </row>
    <row r="982">
      <c r="A982" s="13" t="n"/>
      <c r="B982" s="14" t="n"/>
      <c r="C982" s="13" t="n"/>
      <c r="D982" s="13" t="n"/>
      <c r="E982" s="13" t="n"/>
      <c r="F982" s="15">
        <f>IF($E982="","",IFERROR(INDEX('Sucursales y productos'!$E$2:$E$301,MATCH($E982,'Sucursales y productos'!$D$2:$D$301,0)),"Código no cargado"))</f>
        <v/>
      </c>
      <c r="G982" s="15">
        <f>IF($E982="","",IFERROR(INDEX('Sucursales y productos'!$F$2:$F$301,MATCH($E982,'Sucursales y productos'!$D$2:$D$301,0)),""))</f>
        <v/>
      </c>
      <c r="H982" s="16" t="n"/>
      <c r="I982" s="16" t="n"/>
      <c r="J982" s="14" t="n"/>
      <c r="K982" s="16" t="n"/>
      <c r="L982" s="14" t="n"/>
      <c r="M982" s="13" t="n"/>
      <c r="N982" s="17">
        <f>IF(OR($H982="",$I982=""),"",MAX(0,$H982-$I982))</f>
        <v/>
      </c>
      <c r="O982" s="17">
        <f>IF(OR($I982="",$K982=""),"",$K982-$I982)</f>
        <v/>
      </c>
      <c r="P982" s="18">
        <f>IF($E982="","",IFERROR(INDEX('Sucursales y productos'!$G$2:$G$301,MATCH($E982,'Sucursales y productos'!$D$2:$D$301,0)),0))</f>
        <v/>
      </c>
      <c r="Q982" s="18">
        <f>IF($O982="","",$O982*N($P982))</f>
        <v/>
      </c>
      <c r="R982" s="18">
        <f>IF($I982="","",$I982*N($P982))</f>
        <v/>
      </c>
      <c r="S982" s="15">
        <f>IF($E982="","",IF($I982="","Pedido sin enviar",IF($K982="",IF(N($I982)&lt;N($H982),"Envío parcial · en camino","En camino"),IF($K982=$I982,IF(N($I982)&lt;N($H982),"Recibido · envío parcial","Recibido OK"),"Recibido con diferencia"))))</f>
        <v/>
      </c>
      <c r="T982" s="13" t="n"/>
      <c r="U982" s="15">
        <f>IF(OR($A982="",$A982&lt;&gt;Remito!$C$3),"",COUNTIF($A$2:$A982,$A982))</f>
        <v/>
      </c>
    </row>
    <row r="983">
      <c r="A983" s="13" t="n"/>
      <c r="B983" s="14" t="n"/>
      <c r="C983" s="13" t="n"/>
      <c r="D983" s="13" t="n"/>
      <c r="E983" s="13" t="n"/>
      <c r="F983" s="15">
        <f>IF($E983="","",IFERROR(INDEX('Sucursales y productos'!$E$2:$E$301,MATCH($E983,'Sucursales y productos'!$D$2:$D$301,0)),"Código no cargado"))</f>
        <v/>
      </c>
      <c r="G983" s="15">
        <f>IF($E983="","",IFERROR(INDEX('Sucursales y productos'!$F$2:$F$301,MATCH($E983,'Sucursales y productos'!$D$2:$D$301,0)),""))</f>
        <v/>
      </c>
      <c r="H983" s="16" t="n"/>
      <c r="I983" s="16" t="n"/>
      <c r="J983" s="14" t="n"/>
      <c r="K983" s="16" t="n"/>
      <c r="L983" s="14" t="n"/>
      <c r="M983" s="13" t="n"/>
      <c r="N983" s="17">
        <f>IF(OR($H983="",$I983=""),"",MAX(0,$H983-$I983))</f>
        <v/>
      </c>
      <c r="O983" s="17">
        <f>IF(OR($I983="",$K983=""),"",$K983-$I983)</f>
        <v/>
      </c>
      <c r="P983" s="18">
        <f>IF($E983="","",IFERROR(INDEX('Sucursales y productos'!$G$2:$G$301,MATCH($E983,'Sucursales y productos'!$D$2:$D$301,0)),0))</f>
        <v/>
      </c>
      <c r="Q983" s="18">
        <f>IF($O983="","",$O983*N($P983))</f>
        <v/>
      </c>
      <c r="R983" s="18">
        <f>IF($I983="","",$I983*N($P983))</f>
        <v/>
      </c>
      <c r="S983" s="15">
        <f>IF($E983="","",IF($I983="","Pedido sin enviar",IF($K983="",IF(N($I983)&lt;N($H983),"Envío parcial · en camino","En camino"),IF($K983=$I983,IF(N($I983)&lt;N($H983),"Recibido · envío parcial","Recibido OK"),"Recibido con diferencia"))))</f>
        <v/>
      </c>
      <c r="T983" s="13" t="n"/>
      <c r="U983" s="15">
        <f>IF(OR($A983="",$A983&lt;&gt;Remito!$C$3),"",COUNTIF($A$2:$A983,$A983))</f>
        <v/>
      </c>
    </row>
    <row r="984">
      <c r="A984" s="13" t="n"/>
      <c r="B984" s="14" t="n"/>
      <c r="C984" s="13" t="n"/>
      <c r="D984" s="13" t="n"/>
      <c r="E984" s="13" t="n"/>
      <c r="F984" s="15">
        <f>IF($E984="","",IFERROR(INDEX('Sucursales y productos'!$E$2:$E$301,MATCH($E984,'Sucursales y productos'!$D$2:$D$301,0)),"Código no cargado"))</f>
        <v/>
      </c>
      <c r="G984" s="15">
        <f>IF($E984="","",IFERROR(INDEX('Sucursales y productos'!$F$2:$F$301,MATCH($E984,'Sucursales y productos'!$D$2:$D$301,0)),""))</f>
        <v/>
      </c>
      <c r="H984" s="16" t="n"/>
      <c r="I984" s="16" t="n"/>
      <c r="J984" s="14" t="n"/>
      <c r="K984" s="16" t="n"/>
      <c r="L984" s="14" t="n"/>
      <c r="M984" s="13" t="n"/>
      <c r="N984" s="17">
        <f>IF(OR($H984="",$I984=""),"",MAX(0,$H984-$I984))</f>
        <v/>
      </c>
      <c r="O984" s="17">
        <f>IF(OR($I984="",$K984=""),"",$K984-$I984)</f>
        <v/>
      </c>
      <c r="P984" s="18">
        <f>IF($E984="","",IFERROR(INDEX('Sucursales y productos'!$G$2:$G$301,MATCH($E984,'Sucursales y productos'!$D$2:$D$301,0)),0))</f>
        <v/>
      </c>
      <c r="Q984" s="18">
        <f>IF($O984="","",$O984*N($P984))</f>
        <v/>
      </c>
      <c r="R984" s="18">
        <f>IF($I984="","",$I984*N($P984))</f>
        <v/>
      </c>
      <c r="S984" s="15">
        <f>IF($E984="","",IF($I984="","Pedido sin enviar",IF($K984="",IF(N($I984)&lt;N($H984),"Envío parcial · en camino","En camino"),IF($K984=$I984,IF(N($I984)&lt;N($H984),"Recibido · envío parcial","Recibido OK"),"Recibido con diferencia"))))</f>
        <v/>
      </c>
      <c r="T984" s="13" t="n"/>
      <c r="U984" s="15">
        <f>IF(OR($A984="",$A984&lt;&gt;Remito!$C$3),"",COUNTIF($A$2:$A984,$A984))</f>
        <v/>
      </c>
    </row>
    <row r="985">
      <c r="A985" s="13" t="n"/>
      <c r="B985" s="14" t="n"/>
      <c r="C985" s="13" t="n"/>
      <c r="D985" s="13" t="n"/>
      <c r="E985" s="13" t="n"/>
      <c r="F985" s="15">
        <f>IF($E985="","",IFERROR(INDEX('Sucursales y productos'!$E$2:$E$301,MATCH($E985,'Sucursales y productos'!$D$2:$D$301,0)),"Código no cargado"))</f>
        <v/>
      </c>
      <c r="G985" s="15">
        <f>IF($E985="","",IFERROR(INDEX('Sucursales y productos'!$F$2:$F$301,MATCH($E985,'Sucursales y productos'!$D$2:$D$301,0)),""))</f>
        <v/>
      </c>
      <c r="H985" s="16" t="n"/>
      <c r="I985" s="16" t="n"/>
      <c r="J985" s="14" t="n"/>
      <c r="K985" s="16" t="n"/>
      <c r="L985" s="14" t="n"/>
      <c r="M985" s="13" t="n"/>
      <c r="N985" s="17">
        <f>IF(OR($H985="",$I985=""),"",MAX(0,$H985-$I985))</f>
        <v/>
      </c>
      <c r="O985" s="17">
        <f>IF(OR($I985="",$K985=""),"",$K985-$I985)</f>
        <v/>
      </c>
      <c r="P985" s="18">
        <f>IF($E985="","",IFERROR(INDEX('Sucursales y productos'!$G$2:$G$301,MATCH($E985,'Sucursales y productos'!$D$2:$D$301,0)),0))</f>
        <v/>
      </c>
      <c r="Q985" s="18">
        <f>IF($O985="","",$O985*N($P985))</f>
        <v/>
      </c>
      <c r="R985" s="18">
        <f>IF($I985="","",$I985*N($P985))</f>
        <v/>
      </c>
      <c r="S985" s="15">
        <f>IF($E985="","",IF($I985="","Pedido sin enviar",IF($K985="",IF(N($I985)&lt;N($H985),"Envío parcial · en camino","En camino"),IF($K985=$I985,IF(N($I985)&lt;N($H985),"Recibido · envío parcial","Recibido OK"),"Recibido con diferencia"))))</f>
        <v/>
      </c>
      <c r="T985" s="13" t="n"/>
      <c r="U985" s="15">
        <f>IF(OR($A985="",$A985&lt;&gt;Remito!$C$3),"",COUNTIF($A$2:$A985,$A985))</f>
        <v/>
      </c>
    </row>
    <row r="986">
      <c r="A986" s="13" t="n"/>
      <c r="B986" s="14" t="n"/>
      <c r="C986" s="13" t="n"/>
      <c r="D986" s="13" t="n"/>
      <c r="E986" s="13" t="n"/>
      <c r="F986" s="15">
        <f>IF($E986="","",IFERROR(INDEX('Sucursales y productos'!$E$2:$E$301,MATCH($E986,'Sucursales y productos'!$D$2:$D$301,0)),"Código no cargado"))</f>
        <v/>
      </c>
      <c r="G986" s="15">
        <f>IF($E986="","",IFERROR(INDEX('Sucursales y productos'!$F$2:$F$301,MATCH($E986,'Sucursales y productos'!$D$2:$D$301,0)),""))</f>
        <v/>
      </c>
      <c r="H986" s="16" t="n"/>
      <c r="I986" s="16" t="n"/>
      <c r="J986" s="14" t="n"/>
      <c r="K986" s="16" t="n"/>
      <c r="L986" s="14" t="n"/>
      <c r="M986" s="13" t="n"/>
      <c r="N986" s="17">
        <f>IF(OR($H986="",$I986=""),"",MAX(0,$H986-$I986))</f>
        <v/>
      </c>
      <c r="O986" s="17">
        <f>IF(OR($I986="",$K986=""),"",$K986-$I986)</f>
        <v/>
      </c>
      <c r="P986" s="18">
        <f>IF($E986="","",IFERROR(INDEX('Sucursales y productos'!$G$2:$G$301,MATCH($E986,'Sucursales y productos'!$D$2:$D$301,0)),0))</f>
        <v/>
      </c>
      <c r="Q986" s="18">
        <f>IF($O986="","",$O986*N($P986))</f>
        <v/>
      </c>
      <c r="R986" s="18">
        <f>IF($I986="","",$I986*N($P986))</f>
        <v/>
      </c>
      <c r="S986" s="15">
        <f>IF($E986="","",IF($I986="","Pedido sin enviar",IF($K986="",IF(N($I986)&lt;N($H986),"Envío parcial · en camino","En camino"),IF($K986=$I986,IF(N($I986)&lt;N($H986),"Recibido · envío parcial","Recibido OK"),"Recibido con diferencia"))))</f>
        <v/>
      </c>
      <c r="T986" s="13" t="n"/>
      <c r="U986" s="15">
        <f>IF(OR($A986="",$A986&lt;&gt;Remito!$C$3),"",COUNTIF($A$2:$A986,$A986))</f>
        <v/>
      </c>
    </row>
    <row r="987">
      <c r="A987" s="13" t="n"/>
      <c r="B987" s="14" t="n"/>
      <c r="C987" s="13" t="n"/>
      <c r="D987" s="13" t="n"/>
      <c r="E987" s="13" t="n"/>
      <c r="F987" s="15">
        <f>IF($E987="","",IFERROR(INDEX('Sucursales y productos'!$E$2:$E$301,MATCH($E987,'Sucursales y productos'!$D$2:$D$301,0)),"Código no cargado"))</f>
        <v/>
      </c>
      <c r="G987" s="15">
        <f>IF($E987="","",IFERROR(INDEX('Sucursales y productos'!$F$2:$F$301,MATCH($E987,'Sucursales y productos'!$D$2:$D$301,0)),""))</f>
        <v/>
      </c>
      <c r="H987" s="16" t="n"/>
      <c r="I987" s="16" t="n"/>
      <c r="J987" s="14" t="n"/>
      <c r="K987" s="16" t="n"/>
      <c r="L987" s="14" t="n"/>
      <c r="M987" s="13" t="n"/>
      <c r="N987" s="17">
        <f>IF(OR($H987="",$I987=""),"",MAX(0,$H987-$I987))</f>
        <v/>
      </c>
      <c r="O987" s="17">
        <f>IF(OR($I987="",$K987=""),"",$K987-$I987)</f>
        <v/>
      </c>
      <c r="P987" s="18">
        <f>IF($E987="","",IFERROR(INDEX('Sucursales y productos'!$G$2:$G$301,MATCH($E987,'Sucursales y productos'!$D$2:$D$301,0)),0))</f>
        <v/>
      </c>
      <c r="Q987" s="18">
        <f>IF($O987="","",$O987*N($P987))</f>
        <v/>
      </c>
      <c r="R987" s="18">
        <f>IF($I987="","",$I987*N($P987))</f>
        <v/>
      </c>
      <c r="S987" s="15">
        <f>IF($E987="","",IF($I987="","Pedido sin enviar",IF($K987="",IF(N($I987)&lt;N($H987),"Envío parcial · en camino","En camino"),IF($K987=$I987,IF(N($I987)&lt;N($H987),"Recibido · envío parcial","Recibido OK"),"Recibido con diferencia"))))</f>
        <v/>
      </c>
      <c r="T987" s="13" t="n"/>
      <c r="U987" s="15">
        <f>IF(OR($A987="",$A987&lt;&gt;Remito!$C$3),"",COUNTIF($A$2:$A987,$A987))</f>
        <v/>
      </c>
    </row>
    <row r="988">
      <c r="A988" s="13" t="n"/>
      <c r="B988" s="14" t="n"/>
      <c r="C988" s="13" t="n"/>
      <c r="D988" s="13" t="n"/>
      <c r="E988" s="13" t="n"/>
      <c r="F988" s="15">
        <f>IF($E988="","",IFERROR(INDEX('Sucursales y productos'!$E$2:$E$301,MATCH($E988,'Sucursales y productos'!$D$2:$D$301,0)),"Código no cargado"))</f>
        <v/>
      </c>
      <c r="G988" s="15">
        <f>IF($E988="","",IFERROR(INDEX('Sucursales y productos'!$F$2:$F$301,MATCH($E988,'Sucursales y productos'!$D$2:$D$301,0)),""))</f>
        <v/>
      </c>
      <c r="H988" s="16" t="n"/>
      <c r="I988" s="16" t="n"/>
      <c r="J988" s="14" t="n"/>
      <c r="K988" s="16" t="n"/>
      <c r="L988" s="14" t="n"/>
      <c r="M988" s="13" t="n"/>
      <c r="N988" s="17">
        <f>IF(OR($H988="",$I988=""),"",MAX(0,$H988-$I988))</f>
        <v/>
      </c>
      <c r="O988" s="17">
        <f>IF(OR($I988="",$K988=""),"",$K988-$I988)</f>
        <v/>
      </c>
      <c r="P988" s="18">
        <f>IF($E988="","",IFERROR(INDEX('Sucursales y productos'!$G$2:$G$301,MATCH($E988,'Sucursales y productos'!$D$2:$D$301,0)),0))</f>
        <v/>
      </c>
      <c r="Q988" s="18">
        <f>IF($O988="","",$O988*N($P988))</f>
        <v/>
      </c>
      <c r="R988" s="18">
        <f>IF($I988="","",$I988*N($P988))</f>
        <v/>
      </c>
      <c r="S988" s="15">
        <f>IF($E988="","",IF($I988="","Pedido sin enviar",IF($K988="",IF(N($I988)&lt;N($H988),"Envío parcial · en camino","En camino"),IF($K988=$I988,IF(N($I988)&lt;N($H988),"Recibido · envío parcial","Recibido OK"),"Recibido con diferencia"))))</f>
        <v/>
      </c>
      <c r="T988" s="13" t="n"/>
      <c r="U988" s="15">
        <f>IF(OR($A988="",$A988&lt;&gt;Remito!$C$3),"",COUNTIF($A$2:$A988,$A988))</f>
        <v/>
      </c>
    </row>
    <row r="989">
      <c r="A989" s="13" t="n"/>
      <c r="B989" s="14" t="n"/>
      <c r="C989" s="13" t="n"/>
      <c r="D989" s="13" t="n"/>
      <c r="E989" s="13" t="n"/>
      <c r="F989" s="15">
        <f>IF($E989="","",IFERROR(INDEX('Sucursales y productos'!$E$2:$E$301,MATCH($E989,'Sucursales y productos'!$D$2:$D$301,0)),"Código no cargado"))</f>
        <v/>
      </c>
      <c r="G989" s="15">
        <f>IF($E989="","",IFERROR(INDEX('Sucursales y productos'!$F$2:$F$301,MATCH($E989,'Sucursales y productos'!$D$2:$D$301,0)),""))</f>
        <v/>
      </c>
      <c r="H989" s="16" t="n"/>
      <c r="I989" s="16" t="n"/>
      <c r="J989" s="14" t="n"/>
      <c r="K989" s="16" t="n"/>
      <c r="L989" s="14" t="n"/>
      <c r="M989" s="13" t="n"/>
      <c r="N989" s="17">
        <f>IF(OR($H989="",$I989=""),"",MAX(0,$H989-$I989))</f>
        <v/>
      </c>
      <c r="O989" s="17">
        <f>IF(OR($I989="",$K989=""),"",$K989-$I989)</f>
        <v/>
      </c>
      <c r="P989" s="18">
        <f>IF($E989="","",IFERROR(INDEX('Sucursales y productos'!$G$2:$G$301,MATCH($E989,'Sucursales y productos'!$D$2:$D$301,0)),0))</f>
        <v/>
      </c>
      <c r="Q989" s="18">
        <f>IF($O989="","",$O989*N($P989))</f>
        <v/>
      </c>
      <c r="R989" s="18">
        <f>IF($I989="","",$I989*N($P989))</f>
        <v/>
      </c>
      <c r="S989" s="15">
        <f>IF($E989="","",IF($I989="","Pedido sin enviar",IF($K989="",IF(N($I989)&lt;N($H989),"Envío parcial · en camino","En camino"),IF($K989=$I989,IF(N($I989)&lt;N($H989),"Recibido · envío parcial","Recibido OK"),"Recibido con diferencia"))))</f>
        <v/>
      </c>
      <c r="T989" s="13" t="n"/>
      <c r="U989" s="15">
        <f>IF(OR($A989="",$A989&lt;&gt;Remito!$C$3),"",COUNTIF($A$2:$A989,$A989))</f>
        <v/>
      </c>
    </row>
    <row r="990">
      <c r="A990" s="13" t="n"/>
      <c r="B990" s="14" t="n"/>
      <c r="C990" s="13" t="n"/>
      <c r="D990" s="13" t="n"/>
      <c r="E990" s="13" t="n"/>
      <c r="F990" s="15">
        <f>IF($E990="","",IFERROR(INDEX('Sucursales y productos'!$E$2:$E$301,MATCH($E990,'Sucursales y productos'!$D$2:$D$301,0)),"Código no cargado"))</f>
        <v/>
      </c>
      <c r="G990" s="15">
        <f>IF($E990="","",IFERROR(INDEX('Sucursales y productos'!$F$2:$F$301,MATCH($E990,'Sucursales y productos'!$D$2:$D$301,0)),""))</f>
        <v/>
      </c>
      <c r="H990" s="16" t="n"/>
      <c r="I990" s="16" t="n"/>
      <c r="J990" s="14" t="n"/>
      <c r="K990" s="16" t="n"/>
      <c r="L990" s="14" t="n"/>
      <c r="M990" s="13" t="n"/>
      <c r="N990" s="17">
        <f>IF(OR($H990="",$I990=""),"",MAX(0,$H990-$I990))</f>
        <v/>
      </c>
      <c r="O990" s="17">
        <f>IF(OR($I990="",$K990=""),"",$K990-$I990)</f>
        <v/>
      </c>
      <c r="P990" s="18">
        <f>IF($E990="","",IFERROR(INDEX('Sucursales y productos'!$G$2:$G$301,MATCH($E990,'Sucursales y productos'!$D$2:$D$301,0)),0))</f>
        <v/>
      </c>
      <c r="Q990" s="18">
        <f>IF($O990="","",$O990*N($P990))</f>
        <v/>
      </c>
      <c r="R990" s="18">
        <f>IF($I990="","",$I990*N($P990))</f>
        <v/>
      </c>
      <c r="S990" s="15">
        <f>IF($E990="","",IF($I990="","Pedido sin enviar",IF($K990="",IF(N($I990)&lt;N($H990),"Envío parcial · en camino","En camino"),IF($K990=$I990,IF(N($I990)&lt;N($H990),"Recibido · envío parcial","Recibido OK"),"Recibido con diferencia"))))</f>
        <v/>
      </c>
      <c r="T990" s="13" t="n"/>
      <c r="U990" s="15">
        <f>IF(OR($A990="",$A990&lt;&gt;Remito!$C$3),"",COUNTIF($A$2:$A990,$A990))</f>
        <v/>
      </c>
    </row>
    <row r="991">
      <c r="A991" s="13" t="n"/>
      <c r="B991" s="14" t="n"/>
      <c r="C991" s="13" t="n"/>
      <c r="D991" s="13" t="n"/>
      <c r="E991" s="13" t="n"/>
      <c r="F991" s="15">
        <f>IF($E991="","",IFERROR(INDEX('Sucursales y productos'!$E$2:$E$301,MATCH($E991,'Sucursales y productos'!$D$2:$D$301,0)),"Código no cargado"))</f>
        <v/>
      </c>
      <c r="G991" s="15">
        <f>IF($E991="","",IFERROR(INDEX('Sucursales y productos'!$F$2:$F$301,MATCH($E991,'Sucursales y productos'!$D$2:$D$301,0)),""))</f>
        <v/>
      </c>
      <c r="H991" s="16" t="n"/>
      <c r="I991" s="16" t="n"/>
      <c r="J991" s="14" t="n"/>
      <c r="K991" s="16" t="n"/>
      <c r="L991" s="14" t="n"/>
      <c r="M991" s="13" t="n"/>
      <c r="N991" s="17">
        <f>IF(OR($H991="",$I991=""),"",MAX(0,$H991-$I991))</f>
        <v/>
      </c>
      <c r="O991" s="17">
        <f>IF(OR($I991="",$K991=""),"",$K991-$I991)</f>
        <v/>
      </c>
      <c r="P991" s="18">
        <f>IF($E991="","",IFERROR(INDEX('Sucursales y productos'!$G$2:$G$301,MATCH($E991,'Sucursales y productos'!$D$2:$D$301,0)),0))</f>
        <v/>
      </c>
      <c r="Q991" s="18">
        <f>IF($O991="","",$O991*N($P991))</f>
        <v/>
      </c>
      <c r="R991" s="18">
        <f>IF($I991="","",$I991*N($P991))</f>
        <v/>
      </c>
      <c r="S991" s="15">
        <f>IF($E991="","",IF($I991="","Pedido sin enviar",IF($K991="",IF(N($I991)&lt;N($H991),"Envío parcial · en camino","En camino"),IF($K991=$I991,IF(N($I991)&lt;N($H991),"Recibido · envío parcial","Recibido OK"),"Recibido con diferencia"))))</f>
        <v/>
      </c>
      <c r="T991" s="13" t="n"/>
      <c r="U991" s="15">
        <f>IF(OR($A991="",$A991&lt;&gt;Remito!$C$3),"",COUNTIF($A$2:$A991,$A991))</f>
        <v/>
      </c>
    </row>
    <row r="992">
      <c r="A992" s="13" t="n"/>
      <c r="B992" s="14" t="n"/>
      <c r="C992" s="13" t="n"/>
      <c r="D992" s="13" t="n"/>
      <c r="E992" s="13" t="n"/>
      <c r="F992" s="15">
        <f>IF($E992="","",IFERROR(INDEX('Sucursales y productos'!$E$2:$E$301,MATCH($E992,'Sucursales y productos'!$D$2:$D$301,0)),"Código no cargado"))</f>
        <v/>
      </c>
      <c r="G992" s="15">
        <f>IF($E992="","",IFERROR(INDEX('Sucursales y productos'!$F$2:$F$301,MATCH($E992,'Sucursales y productos'!$D$2:$D$301,0)),""))</f>
        <v/>
      </c>
      <c r="H992" s="16" t="n"/>
      <c r="I992" s="16" t="n"/>
      <c r="J992" s="14" t="n"/>
      <c r="K992" s="16" t="n"/>
      <c r="L992" s="14" t="n"/>
      <c r="M992" s="13" t="n"/>
      <c r="N992" s="17">
        <f>IF(OR($H992="",$I992=""),"",MAX(0,$H992-$I992))</f>
        <v/>
      </c>
      <c r="O992" s="17">
        <f>IF(OR($I992="",$K992=""),"",$K992-$I992)</f>
        <v/>
      </c>
      <c r="P992" s="18">
        <f>IF($E992="","",IFERROR(INDEX('Sucursales y productos'!$G$2:$G$301,MATCH($E992,'Sucursales y productos'!$D$2:$D$301,0)),0))</f>
        <v/>
      </c>
      <c r="Q992" s="18">
        <f>IF($O992="","",$O992*N($P992))</f>
        <v/>
      </c>
      <c r="R992" s="18">
        <f>IF($I992="","",$I992*N($P992))</f>
        <v/>
      </c>
      <c r="S992" s="15">
        <f>IF($E992="","",IF($I992="","Pedido sin enviar",IF($K992="",IF(N($I992)&lt;N($H992),"Envío parcial · en camino","En camino"),IF($K992=$I992,IF(N($I992)&lt;N($H992),"Recibido · envío parcial","Recibido OK"),"Recibido con diferencia"))))</f>
        <v/>
      </c>
      <c r="T992" s="13" t="n"/>
      <c r="U992" s="15">
        <f>IF(OR($A992="",$A992&lt;&gt;Remito!$C$3),"",COUNTIF($A$2:$A992,$A992))</f>
        <v/>
      </c>
    </row>
    <row r="993">
      <c r="A993" s="13" t="n"/>
      <c r="B993" s="14" t="n"/>
      <c r="C993" s="13" t="n"/>
      <c r="D993" s="13" t="n"/>
      <c r="E993" s="13" t="n"/>
      <c r="F993" s="15">
        <f>IF($E993="","",IFERROR(INDEX('Sucursales y productos'!$E$2:$E$301,MATCH($E993,'Sucursales y productos'!$D$2:$D$301,0)),"Código no cargado"))</f>
        <v/>
      </c>
      <c r="G993" s="15">
        <f>IF($E993="","",IFERROR(INDEX('Sucursales y productos'!$F$2:$F$301,MATCH($E993,'Sucursales y productos'!$D$2:$D$301,0)),""))</f>
        <v/>
      </c>
      <c r="H993" s="16" t="n"/>
      <c r="I993" s="16" t="n"/>
      <c r="J993" s="14" t="n"/>
      <c r="K993" s="16" t="n"/>
      <c r="L993" s="14" t="n"/>
      <c r="M993" s="13" t="n"/>
      <c r="N993" s="17">
        <f>IF(OR($H993="",$I993=""),"",MAX(0,$H993-$I993))</f>
        <v/>
      </c>
      <c r="O993" s="17">
        <f>IF(OR($I993="",$K993=""),"",$K993-$I993)</f>
        <v/>
      </c>
      <c r="P993" s="18">
        <f>IF($E993="","",IFERROR(INDEX('Sucursales y productos'!$G$2:$G$301,MATCH($E993,'Sucursales y productos'!$D$2:$D$301,0)),0))</f>
        <v/>
      </c>
      <c r="Q993" s="18">
        <f>IF($O993="","",$O993*N($P993))</f>
        <v/>
      </c>
      <c r="R993" s="18">
        <f>IF($I993="","",$I993*N($P993))</f>
        <v/>
      </c>
      <c r="S993" s="15">
        <f>IF($E993="","",IF($I993="","Pedido sin enviar",IF($K993="",IF(N($I993)&lt;N($H993),"Envío parcial · en camino","En camino"),IF($K993=$I993,IF(N($I993)&lt;N($H993),"Recibido · envío parcial","Recibido OK"),"Recibido con diferencia"))))</f>
        <v/>
      </c>
      <c r="T993" s="13" t="n"/>
      <c r="U993" s="15">
        <f>IF(OR($A993="",$A993&lt;&gt;Remito!$C$3),"",COUNTIF($A$2:$A993,$A993))</f>
        <v/>
      </c>
    </row>
    <row r="994">
      <c r="A994" s="13" t="n"/>
      <c r="B994" s="14" t="n"/>
      <c r="C994" s="13" t="n"/>
      <c r="D994" s="13" t="n"/>
      <c r="E994" s="13" t="n"/>
      <c r="F994" s="15">
        <f>IF($E994="","",IFERROR(INDEX('Sucursales y productos'!$E$2:$E$301,MATCH($E994,'Sucursales y productos'!$D$2:$D$301,0)),"Código no cargado"))</f>
        <v/>
      </c>
      <c r="G994" s="15">
        <f>IF($E994="","",IFERROR(INDEX('Sucursales y productos'!$F$2:$F$301,MATCH($E994,'Sucursales y productos'!$D$2:$D$301,0)),""))</f>
        <v/>
      </c>
      <c r="H994" s="16" t="n"/>
      <c r="I994" s="16" t="n"/>
      <c r="J994" s="14" t="n"/>
      <c r="K994" s="16" t="n"/>
      <c r="L994" s="14" t="n"/>
      <c r="M994" s="13" t="n"/>
      <c r="N994" s="17">
        <f>IF(OR($H994="",$I994=""),"",MAX(0,$H994-$I994))</f>
        <v/>
      </c>
      <c r="O994" s="17">
        <f>IF(OR($I994="",$K994=""),"",$K994-$I994)</f>
        <v/>
      </c>
      <c r="P994" s="18">
        <f>IF($E994="","",IFERROR(INDEX('Sucursales y productos'!$G$2:$G$301,MATCH($E994,'Sucursales y productos'!$D$2:$D$301,0)),0))</f>
        <v/>
      </c>
      <c r="Q994" s="18">
        <f>IF($O994="","",$O994*N($P994))</f>
        <v/>
      </c>
      <c r="R994" s="18">
        <f>IF($I994="","",$I994*N($P994))</f>
        <v/>
      </c>
      <c r="S994" s="15">
        <f>IF($E994="","",IF($I994="","Pedido sin enviar",IF($K994="",IF(N($I994)&lt;N($H994),"Envío parcial · en camino","En camino"),IF($K994=$I994,IF(N($I994)&lt;N($H994),"Recibido · envío parcial","Recibido OK"),"Recibido con diferencia"))))</f>
        <v/>
      </c>
      <c r="T994" s="13" t="n"/>
      <c r="U994" s="15">
        <f>IF(OR($A994="",$A994&lt;&gt;Remito!$C$3),"",COUNTIF($A$2:$A994,$A994))</f>
        <v/>
      </c>
    </row>
    <row r="995">
      <c r="A995" s="13" t="n"/>
      <c r="B995" s="14" t="n"/>
      <c r="C995" s="13" t="n"/>
      <c r="D995" s="13" t="n"/>
      <c r="E995" s="13" t="n"/>
      <c r="F995" s="15">
        <f>IF($E995="","",IFERROR(INDEX('Sucursales y productos'!$E$2:$E$301,MATCH($E995,'Sucursales y productos'!$D$2:$D$301,0)),"Código no cargado"))</f>
        <v/>
      </c>
      <c r="G995" s="15">
        <f>IF($E995="","",IFERROR(INDEX('Sucursales y productos'!$F$2:$F$301,MATCH($E995,'Sucursales y productos'!$D$2:$D$301,0)),""))</f>
        <v/>
      </c>
      <c r="H995" s="16" t="n"/>
      <c r="I995" s="16" t="n"/>
      <c r="J995" s="14" t="n"/>
      <c r="K995" s="16" t="n"/>
      <c r="L995" s="14" t="n"/>
      <c r="M995" s="13" t="n"/>
      <c r="N995" s="17">
        <f>IF(OR($H995="",$I995=""),"",MAX(0,$H995-$I995))</f>
        <v/>
      </c>
      <c r="O995" s="17">
        <f>IF(OR($I995="",$K995=""),"",$K995-$I995)</f>
        <v/>
      </c>
      <c r="P995" s="18">
        <f>IF($E995="","",IFERROR(INDEX('Sucursales y productos'!$G$2:$G$301,MATCH($E995,'Sucursales y productos'!$D$2:$D$301,0)),0))</f>
        <v/>
      </c>
      <c r="Q995" s="18">
        <f>IF($O995="","",$O995*N($P995))</f>
        <v/>
      </c>
      <c r="R995" s="18">
        <f>IF($I995="","",$I995*N($P995))</f>
        <v/>
      </c>
      <c r="S995" s="15">
        <f>IF($E995="","",IF($I995="","Pedido sin enviar",IF($K995="",IF(N($I995)&lt;N($H995),"Envío parcial · en camino","En camino"),IF($K995=$I995,IF(N($I995)&lt;N($H995),"Recibido · envío parcial","Recibido OK"),"Recibido con diferencia"))))</f>
        <v/>
      </c>
      <c r="T995" s="13" t="n"/>
      <c r="U995" s="15">
        <f>IF(OR($A995="",$A995&lt;&gt;Remito!$C$3),"",COUNTIF($A$2:$A995,$A995))</f>
        <v/>
      </c>
    </row>
    <row r="996">
      <c r="A996" s="13" t="n"/>
      <c r="B996" s="14" t="n"/>
      <c r="C996" s="13" t="n"/>
      <c r="D996" s="13" t="n"/>
      <c r="E996" s="13" t="n"/>
      <c r="F996" s="15">
        <f>IF($E996="","",IFERROR(INDEX('Sucursales y productos'!$E$2:$E$301,MATCH($E996,'Sucursales y productos'!$D$2:$D$301,0)),"Código no cargado"))</f>
        <v/>
      </c>
      <c r="G996" s="15">
        <f>IF($E996="","",IFERROR(INDEX('Sucursales y productos'!$F$2:$F$301,MATCH($E996,'Sucursales y productos'!$D$2:$D$301,0)),""))</f>
        <v/>
      </c>
      <c r="H996" s="16" t="n"/>
      <c r="I996" s="16" t="n"/>
      <c r="J996" s="14" t="n"/>
      <c r="K996" s="16" t="n"/>
      <c r="L996" s="14" t="n"/>
      <c r="M996" s="13" t="n"/>
      <c r="N996" s="17">
        <f>IF(OR($H996="",$I996=""),"",MAX(0,$H996-$I996))</f>
        <v/>
      </c>
      <c r="O996" s="17">
        <f>IF(OR($I996="",$K996=""),"",$K996-$I996)</f>
        <v/>
      </c>
      <c r="P996" s="18">
        <f>IF($E996="","",IFERROR(INDEX('Sucursales y productos'!$G$2:$G$301,MATCH($E996,'Sucursales y productos'!$D$2:$D$301,0)),0))</f>
        <v/>
      </c>
      <c r="Q996" s="18">
        <f>IF($O996="","",$O996*N($P996))</f>
        <v/>
      </c>
      <c r="R996" s="18">
        <f>IF($I996="","",$I996*N($P996))</f>
        <v/>
      </c>
      <c r="S996" s="15">
        <f>IF($E996="","",IF($I996="","Pedido sin enviar",IF($K996="",IF(N($I996)&lt;N($H996),"Envío parcial · en camino","En camino"),IF($K996=$I996,IF(N($I996)&lt;N($H996),"Recibido · envío parcial","Recibido OK"),"Recibido con diferencia"))))</f>
        <v/>
      </c>
      <c r="T996" s="13" t="n"/>
      <c r="U996" s="15">
        <f>IF(OR($A996="",$A996&lt;&gt;Remito!$C$3),"",COUNTIF($A$2:$A996,$A996))</f>
        <v/>
      </c>
    </row>
    <row r="997">
      <c r="A997" s="13" t="n"/>
      <c r="B997" s="14" t="n"/>
      <c r="C997" s="13" t="n"/>
      <c r="D997" s="13" t="n"/>
      <c r="E997" s="13" t="n"/>
      <c r="F997" s="15">
        <f>IF($E997="","",IFERROR(INDEX('Sucursales y productos'!$E$2:$E$301,MATCH($E997,'Sucursales y productos'!$D$2:$D$301,0)),"Código no cargado"))</f>
        <v/>
      </c>
      <c r="G997" s="15">
        <f>IF($E997="","",IFERROR(INDEX('Sucursales y productos'!$F$2:$F$301,MATCH($E997,'Sucursales y productos'!$D$2:$D$301,0)),""))</f>
        <v/>
      </c>
      <c r="H997" s="16" t="n"/>
      <c r="I997" s="16" t="n"/>
      <c r="J997" s="14" t="n"/>
      <c r="K997" s="16" t="n"/>
      <c r="L997" s="14" t="n"/>
      <c r="M997" s="13" t="n"/>
      <c r="N997" s="17">
        <f>IF(OR($H997="",$I997=""),"",MAX(0,$H997-$I997))</f>
        <v/>
      </c>
      <c r="O997" s="17">
        <f>IF(OR($I997="",$K997=""),"",$K997-$I997)</f>
        <v/>
      </c>
      <c r="P997" s="18">
        <f>IF($E997="","",IFERROR(INDEX('Sucursales y productos'!$G$2:$G$301,MATCH($E997,'Sucursales y productos'!$D$2:$D$301,0)),0))</f>
        <v/>
      </c>
      <c r="Q997" s="18">
        <f>IF($O997="","",$O997*N($P997))</f>
        <v/>
      </c>
      <c r="R997" s="18">
        <f>IF($I997="","",$I997*N($P997))</f>
        <v/>
      </c>
      <c r="S997" s="15">
        <f>IF($E997="","",IF($I997="","Pedido sin enviar",IF($K997="",IF(N($I997)&lt;N($H997),"Envío parcial · en camino","En camino"),IF($K997=$I997,IF(N($I997)&lt;N($H997),"Recibido · envío parcial","Recibido OK"),"Recibido con diferencia"))))</f>
        <v/>
      </c>
      <c r="T997" s="13" t="n"/>
      <c r="U997" s="15">
        <f>IF(OR($A997="",$A997&lt;&gt;Remito!$C$3),"",COUNTIF($A$2:$A997,$A997))</f>
        <v/>
      </c>
    </row>
    <row r="998">
      <c r="A998" s="13" t="n"/>
      <c r="B998" s="14" t="n"/>
      <c r="C998" s="13" t="n"/>
      <c r="D998" s="13" t="n"/>
      <c r="E998" s="13" t="n"/>
      <c r="F998" s="15">
        <f>IF($E998="","",IFERROR(INDEX('Sucursales y productos'!$E$2:$E$301,MATCH($E998,'Sucursales y productos'!$D$2:$D$301,0)),"Código no cargado"))</f>
        <v/>
      </c>
      <c r="G998" s="15">
        <f>IF($E998="","",IFERROR(INDEX('Sucursales y productos'!$F$2:$F$301,MATCH($E998,'Sucursales y productos'!$D$2:$D$301,0)),""))</f>
        <v/>
      </c>
      <c r="H998" s="16" t="n"/>
      <c r="I998" s="16" t="n"/>
      <c r="J998" s="14" t="n"/>
      <c r="K998" s="16" t="n"/>
      <c r="L998" s="14" t="n"/>
      <c r="M998" s="13" t="n"/>
      <c r="N998" s="17">
        <f>IF(OR($H998="",$I998=""),"",MAX(0,$H998-$I998))</f>
        <v/>
      </c>
      <c r="O998" s="17">
        <f>IF(OR($I998="",$K998=""),"",$K998-$I998)</f>
        <v/>
      </c>
      <c r="P998" s="18">
        <f>IF($E998="","",IFERROR(INDEX('Sucursales y productos'!$G$2:$G$301,MATCH($E998,'Sucursales y productos'!$D$2:$D$301,0)),0))</f>
        <v/>
      </c>
      <c r="Q998" s="18">
        <f>IF($O998="","",$O998*N($P998))</f>
        <v/>
      </c>
      <c r="R998" s="18">
        <f>IF($I998="","",$I998*N($P998))</f>
        <v/>
      </c>
      <c r="S998" s="15">
        <f>IF($E998="","",IF($I998="","Pedido sin enviar",IF($K998="",IF(N($I998)&lt;N($H998),"Envío parcial · en camino","En camino"),IF($K998=$I998,IF(N($I998)&lt;N($H998),"Recibido · envío parcial","Recibido OK"),"Recibido con diferencia"))))</f>
        <v/>
      </c>
      <c r="T998" s="13" t="n"/>
      <c r="U998" s="15">
        <f>IF(OR($A998="",$A998&lt;&gt;Remito!$C$3),"",COUNTIF($A$2:$A998,$A998))</f>
        <v/>
      </c>
    </row>
    <row r="999">
      <c r="A999" s="13" t="n"/>
      <c r="B999" s="14" t="n"/>
      <c r="C999" s="13" t="n"/>
      <c r="D999" s="13" t="n"/>
      <c r="E999" s="13" t="n"/>
      <c r="F999" s="15">
        <f>IF($E999="","",IFERROR(INDEX('Sucursales y productos'!$E$2:$E$301,MATCH($E999,'Sucursales y productos'!$D$2:$D$301,0)),"Código no cargado"))</f>
        <v/>
      </c>
      <c r="G999" s="15">
        <f>IF($E999="","",IFERROR(INDEX('Sucursales y productos'!$F$2:$F$301,MATCH($E999,'Sucursales y productos'!$D$2:$D$301,0)),""))</f>
        <v/>
      </c>
      <c r="H999" s="16" t="n"/>
      <c r="I999" s="16" t="n"/>
      <c r="J999" s="14" t="n"/>
      <c r="K999" s="16" t="n"/>
      <c r="L999" s="14" t="n"/>
      <c r="M999" s="13" t="n"/>
      <c r="N999" s="17">
        <f>IF(OR($H999="",$I999=""),"",MAX(0,$H999-$I999))</f>
        <v/>
      </c>
      <c r="O999" s="17">
        <f>IF(OR($I999="",$K999=""),"",$K999-$I999)</f>
        <v/>
      </c>
      <c r="P999" s="18">
        <f>IF($E999="","",IFERROR(INDEX('Sucursales y productos'!$G$2:$G$301,MATCH($E999,'Sucursales y productos'!$D$2:$D$301,0)),0))</f>
        <v/>
      </c>
      <c r="Q999" s="18">
        <f>IF($O999="","",$O999*N($P999))</f>
        <v/>
      </c>
      <c r="R999" s="18">
        <f>IF($I999="","",$I999*N($P999))</f>
        <v/>
      </c>
      <c r="S999" s="15">
        <f>IF($E999="","",IF($I999="","Pedido sin enviar",IF($K999="",IF(N($I999)&lt;N($H999),"Envío parcial · en camino","En camino"),IF($K999=$I999,IF(N($I999)&lt;N($H999),"Recibido · envío parcial","Recibido OK"),"Recibido con diferencia"))))</f>
        <v/>
      </c>
      <c r="T999" s="13" t="n"/>
      <c r="U999" s="15">
        <f>IF(OR($A999="",$A999&lt;&gt;Remito!$C$3),"",COUNTIF($A$2:$A999,$A999))</f>
        <v/>
      </c>
    </row>
    <row r="1000">
      <c r="A1000" s="13" t="n"/>
      <c r="B1000" s="14" t="n"/>
      <c r="C1000" s="13" t="n"/>
      <c r="D1000" s="13" t="n"/>
      <c r="E1000" s="13" t="n"/>
      <c r="F1000" s="15">
        <f>IF($E1000="","",IFERROR(INDEX('Sucursales y productos'!$E$2:$E$301,MATCH($E1000,'Sucursales y productos'!$D$2:$D$301,0)),"Código no cargado"))</f>
        <v/>
      </c>
      <c r="G1000" s="15">
        <f>IF($E1000="","",IFERROR(INDEX('Sucursales y productos'!$F$2:$F$301,MATCH($E1000,'Sucursales y productos'!$D$2:$D$301,0)),""))</f>
        <v/>
      </c>
      <c r="H1000" s="16" t="n"/>
      <c r="I1000" s="16" t="n"/>
      <c r="J1000" s="14" t="n"/>
      <c r="K1000" s="16" t="n"/>
      <c r="L1000" s="14" t="n"/>
      <c r="M1000" s="13" t="n"/>
      <c r="N1000" s="17">
        <f>IF(OR($H1000="",$I1000=""),"",MAX(0,$H1000-$I1000))</f>
        <v/>
      </c>
      <c r="O1000" s="17">
        <f>IF(OR($I1000="",$K1000=""),"",$K1000-$I1000)</f>
        <v/>
      </c>
      <c r="P1000" s="18">
        <f>IF($E1000="","",IFERROR(INDEX('Sucursales y productos'!$G$2:$G$301,MATCH($E1000,'Sucursales y productos'!$D$2:$D$301,0)),0))</f>
        <v/>
      </c>
      <c r="Q1000" s="18">
        <f>IF($O1000="","",$O1000*N($P1000))</f>
        <v/>
      </c>
      <c r="R1000" s="18">
        <f>IF($I1000="","",$I1000*N($P1000))</f>
        <v/>
      </c>
      <c r="S1000" s="15">
        <f>IF($E1000="","",IF($I1000="","Pedido sin enviar",IF($K1000="",IF(N($I1000)&lt;N($H1000),"Envío parcial · en camino","En camino"),IF($K1000=$I1000,IF(N($I1000)&lt;N($H1000),"Recibido · envío parcial","Recibido OK"),"Recibido con diferencia"))))</f>
        <v/>
      </c>
      <c r="T1000" s="13" t="n"/>
      <c r="U1000" s="15">
        <f>IF(OR($A1000="",$A1000&lt;&gt;Remito!$C$3),"",COUNTIF($A$2:$A1000,$A1000))</f>
        <v/>
      </c>
    </row>
    <row r="1001">
      <c r="A1001" s="13" t="n"/>
      <c r="B1001" s="14" t="n"/>
      <c r="C1001" s="13" t="n"/>
      <c r="D1001" s="13" t="n"/>
      <c r="E1001" s="13" t="n"/>
      <c r="F1001" s="15">
        <f>IF($E1001="","",IFERROR(INDEX('Sucursales y productos'!$E$2:$E$301,MATCH($E1001,'Sucursales y productos'!$D$2:$D$301,0)),"Código no cargado"))</f>
        <v/>
      </c>
      <c r="G1001" s="15">
        <f>IF($E1001="","",IFERROR(INDEX('Sucursales y productos'!$F$2:$F$301,MATCH($E1001,'Sucursales y productos'!$D$2:$D$301,0)),""))</f>
        <v/>
      </c>
      <c r="H1001" s="16" t="n"/>
      <c r="I1001" s="16" t="n"/>
      <c r="J1001" s="14" t="n"/>
      <c r="K1001" s="16" t="n"/>
      <c r="L1001" s="14" t="n"/>
      <c r="M1001" s="13" t="n"/>
      <c r="N1001" s="17">
        <f>IF(OR($H1001="",$I1001=""),"",MAX(0,$H1001-$I1001))</f>
        <v/>
      </c>
      <c r="O1001" s="17">
        <f>IF(OR($I1001="",$K1001=""),"",$K1001-$I1001)</f>
        <v/>
      </c>
      <c r="P1001" s="18">
        <f>IF($E1001="","",IFERROR(INDEX('Sucursales y productos'!$G$2:$G$301,MATCH($E1001,'Sucursales y productos'!$D$2:$D$301,0)),0))</f>
        <v/>
      </c>
      <c r="Q1001" s="18">
        <f>IF($O1001="","",$O1001*N($P1001))</f>
        <v/>
      </c>
      <c r="R1001" s="18">
        <f>IF($I1001="","",$I1001*N($P1001))</f>
        <v/>
      </c>
      <c r="S1001" s="15">
        <f>IF($E1001="","",IF($I1001="","Pedido sin enviar",IF($K1001="",IF(N($I1001)&lt;N($H1001),"Envío parcial · en camino","En camino"),IF($K1001=$I1001,IF(N($I1001)&lt;N($H1001),"Recibido · envío parcial","Recibido OK"),"Recibido con diferencia"))))</f>
        <v/>
      </c>
      <c r="T1001" s="13" t="n"/>
      <c r="U1001" s="15">
        <f>IF(OR($A1001="",$A1001&lt;&gt;Remito!$C$3),"",COUNTIF($A$2:$A1001,$A1001))</f>
        <v/>
      </c>
    </row>
    <row r="1002">
      <c r="A1002" s="13" t="n"/>
      <c r="B1002" s="14" t="n"/>
      <c r="C1002" s="13" t="n"/>
      <c r="D1002" s="13" t="n"/>
      <c r="E1002" s="13" t="n"/>
      <c r="F1002" s="15">
        <f>IF($E1002="","",IFERROR(INDEX('Sucursales y productos'!$E$2:$E$301,MATCH($E1002,'Sucursales y productos'!$D$2:$D$301,0)),"Código no cargado"))</f>
        <v/>
      </c>
      <c r="G1002" s="15">
        <f>IF($E1002="","",IFERROR(INDEX('Sucursales y productos'!$F$2:$F$301,MATCH($E1002,'Sucursales y productos'!$D$2:$D$301,0)),""))</f>
        <v/>
      </c>
      <c r="H1002" s="16" t="n"/>
      <c r="I1002" s="16" t="n"/>
      <c r="J1002" s="14" t="n"/>
      <c r="K1002" s="16" t="n"/>
      <c r="L1002" s="14" t="n"/>
      <c r="M1002" s="13" t="n"/>
      <c r="N1002" s="17">
        <f>IF(OR($H1002="",$I1002=""),"",MAX(0,$H1002-$I1002))</f>
        <v/>
      </c>
      <c r="O1002" s="17">
        <f>IF(OR($I1002="",$K1002=""),"",$K1002-$I1002)</f>
        <v/>
      </c>
      <c r="P1002" s="18">
        <f>IF($E1002="","",IFERROR(INDEX('Sucursales y productos'!$G$2:$G$301,MATCH($E1002,'Sucursales y productos'!$D$2:$D$301,0)),0))</f>
        <v/>
      </c>
      <c r="Q1002" s="18">
        <f>IF($O1002="","",$O1002*N($P1002))</f>
        <v/>
      </c>
      <c r="R1002" s="18">
        <f>IF($I1002="","",$I1002*N($P1002))</f>
        <v/>
      </c>
      <c r="S1002" s="15">
        <f>IF($E1002="","",IF($I1002="","Pedido sin enviar",IF($K1002="",IF(N($I1002)&lt;N($H1002),"Envío parcial · en camino","En camino"),IF($K1002=$I1002,IF(N($I1002)&lt;N($H1002),"Recibido · envío parcial","Recibido OK"),"Recibido con diferencia"))))</f>
        <v/>
      </c>
      <c r="T1002" s="13" t="n"/>
      <c r="U1002" s="15">
        <f>IF(OR($A1002="",$A1002&lt;&gt;Remito!$C$3),"",COUNTIF($A$2:$A1002,$A1002))</f>
        <v/>
      </c>
    </row>
    <row r="1003">
      <c r="A1003" s="13" t="n"/>
      <c r="B1003" s="14" t="n"/>
      <c r="C1003" s="13" t="n"/>
      <c r="D1003" s="13" t="n"/>
      <c r="E1003" s="13" t="n"/>
      <c r="F1003" s="15">
        <f>IF($E1003="","",IFERROR(INDEX('Sucursales y productos'!$E$2:$E$301,MATCH($E1003,'Sucursales y productos'!$D$2:$D$301,0)),"Código no cargado"))</f>
        <v/>
      </c>
      <c r="G1003" s="15">
        <f>IF($E1003="","",IFERROR(INDEX('Sucursales y productos'!$F$2:$F$301,MATCH($E1003,'Sucursales y productos'!$D$2:$D$301,0)),""))</f>
        <v/>
      </c>
      <c r="H1003" s="16" t="n"/>
      <c r="I1003" s="16" t="n"/>
      <c r="J1003" s="14" t="n"/>
      <c r="K1003" s="16" t="n"/>
      <c r="L1003" s="14" t="n"/>
      <c r="M1003" s="13" t="n"/>
      <c r="N1003" s="17">
        <f>IF(OR($H1003="",$I1003=""),"",MAX(0,$H1003-$I1003))</f>
        <v/>
      </c>
      <c r="O1003" s="17">
        <f>IF(OR($I1003="",$K1003=""),"",$K1003-$I1003)</f>
        <v/>
      </c>
      <c r="P1003" s="18">
        <f>IF($E1003="","",IFERROR(INDEX('Sucursales y productos'!$G$2:$G$301,MATCH($E1003,'Sucursales y productos'!$D$2:$D$301,0)),0))</f>
        <v/>
      </c>
      <c r="Q1003" s="18">
        <f>IF($O1003="","",$O1003*N($P1003))</f>
        <v/>
      </c>
      <c r="R1003" s="18">
        <f>IF($I1003="","",$I1003*N($P1003))</f>
        <v/>
      </c>
      <c r="S1003" s="15">
        <f>IF($E1003="","",IF($I1003="","Pedido sin enviar",IF($K1003="",IF(N($I1003)&lt;N($H1003),"Envío parcial · en camino","En camino"),IF($K1003=$I1003,IF(N($I1003)&lt;N($H1003),"Recibido · envío parcial","Recibido OK"),"Recibido con diferencia"))))</f>
        <v/>
      </c>
      <c r="T1003" s="13" t="n"/>
      <c r="U1003" s="15">
        <f>IF(OR($A1003="",$A1003&lt;&gt;Remito!$C$3),"",COUNTIF($A$2:$A1003,$A1003))</f>
        <v/>
      </c>
    </row>
    <row r="1004">
      <c r="A1004" s="13" t="n"/>
      <c r="B1004" s="14" t="n"/>
      <c r="C1004" s="13" t="n"/>
      <c r="D1004" s="13" t="n"/>
      <c r="E1004" s="13" t="n"/>
      <c r="F1004" s="15">
        <f>IF($E1004="","",IFERROR(INDEX('Sucursales y productos'!$E$2:$E$301,MATCH($E1004,'Sucursales y productos'!$D$2:$D$301,0)),"Código no cargado"))</f>
        <v/>
      </c>
      <c r="G1004" s="15">
        <f>IF($E1004="","",IFERROR(INDEX('Sucursales y productos'!$F$2:$F$301,MATCH($E1004,'Sucursales y productos'!$D$2:$D$301,0)),""))</f>
        <v/>
      </c>
      <c r="H1004" s="16" t="n"/>
      <c r="I1004" s="16" t="n"/>
      <c r="J1004" s="14" t="n"/>
      <c r="K1004" s="16" t="n"/>
      <c r="L1004" s="14" t="n"/>
      <c r="M1004" s="13" t="n"/>
      <c r="N1004" s="17">
        <f>IF(OR($H1004="",$I1004=""),"",MAX(0,$H1004-$I1004))</f>
        <v/>
      </c>
      <c r="O1004" s="17">
        <f>IF(OR($I1004="",$K1004=""),"",$K1004-$I1004)</f>
        <v/>
      </c>
      <c r="P1004" s="18">
        <f>IF($E1004="","",IFERROR(INDEX('Sucursales y productos'!$G$2:$G$301,MATCH($E1004,'Sucursales y productos'!$D$2:$D$301,0)),0))</f>
        <v/>
      </c>
      <c r="Q1004" s="18">
        <f>IF($O1004="","",$O1004*N($P1004))</f>
        <v/>
      </c>
      <c r="R1004" s="18">
        <f>IF($I1004="","",$I1004*N($P1004))</f>
        <v/>
      </c>
      <c r="S1004" s="15">
        <f>IF($E1004="","",IF($I1004="","Pedido sin enviar",IF($K1004="",IF(N($I1004)&lt;N($H1004),"Envío parcial · en camino","En camino"),IF($K1004=$I1004,IF(N($I1004)&lt;N($H1004),"Recibido · envío parcial","Recibido OK"),"Recibido con diferencia"))))</f>
        <v/>
      </c>
      <c r="T1004" s="13" t="n"/>
      <c r="U1004" s="15">
        <f>IF(OR($A1004="",$A1004&lt;&gt;Remito!$C$3),"",COUNTIF($A$2:$A1004,$A1004))</f>
        <v/>
      </c>
    </row>
    <row r="1005">
      <c r="A1005" s="13" t="n"/>
      <c r="B1005" s="14" t="n"/>
      <c r="C1005" s="13" t="n"/>
      <c r="D1005" s="13" t="n"/>
      <c r="E1005" s="13" t="n"/>
      <c r="F1005" s="15">
        <f>IF($E1005="","",IFERROR(INDEX('Sucursales y productos'!$E$2:$E$301,MATCH($E1005,'Sucursales y productos'!$D$2:$D$301,0)),"Código no cargado"))</f>
        <v/>
      </c>
      <c r="G1005" s="15">
        <f>IF($E1005="","",IFERROR(INDEX('Sucursales y productos'!$F$2:$F$301,MATCH($E1005,'Sucursales y productos'!$D$2:$D$301,0)),""))</f>
        <v/>
      </c>
      <c r="H1005" s="16" t="n"/>
      <c r="I1005" s="16" t="n"/>
      <c r="J1005" s="14" t="n"/>
      <c r="K1005" s="16" t="n"/>
      <c r="L1005" s="14" t="n"/>
      <c r="M1005" s="13" t="n"/>
      <c r="N1005" s="17">
        <f>IF(OR($H1005="",$I1005=""),"",MAX(0,$H1005-$I1005))</f>
        <v/>
      </c>
      <c r="O1005" s="17">
        <f>IF(OR($I1005="",$K1005=""),"",$K1005-$I1005)</f>
        <v/>
      </c>
      <c r="P1005" s="18">
        <f>IF($E1005="","",IFERROR(INDEX('Sucursales y productos'!$G$2:$G$301,MATCH($E1005,'Sucursales y productos'!$D$2:$D$301,0)),0))</f>
        <v/>
      </c>
      <c r="Q1005" s="18">
        <f>IF($O1005="","",$O1005*N($P1005))</f>
        <v/>
      </c>
      <c r="R1005" s="18">
        <f>IF($I1005="","",$I1005*N($P1005))</f>
        <v/>
      </c>
      <c r="S1005" s="15">
        <f>IF($E1005="","",IF($I1005="","Pedido sin enviar",IF($K1005="",IF(N($I1005)&lt;N($H1005),"Envío parcial · en camino","En camino"),IF($K1005=$I1005,IF(N($I1005)&lt;N($H1005),"Recibido · envío parcial","Recibido OK"),"Recibido con diferencia"))))</f>
        <v/>
      </c>
      <c r="T1005" s="13" t="n"/>
      <c r="U1005" s="15">
        <f>IF(OR($A1005="",$A1005&lt;&gt;Remito!$C$3),"",COUNTIF($A$2:$A1005,$A1005))</f>
        <v/>
      </c>
    </row>
    <row r="1006">
      <c r="A1006" s="13" t="n"/>
      <c r="B1006" s="14" t="n"/>
      <c r="C1006" s="13" t="n"/>
      <c r="D1006" s="13" t="n"/>
      <c r="E1006" s="13" t="n"/>
      <c r="F1006" s="15">
        <f>IF($E1006="","",IFERROR(INDEX('Sucursales y productos'!$E$2:$E$301,MATCH($E1006,'Sucursales y productos'!$D$2:$D$301,0)),"Código no cargado"))</f>
        <v/>
      </c>
      <c r="G1006" s="15">
        <f>IF($E1006="","",IFERROR(INDEX('Sucursales y productos'!$F$2:$F$301,MATCH($E1006,'Sucursales y productos'!$D$2:$D$301,0)),""))</f>
        <v/>
      </c>
      <c r="H1006" s="16" t="n"/>
      <c r="I1006" s="16" t="n"/>
      <c r="J1006" s="14" t="n"/>
      <c r="K1006" s="16" t="n"/>
      <c r="L1006" s="14" t="n"/>
      <c r="M1006" s="13" t="n"/>
      <c r="N1006" s="17">
        <f>IF(OR($H1006="",$I1006=""),"",MAX(0,$H1006-$I1006))</f>
        <v/>
      </c>
      <c r="O1006" s="17">
        <f>IF(OR($I1006="",$K1006=""),"",$K1006-$I1006)</f>
        <v/>
      </c>
      <c r="P1006" s="18">
        <f>IF($E1006="","",IFERROR(INDEX('Sucursales y productos'!$G$2:$G$301,MATCH($E1006,'Sucursales y productos'!$D$2:$D$301,0)),0))</f>
        <v/>
      </c>
      <c r="Q1006" s="18">
        <f>IF($O1006="","",$O1006*N($P1006))</f>
        <v/>
      </c>
      <c r="R1006" s="18">
        <f>IF($I1006="","",$I1006*N($P1006))</f>
        <v/>
      </c>
      <c r="S1006" s="15">
        <f>IF($E1006="","",IF($I1006="","Pedido sin enviar",IF($K1006="",IF(N($I1006)&lt;N($H1006),"Envío parcial · en camino","En camino"),IF($K1006=$I1006,IF(N($I1006)&lt;N($H1006),"Recibido · envío parcial","Recibido OK"),"Recibido con diferencia"))))</f>
        <v/>
      </c>
      <c r="T1006" s="13" t="n"/>
      <c r="U1006" s="15">
        <f>IF(OR($A1006="",$A1006&lt;&gt;Remito!$C$3),"",COUNTIF($A$2:$A1006,$A1006))</f>
        <v/>
      </c>
    </row>
    <row r="1007">
      <c r="A1007" s="13" t="n"/>
      <c r="B1007" s="14" t="n"/>
      <c r="C1007" s="13" t="n"/>
      <c r="D1007" s="13" t="n"/>
      <c r="E1007" s="13" t="n"/>
      <c r="F1007" s="15">
        <f>IF($E1007="","",IFERROR(INDEX('Sucursales y productos'!$E$2:$E$301,MATCH($E1007,'Sucursales y productos'!$D$2:$D$301,0)),"Código no cargado"))</f>
        <v/>
      </c>
      <c r="G1007" s="15">
        <f>IF($E1007="","",IFERROR(INDEX('Sucursales y productos'!$F$2:$F$301,MATCH($E1007,'Sucursales y productos'!$D$2:$D$301,0)),""))</f>
        <v/>
      </c>
      <c r="H1007" s="16" t="n"/>
      <c r="I1007" s="16" t="n"/>
      <c r="J1007" s="14" t="n"/>
      <c r="K1007" s="16" t="n"/>
      <c r="L1007" s="14" t="n"/>
      <c r="M1007" s="13" t="n"/>
      <c r="N1007" s="17">
        <f>IF(OR($H1007="",$I1007=""),"",MAX(0,$H1007-$I1007))</f>
        <v/>
      </c>
      <c r="O1007" s="17">
        <f>IF(OR($I1007="",$K1007=""),"",$K1007-$I1007)</f>
        <v/>
      </c>
      <c r="P1007" s="18">
        <f>IF($E1007="","",IFERROR(INDEX('Sucursales y productos'!$G$2:$G$301,MATCH($E1007,'Sucursales y productos'!$D$2:$D$301,0)),0))</f>
        <v/>
      </c>
      <c r="Q1007" s="18">
        <f>IF($O1007="","",$O1007*N($P1007))</f>
        <v/>
      </c>
      <c r="R1007" s="18">
        <f>IF($I1007="","",$I1007*N($P1007))</f>
        <v/>
      </c>
      <c r="S1007" s="15">
        <f>IF($E1007="","",IF($I1007="","Pedido sin enviar",IF($K1007="",IF(N($I1007)&lt;N($H1007),"Envío parcial · en camino","En camino"),IF($K1007=$I1007,IF(N($I1007)&lt;N($H1007),"Recibido · envío parcial","Recibido OK"),"Recibido con diferencia"))))</f>
        <v/>
      </c>
      <c r="T1007" s="13" t="n"/>
      <c r="U1007" s="15">
        <f>IF(OR($A1007="",$A1007&lt;&gt;Remito!$C$3),"",COUNTIF($A$2:$A1007,$A1007))</f>
        <v/>
      </c>
    </row>
    <row r="1008">
      <c r="A1008" s="13" t="n"/>
      <c r="B1008" s="14" t="n"/>
      <c r="C1008" s="13" t="n"/>
      <c r="D1008" s="13" t="n"/>
      <c r="E1008" s="13" t="n"/>
      <c r="F1008" s="15">
        <f>IF($E1008="","",IFERROR(INDEX('Sucursales y productos'!$E$2:$E$301,MATCH($E1008,'Sucursales y productos'!$D$2:$D$301,0)),"Código no cargado"))</f>
        <v/>
      </c>
      <c r="G1008" s="15">
        <f>IF($E1008="","",IFERROR(INDEX('Sucursales y productos'!$F$2:$F$301,MATCH($E1008,'Sucursales y productos'!$D$2:$D$301,0)),""))</f>
        <v/>
      </c>
      <c r="H1008" s="16" t="n"/>
      <c r="I1008" s="16" t="n"/>
      <c r="J1008" s="14" t="n"/>
      <c r="K1008" s="16" t="n"/>
      <c r="L1008" s="14" t="n"/>
      <c r="M1008" s="13" t="n"/>
      <c r="N1008" s="17">
        <f>IF(OR($H1008="",$I1008=""),"",MAX(0,$H1008-$I1008))</f>
        <v/>
      </c>
      <c r="O1008" s="17">
        <f>IF(OR($I1008="",$K1008=""),"",$K1008-$I1008)</f>
        <v/>
      </c>
      <c r="P1008" s="18">
        <f>IF($E1008="","",IFERROR(INDEX('Sucursales y productos'!$G$2:$G$301,MATCH($E1008,'Sucursales y productos'!$D$2:$D$301,0)),0))</f>
        <v/>
      </c>
      <c r="Q1008" s="18">
        <f>IF($O1008="","",$O1008*N($P1008))</f>
        <v/>
      </c>
      <c r="R1008" s="18">
        <f>IF($I1008="","",$I1008*N($P1008))</f>
        <v/>
      </c>
      <c r="S1008" s="15">
        <f>IF($E1008="","",IF($I1008="","Pedido sin enviar",IF($K1008="",IF(N($I1008)&lt;N($H1008),"Envío parcial · en camino","En camino"),IF($K1008=$I1008,IF(N($I1008)&lt;N($H1008),"Recibido · envío parcial","Recibido OK"),"Recibido con diferencia"))))</f>
        <v/>
      </c>
      <c r="T1008" s="13" t="n"/>
      <c r="U1008" s="15">
        <f>IF(OR($A1008="",$A1008&lt;&gt;Remito!$C$3),"",COUNTIF($A$2:$A1008,$A1008))</f>
        <v/>
      </c>
    </row>
    <row r="1009">
      <c r="A1009" s="13" t="n"/>
      <c r="B1009" s="14" t="n"/>
      <c r="C1009" s="13" t="n"/>
      <c r="D1009" s="13" t="n"/>
      <c r="E1009" s="13" t="n"/>
      <c r="F1009" s="15">
        <f>IF($E1009="","",IFERROR(INDEX('Sucursales y productos'!$E$2:$E$301,MATCH($E1009,'Sucursales y productos'!$D$2:$D$301,0)),"Código no cargado"))</f>
        <v/>
      </c>
      <c r="G1009" s="15">
        <f>IF($E1009="","",IFERROR(INDEX('Sucursales y productos'!$F$2:$F$301,MATCH($E1009,'Sucursales y productos'!$D$2:$D$301,0)),""))</f>
        <v/>
      </c>
      <c r="H1009" s="16" t="n"/>
      <c r="I1009" s="16" t="n"/>
      <c r="J1009" s="14" t="n"/>
      <c r="K1009" s="16" t="n"/>
      <c r="L1009" s="14" t="n"/>
      <c r="M1009" s="13" t="n"/>
      <c r="N1009" s="17">
        <f>IF(OR($H1009="",$I1009=""),"",MAX(0,$H1009-$I1009))</f>
        <v/>
      </c>
      <c r="O1009" s="17">
        <f>IF(OR($I1009="",$K1009=""),"",$K1009-$I1009)</f>
        <v/>
      </c>
      <c r="P1009" s="18">
        <f>IF($E1009="","",IFERROR(INDEX('Sucursales y productos'!$G$2:$G$301,MATCH($E1009,'Sucursales y productos'!$D$2:$D$301,0)),0))</f>
        <v/>
      </c>
      <c r="Q1009" s="18">
        <f>IF($O1009="","",$O1009*N($P1009))</f>
        <v/>
      </c>
      <c r="R1009" s="18">
        <f>IF($I1009="","",$I1009*N($P1009))</f>
        <v/>
      </c>
      <c r="S1009" s="15">
        <f>IF($E1009="","",IF($I1009="","Pedido sin enviar",IF($K1009="",IF(N($I1009)&lt;N($H1009),"Envío parcial · en camino","En camino"),IF($K1009=$I1009,IF(N($I1009)&lt;N($H1009),"Recibido · envío parcial","Recibido OK"),"Recibido con diferencia"))))</f>
        <v/>
      </c>
      <c r="T1009" s="13" t="n"/>
      <c r="U1009" s="15">
        <f>IF(OR($A1009="",$A1009&lt;&gt;Remito!$C$3),"",COUNTIF($A$2:$A1009,$A1009))</f>
        <v/>
      </c>
    </row>
    <row r="1010">
      <c r="A1010" s="13" t="n"/>
      <c r="B1010" s="14" t="n"/>
      <c r="C1010" s="13" t="n"/>
      <c r="D1010" s="13" t="n"/>
      <c r="E1010" s="13" t="n"/>
      <c r="F1010" s="15">
        <f>IF($E1010="","",IFERROR(INDEX('Sucursales y productos'!$E$2:$E$301,MATCH($E1010,'Sucursales y productos'!$D$2:$D$301,0)),"Código no cargado"))</f>
        <v/>
      </c>
      <c r="G1010" s="15">
        <f>IF($E1010="","",IFERROR(INDEX('Sucursales y productos'!$F$2:$F$301,MATCH($E1010,'Sucursales y productos'!$D$2:$D$301,0)),""))</f>
        <v/>
      </c>
      <c r="H1010" s="16" t="n"/>
      <c r="I1010" s="16" t="n"/>
      <c r="J1010" s="14" t="n"/>
      <c r="K1010" s="16" t="n"/>
      <c r="L1010" s="14" t="n"/>
      <c r="M1010" s="13" t="n"/>
      <c r="N1010" s="17">
        <f>IF(OR($H1010="",$I1010=""),"",MAX(0,$H1010-$I1010))</f>
        <v/>
      </c>
      <c r="O1010" s="17">
        <f>IF(OR($I1010="",$K1010=""),"",$K1010-$I1010)</f>
        <v/>
      </c>
      <c r="P1010" s="18">
        <f>IF($E1010="","",IFERROR(INDEX('Sucursales y productos'!$G$2:$G$301,MATCH($E1010,'Sucursales y productos'!$D$2:$D$301,0)),0))</f>
        <v/>
      </c>
      <c r="Q1010" s="18">
        <f>IF($O1010="","",$O1010*N($P1010))</f>
        <v/>
      </c>
      <c r="R1010" s="18">
        <f>IF($I1010="","",$I1010*N($P1010))</f>
        <v/>
      </c>
      <c r="S1010" s="15">
        <f>IF($E1010="","",IF($I1010="","Pedido sin enviar",IF($K1010="",IF(N($I1010)&lt;N($H1010),"Envío parcial · en camino","En camino"),IF($K1010=$I1010,IF(N($I1010)&lt;N($H1010),"Recibido · envío parcial","Recibido OK"),"Recibido con diferencia"))))</f>
        <v/>
      </c>
      <c r="T1010" s="13" t="n"/>
      <c r="U1010" s="15">
        <f>IF(OR($A1010="",$A1010&lt;&gt;Remito!$C$3),"",COUNTIF($A$2:$A1010,$A1010))</f>
        <v/>
      </c>
    </row>
    <row r="1011">
      <c r="A1011" s="13" t="n"/>
      <c r="B1011" s="14" t="n"/>
      <c r="C1011" s="13" t="n"/>
      <c r="D1011" s="13" t="n"/>
      <c r="E1011" s="13" t="n"/>
      <c r="F1011" s="15">
        <f>IF($E1011="","",IFERROR(INDEX('Sucursales y productos'!$E$2:$E$301,MATCH($E1011,'Sucursales y productos'!$D$2:$D$301,0)),"Código no cargado"))</f>
        <v/>
      </c>
      <c r="G1011" s="15">
        <f>IF($E1011="","",IFERROR(INDEX('Sucursales y productos'!$F$2:$F$301,MATCH($E1011,'Sucursales y productos'!$D$2:$D$301,0)),""))</f>
        <v/>
      </c>
      <c r="H1011" s="16" t="n"/>
      <c r="I1011" s="16" t="n"/>
      <c r="J1011" s="14" t="n"/>
      <c r="K1011" s="16" t="n"/>
      <c r="L1011" s="14" t="n"/>
      <c r="M1011" s="13" t="n"/>
      <c r="N1011" s="17">
        <f>IF(OR($H1011="",$I1011=""),"",MAX(0,$H1011-$I1011))</f>
        <v/>
      </c>
      <c r="O1011" s="17">
        <f>IF(OR($I1011="",$K1011=""),"",$K1011-$I1011)</f>
        <v/>
      </c>
      <c r="P1011" s="18">
        <f>IF($E1011="","",IFERROR(INDEX('Sucursales y productos'!$G$2:$G$301,MATCH($E1011,'Sucursales y productos'!$D$2:$D$301,0)),0))</f>
        <v/>
      </c>
      <c r="Q1011" s="18">
        <f>IF($O1011="","",$O1011*N($P1011))</f>
        <v/>
      </c>
      <c r="R1011" s="18">
        <f>IF($I1011="","",$I1011*N($P1011))</f>
        <v/>
      </c>
      <c r="S1011" s="15">
        <f>IF($E1011="","",IF($I1011="","Pedido sin enviar",IF($K1011="",IF(N($I1011)&lt;N($H1011),"Envío parcial · en camino","En camino"),IF($K1011=$I1011,IF(N($I1011)&lt;N($H1011),"Recibido · envío parcial","Recibido OK"),"Recibido con diferencia"))))</f>
        <v/>
      </c>
      <c r="T1011" s="13" t="n"/>
      <c r="U1011" s="15">
        <f>IF(OR($A1011="",$A1011&lt;&gt;Remito!$C$3),"",COUNTIF($A$2:$A1011,$A1011))</f>
        <v/>
      </c>
    </row>
    <row r="1012">
      <c r="A1012" s="13" t="n"/>
      <c r="B1012" s="14" t="n"/>
      <c r="C1012" s="13" t="n"/>
      <c r="D1012" s="13" t="n"/>
      <c r="E1012" s="13" t="n"/>
      <c r="F1012" s="15">
        <f>IF($E1012="","",IFERROR(INDEX('Sucursales y productos'!$E$2:$E$301,MATCH($E1012,'Sucursales y productos'!$D$2:$D$301,0)),"Código no cargado"))</f>
        <v/>
      </c>
      <c r="G1012" s="15">
        <f>IF($E1012="","",IFERROR(INDEX('Sucursales y productos'!$F$2:$F$301,MATCH($E1012,'Sucursales y productos'!$D$2:$D$301,0)),""))</f>
        <v/>
      </c>
      <c r="H1012" s="16" t="n"/>
      <c r="I1012" s="16" t="n"/>
      <c r="J1012" s="14" t="n"/>
      <c r="K1012" s="16" t="n"/>
      <c r="L1012" s="14" t="n"/>
      <c r="M1012" s="13" t="n"/>
      <c r="N1012" s="17">
        <f>IF(OR($H1012="",$I1012=""),"",MAX(0,$H1012-$I1012))</f>
        <v/>
      </c>
      <c r="O1012" s="17">
        <f>IF(OR($I1012="",$K1012=""),"",$K1012-$I1012)</f>
        <v/>
      </c>
      <c r="P1012" s="18">
        <f>IF($E1012="","",IFERROR(INDEX('Sucursales y productos'!$G$2:$G$301,MATCH($E1012,'Sucursales y productos'!$D$2:$D$301,0)),0))</f>
        <v/>
      </c>
      <c r="Q1012" s="18">
        <f>IF($O1012="","",$O1012*N($P1012))</f>
        <v/>
      </c>
      <c r="R1012" s="18">
        <f>IF($I1012="","",$I1012*N($P1012))</f>
        <v/>
      </c>
      <c r="S1012" s="15">
        <f>IF($E1012="","",IF($I1012="","Pedido sin enviar",IF($K1012="",IF(N($I1012)&lt;N($H1012),"Envío parcial · en camino","En camino"),IF($K1012=$I1012,IF(N($I1012)&lt;N($H1012),"Recibido · envío parcial","Recibido OK"),"Recibido con diferencia"))))</f>
        <v/>
      </c>
      <c r="T1012" s="13" t="n"/>
      <c r="U1012" s="15">
        <f>IF(OR($A1012="",$A1012&lt;&gt;Remito!$C$3),"",COUNTIF($A$2:$A1012,$A1012))</f>
        <v/>
      </c>
    </row>
    <row r="1013">
      <c r="A1013" s="13" t="n"/>
      <c r="B1013" s="14" t="n"/>
      <c r="C1013" s="13" t="n"/>
      <c r="D1013" s="13" t="n"/>
      <c r="E1013" s="13" t="n"/>
      <c r="F1013" s="15">
        <f>IF($E1013="","",IFERROR(INDEX('Sucursales y productos'!$E$2:$E$301,MATCH($E1013,'Sucursales y productos'!$D$2:$D$301,0)),"Código no cargado"))</f>
        <v/>
      </c>
      <c r="G1013" s="15">
        <f>IF($E1013="","",IFERROR(INDEX('Sucursales y productos'!$F$2:$F$301,MATCH($E1013,'Sucursales y productos'!$D$2:$D$301,0)),""))</f>
        <v/>
      </c>
      <c r="H1013" s="16" t="n"/>
      <c r="I1013" s="16" t="n"/>
      <c r="J1013" s="14" t="n"/>
      <c r="K1013" s="16" t="n"/>
      <c r="L1013" s="14" t="n"/>
      <c r="M1013" s="13" t="n"/>
      <c r="N1013" s="17">
        <f>IF(OR($H1013="",$I1013=""),"",MAX(0,$H1013-$I1013))</f>
        <v/>
      </c>
      <c r="O1013" s="17">
        <f>IF(OR($I1013="",$K1013=""),"",$K1013-$I1013)</f>
        <v/>
      </c>
      <c r="P1013" s="18">
        <f>IF($E1013="","",IFERROR(INDEX('Sucursales y productos'!$G$2:$G$301,MATCH($E1013,'Sucursales y productos'!$D$2:$D$301,0)),0))</f>
        <v/>
      </c>
      <c r="Q1013" s="18">
        <f>IF($O1013="","",$O1013*N($P1013))</f>
        <v/>
      </c>
      <c r="R1013" s="18">
        <f>IF($I1013="","",$I1013*N($P1013))</f>
        <v/>
      </c>
      <c r="S1013" s="15">
        <f>IF($E1013="","",IF($I1013="","Pedido sin enviar",IF($K1013="",IF(N($I1013)&lt;N($H1013),"Envío parcial · en camino","En camino"),IF($K1013=$I1013,IF(N($I1013)&lt;N($H1013),"Recibido · envío parcial","Recibido OK"),"Recibido con diferencia"))))</f>
        <v/>
      </c>
      <c r="T1013" s="13" t="n"/>
      <c r="U1013" s="15">
        <f>IF(OR($A1013="",$A1013&lt;&gt;Remito!$C$3),"",COUNTIF($A$2:$A1013,$A1013))</f>
        <v/>
      </c>
    </row>
    <row r="1014">
      <c r="A1014" s="13" t="n"/>
      <c r="B1014" s="14" t="n"/>
      <c r="C1014" s="13" t="n"/>
      <c r="D1014" s="13" t="n"/>
      <c r="E1014" s="13" t="n"/>
      <c r="F1014" s="15">
        <f>IF($E1014="","",IFERROR(INDEX('Sucursales y productos'!$E$2:$E$301,MATCH($E1014,'Sucursales y productos'!$D$2:$D$301,0)),"Código no cargado"))</f>
        <v/>
      </c>
      <c r="G1014" s="15">
        <f>IF($E1014="","",IFERROR(INDEX('Sucursales y productos'!$F$2:$F$301,MATCH($E1014,'Sucursales y productos'!$D$2:$D$301,0)),""))</f>
        <v/>
      </c>
      <c r="H1014" s="16" t="n"/>
      <c r="I1014" s="16" t="n"/>
      <c r="J1014" s="14" t="n"/>
      <c r="K1014" s="16" t="n"/>
      <c r="L1014" s="14" t="n"/>
      <c r="M1014" s="13" t="n"/>
      <c r="N1014" s="17">
        <f>IF(OR($H1014="",$I1014=""),"",MAX(0,$H1014-$I1014))</f>
        <v/>
      </c>
      <c r="O1014" s="17">
        <f>IF(OR($I1014="",$K1014=""),"",$K1014-$I1014)</f>
        <v/>
      </c>
      <c r="P1014" s="18">
        <f>IF($E1014="","",IFERROR(INDEX('Sucursales y productos'!$G$2:$G$301,MATCH($E1014,'Sucursales y productos'!$D$2:$D$301,0)),0))</f>
        <v/>
      </c>
      <c r="Q1014" s="18">
        <f>IF($O1014="","",$O1014*N($P1014))</f>
        <v/>
      </c>
      <c r="R1014" s="18">
        <f>IF($I1014="","",$I1014*N($P1014))</f>
        <v/>
      </c>
      <c r="S1014" s="15">
        <f>IF($E1014="","",IF($I1014="","Pedido sin enviar",IF($K1014="",IF(N($I1014)&lt;N($H1014),"Envío parcial · en camino","En camino"),IF($K1014=$I1014,IF(N($I1014)&lt;N($H1014),"Recibido · envío parcial","Recibido OK"),"Recibido con diferencia"))))</f>
        <v/>
      </c>
      <c r="T1014" s="13" t="n"/>
      <c r="U1014" s="15">
        <f>IF(OR($A1014="",$A1014&lt;&gt;Remito!$C$3),"",COUNTIF($A$2:$A1014,$A1014))</f>
        <v/>
      </c>
    </row>
    <row r="1015">
      <c r="A1015" s="13" t="n"/>
      <c r="B1015" s="14" t="n"/>
      <c r="C1015" s="13" t="n"/>
      <c r="D1015" s="13" t="n"/>
      <c r="E1015" s="13" t="n"/>
      <c r="F1015" s="15">
        <f>IF($E1015="","",IFERROR(INDEX('Sucursales y productos'!$E$2:$E$301,MATCH($E1015,'Sucursales y productos'!$D$2:$D$301,0)),"Código no cargado"))</f>
        <v/>
      </c>
      <c r="G1015" s="15">
        <f>IF($E1015="","",IFERROR(INDEX('Sucursales y productos'!$F$2:$F$301,MATCH($E1015,'Sucursales y productos'!$D$2:$D$301,0)),""))</f>
        <v/>
      </c>
      <c r="H1015" s="16" t="n"/>
      <c r="I1015" s="16" t="n"/>
      <c r="J1015" s="14" t="n"/>
      <c r="K1015" s="16" t="n"/>
      <c r="L1015" s="14" t="n"/>
      <c r="M1015" s="13" t="n"/>
      <c r="N1015" s="17">
        <f>IF(OR($H1015="",$I1015=""),"",MAX(0,$H1015-$I1015))</f>
        <v/>
      </c>
      <c r="O1015" s="17">
        <f>IF(OR($I1015="",$K1015=""),"",$K1015-$I1015)</f>
        <v/>
      </c>
      <c r="P1015" s="18">
        <f>IF($E1015="","",IFERROR(INDEX('Sucursales y productos'!$G$2:$G$301,MATCH($E1015,'Sucursales y productos'!$D$2:$D$301,0)),0))</f>
        <v/>
      </c>
      <c r="Q1015" s="18">
        <f>IF($O1015="","",$O1015*N($P1015))</f>
        <v/>
      </c>
      <c r="R1015" s="18">
        <f>IF($I1015="","",$I1015*N($P1015))</f>
        <v/>
      </c>
      <c r="S1015" s="15">
        <f>IF($E1015="","",IF($I1015="","Pedido sin enviar",IF($K1015="",IF(N($I1015)&lt;N($H1015),"Envío parcial · en camino","En camino"),IF($K1015=$I1015,IF(N($I1015)&lt;N($H1015),"Recibido · envío parcial","Recibido OK"),"Recibido con diferencia"))))</f>
        <v/>
      </c>
      <c r="T1015" s="13" t="n"/>
      <c r="U1015" s="15">
        <f>IF(OR($A1015="",$A1015&lt;&gt;Remito!$C$3),"",COUNTIF($A$2:$A1015,$A1015))</f>
        <v/>
      </c>
    </row>
    <row r="1016">
      <c r="A1016" s="13" t="n"/>
      <c r="B1016" s="14" t="n"/>
      <c r="C1016" s="13" t="n"/>
      <c r="D1016" s="13" t="n"/>
      <c r="E1016" s="13" t="n"/>
      <c r="F1016" s="15">
        <f>IF($E1016="","",IFERROR(INDEX('Sucursales y productos'!$E$2:$E$301,MATCH($E1016,'Sucursales y productos'!$D$2:$D$301,0)),"Código no cargado"))</f>
        <v/>
      </c>
      <c r="G1016" s="15">
        <f>IF($E1016="","",IFERROR(INDEX('Sucursales y productos'!$F$2:$F$301,MATCH($E1016,'Sucursales y productos'!$D$2:$D$301,0)),""))</f>
        <v/>
      </c>
      <c r="H1016" s="16" t="n"/>
      <c r="I1016" s="16" t="n"/>
      <c r="J1016" s="14" t="n"/>
      <c r="K1016" s="16" t="n"/>
      <c r="L1016" s="14" t="n"/>
      <c r="M1016" s="13" t="n"/>
      <c r="N1016" s="17">
        <f>IF(OR($H1016="",$I1016=""),"",MAX(0,$H1016-$I1016))</f>
        <v/>
      </c>
      <c r="O1016" s="17">
        <f>IF(OR($I1016="",$K1016=""),"",$K1016-$I1016)</f>
        <v/>
      </c>
      <c r="P1016" s="18">
        <f>IF($E1016="","",IFERROR(INDEX('Sucursales y productos'!$G$2:$G$301,MATCH($E1016,'Sucursales y productos'!$D$2:$D$301,0)),0))</f>
        <v/>
      </c>
      <c r="Q1016" s="18">
        <f>IF($O1016="","",$O1016*N($P1016))</f>
        <v/>
      </c>
      <c r="R1016" s="18">
        <f>IF($I1016="","",$I1016*N($P1016))</f>
        <v/>
      </c>
      <c r="S1016" s="15">
        <f>IF($E1016="","",IF($I1016="","Pedido sin enviar",IF($K1016="",IF(N($I1016)&lt;N($H1016),"Envío parcial · en camino","En camino"),IF($K1016=$I1016,IF(N($I1016)&lt;N($H1016),"Recibido · envío parcial","Recibido OK"),"Recibido con diferencia"))))</f>
        <v/>
      </c>
      <c r="T1016" s="13" t="n"/>
      <c r="U1016" s="15">
        <f>IF(OR($A1016="",$A1016&lt;&gt;Remito!$C$3),"",COUNTIF($A$2:$A1016,$A1016))</f>
        <v/>
      </c>
    </row>
    <row r="1017">
      <c r="A1017" s="13" t="n"/>
      <c r="B1017" s="14" t="n"/>
      <c r="C1017" s="13" t="n"/>
      <c r="D1017" s="13" t="n"/>
      <c r="E1017" s="13" t="n"/>
      <c r="F1017" s="15">
        <f>IF($E1017="","",IFERROR(INDEX('Sucursales y productos'!$E$2:$E$301,MATCH($E1017,'Sucursales y productos'!$D$2:$D$301,0)),"Código no cargado"))</f>
        <v/>
      </c>
      <c r="G1017" s="15">
        <f>IF($E1017="","",IFERROR(INDEX('Sucursales y productos'!$F$2:$F$301,MATCH($E1017,'Sucursales y productos'!$D$2:$D$301,0)),""))</f>
        <v/>
      </c>
      <c r="H1017" s="16" t="n"/>
      <c r="I1017" s="16" t="n"/>
      <c r="J1017" s="14" t="n"/>
      <c r="K1017" s="16" t="n"/>
      <c r="L1017" s="14" t="n"/>
      <c r="M1017" s="13" t="n"/>
      <c r="N1017" s="17">
        <f>IF(OR($H1017="",$I1017=""),"",MAX(0,$H1017-$I1017))</f>
        <v/>
      </c>
      <c r="O1017" s="17">
        <f>IF(OR($I1017="",$K1017=""),"",$K1017-$I1017)</f>
        <v/>
      </c>
      <c r="P1017" s="18">
        <f>IF($E1017="","",IFERROR(INDEX('Sucursales y productos'!$G$2:$G$301,MATCH($E1017,'Sucursales y productos'!$D$2:$D$301,0)),0))</f>
        <v/>
      </c>
      <c r="Q1017" s="18">
        <f>IF($O1017="","",$O1017*N($P1017))</f>
        <v/>
      </c>
      <c r="R1017" s="18">
        <f>IF($I1017="","",$I1017*N($P1017))</f>
        <v/>
      </c>
      <c r="S1017" s="15">
        <f>IF($E1017="","",IF($I1017="","Pedido sin enviar",IF($K1017="",IF(N($I1017)&lt;N($H1017),"Envío parcial · en camino","En camino"),IF($K1017=$I1017,IF(N($I1017)&lt;N($H1017),"Recibido · envío parcial","Recibido OK"),"Recibido con diferencia"))))</f>
        <v/>
      </c>
      <c r="T1017" s="13" t="n"/>
      <c r="U1017" s="15">
        <f>IF(OR($A1017="",$A1017&lt;&gt;Remito!$C$3),"",COUNTIF($A$2:$A1017,$A1017))</f>
        <v/>
      </c>
    </row>
    <row r="1018">
      <c r="A1018" s="13" t="n"/>
      <c r="B1018" s="14" t="n"/>
      <c r="C1018" s="13" t="n"/>
      <c r="D1018" s="13" t="n"/>
      <c r="E1018" s="13" t="n"/>
      <c r="F1018" s="15">
        <f>IF($E1018="","",IFERROR(INDEX('Sucursales y productos'!$E$2:$E$301,MATCH($E1018,'Sucursales y productos'!$D$2:$D$301,0)),"Código no cargado"))</f>
        <v/>
      </c>
      <c r="G1018" s="15">
        <f>IF($E1018="","",IFERROR(INDEX('Sucursales y productos'!$F$2:$F$301,MATCH($E1018,'Sucursales y productos'!$D$2:$D$301,0)),""))</f>
        <v/>
      </c>
      <c r="H1018" s="16" t="n"/>
      <c r="I1018" s="16" t="n"/>
      <c r="J1018" s="14" t="n"/>
      <c r="K1018" s="16" t="n"/>
      <c r="L1018" s="14" t="n"/>
      <c r="M1018" s="13" t="n"/>
      <c r="N1018" s="17">
        <f>IF(OR($H1018="",$I1018=""),"",MAX(0,$H1018-$I1018))</f>
        <v/>
      </c>
      <c r="O1018" s="17">
        <f>IF(OR($I1018="",$K1018=""),"",$K1018-$I1018)</f>
        <v/>
      </c>
      <c r="P1018" s="18">
        <f>IF($E1018="","",IFERROR(INDEX('Sucursales y productos'!$G$2:$G$301,MATCH($E1018,'Sucursales y productos'!$D$2:$D$301,0)),0))</f>
        <v/>
      </c>
      <c r="Q1018" s="18">
        <f>IF($O1018="","",$O1018*N($P1018))</f>
        <v/>
      </c>
      <c r="R1018" s="18">
        <f>IF($I1018="","",$I1018*N($P1018))</f>
        <v/>
      </c>
      <c r="S1018" s="15">
        <f>IF($E1018="","",IF($I1018="","Pedido sin enviar",IF($K1018="",IF(N($I1018)&lt;N($H1018),"Envío parcial · en camino","En camino"),IF($K1018=$I1018,IF(N($I1018)&lt;N($H1018),"Recibido · envío parcial","Recibido OK"),"Recibido con diferencia"))))</f>
        <v/>
      </c>
      <c r="T1018" s="13" t="n"/>
      <c r="U1018" s="15">
        <f>IF(OR($A1018="",$A1018&lt;&gt;Remito!$C$3),"",COUNTIF($A$2:$A1018,$A1018))</f>
        <v/>
      </c>
    </row>
    <row r="1019">
      <c r="A1019" s="13" t="n"/>
      <c r="B1019" s="14" t="n"/>
      <c r="C1019" s="13" t="n"/>
      <c r="D1019" s="13" t="n"/>
      <c r="E1019" s="13" t="n"/>
      <c r="F1019" s="15">
        <f>IF($E1019="","",IFERROR(INDEX('Sucursales y productos'!$E$2:$E$301,MATCH($E1019,'Sucursales y productos'!$D$2:$D$301,0)),"Código no cargado"))</f>
        <v/>
      </c>
      <c r="G1019" s="15">
        <f>IF($E1019="","",IFERROR(INDEX('Sucursales y productos'!$F$2:$F$301,MATCH($E1019,'Sucursales y productos'!$D$2:$D$301,0)),""))</f>
        <v/>
      </c>
      <c r="H1019" s="16" t="n"/>
      <c r="I1019" s="16" t="n"/>
      <c r="J1019" s="14" t="n"/>
      <c r="K1019" s="16" t="n"/>
      <c r="L1019" s="14" t="n"/>
      <c r="M1019" s="13" t="n"/>
      <c r="N1019" s="17">
        <f>IF(OR($H1019="",$I1019=""),"",MAX(0,$H1019-$I1019))</f>
        <v/>
      </c>
      <c r="O1019" s="17">
        <f>IF(OR($I1019="",$K1019=""),"",$K1019-$I1019)</f>
        <v/>
      </c>
      <c r="P1019" s="18">
        <f>IF($E1019="","",IFERROR(INDEX('Sucursales y productos'!$G$2:$G$301,MATCH($E1019,'Sucursales y productos'!$D$2:$D$301,0)),0))</f>
        <v/>
      </c>
      <c r="Q1019" s="18">
        <f>IF($O1019="","",$O1019*N($P1019))</f>
        <v/>
      </c>
      <c r="R1019" s="18">
        <f>IF($I1019="","",$I1019*N($P1019))</f>
        <v/>
      </c>
      <c r="S1019" s="15">
        <f>IF($E1019="","",IF($I1019="","Pedido sin enviar",IF($K1019="",IF(N($I1019)&lt;N($H1019),"Envío parcial · en camino","En camino"),IF($K1019=$I1019,IF(N($I1019)&lt;N($H1019),"Recibido · envío parcial","Recibido OK"),"Recibido con diferencia"))))</f>
        <v/>
      </c>
      <c r="T1019" s="13" t="n"/>
      <c r="U1019" s="15">
        <f>IF(OR($A1019="",$A1019&lt;&gt;Remito!$C$3),"",COUNTIF($A$2:$A1019,$A1019))</f>
        <v/>
      </c>
    </row>
    <row r="1020">
      <c r="A1020" s="13" t="n"/>
      <c r="B1020" s="14" t="n"/>
      <c r="C1020" s="13" t="n"/>
      <c r="D1020" s="13" t="n"/>
      <c r="E1020" s="13" t="n"/>
      <c r="F1020" s="15">
        <f>IF($E1020="","",IFERROR(INDEX('Sucursales y productos'!$E$2:$E$301,MATCH($E1020,'Sucursales y productos'!$D$2:$D$301,0)),"Código no cargado"))</f>
        <v/>
      </c>
      <c r="G1020" s="15">
        <f>IF($E1020="","",IFERROR(INDEX('Sucursales y productos'!$F$2:$F$301,MATCH($E1020,'Sucursales y productos'!$D$2:$D$301,0)),""))</f>
        <v/>
      </c>
      <c r="H1020" s="16" t="n"/>
      <c r="I1020" s="16" t="n"/>
      <c r="J1020" s="14" t="n"/>
      <c r="K1020" s="16" t="n"/>
      <c r="L1020" s="14" t="n"/>
      <c r="M1020" s="13" t="n"/>
      <c r="N1020" s="17">
        <f>IF(OR($H1020="",$I1020=""),"",MAX(0,$H1020-$I1020))</f>
        <v/>
      </c>
      <c r="O1020" s="17">
        <f>IF(OR($I1020="",$K1020=""),"",$K1020-$I1020)</f>
        <v/>
      </c>
      <c r="P1020" s="18">
        <f>IF($E1020="","",IFERROR(INDEX('Sucursales y productos'!$G$2:$G$301,MATCH($E1020,'Sucursales y productos'!$D$2:$D$301,0)),0))</f>
        <v/>
      </c>
      <c r="Q1020" s="18">
        <f>IF($O1020="","",$O1020*N($P1020))</f>
        <v/>
      </c>
      <c r="R1020" s="18">
        <f>IF($I1020="","",$I1020*N($P1020))</f>
        <v/>
      </c>
      <c r="S1020" s="15">
        <f>IF($E1020="","",IF($I1020="","Pedido sin enviar",IF($K1020="",IF(N($I1020)&lt;N($H1020),"Envío parcial · en camino","En camino"),IF($K1020=$I1020,IF(N($I1020)&lt;N($H1020),"Recibido · envío parcial","Recibido OK"),"Recibido con diferencia"))))</f>
        <v/>
      </c>
      <c r="T1020" s="13" t="n"/>
      <c r="U1020" s="15">
        <f>IF(OR($A1020="",$A1020&lt;&gt;Remito!$C$3),"",COUNTIF($A$2:$A1020,$A1020))</f>
        <v/>
      </c>
    </row>
    <row r="1021">
      <c r="A1021" s="13" t="n"/>
      <c r="B1021" s="14" t="n"/>
      <c r="C1021" s="13" t="n"/>
      <c r="D1021" s="13" t="n"/>
      <c r="E1021" s="13" t="n"/>
      <c r="F1021" s="15">
        <f>IF($E1021="","",IFERROR(INDEX('Sucursales y productos'!$E$2:$E$301,MATCH($E1021,'Sucursales y productos'!$D$2:$D$301,0)),"Código no cargado"))</f>
        <v/>
      </c>
      <c r="G1021" s="15">
        <f>IF($E1021="","",IFERROR(INDEX('Sucursales y productos'!$F$2:$F$301,MATCH($E1021,'Sucursales y productos'!$D$2:$D$301,0)),""))</f>
        <v/>
      </c>
      <c r="H1021" s="16" t="n"/>
      <c r="I1021" s="16" t="n"/>
      <c r="J1021" s="14" t="n"/>
      <c r="K1021" s="16" t="n"/>
      <c r="L1021" s="14" t="n"/>
      <c r="M1021" s="13" t="n"/>
      <c r="N1021" s="17">
        <f>IF(OR($H1021="",$I1021=""),"",MAX(0,$H1021-$I1021))</f>
        <v/>
      </c>
      <c r="O1021" s="17">
        <f>IF(OR($I1021="",$K1021=""),"",$K1021-$I1021)</f>
        <v/>
      </c>
      <c r="P1021" s="18">
        <f>IF($E1021="","",IFERROR(INDEX('Sucursales y productos'!$G$2:$G$301,MATCH($E1021,'Sucursales y productos'!$D$2:$D$301,0)),0))</f>
        <v/>
      </c>
      <c r="Q1021" s="18">
        <f>IF($O1021="","",$O1021*N($P1021))</f>
        <v/>
      </c>
      <c r="R1021" s="18">
        <f>IF($I1021="","",$I1021*N($P1021))</f>
        <v/>
      </c>
      <c r="S1021" s="15">
        <f>IF($E1021="","",IF($I1021="","Pedido sin enviar",IF($K1021="",IF(N($I1021)&lt;N($H1021),"Envío parcial · en camino","En camino"),IF($K1021=$I1021,IF(N($I1021)&lt;N($H1021),"Recibido · envío parcial","Recibido OK"),"Recibido con diferencia"))))</f>
        <v/>
      </c>
      <c r="T1021" s="13" t="n"/>
      <c r="U1021" s="15">
        <f>IF(OR($A1021="",$A1021&lt;&gt;Remito!$C$3),"",COUNTIF($A$2:$A1021,$A1021))</f>
        <v/>
      </c>
    </row>
    <row r="1022">
      <c r="A1022" s="13" t="n"/>
      <c r="B1022" s="14" t="n"/>
      <c r="C1022" s="13" t="n"/>
      <c r="D1022" s="13" t="n"/>
      <c r="E1022" s="13" t="n"/>
      <c r="F1022" s="15">
        <f>IF($E1022="","",IFERROR(INDEX('Sucursales y productos'!$E$2:$E$301,MATCH($E1022,'Sucursales y productos'!$D$2:$D$301,0)),"Código no cargado"))</f>
        <v/>
      </c>
      <c r="G1022" s="15">
        <f>IF($E1022="","",IFERROR(INDEX('Sucursales y productos'!$F$2:$F$301,MATCH($E1022,'Sucursales y productos'!$D$2:$D$301,0)),""))</f>
        <v/>
      </c>
      <c r="H1022" s="16" t="n"/>
      <c r="I1022" s="16" t="n"/>
      <c r="J1022" s="14" t="n"/>
      <c r="K1022" s="16" t="n"/>
      <c r="L1022" s="14" t="n"/>
      <c r="M1022" s="13" t="n"/>
      <c r="N1022" s="17">
        <f>IF(OR($H1022="",$I1022=""),"",MAX(0,$H1022-$I1022))</f>
        <v/>
      </c>
      <c r="O1022" s="17">
        <f>IF(OR($I1022="",$K1022=""),"",$K1022-$I1022)</f>
        <v/>
      </c>
      <c r="P1022" s="18">
        <f>IF($E1022="","",IFERROR(INDEX('Sucursales y productos'!$G$2:$G$301,MATCH($E1022,'Sucursales y productos'!$D$2:$D$301,0)),0))</f>
        <v/>
      </c>
      <c r="Q1022" s="18">
        <f>IF($O1022="","",$O1022*N($P1022))</f>
        <v/>
      </c>
      <c r="R1022" s="18">
        <f>IF($I1022="","",$I1022*N($P1022))</f>
        <v/>
      </c>
      <c r="S1022" s="15">
        <f>IF($E1022="","",IF($I1022="","Pedido sin enviar",IF($K1022="",IF(N($I1022)&lt;N($H1022),"Envío parcial · en camino","En camino"),IF($K1022=$I1022,IF(N($I1022)&lt;N($H1022),"Recibido · envío parcial","Recibido OK"),"Recibido con diferencia"))))</f>
        <v/>
      </c>
      <c r="T1022" s="13" t="n"/>
      <c r="U1022" s="15">
        <f>IF(OR($A1022="",$A1022&lt;&gt;Remito!$C$3),"",COUNTIF($A$2:$A1022,$A1022))</f>
        <v/>
      </c>
    </row>
    <row r="1023">
      <c r="A1023" s="13" t="n"/>
      <c r="B1023" s="14" t="n"/>
      <c r="C1023" s="13" t="n"/>
      <c r="D1023" s="13" t="n"/>
      <c r="E1023" s="13" t="n"/>
      <c r="F1023" s="15">
        <f>IF($E1023="","",IFERROR(INDEX('Sucursales y productos'!$E$2:$E$301,MATCH($E1023,'Sucursales y productos'!$D$2:$D$301,0)),"Código no cargado"))</f>
        <v/>
      </c>
      <c r="G1023" s="15">
        <f>IF($E1023="","",IFERROR(INDEX('Sucursales y productos'!$F$2:$F$301,MATCH($E1023,'Sucursales y productos'!$D$2:$D$301,0)),""))</f>
        <v/>
      </c>
      <c r="H1023" s="16" t="n"/>
      <c r="I1023" s="16" t="n"/>
      <c r="J1023" s="14" t="n"/>
      <c r="K1023" s="16" t="n"/>
      <c r="L1023" s="14" t="n"/>
      <c r="M1023" s="13" t="n"/>
      <c r="N1023" s="17">
        <f>IF(OR($H1023="",$I1023=""),"",MAX(0,$H1023-$I1023))</f>
        <v/>
      </c>
      <c r="O1023" s="17">
        <f>IF(OR($I1023="",$K1023=""),"",$K1023-$I1023)</f>
        <v/>
      </c>
      <c r="P1023" s="18">
        <f>IF($E1023="","",IFERROR(INDEX('Sucursales y productos'!$G$2:$G$301,MATCH($E1023,'Sucursales y productos'!$D$2:$D$301,0)),0))</f>
        <v/>
      </c>
      <c r="Q1023" s="18">
        <f>IF($O1023="","",$O1023*N($P1023))</f>
        <v/>
      </c>
      <c r="R1023" s="18">
        <f>IF($I1023="","",$I1023*N($P1023))</f>
        <v/>
      </c>
      <c r="S1023" s="15">
        <f>IF($E1023="","",IF($I1023="","Pedido sin enviar",IF($K1023="",IF(N($I1023)&lt;N($H1023),"Envío parcial · en camino","En camino"),IF($K1023=$I1023,IF(N($I1023)&lt;N($H1023),"Recibido · envío parcial","Recibido OK"),"Recibido con diferencia"))))</f>
        <v/>
      </c>
      <c r="T1023" s="13" t="n"/>
      <c r="U1023" s="15">
        <f>IF(OR($A1023="",$A1023&lt;&gt;Remito!$C$3),"",COUNTIF($A$2:$A1023,$A1023))</f>
        <v/>
      </c>
    </row>
    <row r="1024">
      <c r="A1024" s="13" t="n"/>
      <c r="B1024" s="14" t="n"/>
      <c r="C1024" s="13" t="n"/>
      <c r="D1024" s="13" t="n"/>
      <c r="E1024" s="13" t="n"/>
      <c r="F1024" s="15">
        <f>IF($E1024="","",IFERROR(INDEX('Sucursales y productos'!$E$2:$E$301,MATCH($E1024,'Sucursales y productos'!$D$2:$D$301,0)),"Código no cargado"))</f>
        <v/>
      </c>
      <c r="G1024" s="15">
        <f>IF($E1024="","",IFERROR(INDEX('Sucursales y productos'!$F$2:$F$301,MATCH($E1024,'Sucursales y productos'!$D$2:$D$301,0)),""))</f>
        <v/>
      </c>
      <c r="H1024" s="16" t="n"/>
      <c r="I1024" s="16" t="n"/>
      <c r="J1024" s="14" t="n"/>
      <c r="K1024" s="16" t="n"/>
      <c r="L1024" s="14" t="n"/>
      <c r="M1024" s="13" t="n"/>
      <c r="N1024" s="17">
        <f>IF(OR($H1024="",$I1024=""),"",MAX(0,$H1024-$I1024))</f>
        <v/>
      </c>
      <c r="O1024" s="17">
        <f>IF(OR($I1024="",$K1024=""),"",$K1024-$I1024)</f>
        <v/>
      </c>
      <c r="P1024" s="18">
        <f>IF($E1024="","",IFERROR(INDEX('Sucursales y productos'!$G$2:$G$301,MATCH($E1024,'Sucursales y productos'!$D$2:$D$301,0)),0))</f>
        <v/>
      </c>
      <c r="Q1024" s="18">
        <f>IF($O1024="","",$O1024*N($P1024))</f>
        <v/>
      </c>
      <c r="R1024" s="18">
        <f>IF($I1024="","",$I1024*N($P1024))</f>
        <v/>
      </c>
      <c r="S1024" s="15">
        <f>IF($E1024="","",IF($I1024="","Pedido sin enviar",IF($K1024="",IF(N($I1024)&lt;N($H1024),"Envío parcial · en camino","En camino"),IF($K1024=$I1024,IF(N($I1024)&lt;N($H1024),"Recibido · envío parcial","Recibido OK"),"Recibido con diferencia"))))</f>
        <v/>
      </c>
      <c r="T1024" s="13" t="n"/>
      <c r="U1024" s="15">
        <f>IF(OR($A1024="",$A1024&lt;&gt;Remito!$C$3),"",COUNTIF($A$2:$A1024,$A1024))</f>
        <v/>
      </c>
    </row>
    <row r="1025">
      <c r="A1025" s="13" t="n"/>
      <c r="B1025" s="14" t="n"/>
      <c r="C1025" s="13" t="n"/>
      <c r="D1025" s="13" t="n"/>
      <c r="E1025" s="13" t="n"/>
      <c r="F1025" s="15">
        <f>IF($E1025="","",IFERROR(INDEX('Sucursales y productos'!$E$2:$E$301,MATCH($E1025,'Sucursales y productos'!$D$2:$D$301,0)),"Código no cargado"))</f>
        <v/>
      </c>
      <c r="G1025" s="15">
        <f>IF($E1025="","",IFERROR(INDEX('Sucursales y productos'!$F$2:$F$301,MATCH($E1025,'Sucursales y productos'!$D$2:$D$301,0)),""))</f>
        <v/>
      </c>
      <c r="H1025" s="16" t="n"/>
      <c r="I1025" s="16" t="n"/>
      <c r="J1025" s="14" t="n"/>
      <c r="K1025" s="16" t="n"/>
      <c r="L1025" s="14" t="n"/>
      <c r="M1025" s="13" t="n"/>
      <c r="N1025" s="17">
        <f>IF(OR($H1025="",$I1025=""),"",MAX(0,$H1025-$I1025))</f>
        <v/>
      </c>
      <c r="O1025" s="17">
        <f>IF(OR($I1025="",$K1025=""),"",$K1025-$I1025)</f>
        <v/>
      </c>
      <c r="P1025" s="18">
        <f>IF($E1025="","",IFERROR(INDEX('Sucursales y productos'!$G$2:$G$301,MATCH($E1025,'Sucursales y productos'!$D$2:$D$301,0)),0))</f>
        <v/>
      </c>
      <c r="Q1025" s="18">
        <f>IF($O1025="","",$O1025*N($P1025))</f>
        <v/>
      </c>
      <c r="R1025" s="18">
        <f>IF($I1025="","",$I1025*N($P1025))</f>
        <v/>
      </c>
      <c r="S1025" s="15">
        <f>IF($E1025="","",IF($I1025="","Pedido sin enviar",IF($K1025="",IF(N($I1025)&lt;N($H1025),"Envío parcial · en camino","En camino"),IF($K1025=$I1025,IF(N($I1025)&lt;N($H1025),"Recibido · envío parcial","Recibido OK"),"Recibido con diferencia"))))</f>
        <v/>
      </c>
      <c r="T1025" s="13" t="n"/>
      <c r="U1025" s="15">
        <f>IF(OR($A1025="",$A1025&lt;&gt;Remito!$C$3),"",COUNTIF($A$2:$A1025,$A1025))</f>
        <v/>
      </c>
    </row>
    <row r="1026">
      <c r="A1026" s="13" t="n"/>
      <c r="B1026" s="14" t="n"/>
      <c r="C1026" s="13" t="n"/>
      <c r="D1026" s="13" t="n"/>
      <c r="E1026" s="13" t="n"/>
      <c r="F1026" s="15">
        <f>IF($E1026="","",IFERROR(INDEX('Sucursales y productos'!$E$2:$E$301,MATCH($E1026,'Sucursales y productos'!$D$2:$D$301,0)),"Código no cargado"))</f>
        <v/>
      </c>
      <c r="G1026" s="15">
        <f>IF($E1026="","",IFERROR(INDEX('Sucursales y productos'!$F$2:$F$301,MATCH($E1026,'Sucursales y productos'!$D$2:$D$301,0)),""))</f>
        <v/>
      </c>
      <c r="H1026" s="16" t="n"/>
      <c r="I1026" s="16" t="n"/>
      <c r="J1026" s="14" t="n"/>
      <c r="K1026" s="16" t="n"/>
      <c r="L1026" s="14" t="n"/>
      <c r="M1026" s="13" t="n"/>
      <c r="N1026" s="17">
        <f>IF(OR($H1026="",$I1026=""),"",MAX(0,$H1026-$I1026))</f>
        <v/>
      </c>
      <c r="O1026" s="17">
        <f>IF(OR($I1026="",$K1026=""),"",$K1026-$I1026)</f>
        <v/>
      </c>
      <c r="P1026" s="18">
        <f>IF($E1026="","",IFERROR(INDEX('Sucursales y productos'!$G$2:$G$301,MATCH($E1026,'Sucursales y productos'!$D$2:$D$301,0)),0))</f>
        <v/>
      </c>
      <c r="Q1026" s="18">
        <f>IF($O1026="","",$O1026*N($P1026))</f>
        <v/>
      </c>
      <c r="R1026" s="18">
        <f>IF($I1026="","",$I1026*N($P1026))</f>
        <v/>
      </c>
      <c r="S1026" s="15">
        <f>IF($E1026="","",IF($I1026="","Pedido sin enviar",IF($K1026="",IF(N($I1026)&lt;N($H1026),"Envío parcial · en camino","En camino"),IF($K1026=$I1026,IF(N($I1026)&lt;N($H1026),"Recibido · envío parcial","Recibido OK"),"Recibido con diferencia"))))</f>
        <v/>
      </c>
      <c r="T1026" s="13" t="n"/>
      <c r="U1026" s="15">
        <f>IF(OR($A1026="",$A1026&lt;&gt;Remito!$C$3),"",COUNTIF($A$2:$A1026,$A1026))</f>
        <v/>
      </c>
    </row>
    <row r="1027">
      <c r="A1027" s="13" t="n"/>
      <c r="B1027" s="14" t="n"/>
      <c r="C1027" s="13" t="n"/>
      <c r="D1027" s="13" t="n"/>
      <c r="E1027" s="13" t="n"/>
      <c r="F1027" s="15">
        <f>IF($E1027="","",IFERROR(INDEX('Sucursales y productos'!$E$2:$E$301,MATCH($E1027,'Sucursales y productos'!$D$2:$D$301,0)),"Código no cargado"))</f>
        <v/>
      </c>
      <c r="G1027" s="15">
        <f>IF($E1027="","",IFERROR(INDEX('Sucursales y productos'!$F$2:$F$301,MATCH($E1027,'Sucursales y productos'!$D$2:$D$301,0)),""))</f>
        <v/>
      </c>
      <c r="H1027" s="16" t="n"/>
      <c r="I1027" s="16" t="n"/>
      <c r="J1027" s="14" t="n"/>
      <c r="K1027" s="16" t="n"/>
      <c r="L1027" s="14" t="n"/>
      <c r="M1027" s="13" t="n"/>
      <c r="N1027" s="17">
        <f>IF(OR($H1027="",$I1027=""),"",MAX(0,$H1027-$I1027))</f>
        <v/>
      </c>
      <c r="O1027" s="17">
        <f>IF(OR($I1027="",$K1027=""),"",$K1027-$I1027)</f>
        <v/>
      </c>
      <c r="P1027" s="18">
        <f>IF($E1027="","",IFERROR(INDEX('Sucursales y productos'!$G$2:$G$301,MATCH($E1027,'Sucursales y productos'!$D$2:$D$301,0)),0))</f>
        <v/>
      </c>
      <c r="Q1027" s="18">
        <f>IF($O1027="","",$O1027*N($P1027))</f>
        <v/>
      </c>
      <c r="R1027" s="18">
        <f>IF($I1027="","",$I1027*N($P1027))</f>
        <v/>
      </c>
      <c r="S1027" s="15">
        <f>IF($E1027="","",IF($I1027="","Pedido sin enviar",IF($K1027="",IF(N($I1027)&lt;N($H1027),"Envío parcial · en camino","En camino"),IF($K1027=$I1027,IF(N($I1027)&lt;N($H1027),"Recibido · envío parcial","Recibido OK"),"Recibido con diferencia"))))</f>
        <v/>
      </c>
      <c r="T1027" s="13" t="n"/>
      <c r="U1027" s="15">
        <f>IF(OR($A1027="",$A1027&lt;&gt;Remito!$C$3),"",COUNTIF($A$2:$A1027,$A1027))</f>
        <v/>
      </c>
    </row>
    <row r="1028">
      <c r="A1028" s="13" t="n"/>
      <c r="B1028" s="14" t="n"/>
      <c r="C1028" s="13" t="n"/>
      <c r="D1028" s="13" t="n"/>
      <c r="E1028" s="13" t="n"/>
      <c r="F1028" s="15">
        <f>IF($E1028="","",IFERROR(INDEX('Sucursales y productos'!$E$2:$E$301,MATCH($E1028,'Sucursales y productos'!$D$2:$D$301,0)),"Código no cargado"))</f>
        <v/>
      </c>
      <c r="G1028" s="15">
        <f>IF($E1028="","",IFERROR(INDEX('Sucursales y productos'!$F$2:$F$301,MATCH($E1028,'Sucursales y productos'!$D$2:$D$301,0)),""))</f>
        <v/>
      </c>
      <c r="H1028" s="16" t="n"/>
      <c r="I1028" s="16" t="n"/>
      <c r="J1028" s="14" t="n"/>
      <c r="K1028" s="16" t="n"/>
      <c r="L1028" s="14" t="n"/>
      <c r="M1028" s="13" t="n"/>
      <c r="N1028" s="17">
        <f>IF(OR($H1028="",$I1028=""),"",MAX(0,$H1028-$I1028))</f>
        <v/>
      </c>
      <c r="O1028" s="17">
        <f>IF(OR($I1028="",$K1028=""),"",$K1028-$I1028)</f>
        <v/>
      </c>
      <c r="P1028" s="18">
        <f>IF($E1028="","",IFERROR(INDEX('Sucursales y productos'!$G$2:$G$301,MATCH($E1028,'Sucursales y productos'!$D$2:$D$301,0)),0))</f>
        <v/>
      </c>
      <c r="Q1028" s="18">
        <f>IF($O1028="","",$O1028*N($P1028))</f>
        <v/>
      </c>
      <c r="R1028" s="18">
        <f>IF($I1028="","",$I1028*N($P1028))</f>
        <v/>
      </c>
      <c r="S1028" s="15">
        <f>IF($E1028="","",IF($I1028="","Pedido sin enviar",IF($K1028="",IF(N($I1028)&lt;N($H1028),"Envío parcial · en camino","En camino"),IF($K1028=$I1028,IF(N($I1028)&lt;N($H1028),"Recibido · envío parcial","Recibido OK"),"Recibido con diferencia"))))</f>
        <v/>
      </c>
      <c r="T1028" s="13" t="n"/>
      <c r="U1028" s="15">
        <f>IF(OR($A1028="",$A1028&lt;&gt;Remito!$C$3),"",COUNTIF($A$2:$A1028,$A1028))</f>
        <v/>
      </c>
    </row>
    <row r="1029">
      <c r="A1029" s="13" t="n"/>
      <c r="B1029" s="14" t="n"/>
      <c r="C1029" s="13" t="n"/>
      <c r="D1029" s="13" t="n"/>
      <c r="E1029" s="13" t="n"/>
      <c r="F1029" s="15">
        <f>IF($E1029="","",IFERROR(INDEX('Sucursales y productos'!$E$2:$E$301,MATCH($E1029,'Sucursales y productos'!$D$2:$D$301,0)),"Código no cargado"))</f>
        <v/>
      </c>
      <c r="G1029" s="15">
        <f>IF($E1029="","",IFERROR(INDEX('Sucursales y productos'!$F$2:$F$301,MATCH($E1029,'Sucursales y productos'!$D$2:$D$301,0)),""))</f>
        <v/>
      </c>
      <c r="H1029" s="16" t="n"/>
      <c r="I1029" s="16" t="n"/>
      <c r="J1029" s="14" t="n"/>
      <c r="K1029" s="16" t="n"/>
      <c r="L1029" s="14" t="n"/>
      <c r="M1029" s="13" t="n"/>
      <c r="N1029" s="17">
        <f>IF(OR($H1029="",$I1029=""),"",MAX(0,$H1029-$I1029))</f>
        <v/>
      </c>
      <c r="O1029" s="17">
        <f>IF(OR($I1029="",$K1029=""),"",$K1029-$I1029)</f>
        <v/>
      </c>
      <c r="P1029" s="18">
        <f>IF($E1029="","",IFERROR(INDEX('Sucursales y productos'!$G$2:$G$301,MATCH($E1029,'Sucursales y productos'!$D$2:$D$301,0)),0))</f>
        <v/>
      </c>
      <c r="Q1029" s="18">
        <f>IF($O1029="","",$O1029*N($P1029))</f>
        <v/>
      </c>
      <c r="R1029" s="18">
        <f>IF($I1029="","",$I1029*N($P1029))</f>
        <v/>
      </c>
      <c r="S1029" s="15">
        <f>IF($E1029="","",IF($I1029="","Pedido sin enviar",IF($K1029="",IF(N($I1029)&lt;N($H1029),"Envío parcial · en camino","En camino"),IF($K1029=$I1029,IF(N($I1029)&lt;N($H1029),"Recibido · envío parcial","Recibido OK"),"Recibido con diferencia"))))</f>
        <v/>
      </c>
      <c r="T1029" s="13" t="n"/>
      <c r="U1029" s="15">
        <f>IF(OR($A1029="",$A1029&lt;&gt;Remito!$C$3),"",COUNTIF($A$2:$A1029,$A1029))</f>
        <v/>
      </c>
    </row>
    <row r="1030">
      <c r="A1030" s="13" t="n"/>
      <c r="B1030" s="14" t="n"/>
      <c r="C1030" s="13" t="n"/>
      <c r="D1030" s="13" t="n"/>
      <c r="E1030" s="13" t="n"/>
      <c r="F1030" s="15">
        <f>IF($E1030="","",IFERROR(INDEX('Sucursales y productos'!$E$2:$E$301,MATCH($E1030,'Sucursales y productos'!$D$2:$D$301,0)),"Código no cargado"))</f>
        <v/>
      </c>
      <c r="G1030" s="15">
        <f>IF($E1030="","",IFERROR(INDEX('Sucursales y productos'!$F$2:$F$301,MATCH($E1030,'Sucursales y productos'!$D$2:$D$301,0)),""))</f>
        <v/>
      </c>
      <c r="H1030" s="16" t="n"/>
      <c r="I1030" s="16" t="n"/>
      <c r="J1030" s="14" t="n"/>
      <c r="K1030" s="16" t="n"/>
      <c r="L1030" s="14" t="n"/>
      <c r="M1030" s="13" t="n"/>
      <c r="N1030" s="17">
        <f>IF(OR($H1030="",$I1030=""),"",MAX(0,$H1030-$I1030))</f>
        <v/>
      </c>
      <c r="O1030" s="17">
        <f>IF(OR($I1030="",$K1030=""),"",$K1030-$I1030)</f>
        <v/>
      </c>
      <c r="P1030" s="18">
        <f>IF($E1030="","",IFERROR(INDEX('Sucursales y productos'!$G$2:$G$301,MATCH($E1030,'Sucursales y productos'!$D$2:$D$301,0)),0))</f>
        <v/>
      </c>
      <c r="Q1030" s="18">
        <f>IF($O1030="","",$O1030*N($P1030))</f>
        <v/>
      </c>
      <c r="R1030" s="18">
        <f>IF($I1030="","",$I1030*N($P1030))</f>
        <v/>
      </c>
      <c r="S1030" s="15">
        <f>IF($E1030="","",IF($I1030="","Pedido sin enviar",IF($K1030="",IF(N($I1030)&lt;N($H1030),"Envío parcial · en camino","En camino"),IF($K1030=$I1030,IF(N($I1030)&lt;N($H1030),"Recibido · envío parcial","Recibido OK"),"Recibido con diferencia"))))</f>
        <v/>
      </c>
      <c r="T1030" s="13" t="n"/>
      <c r="U1030" s="15">
        <f>IF(OR($A1030="",$A1030&lt;&gt;Remito!$C$3),"",COUNTIF($A$2:$A1030,$A1030))</f>
        <v/>
      </c>
    </row>
    <row r="1031">
      <c r="A1031" s="13" t="n"/>
      <c r="B1031" s="14" t="n"/>
      <c r="C1031" s="13" t="n"/>
      <c r="D1031" s="13" t="n"/>
      <c r="E1031" s="13" t="n"/>
      <c r="F1031" s="15">
        <f>IF($E1031="","",IFERROR(INDEX('Sucursales y productos'!$E$2:$E$301,MATCH($E1031,'Sucursales y productos'!$D$2:$D$301,0)),"Código no cargado"))</f>
        <v/>
      </c>
      <c r="G1031" s="15">
        <f>IF($E1031="","",IFERROR(INDEX('Sucursales y productos'!$F$2:$F$301,MATCH($E1031,'Sucursales y productos'!$D$2:$D$301,0)),""))</f>
        <v/>
      </c>
      <c r="H1031" s="16" t="n"/>
      <c r="I1031" s="16" t="n"/>
      <c r="J1031" s="14" t="n"/>
      <c r="K1031" s="16" t="n"/>
      <c r="L1031" s="14" t="n"/>
      <c r="M1031" s="13" t="n"/>
      <c r="N1031" s="17">
        <f>IF(OR($H1031="",$I1031=""),"",MAX(0,$H1031-$I1031))</f>
        <v/>
      </c>
      <c r="O1031" s="17">
        <f>IF(OR($I1031="",$K1031=""),"",$K1031-$I1031)</f>
        <v/>
      </c>
      <c r="P1031" s="18">
        <f>IF($E1031="","",IFERROR(INDEX('Sucursales y productos'!$G$2:$G$301,MATCH($E1031,'Sucursales y productos'!$D$2:$D$301,0)),0))</f>
        <v/>
      </c>
      <c r="Q1031" s="18">
        <f>IF($O1031="","",$O1031*N($P1031))</f>
        <v/>
      </c>
      <c r="R1031" s="18">
        <f>IF($I1031="","",$I1031*N($P1031))</f>
        <v/>
      </c>
      <c r="S1031" s="15">
        <f>IF($E1031="","",IF($I1031="","Pedido sin enviar",IF($K1031="",IF(N($I1031)&lt;N($H1031),"Envío parcial · en camino","En camino"),IF($K1031=$I1031,IF(N($I1031)&lt;N($H1031),"Recibido · envío parcial","Recibido OK"),"Recibido con diferencia"))))</f>
        <v/>
      </c>
      <c r="T1031" s="13" t="n"/>
      <c r="U1031" s="15">
        <f>IF(OR($A1031="",$A1031&lt;&gt;Remito!$C$3),"",COUNTIF($A$2:$A1031,$A1031))</f>
        <v/>
      </c>
    </row>
    <row r="1032">
      <c r="A1032" s="13" t="n"/>
      <c r="B1032" s="14" t="n"/>
      <c r="C1032" s="13" t="n"/>
      <c r="D1032" s="13" t="n"/>
      <c r="E1032" s="13" t="n"/>
      <c r="F1032" s="15">
        <f>IF($E1032="","",IFERROR(INDEX('Sucursales y productos'!$E$2:$E$301,MATCH($E1032,'Sucursales y productos'!$D$2:$D$301,0)),"Código no cargado"))</f>
        <v/>
      </c>
      <c r="G1032" s="15">
        <f>IF($E1032="","",IFERROR(INDEX('Sucursales y productos'!$F$2:$F$301,MATCH($E1032,'Sucursales y productos'!$D$2:$D$301,0)),""))</f>
        <v/>
      </c>
      <c r="H1032" s="16" t="n"/>
      <c r="I1032" s="16" t="n"/>
      <c r="J1032" s="14" t="n"/>
      <c r="K1032" s="16" t="n"/>
      <c r="L1032" s="14" t="n"/>
      <c r="M1032" s="13" t="n"/>
      <c r="N1032" s="17">
        <f>IF(OR($H1032="",$I1032=""),"",MAX(0,$H1032-$I1032))</f>
        <v/>
      </c>
      <c r="O1032" s="17">
        <f>IF(OR($I1032="",$K1032=""),"",$K1032-$I1032)</f>
        <v/>
      </c>
      <c r="P1032" s="18">
        <f>IF($E1032="","",IFERROR(INDEX('Sucursales y productos'!$G$2:$G$301,MATCH($E1032,'Sucursales y productos'!$D$2:$D$301,0)),0))</f>
        <v/>
      </c>
      <c r="Q1032" s="18">
        <f>IF($O1032="","",$O1032*N($P1032))</f>
        <v/>
      </c>
      <c r="R1032" s="18">
        <f>IF($I1032="","",$I1032*N($P1032))</f>
        <v/>
      </c>
      <c r="S1032" s="15">
        <f>IF($E1032="","",IF($I1032="","Pedido sin enviar",IF($K1032="",IF(N($I1032)&lt;N($H1032),"Envío parcial · en camino","En camino"),IF($K1032=$I1032,IF(N($I1032)&lt;N($H1032),"Recibido · envío parcial","Recibido OK"),"Recibido con diferencia"))))</f>
        <v/>
      </c>
      <c r="T1032" s="13" t="n"/>
      <c r="U1032" s="15">
        <f>IF(OR($A1032="",$A1032&lt;&gt;Remito!$C$3),"",COUNTIF($A$2:$A1032,$A1032))</f>
        <v/>
      </c>
    </row>
    <row r="1033">
      <c r="A1033" s="13" t="n"/>
      <c r="B1033" s="14" t="n"/>
      <c r="C1033" s="13" t="n"/>
      <c r="D1033" s="13" t="n"/>
      <c r="E1033" s="13" t="n"/>
      <c r="F1033" s="15">
        <f>IF($E1033="","",IFERROR(INDEX('Sucursales y productos'!$E$2:$E$301,MATCH($E1033,'Sucursales y productos'!$D$2:$D$301,0)),"Código no cargado"))</f>
        <v/>
      </c>
      <c r="G1033" s="15">
        <f>IF($E1033="","",IFERROR(INDEX('Sucursales y productos'!$F$2:$F$301,MATCH($E1033,'Sucursales y productos'!$D$2:$D$301,0)),""))</f>
        <v/>
      </c>
      <c r="H1033" s="16" t="n"/>
      <c r="I1033" s="16" t="n"/>
      <c r="J1033" s="14" t="n"/>
      <c r="K1033" s="16" t="n"/>
      <c r="L1033" s="14" t="n"/>
      <c r="M1033" s="13" t="n"/>
      <c r="N1033" s="17">
        <f>IF(OR($H1033="",$I1033=""),"",MAX(0,$H1033-$I1033))</f>
        <v/>
      </c>
      <c r="O1033" s="17">
        <f>IF(OR($I1033="",$K1033=""),"",$K1033-$I1033)</f>
        <v/>
      </c>
      <c r="P1033" s="18">
        <f>IF($E1033="","",IFERROR(INDEX('Sucursales y productos'!$G$2:$G$301,MATCH($E1033,'Sucursales y productos'!$D$2:$D$301,0)),0))</f>
        <v/>
      </c>
      <c r="Q1033" s="18">
        <f>IF($O1033="","",$O1033*N($P1033))</f>
        <v/>
      </c>
      <c r="R1033" s="18">
        <f>IF($I1033="","",$I1033*N($P1033))</f>
        <v/>
      </c>
      <c r="S1033" s="15">
        <f>IF($E1033="","",IF($I1033="","Pedido sin enviar",IF($K1033="",IF(N($I1033)&lt;N($H1033),"Envío parcial · en camino","En camino"),IF($K1033=$I1033,IF(N($I1033)&lt;N($H1033),"Recibido · envío parcial","Recibido OK"),"Recibido con diferencia"))))</f>
        <v/>
      </c>
      <c r="T1033" s="13" t="n"/>
      <c r="U1033" s="15">
        <f>IF(OR($A1033="",$A1033&lt;&gt;Remito!$C$3),"",COUNTIF($A$2:$A1033,$A1033))</f>
        <v/>
      </c>
    </row>
    <row r="1034">
      <c r="A1034" s="13" t="n"/>
      <c r="B1034" s="14" t="n"/>
      <c r="C1034" s="13" t="n"/>
      <c r="D1034" s="13" t="n"/>
      <c r="E1034" s="13" t="n"/>
      <c r="F1034" s="15">
        <f>IF($E1034="","",IFERROR(INDEX('Sucursales y productos'!$E$2:$E$301,MATCH($E1034,'Sucursales y productos'!$D$2:$D$301,0)),"Código no cargado"))</f>
        <v/>
      </c>
      <c r="G1034" s="15">
        <f>IF($E1034="","",IFERROR(INDEX('Sucursales y productos'!$F$2:$F$301,MATCH($E1034,'Sucursales y productos'!$D$2:$D$301,0)),""))</f>
        <v/>
      </c>
      <c r="H1034" s="16" t="n"/>
      <c r="I1034" s="16" t="n"/>
      <c r="J1034" s="14" t="n"/>
      <c r="K1034" s="16" t="n"/>
      <c r="L1034" s="14" t="n"/>
      <c r="M1034" s="13" t="n"/>
      <c r="N1034" s="17">
        <f>IF(OR($H1034="",$I1034=""),"",MAX(0,$H1034-$I1034))</f>
        <v/>
      </c>
      <c r="O1034" s="17">
        <f>IF(OR($I1034="",$K1034=""),"",$K1034-$I1034)</f>
        <v/>
      </c>
      <c r="P1034" s="18">
        <f>IF($E1034="","",IFERROR(INDEX('Sucursales y productos'!$G$2:$G$301,MATCH($E1034,'Sucursales y productos'!$D$2:$D$301,0)),0))</f>
        <v/>
      </c>
      <c r="Q1034" s="18">
        <f>IF($O1034="","",$O1034*N($P1034))</f>
        <v/>
      </c>
      <c r="R1034" s="18">
        <f>IF($I1034="","",$I1034*N($P1034))</f>
        <v/>
      </c>
      <c r="S1034" s="15">
        <f>IF($E1034="","",IF($I1034="","Pedido sin enviar",IF($K1034="",IF(N($I1034)&lt;N($H1034),"Envío parcial · en camino","En camino"),IF($K1034=$I1034,IF(N($I1034)&lt;N($H1034),"Recibido · envío parcial","Recibido OK"),"Recibido con diferencia"))))</f>
        <v/>
      </c>
      <c r="T1034" s="13" t="n"/>
      <c r="U1034" s="15">
        <f>IF(OR($A1034="",$A1034&lt;&gt;Remito!$C$3),"",COUNTIF($A$2:$A1034,$A1034))</f>
        <v/>
      </c>
    </row>
    <row r="1035">
      <c r="A1035" s="13" t="n"/>
      <c r="B1035" s="14" t="n"/>
      <c r="C1035" s="13" t="n"/>
      <c r="D1035" s="13" t="n"/>
      <c r="E1035" s="13" t="n"/>
      <c r="F1035" s="15">
        <f>IF($E1035="","",IFERROR(INDEX('Sucursales y productos'!$E$2:$E$301,MATCH($E1035,'Sucursales y productos'!$D$2:$D$301,0)),"Código no cargado"))</f>
        <v/>
      </c>
      <c r="G1035" s="15">
        <f>IF($E1035="","",IFERROR(INDEX('Sucursales y productos'!$F$2:$F$301,MATCH($E1035,'Sucursales y productos'!$D$2:$D$301,0)),""))</f>
        <v/>
      </c>
      <c r="H1035" s="16" t="n"/>
      <c r="I1035" s="16" t="n"/>
      <c r="J1035" s="14" t="n"/>
      <c r="K1035" s="16" t="n"/>
      <c r="L1035" s="14" t="n"/>
      <c r="M1035" s="13" t="n"/>
      <c r="N1035" s="17">
        <f>IF(OR($H1035="",$I1035=""),"",MAX(0,$H1035-$I1035))</f>
        <v/>
      </c>
      <c r="O1035" s="17">
        <f>IF(OR($I1035="",$K1035=""),"",$K1035-$I1035)</f>
        <v/>
      </c>
      <c r="P1035" s="18">
        <f>IF($E1035="","",IFERROR(INDEX('Sucursales y productos'!$G$2:$G$301,MATCH($E1035,'Sucursales y productos'!$D$2:$D$301,0)),0))</f>
        <v/>
      </c>
      <c r="Q1035" s="18">
        <f>IF($O1035="","",$O1035*N($P1035))</f>
        <v/>
      </c>
      <c r="R1035" s="18">
        <f>IF($I1035="","",$I1035*N($P1035))</f>
        <v/>
      </c>
      <c r="S1035" s="15">
        <f>IF($E1035="","",IF($I1035="","Pedido sin enviar",IF($K1035="",IF(N($I1035)&lt;N($H1035),"Envío parcial · en camino","En camino"),IF($K1035=$I1035,IF(N($I1035)&lt;N($H1035),"Recibido · envío parcial","Recibido OK"),"Recibido con diferencia"))))</f>
        <v/>
      </c>
      <c r="T1035" s="13" t="n"/>
      <c r="U1035" s="15">
        <f>IF(OR($A1035="",$A1035&lt;&gt;Remito!$C$3),"",COUNTIF($A$2:$A1035,$A1035))</f>
        <v/>
      </c>
    </row>
    <row r="1036">
      <c r="A1036" s="13" t="n"/>
      <c r="B1036" s="14" t="n"/>
      <c r="C1036" s="13" t="n"/>
      <c r="D1036" s="13" t="n"/>
      <c r="E1036" s="13" t="n"/>
      <c r="F1036" s="15">
        <f>IF($E1036="","",IFERROR(INDEX('Sucursales y productos'!$E$2:$E$301,MATCH($E1036,'Sucursales y productos'!$D$2:$D$301,0)),"Código no cargado"))</f>
        <v/>
      </c>
      <c r="G1036" s="15">
        <f>IF($E1036="","",IFERROR(INDEX('Sucursales y productos'!$F$2:$F$301,MATCH($E1036,'Sucursales y productos'!$D$2:$D$301,0)),""))</f>
        <v/>
      </c>
      <c r="H1036" s="16" t="n"/>
      <c r="I1036" s="16" t="n"/>
      <c r="J1036" s="14" t="n"/>
      <c r="K1036" s="16" t="n"/>
      <c r="L1036" s="14" t="n"/>
      <c r="M1036" s="13" t="n"/>
      <c r="N1036" s="17">
        <f>IF(OR($H1036="",$I1036=""),"",MAX(0,$H1036-$I1036))</f>
        <v/>
      </c>
      <c r="O1036" s="17">
        <f>IF(OR($I1036="",$K1036=""),"",$K1036-$I1036)</f>
        <v/>
      </c>
      <c r="P1036" s="18">
        <f>IF($E1036="","",IFERROR(INDEX('Sucursales y productos'!$G$2:$G$301,MATCH($E1036,'Sucursales y productos'!$D$2:$D$301,0)),0))</f>
        <v/>
      </c>
      <c r="Q1036" s="18">
        <f>IF($O1036="","",$O1036*N($P1036))</f>
        <v/>
      </c>
      <c r="R1036" s="18">
        <f>IF($I1036="","",$I1036*N($P1036))</f>
        <v/>
      </c>
      <c r="S1036" s="15">
        <f>IF($E1036="","",IF($I1036="","Pedido sin enviar",IF($K1036="",IF(N($I1036)&lt;N($H1036),"Envío parcial · en camino","En camino"),IF($K1036=$I1036,IF(N($I1036)&lt;N($H1036),"Recibido · envío parcial","Recibido OK"),"Recibido con diferencia"))))</f>
        <v/>
      </c>
      <c r="T1036" s="13" t="n"/>
      <c r="U1036" s="15">
        <f>IF(OR($A1036="",$A1036&lt;&gt;Remito!$C$3),"",COUNTIF($A$2:$A1036,$A1036))</f>
        <v/>
      </c>
    </row>
    <row r="1037">
      <c r="A1037" s="13" t="n"/>
      <c r="B1037" s="14" t="n"/>
      <c r="C1037" s="13" t="n"/>
      <c r="D1037" s="13" t="n"/>
      <c r="E1037" s="13" t="n"/>
      <c r="F1037" s="15">
        <f>IF($E1037="","",IFERROR(INDEX('Sucursales y productos'!$E$2:$E$301,MATCH($E1037,'Sucursales y productos'!$D$2:$D$301,0)),"Código no cargado"))</f>
        <v/>
      </c>
      <c r="G1037" s="15">
        <f>IF($E1037="","",IFERROR(INDEX('Sucursales y productos'!$F$2:$F$301,MATCH($E1037,'Sucursales y productos'!$D$2:$D$301,0)),""))</f>
        <v/>
      </c>
      <c r="H1037" s="16" t="n"/>
      <c r="I1037" s="16" t="n"/>
      <c r="J1037" s="14" t="n"/>
      <c r="K1037" s="16" t="n"/>
      <c r="L1037" s="14" t="n"/>
      <c r="M1037" s="13" t="n"/>
      <c r="N1037" s="17">
        <f>IF(OR($H1037="",$I1037=""),"",MAX(0,$H1037-$I1037))</f>
        <v/>
      </c>
      <c r="O1037" s="17">
        <f>IF(OR($I1037="",$K1037=""),"",$K1037-$I1037)</f>
        <v/>
      </c>
      <c r="P1037" s="18">
        <f>IF($E1037="","",IFERROR(INDEX('Sucursales y productos'!$G$2:$G$301,MATCH($E1037,'Sucursales y productos'!$D$2:$D$301,0)),0))</f>
        <v/>
      </c>
      <c r="Q1037" s="18">
        <f>IF($O1037="","",$O1037*N($P1037))</f>
        <v/>
      </c>
      <c r="R1037" s="18">
        <f>IF($I1037="","",$I1037*N($P1037))</f>
        <v/>
      </c>
      <c r="S1037" s="15">
        <f>IF($E1037="","",IF($I1037="","Pedido sin enviar",IF($K1037="",IF(N($I1037)&lt;N($H1037),"Envío parcial · en camino","En camino"),IF($K1037=$I1037,IF(N($I1037)&lt;N($H1037),"Recibido · envío parcial","Recibido OK"),"Recibido con diferencia"))))</f>
        <v/>
      </c>
      <c r="T1037" s="13" t="n"/>
      <c r="U1037" s="15">
        <f>IF(OR($A1037="",$A1037&lt;&gt;Remito!$C$3),"",COUNTIF($A$2:$A1037,$A1037))</f>
        <v/>
      </c>
    </row>
    <row r="1038">
      <c r="A1038" s="13" t="n"/>
      <c r="B1038" s="14" t="n"/>
      <c r="C1038" s="13" t="n"/>
      <c r="D1038" s="13" t="n"/>
      <c r="E1038" s="13" t="n"/>
      <c r="F1038" s="15">
        <f>IF($E1038="","",IFERROR(INDEX('Sucursales y productos'!$E$2:$E$301,MATCH($E1038,'Sucursales y productos'!$D$2:$D$301,0)),"Código no cargado"))</f>
        <v/>
      </c>
      <c r="G1038" s="15">
        <f>IF($E1038="","",IFERROR(INDEX('Sucursales y productos'!$F$2:$F$301,MATCH($E1038,'Sucursales y productos'!$D$2:$D$301,0)),""))</f>
        <v/>
      </c>
      <c r="H1038" s="16" t="n"/>
      <c r="I1038" s="16" t="n"/>
      <c r="J1038" s="14" t="n"/>
      <c r="K1038" s="16" t="n"/>
      <c r="L1038" s="14" t="n"/>
      <c r="M1038" s="13" t="n"/>
      <c r="N1038" s="17">
        <f>IF(OR($H1038="",$I1038=""),"",MAX(0,$H1038-$I1038))</f>
        <v/>
      </c>
      <c r="O1038" s="17">
        <f>IF(OR($I1038="",$K1038=""),"",$K1038-$I1038)</f>
        <v/>
      </c>
      <c r="P1038" s="18">
        <f>IF($E1038="","",IFERROR(INDEX('Sucursales y productos'!$G$2:$G$301,MATCH($E1038,'Sucursales y productos'!$D$2:$D$301,0)),0))</f>
        <v/>
      </c>
      <c r="Q1038" s="18">
        <f>IF($O1038="","",$O1038*N($P1038))</f>
        <v/>
      </c>
      <c r="R1038" s="18">
        <f>IF($I1038="","",$I1038*N($P1038))</f>
        <v/>
      </c>
      <c r="S1038" s="15">
        <f>IF($E1038="","",IF($I1038="","Pedido sin enviar",IF($K1038="",IF(N($I1038)&lt;N($H1038),"Envío parcial · en camino","En camino"),IF($K1038=$I1038,IF(N($I1038)&lt;N($H1038),"Recibido · envío parcial","Recibido OK"),"Recibido con diferencia"))))</f>
        <v/>
      </c>
      <c r="T1038" s="13" t="n"/>
      <c r="U1038" s="15">
        <f>IF(OR($A1038="",$A1038&lt;&gt;Remito!$C$3),"",COUNTIF($A$2:$A1038,$A1038))</f>
        <v/>
      </c>
    </row>
    <row r="1039">
      <c r="A1039" s="13" t="n"/>
      <c r="B1039" s="14" t="n"/>
      <c r="C1039" s="13" t="n"/>
      <c r="D1039" s="13" t="n"/>
      <c r="E1039" s="13" t="n"/>
      <c r="F1039" s="15">
        <f>IF($E1039="","",IFERROR(INDEX('Sucursales y productos'!$E$2:$E$301,MATCH($E1039,'Sucursales y productos'!$D$2:$D$301,0)),"Código no cargado"))</f>
        <v/>
      </c>
      <c r="G1039" s="15">
        <f>IF($E1039="","",IFERROR(INDEX('Sucursales y productos'!$F$2:$F$301,MATCH($E1039,'Sucursales y productos'!$D$2:$D$301,0)),""))</f>
        <v/>
      </c>
      <c r="H1039" s="16" t="n"/>
      <c r="I1039" s="16" t="n"/>
      <c r="J1039" s="14" t="n"/>
      <c r="K1039" s="16" t="n"/>
      <c r="L1039" s="14" t="n"/>
      <c r="M1039" s="13" t="n"/>
      <c r="N1039" s="17">
        <f>IF(OR($H1039="",$I1039=""),"",MAX(0,$H1039-$I1039))</f>
        <v/>
      </c>
      <c r="O1039" s="17">
        <f>IF(OR($I1039="",$K1039=""),"",$K1039-$I1039)</f>
        <v/>
      </c>
      <c r="P1039" s="18">
        <f>IF($E1039="","",IFERROR(INDEX('Sucursales y productos'!$G$2:$G$301,MATCH($E1039,'Sucursales y productos'!$D$2:$D$301,0)),0))</f>
        <v/>
      </c>
      <c r="Q1039" s="18">
        <f>IF($O1039="","",$O1039*N($P1039))</f>
        <v/>
      </c>
      <c r="R1039" s="18">
        <f>IF($I1039="","",$I1039*N($P1039))</f>
        <v/>
      </c>
      <c r="S1039" s="15">
        <f>IF($E1039="","",IF($I1039="","Pedido sin enviar",IF($K1039="",IF(N($I1039)&lt;N($H1039),"Envío parcial · en camino","En camino"),IF($K1039=$I1039,IF(N($I1039)&lt;N($H1039),"Recibido · envío parcial","Recibido OK"),"Recibido con diferencia"))))</f>
        <v/>
      </c>
      <c r="T1039" s="13" t="n"/>
      <c r="U1039" s="15">
        <f>IF(OR($A1039="",$A1039&lt;&gt;Remito!$C$3),"",COUNTIF($A$2:$A1039,$A1039))</f>
        <v/>
      </c>
    </row>
    <row r="1040">
      <c r="A1040" s="13" t="n"/>
      <c r="B1040" s="14" t="n"/>
      <c r="C1040" s="13" t="n"/>
      <c r="D1040" s="13" t="n"/>
      <c r="E1040" s="13" t="n"/>
      <c r="F1040" s="15">
        <f>IF($E1040="","",IFERROR(INDEX('Sucursales y productos'!$E$2:$E$301,MATCH($E1040,'Sucursales y productos'!$D$2:$D$301,0)),"Código no cargado"))</f>
        <v/>
      </c>
      <c r="G1040" s="15">
        <f>IF($E1040="","",IFERROR(INDEX('Sucursales y productos'!$F$2:$F$301,MATCH($E1040,'Sucursales y productos'!$D$2:$D$301,0)),""))</f>
        <v/>
      </c>
      <c r="H1040" s="16" t="n"/>
      <c r="I1040" s="16" t="n"/>
      <c r="J1040" s="14" t="n"/>
      <c r="K1040" s="16" t="n"/>
      <c r="L1040" s="14" t="n"/>
      <c r="M1040" s="13" t="n"/>
      <c r="N1040" s="17">
        <f>IF(OR($H1040="",$I1040=""),"",MAX(0,$H1040-$I1040))</f>
        <v/>
      </c>
      <c r="O1040" s="17">
        <f>IF(OR($I1040="",$K1040=""),"",$K1040-$I1040)</f>
        <v/>
      </c>
      <c r="P1040" s="18">
        <f>IF($E1040="","",IFERROR(INDEX('Sucursales y productos'!$G$2:$G$301,MATCH($E1040,'Sucursales y productos'!$D$2:$D$301,0)),0))</f>
        <v/>
      </c>
      <c r="Q1040" s="18">
        <f>IF($O1040="","",$O1040*N($P1040))</f>
        <v/>
      </c>
      <c r="R1040" s="18">
        <f>IF($I1040="","",$I1040*N($P1040))</f>
        <v/>
      </c>
      <c r="S1040" s="15">
        <f>IF($E1040="","",IF($I1040="","Pedido sin enviar",IF($K1040="",IF(N($I1040)&lt;N($H1040),"Envío parcial · en camino","En camino"),IF($K1040=$I1040,IF(N($I1040)&lt;N($H1040),"Recibido · envío parcial","Recibido OK"),"Recibido con diferencia"))))</f>
        <v/>
      </c>
      <c r="T1040" s="13" t="n"/>
      <c r="U1040" s="15">
        <f>IF(OR($A1040="",$A1040&lt;&gt;Remito!$C$3),"",COUNTIF($A$2:$A1040,$A1040))</f>
        <v/>
      </c>
    </row>
    <row r="1041">
      <c r="A1041" s="13" t="n"/>
      <c r="B1041" s="14" t="n"/>
      <c r="C1041" s="13" t="n"/>
      <c r="D1041" s="13" t="n"/>
      <c r="E1041" s="13" t="n"/>
      <c r="F1041" s="15">
        <f>IF($E1041="","",IFERROR(INDEX('Sucursales y productos'!$E$2:$E$301,MATCH($E1041,'Sucursales y productos'!$D$2:$D$301,0)),"Código no cargado"))</f>
        <v/>
      </c>
      <c r="G1041" s="15">
        <f>IF($E1041="","",IFERROR(INDEX('Sucursales y productos'!$F$2:$F$301,MATCH($E1041,'Sucursales y productos'!$D$2:$D$301,0)),""))</f>
        <v/>
      </c>
      <c r="H1041" s="16" t="n"/>
      <c r="I1041" s="16" t="n"/>
      <c r="J1041" s="14" t="n"/>
      <c r="K1041" s="16" t="n"/>
      <c r="L1041" s="14" t="n"/>
      <c r="M1041" s="13" t="n"/>
      <c r="N1041" s="17">
        <f>IF(OR($H1041="",$I1041=""),"",MAX(0,$H1041-$I1041))</f>
        <v/>
      </c>
      <c r="O1041" s="17">
        <f>IF(OR($I1041="",$K1041=""),"",$K1041-$I1041)</f>
        <v/>
      </c>
      <c r="P1041" s="18">
        <f>IF($E1041="","",IFERROR(INDEX('Sucursales y productos'!$G$2:$G$301,MATCH($E1041,'Sucursales y productos'!$D$2:$D$301,0)),0))</f>
        <v/>
      </c>
      <c r="Q1041" s="18">
        <f>IF($O1041="","",$O1041*N($P1041))</f>
        <v/>
      </c>
      <c r="R1041" s="18">
        <f>IF($I1041="","",$I1041*N($P1041))</f>
        <v/>
      </c>
      <c r="S1041" s="15">
        <f>IF($E1041="","",IF($I1041="","Pedido sin enviar",IF($K1041="",IF(N($I1041)&lt;N($H1041),"Envío parcial · en camino","En camino"),IF($K1041=$I1041,IF(N($I1041)&lt;N($H1041),"Recibido · envío parcial","Recibido OK"),"Recibido con diferencia"))))</f>
        <v/>
      </c>
      <c r="T1041" s="13" t="n"/>
      <c r="U1041" s="15">
        <f>IF(OR($A1041="",$A1041&lt;&gt;Remito!$C$3),"",COUNTIF($A$2:$A1041,$A1041))</f>
        <v/>
      </c>
    </row>
    <row r="1042">
      <c r="A1042" s="13" t="n"/>
      <c r="B1042" s="14" t="n"/>
      <c r="C1042" s="13" t="n"/>
      <c r="D1042" s="13" t="n"/>
      <c r="E1042" s="13" t="n"/>
      <c r="F1042" s="15">
        <f>IF($E1042="","",IFERROR(INDEX('Sucursales y productos'!$E$2:$E$301,MATCH($E1042,'Sucursales y productos'!$D$2:$D$301,0)),"Código no cargado"))</f>
        <v/>
      </c>
      <c r="G1042" s="15">
        <f>IF($E1042="","",IFERROR(INDEX('Sucursales y productos'!$F$2:$F$301,MATCH($E1042,'Sucursales y productos'!$D$2:$D$301,0)),""))</f>
        <v/>
      </c>
      <c r="H1042" s="16" t="n"/>
      <c r="I1042" s="16" t="n"/>
      <c r="J1042" s="14" t="n"/>
      <c r="K1042" s="16" t="n"/>
      <c r="L1042" s="14" t="n"/>
      <c r="M1042" s="13" t="n"/>
      <c r="N1042" s="17">
        <f>IF(OR($H1042="",$I1042=""),"",MAX(0,$H1042-$I1042))</f>
        <v/>
      </c>
      <c r="O1042" s="17">
        <f>IF(OR($I1042="",$K1042=""),"",$K1042-$I1042)</f>
        <v/>
      </c>
      <c r="P1042" s="18">
        <f>IF($E1042="","",IFERROR(INDEX('Sucursales y productos'!$G$2:$G$301,MATCH($E1042,'Sucursales y productos'!$D$2:$D$301,0)),0))</f>
        <v/>
      </c>
      <c r="Q1042" s="18">
        <f>IF($O1042="","",$O1042*N($P1042))</f>
        <v/>
      </c>
      <c r="R1042" s="18">
        <f>IF($I1042="","",$I1042*N($P1042))</f>
        <v/>
      </c>
      <c r="S1042" s="15">
        <f>IF($E1042="","",IF($I1042="","Pedido sin enviar",IF($K1042="",IF(N($I1042)&lt;N($H1042),"Envío parcial · en camino","En camino"),IF($K1042=$I1042,IF(N($I1042)&lt;N($H1042),"Recibido · envío parcial","Recibido OK"),"Recibido con diferencia"))))</f>
        <v/>
      </c>
      <c r="T1042" s="13" t="n"/>
      <c r="U1042" s="15">
        <f>IF(OR($A1042="",$A1042&lt;&gt;Remito!$C$3),"",COUNTIF($A$2:$A1042,$A1042))</f>
        <v/>
      </c>
    </row>
    <row r="1043">
      <c r="A1043" s="13" t="n"/>
      <c r="B1043" s="14" t="n"/>
      <c r="C1043" s="13" t="n"/>
      <c r="D1043" s="13" t="n"/>
      <c r="E1043" s="13" t="n"/>
      <c r="F1043" s="15">
        <f>IF($E1043="","",IFERROR(INDEX('Sucursales y productos'!$E$2:$E$301,MATCH($E1043,'Sucursales y productos'!$D$2:$D$301,0)),"Código no cargado"))</f>
        <v/>
      </c>
      <c r="G1043" s="15">
        <f>IF($E1043="","",IFERROR(INDEX('Sucursales y productos'!$F$2:$F$301,MATCH($E1043,'Sucursales y productos'!$D$2:$D$301,0)),""))</f>
        <v/>
      </c>
      <c r="H1043" s="16" t="n"/>
      <c r="I1043" s="16" t="n"/>
      <c r="J1043" s="14" t="n"/>
      <c r="K1043" s="16" t="n"/>
      <c r="L1043" s="14" t="n"/>
      <c r="M1043" s="13" t="n"/>
      <c r="N1043" s="17">
        <f>IF(OR($H1043="",$I1043=""),"",MAX(0,$H1043-$I1043))</f>
        <v/>
      </c>
      <c r="O1043" s="17">
        <f>IF(OR($I1043="",$K1043=""),"",$K1043-$I1043)</f>
        <v/>
      </c>
      <c r="P1043" s="18">
        <f>IF($E1043="","",IFERROR(INDEX('Sucursales y productos'!$G$2:$G$301,MATCH($E1043,'Sucursales y productos'!$D$2:$D$301,0)),0))</f>
        <v/>
      </c>
      <c r="Q1043" s="18">
        <f>IF($O1043="","",$O1043*N($P1043))</f>
        <v/>
      </c>
      <c r="R1043" s="18">
        <f>IF($I1043="","",$I1043*N($P1043))</f>
        <v/>
      </c>
      <c r="S1043" s="15">
        <f>IF($E1043="","",IF($I1043="","Pedido sin enviar",IF($K1043="",IF(N($I1043)&lt;N($H1043),"Envío parcial · en camino","En camino"),IF($K1043=$I1043,IF(N($I1043)&lt;N($H1043),"Recibido · envío parcial","Recibido OK"),"Recibido con diferencia"))))</f>
        <v/>
      </c>
      <c r="T1043" s="13" t="n"/>
      <c r="U1043" s="15">
        <f>IF(OR($A1043="",$A1043&lt;&gt;Remito!$C$3),"",COUNTIF($A$2:$A1043,$A1043))</f>
        <v/>
      </c>
    </row>
    <row r="1044">
      <c r="A1044" s="13" t="n"/>
      <c r="B1044" s="14" t="n"/>
      <c r="C1044" s="13" t="n"/>
      <c r="D1044" s="13" t="n"/>
      <c r="E1044" s="13" t="n"/>
      <c r="F1044" s="15">
        <f>IF($E1044="","",IFERROR(INDEX('Sucursales y productos'!$E$2:$E$301,MATCH($E1044,'Sucursales y productos'!$D$2:$D$301,0)),"Código no cargado"))</f>
        <v/>
      </c>
      <c r="G1044" s="15">
        <f>IF($E1044="","",IFERROR(INDEX('Sucursales y productos'!$F$2:$F$301,MATCH($E1044,'Sucursales y productos'!$D$2:$D$301,0)),""))</f>
        <v/>
      </c>
      <c r="H1044" s="16" t="n"/>
      <c r="I1044" s="16" t="n"/>
      <c r="J1044" s="14" t="n"/>
      <c r="K1044" s="16" t="n"/>
      <c r="L1044" s="14" t="n"/>
      <c r="M1044" s="13" t="n"/>
      <c r="N1044" s="17">
        <f>IF(OR($H1044="",$I1044=""),"",MAX(0,$H1044-$I1044))</f>
        <v/>
      </c>
      <c r="O1044" s="17">
        <f>IF(OR($I1044="",$K1044=""),"",$K1044-$I1044)</f>
        <v/>
      </c>
      <c r="P1044" s="18">
        <f>IF($E1044="","",IFERROR(INDEX('Sucursales y productos'!$G$2:$G$301,MATCH($E1044,'Sucursales y productos'!$D$2:$D$301,0)),0))</f>
        <v/>
      </c>
      <c r="Q1044" s="18">
        <f>IF($O1044="","",$O1044*N($P1044))</f>
        <v/>
      </c>
      <c r="R1044" s="18">
        <f>IF($I1044="","",$I1044*N($P1044))</f>
        <v/>
      </c>
      <c r="S1044" s="15">
        <f>IF($E1044="","",IF($I1044="","Pedido sin enviar",IF($K1044="",IF(N($I1044)&lt;N($H1044),"Envío parcial · en camino","En camino"),IF($K1044=$I1044,IF(N($I1044)&lt;N($H1044),"Recibido · envío parcial","Recibido OK"),"Recibido con diferencia"))))</f>
        <v/>
      </c>
      <c r="T1044" s="13" t="n"/>
      <c r="U1044" s="15">
        <f>IF(OR($A1044="",$A1044&lt;&gt;Remito!$C$3),"",COUNTIF($A$2:$A1044,$A1044))</f>
        <v/>
      </c>
    </row>
    <row r="1045">
      <c r="A1045" s="13" t="n"/>
      <c r="B1045" s="14" t="n"/>
      <c r="C1045" s="13" t="n"/>
      <c r="D1045" s="13" t="n"/>
      <c r="E1045" s="13" t="n"/>
      <c r="F1045" s="15">
        <f>IF($E1045="","",IFERROR(INDEX('Sucursales y productos'!$E$2:$E$301,MATCH($E1045,'Sucursales y productos'!$D$2:$D$301,0)),"Código no cargado"))</f>
        <v/>
      </c>
      <c r="G1045" s="15">
        <f>IF($E1045="","",IFERROR(INDEX('Sucursales y productos'!$F$2:$F$301,MATCH($E1045,'Sucursales y productos'!$D$2:$D$301,0)),""))</f>
        <v/>
      </c>
      <c r="H1045" s="16" t="n"/>
      <c r="I1045" s="16" t="n"/>
      <c r="J1045" s="14" t="n"/>
      <c r="K1045" s="16" t="n"/>
      <c r="L1045" s="14" t="n"/>
      <c r="M1045" s="13" t="n"/>
      <c r="N1045" s="17">
        <f>IF(OR($H1045="",$I1045=""),"",MAX(0,$H1045-$I1045))</f>
        <v/>
      </c>
      <c r="O1045" s="17">
        <f>IF(OR($I1045="",$K1045=""),"",$K1045-$I1045)</f>
        <v/>
      </c>
      <c r="P1045" s="18">
        <f>IF($E1045="","",IFERROR(INDEX('Sucursales y productos'!$G$2:$G$301,MATCH($E1045,'Sucursales y productos'!$D$2:$D$301,0)),0))</f>
        <v/>
      </c>
      <c r="Q1045" s="18">
        <f>IF($O1045="","",$O1045*N($P1045))</f>
        <v/>
      </c>
      <c r="R1045" s="18">
        <f>IF($I1045="","",$I1045*N($P1045))</f>
        <v/>
      </c>
      <c r="S1045" s="15">
        <f>IF($E1045="","",IF($I1045="","Pedido sin enviar",IF($K1045="",IF(N($I1045)&lt;N($H1045),"Envío parcial · en camino","En camino"),IF($K1045=$I1045,IF(N($I1045)&lt;N($H1045),"Recibido · envío parcial","Recibido OK"),"Recibido con diferencia"))))</f>
        <v/>
      </c>
      <c r="T1045" s="13" t="n"/>
      <c r="U1045" s="15">
        <f>IF(OR($A1045="",$A1045&lt;&gt;Remito!$C$3),"",COUNTIF($A$2:$A1045,$A1045))</f>
        <v/>
      </c>
    </row>
    <row r="1046">
      <c r="A1046" s="13" t="n"/>
      <c r="B1046" s="14" t="n"/>
      <c r="C1046" s="13" t="n"/>
      <c r="D1046" s="13" t="n"/>
      <c r="E1046" s="13" t="n"/>
      <c r="F1046" s="15">
        <f>IF($E1046="","",IFERROR(INDEX('Sucursales y productos'!$E$2:$E$301,MATCH($E1046,'Sucursales y productos'!$D$2:$D$301,0)),"Código no cargado"))</f>
        <v/>
      </c>
      <c r="G1046" s="15">
        <f>IF($E1046="","",IFERROR(INDEX('Sucursales y productos'!$F$2:$F$301,MATCH($E1046,'Sucursales y productos'!$D$2:$D$301,0)),""))</f>
        <v/>
      </c>
      <c r="H1046" s="16" t="n"/>
      <c r="I1046" s="16" t="n"/>
      <c r="J1046" s="14" t="n"/>
      <c r="K1046" s="16" t="n"/>
      <c r="L1046" s="14" t="n"/>
      <c r="M1046" s="13" t="n"/>
      <c r="N1046" s="17">
        <f>IF(OR($H1046="",$I1046=""),"",MAX(0,$H1046-$I1046))</f>
        <v/>
      </c>
      <c r="O1046" s="17">
        <f>IF(OR($I1046="",$K1046=""),"",$K1046-$I1046)</f>
        <v/>
      </c>
      <c r="P1046" s="18">
        <f>IF($E1046="","",IFERROR(INDEX('Sucursales y productos'!$G$2:$G$301,MATCH($E1046,'Sucursales y productos'!$D$2:$D$301,0)),0))</f>
        <v/>
      </c>
      <c r="Q1046" s="18">
        <f>IF($O1046="","",$O1046*N($P1046))</f>
        <v/>
      </c>
      <c r="R1046" s="18">
        <f>IF($I1046="","",$I1046*N($P1046))</f>
        <v/>
      </c>
      <c r="S1046" s="15">
        <f>IF($E1046="","",IF($I1046="","Pedido sin enviar",IF($K1046="",IF(N($I1046)&lt;N($H1046),"Envío parcial · en camino","En camino"),IF($K1046=$I1046,IF(N($I1046)&lt;N($H1046),"Recibido · envío parcial","Recibido OK"),"Recibido con diferencia"))))</f>
        <v/>
      </c>
      <c r="T1046" s="13" t="n"/>
      <c r="U1046" s="15">
        <f>IF(OR($A1046="",$A1046&lt;&gt;Remito!$C$3),"",COUNTIF($A$2:$A1046,$A1046))</f>
        <v/>
      </c>
    </row>
    <row r="1047">
      <c r="A1047" s="13" t="n"/>
      <c r="B1047" s="14" t="n"/>
      <c r="C1047" s="13" t="n"/>
      <c r="D1047" s="13" t="n"/>
      <c r="E1047" s="13" t="n"/>
      <c r="F1047" s="15">
        <f>IF($E1047="","",IFERROR(INDEX('Sucursales y productos'!$E$2:$E$301,MATCH($E1047,'Sucursales y productos'!$D$2:$D$301,0)),"Código no cargado"))</f>
        <v/>
      </c>
      <c r="G1047" s="15">
        <f>IF($E1047="","",IFERROR(INDEX('Sucursales y productos'!$F$2:$F$301,MATCH($E1047,'Sucursales y productos'!$D$2:$D$301,0)),""))</f>
        <v/>
      </c>
      <c r="H1047" s="16" t="n"/>
      <c r="I1047" s="16" t="n"/>
      <c r="J1047" s="14" t="n"/>
      <c r="K1047" s="16" t="n"/>
      <c r="L1047" s="14" t="n"/>
      <c r="M1047" s="13" t="n"/>
      <c r="N1047" s="17">
        <f>IF(OR($H1047="",$I1047=""),"",MAX(0,$H1047-$I1047))</f>
        <v/>
      </c>
      <c r="O1047" s="17">
        <f>IF(OR($I1047="",$K1047=""),"",$K1047-$I1047)</f>
        <v/>
      </c>
      <c r="P1047" s="18">
        <f>IF($E1047="","",IFERROR(INDEX('Sucursales y productos'!$G$2:$G$301,MATCH($E1047,'Sucursales y productos'!$D$2:$D$301,0)),0))</f>
        <v/>
      </c>
      <c r="Q1047" s="18">
        <f>IF($O1047="","",$O1047*N($P1047))</f>
        <v/>
      </c>
      <c r="R1047" s="18">
        <f>IF($I1047="","",$I1047*N($P1047))</f>
        <v/>
      </c>
      <c r="S1047" s="15">
        <f>IF($E1047="","",IF($I1047="","Pedido sin enviar",IF($K1047="",IF(N($I1047)&lt;N($H1047),"Envío parcial · en camino","En camino"),IF($K1047=$I1047,IF(N($I1047)&lt;N($H1047),"Recibido · envío parcial","Recibido OK"),"Recibido con diferencia"))))</f>
        <v/>
      </c>
      <c r="T1047" s="13" t="n"/>
      <c r="U1047" s="15">
        <f>IF(OR($A1047="",$A1047&lt;&gt;Remito!$C$3),"",COUNTIF($A$2:$A1047,$A1047))</f>
        <v/>
      </c>
    </row>
    <row r="1048">
      <c r="A1048" s="13" t="n"/>
      <c r="B1048" s="14" t="n"/>
      <c r="C1048" s="13" t="n"/>
      <c r="D1048" s="13" t="n"/>
      <c r="E1048" s="13" t="n"/>
      <c r="F1048" s="15">
        <f>IF($E1048="","",IFERROR(INDEX('Sucursales y productos'!$E$2:$E$301,MATCH($E1048,'Sucursales y productos'!$D$2:$D$301,0)),"Código no cargado"))</f>
        <v/>
      </c>
      <c r="G1048" s="15">
        <f>IF($E1048="","",IFERROR(INDEX('Sucursales y productos'!$F$2:$F$301,MATCH($E1048,'Sucursales y productos'!$D$2:$D$301,0)),""))</f>
        <v/>
      </c>
      <c r="H1048" s="16" t="n"/>
      <c r="I1048" s="16" t="n"/>
      <c r="J1048" s="14" t="n"/>
      <c r="K1048" s="16" t="n"/>
      <c r="L1048" s="14" t="n"/>
      <c r="M1048" s="13" t="n"/>
      <c r="N1048" s="17">
        <f>IF(OR($H1048="",$I1048=""),"",MAX(0,$H1048-$I1048))</f>
        <v/>
      </c>
      <c r="O1048" s="17">
        <f>IF(OR($I1048="",$K1048=""),"",$K1048-$I1048)</f>
        <v/>
      </c>
      <c r="P1048" s="18">
        <f>IF($E1048="","",IFERROR(INDEX('Sucursales y productos'!$G$2:$G$301,MATCH($E1048,'Sucursales y productos'!$D$2:$D$301,0)),0))</f>
        <v/>
      </c>
      <c r="Q1048" s="18">
        <f>IF($O1048="","",$O1048*N($P1048))</f>
        <v/>
      </c>
      <c r="R1048" s="18">
        <f>IF($I1048="","",$I1048*N($P1048))</f>
        <v/>
      </c>
      <c r="S1048" s="15">
        <f>IF($E1048="","",IF($I1048="","Pedido sin enviar",IF($K1048="",IF(N($I1048)&lt;N($H1048),"Envío parcial · en camino","En camino"),IF($K1048=$I1048,IF(N($I1048)&lt;N($H1048),"Recibido · envío parcial","Recibido OK"),"Recibido con diferencia"))))</f>
        <v/>
      </c>
      <c r="T1048" s="13" t="n"/>
      <c r="U1048" s="15">
        <f>IF(OR($A1048="",$A1048&lt;&gt;Remito!$C$3),"",COUNTIF($A$2:$A1048,$A1048))</f>
        <v/>
      </c>
    </row>
    <row r="1049">
      <c r="A1049" s="13" t="n"/>
      <c r="B1049" s="14" t="n"/>
      <c r="C1049" s="13" t="n"/>
      <c r="D1049" s="13" t="n"/>
      <c r="E1049" s="13" t="n"/>
      <c r="F1049" s="15">
        <f>IF($E1049="","",IFERROR(INDEX('Sucursales y productos'!$E$2:$E$301,MATCH($E1049,'Sucursales y productos'!$D$2:$D$301,0)),"Código no cargado"))</f>
        <v/>
      </c>
      <c r="G1049" s="15">
        <f>IF($E1049="","",IFERROR(INDEX('Sucursales y productos'!$F$2:$F$301,MATCH($E1049,'Sucursales y productos'!$D$2:$D$301,0)),""))</f>
        <v/>
      </c>
      <c r="H1049" s="16" t="n"/>
      <c r="I1049" s="16" t="n"/>
      <c r="J1049" s="14" t="n"/>
      <c r="K1049" s="16" t="n"/>
      <c r="L1049" s="14" t="n"/>
      <c r="M1049" s="13" t="n"/>
      <c r="N1049" s="17">
        <f>IF(OR($H1049="",$I1049=""),"",MAX(0,$H1049-$I1049))</f>
        <v/>
      </c>
      <c r="O1049" s="17">
        <f>IF(OR($I1049="",$K1049=""),"",$K1049-$I1049)</f>
        <v/>
      </c>
      <c r="P1049" s="18">
        <f>IF($E1049="","",IFERROR(INDEX('Sucursales y productos'!$G$2:$G$301,MATCH($E1049,'Sucursales y productos'!$D$2:$D$301,0)),0))</f>
        <v/>
      </c>
      <c r="Q1049" s="18">
        <f>IF($O1049="","",$O1049*N($P1049))</f>
        <v/>
      </c>
      <c r="R1049" s="18">
        <f>IF($I1049="","",$I1049*N($P1049))</f>
        <v/>
      </c>
      <c r="S1049" s="15">
        <f>IF($E1049="","",IF($I1049="","Pedido sin enviar",IF($K1049="",IF(N($I1049)&lt;N($H1049),"Envío parcial · en camino","En camino"),IF($K1049=$I1049,IF(N($I1049)&lt;N($H1049),"Recibido · envío parcial","Recibido OK"),"Recibido con diferencia"))))</f>
        <v/>
      </c>
      <c r="T1049" s="13" t="n"/>
      <c r="U1049" s="15">
        <f>IF(OR($A1049="",$A1049&lt;&gt;Remito!$C$3),"",COUNTIF($A$2:$A1049,$A1049))</f>
        <v/>
      </c>
    </row>
    <row r="1050">
      <c r="A1050" s="13" t="n"/>
      <c r="B1050" s="14" t="n"/>
      <c r="C1050" s="13" t="n"/>
      <c r="D1050" s="13" t="n"/>
      <c r="E1050" s="13" t="n"/>
      <c r="F1050" s="15">
        <f>IF($E1050="","",IFERROR(INDEX('Sucursales y productos'!$E$2:$E$301,MATCH($E1050,'Sucursales y productos'!$D$2:$D$301,0)),"Código no cargado"))</f>
        <v/>
      </c>
      <c r="G1050" s="15">
        <f>IF($E1050="","",IFERROR(INDEX('Sucursales y productos'!$F$2:$F$301,MATCH($E1050,'Sucursales y productos'!$D$2:$D$301,0)),""))</f>
        <v/>
      </c>
      <c r="H1050" s="16" t="n"/>
      <c r="I1050" s="16" t="n"/>
      <c r="J1050" s="14" t="n"/>
      <c r="K1050" s="16" t="n"/>
      <c r="L1050" s="14" t="n"/>
      <c r="M1050" s="13" t="n"/>
      <c r="N1050" s="17">
        <f>IF(OR($H1050="",$I1050=""),"",MAX(0,$H1050-$I1050))</f>
        <v/>
      </c>
      <c r="O1050" s="17">
        <f>IF(OR($I1050="",$K1050=""),"",$K1050-$I1050)</f>
        <v/>
      </c>
      <c r="P1050" s="18">
        <f>IF($E1050="","",IFERROR(INDEX('Sucursales y productos'!$G$2:$G$301,MATCH($E1050,'Sucursales y productos'!$D$2:$D$301,0)),0))</f>
        <v/>
      </c>
      <c r="Q1050" s="18">
        <f>IF($O1050="","",$O1050*N($P1050))</f>
        <v/>
      </c>
      <c r="R1050" s="18">
        <f>IF($I1050="","",$I1050*N($P1050))</f>
        <v/>
      </c>
      <c r="S1050" s="15">
        <f>IF($E1050="","",IF($I1050="","Pedido sin enviar",IF($K1050="",IF(N($I1050)&lt;N($H1050),"Envío parcial · en camino","En camino"),IF($K1050=$I1050,IF(N($I1050)&lt;N($H1050),"Recibido · envío parcial","Recibido OK"),"Recibido con diferencia"))))</f>
        <v/>
      </c>
      <c r="T1050" s="13" t="n"/>
      <c r="U1050" s="15">
        <f>IF(OR($A1050="",$A1050&lt;&gt;Remito!$C$3),"",COUNTIF($A$2:$A1050,$A1050))</f>
        <v/>
      </c>
    </row>
    <row r="1051">
      <c r="A1051" s="13" t="n"/>
      <c r="B1051" s="14" t="n"/>
      <c r="C1051" s="13" t="n"/>
      <c r="D1051" s="13" t="n"/>
      <c r="E1051" s="13" t="n"/>
      <c r="F1051" s="15">
        <f>IF($E1051="","",IFERROR(INDEX('Sucursales y productos'!$E$2:$E$301,MATCH($E1051,'Sucursales y productos'!$D$2:$D$301,0)),"Código no cargado"))</f>
        <v/>
      </c>
      <c r="G1051" s="15">
        <f>IF($E1051="","",IFERROR(INDEX('Sucursales y productos'!$F$2:$F$301,MATCH($E1051,'Sucursales y productos'!$D$2:$D$301,0)),""))</f>
        <v/>
      </c>
      <c r="H1051" s="16" t="n"/>
      <c r="I1051" s="16" t="n"/>
      <c r="J1051" s="14" t="n"/>
      <c r="K1051" s="16" t="n"/>
      <c r="L1051" s="14" t="n"/>
      <c r="M1051" s="13" t="n"/>
      <c r="N1051" s="17">
        <f>IF(OR($H1051="",$I1051=""),"",MAX(0,$H1051-$I1051))</f>
        <v/>
      </c>
      <c r="O1051" s="17">
        <f>IF(OR($I1051="",$K1051=""),"",$K1051-$I1051)</f>
        <v/>
      </c>
      <c r="P1051" s="18">
        <f>IF($E1051="","",IFERROR(INDEX('Sucursales y productos'!$G$2:$G$301,MATCH($E1051,'Sucursales y productos'!$D$2:$D$301,0)),0))</f>
        <v/>
      </c>
      <c r="Q1051" s="18">
        <f>IF($O1051="","",$O1051*N($P1051))</f>
        <v/>
      </c>
      <c r="R1051" s="18">
        <f>IF($I1051="","",$I1051*N($P1051))</f>
        <v/>
      </c>
      <c r="S1051" s="15">
        <f>IF($E1051="","",IF($I1051="","Pedido sin enviar",IF($K1051="",IF(N($I1051)&lt;N($H1051),"Envío parcial · en camino","En camino"),IF($K1051=$I1051,IF(N($I1051)&lt;N($H1051),"Recibido · envío parcial","Recibido OK"),"Recibido con diferencia"))))</f>
        <v/>
      </c>
      <c r="T1051" s="13" t="n"/>
      <c r="U1051" s="15">
        <f>IF(OR($A1051="",$A1051&lt;&gt;Remito!$C$3),"",COUNTIF($A$2:$A1051,$A1051))</f>
        <v/>
      </c>
    </row>
    <row r="1052">
      <c r="A1052" s="13" t="n"/>
      <c r="B1052" s="14" t="n"/>
      <c r="C1052" s="13" t="n"/>
      <c r="D1052" s="13" t="n"/>
      <c r="E1052" s="13" t="n"/>
      <c r="F1052" s="15">
        <f>IF($E1052="","",IFERROR(INDEX('Sucursales y productos'!$E$2:$E$301,MATCH($E1052,'Sucursales y productos'!$D$2:$D$301,0)),"Código no cargado"))</f>
        <v/>
      </c>
      <c r="G1052" s="15">
        <f>IF($E1052="","",IFERROR(INDEX('Sucursales y productos'!$F$2:$F$301,MATCH($E1052,'Sucursales y productos'!$D$2:$D$301,0)),""))</f>
        <v/>
      </c>
      <c r="H1052" s="16" t="n"/>
      <c r="I1052" s="16" t="n"/>
      <c r="J1052" s="14" t="n"/>
      <c r="K1052" s="16" t="n"/>
      <c r="L1052" s="14" t="n"/>
      <c r="M1052" s="13" t="n"/>
      <c r="N1052" s="17">
        <f>IF(OR($H1052="",$I1052=""),"",MAX(0,$H1052-$I1052))</f>
        <v/>
      </c>
      <c r="O1052" s="17">
        <f>IF(OR($I1052="",$K1052=""),"",$K1052-$I1052)</f>
        <v/>
      </c>
      <c r="P1052" s="18">
        <f>IF($E1052="","",IFERROR(INDEX('Sucursales y productos'!$G$2:$G$301,MATCH($E1052,'Sucursales y productos'!$D$2:$D$301,0)),0))</f>
        <v/>
      </c>
      <c r="Q1052" s="18">
        <f>IF($O1052="","",$O1052*N($P1052))</f>
        <v/>
      </c>
      <c r="R1052" s="18">
        <f>IF($I1052="","",$I1052*N($P1052))</f>
        <v/>
      </c>
      <c r="S1052" s="15">
        <f>IF($E1052="","",IF($I1052="","Pedido sin enviar",IF($K1052="",IF(N($I1052)&lt;N($H1052),"Envío parcial · en camino","En camino"),IF($K1052=$I1052,IF(N($I1052)&lt;N($H1052),"Recibido · envío parcial","Recibido OK"),"Recibido con diferencia"))))</f>
        <v/>
      </c>
      <c r="T1052" s="13" t="n"/>
      <c r="U1052" s="15">
        <f>IF(OR($A1052="",$A1052&lt;&gt;Remito!$C$3),"",COUNTIF($A$2:$A1052,$A1052))</f>
        <v/>
      </c>
    </row>
    <row r="1053">
      <c r="A1053" s="13" t="n"/>
      <c r="B1053" s="14" t="n"/>
      <c r="C1053" s="13" t="n"/>
      <c r="D1053" s="13" t="n"/>
      <c r="E1053" s="13" t="n"/>
      <c r="F1053" s="15">
        <f>IF($E1053="","",IFERROR(INDEX('Sucursales y productos'!$E$2:$E$301,MATCH($E1053,'Sucursales y productos'!$D$2:$D$301,0)),"Código no cargado"))</f>
        <v/>
      </c>
      <c r="G1053" s="15">
        <f>IF($E1053="","",IFERROR(INDEX('Sucursales y productos'!$F$2:$F$301,MATCH($E1053,'Sucursales y productos'!$D$2:$D$301,0)),""))</f>
        <v/>
      </c>
      <c r="H1053" s="16" t="n"/>
      <c r="I1053" s="16" t="n"/>
      <c r="J1053" s="14" t="n"/>
      <c r="K1053" s="16" t="n"/>
      <c r="L1053" s="14" t="n"/>
      <c r="M1053" s="13" t="n"/>
      <c r="N1053" s="17">
        <f>IF(OR($H1053="",$I1053=""),"",MAX(0,$H1053-$I1053))</f>
        <v/>
      </c>
      <c r="O1053" s="17">
        <f>IF(OR($I1053="",$K1053=""),"",$K1053-$I1053)</f>
        <v/>
      </c>
      <c r="P1053" s="18">
        <f>IF($E1053="","",IFERROR(INDEX('Sucursales y productos'!$G$2:$G$301,MATCH($E1053,'Sucursales y productos'!$D$2:$D$301,0)),0))</f>
        <v/>
      </c>
      <c r="Q1053" s="18">
        <f>IF($O1053="","",$O1053*N($P1053))</f>
        <v/>
      </c>
      <c r="R1053" s="18">
        <f>IF($I1053="","",$I1053*N($P1053))</f>
        <v/>
      </c>
      <c r="S1053" s="15">
        <f>IF($E1053="","",IF($I1053="","Pedido sin enviar",IF($K1053="",IF(N($I1053)&lt;N($H1053),"Envío parcial · en camino","En camino"),IF($K1053=$I1053,IF(N($I1053)&lt;N($H1053),"Recibido · envío parcial","Recibido OK"),"Recibido con diferencia"))))</f>
        <v/>
      </c>
      <c r="T1053" s="13" t="n"/>
      <c r="U1053" s="15">
        <f>IF(OR($A1053="",$A1053&lt;&gt;Remito!$C$3),"",COUNTIF($A$2:$A1053,$A1053))</f>
        <v/>
      </c>
    </row>
    <row r="1054">
      <c r="A1054" s="13" t="n"/>
      <c r="B1054" s="14" t="n"/>
      <c r="C1054" s="13" t="n"/>
      <c r="D1054" s="13" t="n"/>
      <c r="E1054" s="13" t="n"/>
      <c r="F1054" s="15">
        <f>IF($E1054="","",IFERROR(INDEX('Sucursales y productos'!$E$2:$E$301,MATCH($E1054,'Sucursales y productos'!$D$2:$D$301,0)),"Código no cargado"))</f>
        <v/>
      </c>
      <c r="G1054" s="15">
        <f>IF($E1054="","",IFERROR(INDEX('Sucursales y productos'!$F$2:$F$301,MATCH($E1054,'Sucursales y productos'!$D$2:$D$301,0)),""))</f>
        <v/>
      </c>
      <c r="H1054" s="16" t="n"/>
      <c r="I1054" s="16" t="n"/>
      <c r="J1054" s="14" t="n"/>
      <c r="K1054" s="16" t="n"/>
      <c r="L1054" s="14" t="n"/>
      <c r="M1054" s="13" t="n"/>
      <c r="N1054" s="17">
        <f>IF(OR($H1054="",$I1054=""),"",MAX(0,$H1054-$I1054))</f>
        <v/>
      </c>
      <c r="O1054" s="17">
        <f>IF(OR($I1054="",$K1054=""),"",$K1054-$I1054)</f>
        <v/>
      </c>
      <c r="P1054" s="18">
        <f>IF($E1054="","",IFERROR(INDEX('Sucursales y productos'!$G$2:$G$301,MATCH($E1054,'Sucursales y productos'!$D$2:$D$301,0)),0))</f>
        <v/>
      </c>
      <c r="Q1054" s="18">
        <f>IF($O1054="","",$O1054*N($P1054))</f>
        <v/>
      </c>
      <c r="R1054" s="18">
        <f>IF($I1054="","",$I1054*N($P1054))</f>
        <v/>
      </c>
      <c r="S1054" s="15">
        <f>IF($E1054="","",IF($I1054="","Pedido sin enviar",IF($K1054="",IF(N($I1054)&lt;N($H1054),"Envío parcial · en camino","En camino"),IF($K1054=$I1054,IF(N($I1054)&lt;N($H1054),"Recibido · envío parcial","Recibido OK"),"Recibido con diferencia"))))</f>
        <v/>
      </c>
      <c r="T1054" s="13" t="n"/>
      <c r="U1054" s="15">
        <f>IF(OR($A1054="",$A1054&lt;&gt;Remito!$C$3),"",COUNTIF($A$2:$A1054,$A1054))</f>
        <v/>
      </c>
    </row>
    <row r="1055">
      <c r="A1055" s="13" t="n"/>
      <c r="B1055" s="14" t="n"/>
      <c r="C1055" s="13" t="n"/>
      <c r="D1055" s="13" t="n"/>
      <c r="E1055" s="13" t="n"/>
      <c r="F1055" s="15">
        <f>IF($E1055="","",IFERROR(INDEX('Sucursales y productos'!$E$2:$E$301,MATCH($E1055,'Sucursales y productos'!$D$2:$D$301,0)),"Código no cargado"))</f>
        <v/>
      </c>
      <c r="G1055" s="15">
        <f>IF($E1055="","",IFERROR(INDEX('Sucursales y productos'!$F$2:$F$301,MATCH($E1055,'Sucursales y productos'!$D$2:$D$301,0)),""))</f>
        <v/>
      </c>
      <c r="H1055" s="16" t="n"/>
      <c r="I1055" s="16" t="n"/>
      <c r="J1055" s="14" t="n"/>
      <c r="K1055" s="16" t="n"/>
      <c r="L1055" s="14" t="n"/>
      <c r="M1055" s="13" t="n"/>
      <c r="N1055" s="17">
        <f>IF(OR($H1055="",$I1055=""),"",MAX(0,$H1055-$I1055))</f>
        <v/>
      </c>
      <c r="O1055" s="17">
        <f>IF(OR($I1055="",$K1055=""),"",$K1055-$I1055)</f>
        <v/>
      </c>
      <c r="P1055" s="18">
        <f>IF($E1055="","",IFERROR(INDEX('Sucursales y productos'!$G$2:$G$301,MATCH($E1055,'Sucursales y productos'!$D$2:$D$301,0)),0))</f>
        <v/>
      </c>
      <c r="Q1055" s="18">
        <f>IF($O1055="","",$O1055*N($P1055))</f>
        <v/>
      </c>
      <c r="R1055" s="18">
        <f>IF($I1055="","",$I1055*N($P1055))</f>
        <v/>
      </c>
      <c r="S1055" s="15">
        <f>IF($E1055="","",IF($I1055="","Pedido sin enviar",IF($K1055="",IF(N($I1055)&lt;N($H1055),"Envío parcial · en camino","En camino"),IF($K1055=$I1055,IF(N($I1055)&lt;N($H1055),"Recibido · envío parcial","Recibido OK"),"Recibido con diferencia"))))</f>
        <v/>
      </c>
      <c r="T1055" s="13" t="n"/>
      <c r="U1055" s="15">
        <f>IF(OR($A1055="",$A1055&lt;&gt;Remito!$C$3),"",COUNTIF($A$2:$A1055,$A1055))</f>
        <v/>
      </c>
    </row>
    <row r="1056">
      <c r="A1056" s="13" t="n"/>
      <c r="B1056" s="14" t="n"/>
      <c r="C1056" s="13" t="n"/>
      <c r="D1056" s="13" t="n"/>
      <c r="E1056" s="13" t="n"/>
      <c r="F1056" s="15">
        <f>IF($E1056="","",IFERROR(INDEX('Sucursales y productos'!$E$2:$E$301,MATCH($E1056,'Sucursales y productos'!$D$2:$D$301,0)),"Código no cargado"))</f>
        <v/>
      </c>
      <c r="G1056" s="15">
        <f>IF($E1056="","",IFERROR(INDEX('Sucursales y productos'!$F$2:$F$301,MATCH($E1056,'Sucursales y productos'!$D$2:$D$301,0)),""))</f>
        <v/>
      </c>
      <c r="H1056" s="16" t="n"/>
      <c r="I1056" s="16" t="n"/>
      <c r="J1056" s="14" t="n"/>
      <c r="K1056" s="16" t="n"/>
      <c r="L1056" s="14" t="n"/>
      <c r="M1056" s="13" t="n"/>
      <c r="N1056" s="17">
        <f>IF(OR($H1056="",$I1056=""),"",MAX(0,$H1056-$I1056))</f>
        <v/>
      </c>
      <c r="O1056" s="17">
        <f>IF(OR($I1056="",$K1056=""),"",$K1056-$I1056)</f>
        <v/>
      </c>
      <c r="P1056" s="18">
        <f>IF($E1056="","",IFERROR(INDEX('Sucursales y productos'!$G$2:$G$301,MATCH($E1056,'Sucursales y productos'!$D$2:$D$301,0)),0))</f>
        <v/>
      </c>
      <c r="Q1056" s="18">
        <f>IF($O1056="","",$O1056*N($P1056))</f>
        <v/>
      </c>
      <c r="R1056" s="18">
        <f>IF($I1056="","",$I1056*N($P1056))</f>
        <v/>
      </c>
      <c r="S1056" s="15">
        <f>IF($E1056="","",IF($I1056="","Pedido sin enviar",IF($K1056="",IF(N($I1056)&lt;N($H1056),"Envío parcial · en camino","En camino"),IF($K1056=$I1056,IF(N($I1056)&lt;N($H1056),"Recibido · envío parcial","Recibido OK"),"Recibido con diferencia"))))</f>
        <v/>
      </c>
      <c r="T1056" s="13" t="n"/>
      <c r="U1056" s="15">
        <f>IF(OR($A1056="",$A1056&lt;&gt;Remito!$C$3),"",COUNTIF($A$2:$A1056,$A1056))</f>
        <v/>
      </c>
    </row>
    <row r="1057">
      <c r="A1057" s="13" t="n"/>
      <c r="B1057" s="14" t="n"/>
      <c r="C1057" s="13" t="n"/>
      <c r="D1057" s="13" t="n"/>
      <c r="E1057" s="13" t="n"/>
      <c r="F1057" s="15">
        <f>IF($E1057="","",IFERROR(INDEX('Sucursales y productos'!$E$2:$E$301,MATCH($E1057,'Sucursales y productos'!$D$2:$D$301,0)),"Código no cargado"))</f>
        <v/>
      </c>
      <c r="G1057" s="15">
        <f>IF($E1057="","",IFERROR(INDEX('Sucursales y productos'!$F$2:$F$301,MATCH($E1057,'Sucursales y productos'!$D$2:$D$301,0)),""))</f>
        <v/>
      </c>
      <c r="H1057" s="16" t="n"/>
      <c r="I1057" s="16" t="n"/>
      <c r="J1057" s="14" t="n"/>
      <c r="K1057" s="16" t="n"/>
      <c r="L1057" s="14" t="n"/>
      <c r="M1057" s="13" t="n"/>
      <c r="N1057" s="17">
        <f>IF(OR($H1057="",$I1057=""),"",MAX(0,$H1057-$I1057))</f>
        <v/>
      </c>
      <c r="O1057" s="17">
        <f>IF(OR($I1057="",$K1057=""),"",$K1057-$I1057)</f>
        <v/>
      </c>
      <c r="P1057" s="18">
        <f>IF($E1057="","",IFERROR(INDEX('Sucursales y productos'!$G$2:$G$301,MATCH($E1057,'Sucursales y productos'!$D$2:$D$301,0)),0))</f>
        <v/>
      </c>
      <c r="Q1057" s="18">
        <f>IF($O1057="","",$O1057*N($P1057))</f>
        <v/>
      </c>
      <c r="R1057" s="18">
        <f>IF($I1057="","",$I1057*N($P1057))</f>
        <v/>
      </c>
      <c r="S1057" s="15">
        <f>IF($E1057="","",IF($I1057="","Pedido sin enviar",IF($K1057="",IF(N($I1057)&lt;N($H1057),"Envío parcial · en camino","En camino"),IF($K1057=$I1057,IF(N($I1057)&lt;N($H1057),"Recibido · envío parcial","Recibido OK"),"Recibido con diferencia"))))</f>
        <v/>
      </c>
      <c r="T1057" s="13" t="n"/>
      <c r="U1057" s="15">
        <f>IF(OR($A1057="",$A1057&lt;&gt;Remito!$C$3),"",COUNTIF($A$2:$A1057,$A1057))</f>
        <v/>
      </c>
    </row>
    <row r="1058">
      <c r="A1058" s="13" t="n"/>
      <c r="B1058" s="14" t="n"/>
      <c r="C1058" s="13" t="n"/>
      <c r="D1058" s="13" t="n"/>
      <c r="E1058" s="13" t="n"/>
      <c r="F1058" s="15">
        <f>IF($E1058="","",IFERROR(INDEX('Sucursales y productos'!$E$2:$E$301,MATCH($E1058,'Sucursales y productos'!$D$2:$D$301,0)),"Código no cargado"))</f>
        <v/>
      </c>
      <c r="G1058" s="15">
        <f>IF($E1058="","",IFERROR(INDEX('Sucursales y productos'!$F$2:$F$301,MATCH($E1058,'Sucursales y productos'!$D$2:$D$301,0)),""))</f>
        <v/>
      </c>
      <c r="H1058" s="16" t="n"/>
      <c r="I1058" s="16" t="n"/>
      <c r="J1058" s="14" t="n"/>
      <c r="K1058" s="16" t="n"/>
      <c r="L1058" s="14" t="n"/>
      <c r="M1058" s="13" t="n"/>
      <c r="N1058" s="17">
        <f>IF(OR($H1058="",$I1058=""),"",MAX(0,$H1058-$I1058))</f>
        <v/>
      </c>
      <c r="O1058" s="17">
        <f>IF(OR($I1058="",$K1058=""),"",$K1058-$I1058)</f>
        <v/>
      </c>
      <c r="P1058" s="18">
        <f>IF($E1058="","",IFERROR(INDEX('Sucursales y productos'!$G$2:$G$301,MATCH($E1058,'Sucursales y productos'!$D$2:$D$301,0)),0))</f>
        <v/>
      </c>
      <c r="Q1058" s="18">
        <f>IF($O1058="","",$O1058*N($P1058))</f>
        <v/>
      </c>
      <c r="R1058" s="18">
        <f>IF($I1058="","",$I1058*N($P1058))</f>
        <v/>
      </c>
      <c r="S1058" s="15">
        <f>IF($E1058="","",IF($I1058="","Pedido sin enviar",IF($K1058="",IF(N($I1058)&lt;N($H1058),"Envío parcial · en camino","En camino"),IF($K1058=$I1058,IF(N($I1058)&lt;N($H1058),"Recibido · envío parcial","Recibido OK"),"Recibido con diferencia"))))</f>
        <v/>
      </c>
      <c r="T1058" s="13" t="n"/>
      <c r="U1058" s="15">
        <f>IF(OR($A1058="",$A1058&lt;&gt;Remito!$C$3),"",COUNTIF($A$2:$A1058,$A1058))</f>
        <v/>
      </c>
    </row>
    <row r="1059">
      <c r="A1059" s="13" t="n"/>
      <c r="B1059" s="14" t="n"/>
      <c r="C1059" s="13" t="n"/>
      <c r="D1059" s="13" t="n"/>
      <c r="E1059" s="13" t="n"/>
      <c r="F1059" s="15">
        <f>IF($E1059="","",IFERROR(INDEX('Sucursales y productos'!$E$2:$E$301,MATCH($E1059,'Sucursales y productos'!$D$2:$D$301,0)),"Código no cargado"))</f>
        <v/>
      </c>
      <c r="G1059" s="15">
        <f>IF($E1059="","",IFERROR(INDEX('Sucursales y productos'!$F$2:$F$301,MATCH($E1059,'Sucursales y productos'!$D$2:$D$301,0)),""))</f>
        <v/>
      </c>
      <c r="H1059" s="16" t="n"/>
      <c r="I1059" s="16" t="n"/>
      <c r="J1059" s="14" t="n"/>
      <c r="K1059" s="16" t="n"/>
      <c r="L1059" s="14" t="n"/>
      <c r="M1059" s="13" t="n"/>
      <c r="N1059" s="17">
        <f>IF(OR($H1059="",$I1059=""),"",MAX(0,$H1059-$I1059))</f>
        <v/>
      </c>
      <c r="O1059" s="17">
        <f>IF(OR($I1059="",$K1059=""),"",$K1059-$I1059)</f>
        <v/>
      </c>
      <c r="P1059" s="18">
        <f>IF($E1059="","",IFERROR(INDEX('Sucursales y productos'!$G$2:$G$301,MATCH($E1059,'Sucursales y productos'!$D$2:$D$301,0)),0))</f>
        <v/>
      </c>
      <c r="Q1059" s="18">
        <f>IF($O1059="","",$O1059*N($P1059))</f>
        <v/>
      </c>
      <c r="R1059" s="18">
        <f>IF($I1059="","",$I1059*N($P1059))</f>
        <v/>
      </c>
      <c r="S1059" s="15">
        <f>IF($E1059="","",IF($I1059="","Pedido sin enviar",IF($K1059="",IF(N($I1059)&lt;N($H1059),"Envío parcial · en camino","En camino"),IF($K1059=$I1059,IF(N($I1059)&lt;N($H1059),"Recibido · envío parcial","Recibido OK"),"Recibido con diferencia"))))</f>
        <v/>
      </c>
      <c r="T1059" s="13" t="n"/>
      <c r="U1059" s="15">
        <f>IF(OR($A1059="",$A1059&lt;&gt;Remito!$C$3),"",COUNTIF($A$2:$A1059,$A1059))</f>
        <v/>
      </c>
    </row>
    <row r="1060">
      <c r="A1060" s="13" t="n"/>
      <c r="B1060" s="14" t="n"/>
      <c r="C1060" s="13" t="n"/>
      <c r="D1060" s="13" t="n"/>
      <c r="E1060" s="13" t="n"/>
      <c r="F1060" s="15">
        <f>IF($E1060="","",IFERROR(INDEX('Sucursales y productos'!$E$2:$E$301,MATCH($E1060,'Sucursales y productos'!$D$2:$D$301,0)),"Código no cargado"))</f>
        <v/>
      </c>
      <c r="G1060" s="15">
        <f>IF($E1060="","",IFERROR(INDEX('Sucursales y productos'!$F$2:$F$301,MATCH($E1060,'Sucursales y productos'!$D$2:$D$301,0)),""))</f>
        <v/>
      </c>
      <c r="H1060" s="16" t="n"/>
      <c r="I1060" s="16" t="n"/>
      <c r="J1060" s="14" t="n"/>
      <c r="K1060" s="16" t="n"/>
      <c r="L1060" s="14" t="n"/>
      <c r="M1060" s="13" t="n"/>
      <c r="N1060" s="17">
        <f>IF(OR($H1060="",$I1060=""),"",MAX(0,$H1060-$I1060))</f>
        <v/>
      </c>
      <c r="O1060" s="17">
        <f>IF(OR($I1060="",$K1060=""),"",$K1060-$I1060)</f>
        <v/>
      </c>
      <c r="P1060" s="18">
        <f>IF($E1060="","",IFERROR(INDEX('Sucursales y productos'!$G$2:$G$301,MATCH($E1060,'Sucursales y productos'!$D$2:$D$301,0)),0))</f>
        <v/>
      </c>
      <c r="Q1060" s="18">
        <f>IF($O1060="","",$O1060*N($P1060))</f>
        <v/>
      </c>
      <c r="R1060" s="18">
        <f>IF($I1060="","",$I1060*N($P1060))</f>
        <v/>
      </c>
      <c r="S1060" s="15">
        <f>IF($E1060="","",IF($I1060="","Pedido sin enviar",IF($K1060="",IF(N($I1060)&lt;N($H1060),"Envío parcial · en camino","En camino"),IF($K1060=$I1060,IF(N($I1060)&lt;N($H1060),"Recibido · envío parcial","Recibido OK"),"Recibido con diferencia"))))</f>
        <v/>
      </c>
      <c r="T1060" s="13" t="n"/>
      <c r="U1060" s="15">
        <f>IF(OR($A1060="",$A1060&lt;&gt;Remito!$C$3),"",COUNTIF($A$2:$A1060,$A1060))</f>
        <v/>
      </c>
    </row>
    <row r="1061">
      <c r="A1061" s="13" t="n"/>
      <c r="B1061" s="14" t="n"/>
      <c r="C1061" s="13" t="n"/>
      <c r="D1061" s="13" t="n"/>
      <c r="E1061" s="13" t="n"/>
      <c r="F1061" s="15">
        <f>IF($E1061="","",IFERROR(INDEX('Sucursales y productos'!$E$2:$E$301,MATCH($E1061,'Sucursales y productos'!$D$2:$D$301,0)),"Código no cargado"))</f>
        <v/>
      </c>
      <c r="G1061" s="15">
        <f>IF($E1061="","",IFERROR(INDEX('Sucursales y productos'!$F$2:$F$301,MATCH($E1061,'Sucursales y productos'!$D$2:$D$301,0)),""))</f>
        <v/>
      </c>
      <c r="H1061" s="16" t="n"/>
      <c r="I1061" s="16" t="n"/>
      <c r="J1061" s="14" t="n"/>
      <c r="K1061" s="16" t="n"/>
      <c r="L1061" s="14" t="n"/>
      <c r="M1061" s="13" t="n"/>
      <c r="N1061" s="17">
        <f>IF(OR($H1061="",$I1061=""),"",MAX(0,$H1061-$I1061))</f>
        <v/>
      </c>
      <c r="O1061" s="17">
        <f>IF(OR($I1061="",$K1061=""),"",$K1061-$I1061)</f>
        <v/>
      </c>
      <c r="P1061" s="18">
        <f>IF($E1061="","",IFERROR(INDEX('Sucursales y productos'!$G$2:$G$301,MATCH($E1061,'Sucursales y productos'!$D$2:$D$301,0)),0))</f>
        <v/>
      </c>
      <c r="Q1061" s="18">
        <f>IF($O1061="","",$O1061*N($P1061))</f>
        <v/>
      </c>
      <c r="R1061" s="18">
        <f>IF($I1061="","",$I1061*N($P1061))</f>
        <v/>
      </c>
      <c r="S1061" s="15">
        <f>IF($E1061="","",IF($I1061="","Pedido sin enviar",IF($K1061="",IF(N($I1061)&lt;N($H1061),"Envío parcial · en camino","En camino"),IF($K1061=$I1061,IF(N($I1061)&lt;N($H1061),"Recibido · envío parcial","Recibido OK"),"Recibido con diferencia"))))</f>
        <v/>
      </c>
      <c r="T1061" s="13" t="n"/>
      <c r="U1061" s="15">
        <f>IF(OR($A1061="",$A1061&lt;&gt;Remito!$C$3),"",COUNTIF($A$2:$A1061,$A1061))</f>
        <v/>
      </c>
    </row>
    <row r="1062">
      <c r="A1062" s="13" t="n"/>
      <c r="B1062" s="14" t="n"/>
      <c r="C1062" s="13" t="n"/>
      <c r="D1062" s="13" t="n"/>
      <c r="E1062" s="13" t="n"/>
      <c r="F1062" s="15">
        <f>IF($E1062="","",IFERROR(INDEX('Sucursales y productos'!$E$2:$E$301,MATCH($E1062,'Sucursales y productos'!$D$2:$D$301,0)),"Código no cargado"))</f>
        <v/>
      </c>
      <c r="G1062" s="15">
        <f>IF($E1062="","",IFERROR(INDEX('Sucursales y productos'!$F$2:$F$301,MATCH($E1062,'Sucursales y productos'!$D$2:$D$301,0)),""))</f>
        <v/>
      </c>
      <c r="H1062" s="16" t="n"/>
      <c r="I1062" s="16" t="n"/>
      <c r="J1062" s="14" t="n"/>
      <c r="K1062" s="16" t="n"/>
      <c r="L1062" s="14" t="n"/>
      <c r="M1062" s="13" t="n"/>
      <c r="N1062" s="17">
        <f>IF(OR($H1062="",$I1062=""),"",MAX(0,$H1062-$I1062))</f>
        <v/>
      </c>
      <c r="O1062" s="17">
        <f>IF(OR($I1062="",$K1062=""),"",$K1062-$I1062)</f>
        <v/>
      </c>
      <c r="P1062" s="18">
        <f>IF($E1062="","",IFERROR(INDEX('Sucursales y productos'!$G$2:$G$301,MATCH($E1062,'Sucursales y productos'!$D$2:$D$301,0)),0))</f>
        <v/>
      </c>
      <c r="Q1062" s="18">
        <f>IF($O1062="","",$O1062*N($P1062))</f>
        <v/>
      </c>
      <c r="R1062" s="18">
        <f>IF($I1062="","",$I1062*N($P1062))</f>
        <v/>
      </c>
      <c r="S1062" s="15">
        <f>IF($E1062="","",IF($I1062="","Pedido sin enviar",IF($K1062="",IF(N($I1062)&lt;N($H1062),"Envío parcial · en camino","En camino"),IF($K1062=$I1062,IF(N($I1062)&lt;N($H1062),"Recibido · envío parcial","Recibido OK"),"Recibido con diferencia"))))</f>
        <v/>
      </c>
      <c r="T1062" s="13" t="n"/>
      <c r="U1062" s="15">
        <f>IF(OR($A1062="",$A1062&lt;&gt;Remito!$C$3),"",COUNTIF($A$2:$A1062,$A1062))</f>
        <v/>
      </c>
    </row>
    <row r="1063">
      <c r="A1063" s="13" t="n"/>
      <c r="B1063" s="14" t="n"/>
      <c r="C1063" s="13" t="n"/>
      <c r="D1063" s="13" t="n"/>
      <c r="E1063" s="13" t="n"/>
      <c r="F1063" s="15">
        <f>IF($E1063="","",IFERROR(INDEX('Sucursales y productos'!$E$2:$E$301,MATCH($E1063,'Sucursales y productos'!$D$2:$D$301,0)),"Código no cargado"))</f>
        <v/>
      </c>
      <c r="G1063" s="15">
        <f>IF($E1063="","",IFERROR(INDEX('Sucursales y productos'!$F$2:$F$301,MATCH($E1063,'Sucursales y productos'!$D$2:$D$301,0)),""))</f>
        <v/>
      </c>
      <c r="H1063" s="16" t="n"/>
      <c r="I1063" s="16" t="n"/>
      <c r="J1063" s="14" t="n"/>
      <c r="K1063" s="16" t="n"/>
      <c r="L1063" s="14" t="n"/>
      <c r="M1063" s="13" t="n"/>
      <c r="N1063" s="17">
        <f>IF(OR($H1063="",$I1063=""),"",MAX(0,$H1063-$I1063))</f>
        <v/>
      </c>
      <c r="O1063" s="17">
        <f>IF(OR($I1063="",$K1063=""),"",$K1063-$I1063)</f>
        <v/>
      </c>
      <c r="P1063" s="18">
        <f>IF($E1063="","",IFERROR(INDEX('Sucursales y productos'!$G$2:$G$301,MATCH($E1063,'Sucursales y productos'!$D$2:$D$301,0)),0))</f>
        <v/>
      </c>
      <c r="Q1063" s="18">
        <f>IF($O1063="","",$O1063*N($P1063))</f>
        <v/>
      </c>
      <c r="R1063" s="18">
        <f>IF($I1063="","",$I1063*N($P1063))</f>
        <v/>
      </c>
      <c r="S1063" s="15">
        <f>IF($E1063="","",IF($I1063="","Pedido sin enviar",IF($K1063="",IF(N($I1063)&lt;N($H1063),"Envío parcial · en camino","En camino"),IF($K1063=$I1063,IF(N($I1063)&lt;N($H1063),"Recibido · envío parcial","Recibido OK"),"Recibido con diferencia"))))</f>
        <v/>
      </c>
      <c r="T1063" s="13" t="n"/>
      <c r="U1063" s="15">
        <f>IF(OR($A1063="",$A1063&lt;&gt;Remito!$C$3),"",COUNTIF($A$2:$A1063,$A1063))</f>
        <v/>
      </c>
    </row>
    <row r="1064">
      <c r="A1064" s="13" t="n"/>
      <c r="B1064" s="14" t="n"/>
      <c r="C1064" s="13" t="n"/>
      <c r="D1064" s="13" t="n"/>
      <c r="E1064" s="13" t="n"/>
      <c r="F1064" s="15">
        <f>IF($E1064="","",IFERROR(INDEX('Sucursales y productos'!$E$2:$E$301,MATCH($E1064,'Sucursales y productos'!$D$2:$D$301,0)),"Código no cargado"))</f>
        <v/>
      </c>
      <c r="G1064" s="15">
        <f>IF($E1064="","",IFERROR(INDEX('Sucursales y productos'!$F$2:$F$301,MATCH($E1064,'Sucursales y productos'!$D$2:$D$301,0)),""))</f>
        <v/>
      </c>
      <c r="H1064" s="16" t="n"/>
      <c r="I1064" s="16" t="n"/>
      <c r="J1064" s="14" t="n"/>
      <c r="K1064" s="16" t="n"/>
      <c r="L1064" s="14" t="n"/>
      <c r="M1064" s="13" t="n"/>
      <c r="N1064" s="17">
        <f>IF(OR($H1064="",$I1064=""),"",MAX(0,$H1064-$I1064))</f>
        <v/>
      </c>
      <c r="O1064" s="17">
        <f>IF(OR($I1064="",$K1064=""),"",$K1064-$I1064)</f>
        <v/>
      </c>
      <c r="P1064" s="18">
        <f>IF($E1064="","",IFERROR(INDEX('Sucursales y productos'!$G$2:$G$301,MATCH($E1064,'Sucursales y productos'!$D$2:$D$301,0)),0))</f>
        <v/>
      </c>
      <c r="Q1064" s="18">
        <f>IF($O1064="","",$O1064*N($P1064))</f>
        <v/>
      </c>
      <c r="R1064" s="18">
        <f>IF($I1064="","",$I1064*N($P1064))</f>
        <v/>
      </c>
      <c r="S1064" s="15">
        <f>IF($E1064="","",IF($I1064="","Pedido sin enviar",IF($K1064="",IF(N($I1064)&lt;N($H1064),"Envío parcial · en camino","En camino"),IF($K1064=$I1064,IF(N($I1064)&lt;N($H1064),"Recibido · envío parcial","Recibido OK"),"Recibido con diferencia"))))</f>
        <v/>
      </c>
      <c r="T1064" s="13" t="n"/>
      <c r="U1064" s="15">
        <f>IF(OR($A1064="",$A1064&lt;&gt;Remito!$C$3),"",COUNTIF($A$2:$A1064,$A1064))</f>
        <v/>
      </c>
    </row>
    <row r="1065">
      <c r="A1065" s="13" t="n"/>
      <c r="B1065" s="14" t="n"/>
      <c r="C1065" s="13" t="n"/>
      <c r="D1065" s="13" t="n"/>
      <c r="E1065" s="13" t="n"/>
      <c r="F1065" s="15">
        <f>IF($E1065="","",IFERROR(INDEX('Sucursales y productos'!$E$2:$E$301,MATCH($E1065,'Sucursales y productos'!$D$2:$D$301,0)),"Código no cargado"))</f>
        <v/>
      </c>
      <c r="G1065" s="15">
        <f>IF($E1065="","",IFERROR(INDEX('Sucursales y productos'!$F$2:$F$301,MATCH($E1065,'Sucursales y productos'!$D$2:$D$301,0)),""))</f>
        <v/>
      </c>
      <c r="H1065" s="16" t="n"/>
      <c r="I1065" s="16" t="n"/>
      <c r="J1065" s="14" t="n"/>
      <c r="K1065" s="16" t="n"/>
      <c r="L1065" s="14" t="n"/>
      <c r="M1065" s="13" t="n"/>
      <c r="N1065" s="17">
        <f>IF(OR($H1065="",$I1065=""),"",MAX(0,$H1065-$I1065))</f>
        <v/>
      </c>
      <c r="O1065" s="17">
        <f>IF(OR($I1065="",$K1065=""),"",$K1065-$I1065)</f>
        <v/>
      </c>
      <c r="P1065" s="18">
        <f>IF($E1065="","",IFERROR(INDEX('Sucursales y productos'!$G$2:$G$301,MATCH($E1065,'Sucursales y productos'!$D$2:$D$301,0)),0))</f>
        <v/>
      </c>
      <c r="Q1065" s="18">
        <f>IF($O1065="","",$O1065*N($P1065))</f>
        <v/>
      </c>
      <c r="R1065" s="18">
        <f>IF($I1065="","",$I1065*N($P1065))</f>
        <v/>
      </c>
      <c r="S1065" s="15">
        <f>IF($E1065="","",IF($I1065="","Pedido sin enviar",IF($K1065="",IF(N($I1065)&lt;N($H1065),"Envío parcial · en camino","En camino"),IF($K1065=$I1065,IF(N($I1065)&lt;N($H1065),"Recibido · envío parcial","Recibido OK"),"Recibido con diferencia"))))</f>
        <v/>
      </c>
      <c r="T1065" s="13" t="n"/>
      <c r="U1065" s="15">
        <f>IF(OR($A1065="",$A1065&lt;&gt;Remito!$C$3),"",COUNTIF($A$2:$A1065,$A1065))</f>
        <v/>
      </c>
    </row>
    <row r="1066">
      <c r="A1066" s="13" t="n"/>
      <c r="B1066" s="14" t="n"/>
      <c r="C1066" s="13" t="n"/>
      <c r="D1066" s="13" t="n"/>
      <c r="E1066" s="13" t="n"/>
      <c r="F1066" s="15">
        <f>IF($E1066="","",IFERROR(INDEX('Sucursales y productos'!$E$2:$E$301,MATCH($E1066,'Sucursales y productos'!$D$2:$D$301,0)),"Código no cargado"))</f>
        <v/>
      </c>
      <c r="G1066" s="15">
        <f>IF($E1066="","",IFERROR(INDEX('Sucursales y productos'!$F$2:$F$301,MATCH($E1066,'Sucursales y productos'!$D$2:$D$301,0)),""))</f>
        <v/>
      </c>
      <c r="H1066" s="16" t="n"/>
      <c r="I1066" s="16" t="n"/>
      <c r="J1066" s="14" t="n"/>
      <c r="K1066" s="16" t="n"/>
      <c r="L1066" s="14" t="n"/>
      <c r="M1066" s="13" t="n"/>
      <c r="N1066" s="17">
        <f>IF(OR($H1066="",$I1066=""),"",MAX(0,$H1066-$I1066))</f>
        <v/>
      </c>
      <c r="O1066" s="17">
        <f>IF(OR($I1066="",$K1066=""),"",$K1066-$I1066)</f>
        <v/>
      </c>
      <c r="P1066" s="18">
        <f>IF($E1066="","",IFERROR(INDEX('Sucursales y productos'!$G$2:$G$301,MATCH($E1066,'Sucursales y productos'!$D$2:$D$301,0)),0))</f>
        <v/>
      </c>
      <c r="Q1066" s="18">
        <f>IF($O1066="","",$O1066*N($P1066))</f>
        <v/>
      </c>
      <c r="R1066" s="18">
        <f>IF($I1066="","",$I1066*N($P1066))</f>
        <v/>
      </c>
      <c r="S1066" s="15">
        <f>IF($E1066="","",IF($I1066="","Pedido sin enviar",IF($K1066="",IF(N($I1066)&lt;N($H1066),"Envío parcial · en camino","En camino"),IF($K1066=$I1066,IF(N($I1066)&lt;N($H1066),"Recibido · envío parcial","Recibido OK"),"Recibido con diferencia"))))</f>
        <v/>
      </c>
      <c r="T1066" s="13" t="n"/>
      <c r="U1066" s="15">
        <f>IF(OR($A1066="",$A1066&lt;&gt;Remito!$C$3),"",COUNTIF($A$2:$A1066,$A1066))</f>
        <v/>
      </c>
    </row>
    <row r="1067">
      <c r="A1067" s="13" t="n"/>
      <c r="B1067" s="14" t="n"/>
      <c r="C1067" s="13" t="n"/>
      <c r="D1067" s="13" t="n"/>
      <c r="E1067" s="13" t="n"/>
      <c r="F1067" s="15">
        <f>IF($E1067="","",IFERROR(INDEX('Sucursales y productos'!$E$2:$E$301,MATCH($E1067,'Sucursales y productos'!$D$2:$D$301,0)),"Código no cargado"))</f>
        <v/>
      </c>
      <c r="G1067" s="15">
        <f>IF($E1067="","",IFERROR(INDEX('Sucursales y productos'!$F$2:$F$301,MATCH($E1067,'Sucursales y productos'!$D$2:$D$301,0)),""))</f>
        <v/>
      </c>
      <c r="H1067" s="16" t="n"/>
      <c r="I1067" s="16" t="n"/>
      <c r="J1067" s="14" t="n"/>
      <c r="K1067" s="16" t="n"/>
      <c r="L1067" s="14" t="n"/>
      <c r="M1067" s="13" t="n"/>
      <c r="N1067" s="17">
        <f>IF(OR($H1067="",$I1067=""),"",MAX(0,$H1067-$I1067))</f>
        <v/>
      </c>
      <c r="O1067" s="17">
        <f>IF(OR($I1067="",$K1067=""),"",$K1067-$I1067)</f>
        <v/>
      </c>
      <c r="P1067" s="18">
        <f>IF($E1067="","",IFERROR(INDEX('Sucursales y productos'!$G$2:$G$301,MATCH($E1067,'Sucursales y productos'!$D$2:$D$301,0)),0))</f>
        <v/>
      </c>
      <c r="Q1067" s="18">
        <f>IF($O1067="","",$O1067*N($P1067))</f>
        <v/>
      </c>
      <c r="R1067" s="18">
        <f>IF($I1067="","",$I1067*N($P1067))</f>
        <v/>
      </c>
      <c r="S1067" s="15">
        <f>IF($E1067="","",IF($I1067="","Pedido sin enviar",IF($K1067="",IF(N($I1067)&lt;N($H1067),"Envío parcial · en camino","En camino"),IF($K1067=$I1067,IF(N($I1067)&lt;N($H1067),"Recibido · envío parcial","Recibido OK"),"Recibido con diferencia"))))</f>
        <v/>
      </c>
      <c r="T1067" s="13" t="n"/>
      <c r="U1067" s="15">
        <f>IF(OR($A1067="",$A1067&lt;&gt;Remito!$C$3),"",COUNTIF($A$2:$A1067,$A1067))</f>
        <v/>
      </c>
    </row>
    <row r="1068">
      <c r="A1068" s="13" t="n"/>
      <c r="B1068" s="14" t="n"/>
      <c r="C1068" s="13" t="n"/>
      <c r="D1068" s="13" t="n"/>
      <c r="E1068" s="13" t="n"/>
      <c r="F1068" s="15">
        <f>IF($E1068="","",IFERROR(INDEX('Sucursales y productos'!$E$2:$E$301,MATCH($E1068,'Sucursales y productos'!$D$2:$D$301,0)),"Código no cargado"))</f>
        <v/>
      </c>
      <c r="G1068" s="15">
        <f>IF($E1068="","",IFERROR(INDEX('Sucursales y productos'!$F$2:$F$301,MATCH($E1068,'Sucursales y productos'!$D$2:$D$301,0)),""))</f>
        <v/>
      </c>
      <c r="H1068" s="16" t="n"/>
      <c r="I1068" s="16" t="n"/>
      <c r="J1068" s="14" t="n"/>
      <c r="K1068" s="16" t="n"/>
      <c r="L1068" s="14" t="n"/>
      <c r="M1068" s="13" t="n"/>
      <c r="N1068" s="17">
        <f>IF(OR($H1068="",$I1068=""),"",MAX(0,$H1068-$I1068))</f>
        <v/>
      </c>
      <c r="O1068" s="17">
        <f>IF(OR($I1068="",$K1068=""),"",$K1068-$I1068)</f>
        <v/>
      </c>
      <c r="P1068" s="18">
        <f>IF($E1068="","",IFERROR(INDEX('Sucursales y productos'!$G$2:$G$301,MATCH($E1068,'Sucursales y productos'!$D$2:$D$301,0)),0))</f>
        <v/>
      </c>
      <c r="Q1068" s="18">
        <f>IF($O1068="","",$O1068*N($P1068))</f>
        <v/>
      </c>
      <c r="R1068" s="18">
        <f>IF($I1068="","",$I1068*N($P1068))</f>
        <v/>
      </c>
      <c r="S1068" s="15">
        <f>IF($E1068="","",IF($I1068="","Pedido sin enviar",IF($K1068="",IF(N($I1068)&lt;N($H1068),"Envío parcial · en camino","En camino"),IF($K1068=$I1068,IF(N($I1068)&lt;N($H1068),"Recibido · envío parcial","Recibido OK"),"Recibido con diferencia"))))</f>
        <v/>
      </c>
      <c r="T1068" s="13" t="n"/>
      <c r="U1068" s="15">
        <f>IF(OR($A1068="",$A1068&lt;&gt;Remito!$C$3),"",COUNTIF($A$2:$A1068,$A1068))</f>
        <v/>
      </c>
    </row>
    <row r="1069">
      <c r="A1069" s="13" t="n"/>
      <c r="B1069" s="14" t="n"/>
      <c r="C1069" s="13" t="n"/>
      <c r="D1069" s="13" t="n"/>
      <c r="E1069" s="13" t="n"/>
      <c r="F1069" s="15">
        <f>IF($E1069="","",IFERROR(INDEX('Sucursales y productos'!$E$2:$E$301,MATCH($E1069,'Sucursales y productos'!$D$2:$D$301,0)),"Código no cargado"))</f>
        <v/>
      </c>
      <c r="G1069" s="15">
        <f>IF($E1069="","",IFERROR(INDEX('Sucursales y productos'!$F$2:$F$301,MATCH($E1069,'Sucursales y productos'!$D$2:$D$301,0)),""))</f>
        <v/>
      </c>
      <c r="H1069" s="16" t="n"/>
      <c r="I1069" s="16" t="n"/>
      <c r="J1069" s="14" t="n"/>
      <c r="K1069" s="16" t="n"/>
      <c r="L1069" s="14" t="n"/>
      <c r="M1069" s="13" t="n"/>
      <c r="N1069" s="17">
        <f>IF(OR($H1069="",$I1069=""),"",MAX(0,$H1069-$I1069))</f>
        <v/>
      </c>
      <c r="O1069" s="17">
        <f>IF(OR($I1069="",$K1069=""),"",$K1069-$I1069)</f>
        <v/>
      </c>
      <c r="P1069" s="18">
        <f>IF($E1069="","",IFERROR(INDEX('Sucursales y productos'!$G$2:$G$301,MATCH($E1069,'Sucursales y productos'!$D$2:$D$301,0)),0))</f>
        <v/>
      </c>
      <c r="Q1069" s="18">
        <f>IF($O1069="","",$O1069*N($P1069))</f>
        <v/>
      </c>
      <c r="R1069" s="18">
        <f>IF($I1069="","",$I1069*N($P1069))</f>
        <v/>
      </c>
      <c r="S1069" s="15">
        <f>IF($E1069="","",IF($I1069="","Pedido sin enviar",IF($K1069="",IF(N($I1069)&lt;N($H1069),"Envío parcial · en camino","En camino"),IF($K1069=$I1069,IF(N($I1069)&lt;N($H1069),"Recibido · envío parcial","Recibido OK"),"Recibido con diferencia"))))</f>
        <v/>
      </c>
      <c r="T1069" s="13" t="n"/>
      <c r="U1069" s="15">
        <f>IF(OR($A1069="",$A1069&lt;&gt;Remito!$C$3),"",COUNTIF($A$2:$A1069,$A1069))</f>
        <v/>
      </c>
    </row>
    <row r="1070">
      <c r="A1070" s="13" t="n"/>
      <c r="B1070" s="14" t="n"/>
      <c r="C1070" s="13" t="n"/>
      <c r="D1070" s="13" t="n"/>
      <c r="E1070" s="13" t="n"/>
      <c r="F1070" s="15">
        <f>IF($E1070="","",IFERROR(INDEX('Sucursales y productos'!$E$2:$E$301,MATCH($E1070,'Sucursales y productos'!$D$2:$D$301,0)),"Código no cargado"))</f>
        <v/>
      </c>
      <c r="G1070" s="15">
        <f>IF($E1070="","",IFERROR(INDEX('Sucursales y productos'!$F$2:$F$301,MATCH($E1070,'Sucursales y productos'!$D$2:$D$301,0)),""))</f>
        <v/>
      </c>
      <c r="H1070" s="16" t="n"/>
      <c r="I1070" s="16" t="n"/>
      <c r="J1070" s="14" t="n"/>
      <c r="K1070" s="16" t="n"/>
      <c r="L1070" s="14" t="n"/>
      <c r="M1070" s="13" t="n"/>
      <c r="N1070" s="17">
        <f>IF(OR($H1070="",$I1070=""),"",MAX(0,$H1070-$I1070))</f>
        <v/>
      </c>
      <c r="O1070" s="17">
        <f>IF(OR($I1070="",$K1070=""),"",$K1070-$I1070)</f>
        <v/>
      </c>
      <c r="P1070" s="18">
        <f>IF($E1070="","",IFERROR(INDEX('Sucursales y productos'!$G$2:$G$301,MATCH($E1070,'Sucursales y productos'!$D$2:$D$301,0)),0))</f>
        <v/>
      </c>
      <c r="Q1070" s="18">
        <f>IF($O1070="","",$O1070*N($P1070))</f>
        <v/>
      </c>
      <c r="R1070" s="18">
        <f>IF($I1070="","",$I1070*N($P1070))</f>
        <v/>
      </c>
      <c r="S1070" s="15">
        <f>IF($E1070="","",IF($I1070="","Pedido sin enviar",IF($K1070="",IF(N($I1070)&lt;N($H1070),"Envío parcial · en camino","En camino"),IF($K1070=$I1070,IF(N($I1070)&lt;N($H1070),"Recibido · envío parcial","Recibido OK"),"Recibido con diferencia"))))</f>
        <v/>
      </c>
      <c r="T1070" s="13" t="n"/>
      <c r="U1070" s="15">
        <f>IF(OR($A1070="",$A1070&lt;&gt;Remito!$C$3),"",COUNTIF($A$2:$A1070,$A1070))</f>
        <v/>
      </c>
    </row>
    <row r="1071">
      <c r="A1071" s="13" t="n"/>
      <c r="B1071" s="14" t="n"/>
      <c r="C1071" s="13" t="n"/>
      <c r="D1071" s="13" t="n"/>
      <c r="E1071" s="13" t="n"/>
      <c r="F1071" s="15">
        <f>IF($E1071="","",IFERROR(INDEX('Sucursales y productos'!$E$2:$E$301,MATCH($E1071,'Sucursales y productos'!$D$2:$D$301,0)),"Código no cargado"))</f>
        <v/>
      </c>
      <c r="G1071" s="15">
        <f>IF($E1071="","",IFERROR(INDEX('Sucursales y productos'!$F$2:$F$301,MATCH($E1071,'Sucursales y productos'!$D$2:$D$301,0)),""))</f>
        <v/>
      </c>
      <c r="H1071" s="16" t="n"/>
      <c r="I1071" s="16" t="n"/>
      <c r="J1071" s="14" t="n"/>
      <c r="K1071" s="16" t="n"/>
      <c r="L1071" s="14" t="n"/>
      <c r="M1071" s="13" t="n"/>
      <c r="N1071" s="17">
        <f>IF(OR($H1071="",$I1071=""),"",MAX(0,$H1071-$I1071))</f>
        <v/>
      </c>
      <c r="O1071" s="17">
        <f>IF(OR($I1071="",$K1071=""),"",$K1071-$I1071)</f>
        <v/>
      </c>
      <c r="P1071" s="18">
        <f>IF($E1071="","",IFERROR(INDEX('Sucursales y productos'!$G$2:$G$301,MATCH($E1071,'Sucursales y productos'!$D$2:$D$301,0)),0))</f>
        <v/>
      </c>
      <c r="Q1071" s="18">
        <f>IF($O1071="","",$O1071*N($P1071))</f>
        <v/>
      </c>
      <c r="R1071" s="18">
        <f>IF($I1071="","",$I1071*N($P1071))</f>
        <v/>
      </c>
      <c r="S1071" s="15">
        <f>IF($E1071="","",IF($I1071="","Pedido sin enviar",IF($K1071="",IF(N($I1071)&lt;N($H1071),"Envío parcial · en camino","En camino"),IF($K1071=$I1071,IF(N($I1071)&lt;N($H1071),"Recibido · envío parcial","Recibido OK"),"Recibido con diferencia"))))</f>
        <v/>
      </c>
      <c r="T1071" s="13" t="n"/>
      <c r="U1071" s="15">
        <f>IF(OR($A1071="",$A1071&lt;&gt;Remito!$C$3),"",COUNTIF($A$2:$A1071,$A1071))</f>
        <v/>
      </c>
    </row>
    <row r="1072">
      <c r="A1072" s="13" t="n"/>
      <c r="B1072" s="14" t="n"/>
      <c r="C1072" s="13" t="n"/>
      <c r="D1072" s="13" t="n"/>
      <c r="E1072" s="13" t="n"/>
      <c r="F1072" s="15">
        <f>IF($E1072="","",IFERROR(INDEX('Sucursales y productos'!$E$2:$E$301,MATCH($E1072,'Sucursales y productos'!$D$2:$D$301,0)),"Código no cargado"))</f>
        <v/>
      </c>
      <c r="G1072" s="15">
        <f>IF($E1072="","",IFERROR(INDEX('Sucursales y productos'!$F$2:$F$301,MATCH($E1072,'Sucursales y productos'!$D$2:$D$301,0)),""))</f>
        <v/>
      </c>
      <c r="H1072" s="16" t="n"/>
      <c r="I1072" s="16" t="n"/>
      <c r="J1072" s="14" t="n"/>
      <c r="K1072" s="16" t="n"/>
      <c r="L1072" s="14" t="n"/>
      <c r="M1072" s="13" t="n"/>
      <c r="N1072" s="17">
        <f>IF(OR($H1072="",$I1072=""),"",MAX(0,$H1072-$I1072))</f>
        <v/>
      </c>
      <c r="O1072" s="17">
        <f>IF(OR($I1072="",$K1072=""),"",$K1072-$I1072)</f>
        <v/>
      </c>
      <c r="P1072" s="18">
        <f>IF($E1072="","",IFERROR(INDEX('Sucursales y productos'!$G$2:$G$301,MATCH($E1072,'Sucursales y productos'!$D$2:$D$301,0)),0))</f>
        <v/>
      </c>
      <c r="Q1072" s="18">
        <f>IF($O1072="","",$O1072*N($P1072))</f>
        <v/>
      </c>
      <c r="R1072" s="18">
        <f>IF($I1072="","",$I1072*N($P1072))</f>
        <v/>
      </c>
      <c r="S1072" s="15">
        <f>IF($E1072="","",IF($I1072="","Pedido sin enviar",IF($K1072="",IF(N($I1072)&lt;N($H1072),"Envío parcial · en camino","En camino"),IF($K1072=$I1072,IF(N($I1072)&lt;N($H1072),"Recibido · envío parcial","Recibido OK"),"Recibido con diferencia"))))</f>
        <v/>
      </c>
      <c r="T1072" s="13" t="n"/>
      <c r="U1072" s="15">
        <f>IF(OR($A1072="",$A1072&lt;&gt;Remito!$C$3),"",COUNTIF($A$2:$A1072,$A1072))</f>
        <v/>
      </c>
    </row>
    <row r="1073">
      <c r="A1073" s="13" t="n"/>
      <c r="B1073" s="14" t="n"/>
      <c r="C1073" s="13" t="n"/>
      <c r="D1073" s="13" t="n"/>
      <c r="E1073" s="13" t="n"/>
      <c r="F1073" s="15">
        <f>IF($E1073="","",IFERROR(INDEX('Sucursales y productos'!$E$2:$E$301,MATCH($E1073,'Sucursales y productos'!$D$2:$D$301,0)),"Código no cargado"))</f>
        <v/>
      </c>
      <c r="G1073" s="15">
        <f>IF($E1073="","",IFERROR(INDEX('Sucursales y productos'!$F$2:$F$301,MATCH($E1073,'Sucursales y productos'!$D$2:$D$301,0)),""))</f>
        <v/>
      </c>
      <c r="H1073" s="16" t="n"/>
      <c r="I1073" s="16" t="n"/>
      <c r="J1073" s="14" t="n"/>
      <c r="K1073" s="16" t="n"/>
      <c r="L1073" s="14" t="n"/>
      <c r="M1073" s="13" t="n"/>
      <c r="N1073" s="17">
        <f>IF(OR($H1073="",$I1073=""),"",MAX(0,$H1073-$I1073))</f>
        <v/>
      </c>
      <c r="O1073" s="17">
        <f>IF(OR($I1073="",$K1073=""),"",$K1073-$I1073)</f>
        <v/>
      </c>
      <c r="P1073" s="18">
        <f>IF($E1073="","",IFERROR(INDEX('Sucursales y productos'!$G$2:$G$301,MATCH($E1073,'Sucursales y productos'!$D$2:$D$301,0)),0))</f>
        <v/>
      </c>
      <c r="Q1073" s="18">
        <f>IF($O1073="","",$O1073*N($P1073))</f>
        <v/>
      </c>
      <c r="R1073" s="18">
        <f>IF($I1073="","",$I1073*N($P1073))</f>
        <v/>
      </c>
      <c r="S1073" s="15">
        <f>IF($E1073="","",IF($I1073="","Pedido sin enviar",IF($K1073="",IF(N($I1073)&lt;N($H1073),"Envío parcial · en camino","En camino"),IF($K1073=$I1073,IF(N($I1073)&lt;N($H1073),"Recibido · envío parcial","Recibido OK"),"Recibido con diferencia"))))</f>
        <v/>
      </c>
      <c r="T1073" s="13" t="n"/>
      <c r="U1073" s="15">
        <f>IF(OR($A1073="",$A1073&lt;&gt;Remito!$C$3),"",COUNTIF($A$2:$A1073,$A1073))</f>
        <v/>
      </c>
    </row>
    <row r="1074">
      <c r="A1074" s="13" t="n"/>
      <c r="B1074" s="14" t="n"/>
      <c r="C1074" s="13" t="n"/>
      <c r="D1074" s="13" t="n"/>
      <c r="E1074" s="13" t="n"/>
      <c r="F1074" s="15">
        <f>IF($E1074="","",IFERROR(INDEX('Sucursales y productos'!$E$2:$E$301,MATCH($E1074,'Sucursales y productos'!$D$2:$D$301,0)),"Código no cargado"))</f>
        <v/>
      </c>
      <c r="G1074" s="15">
        <f>IF($E1074="","",IFERROR(INDEX('Sucursales y productos'!$F$2:$F$301,MATCH($E1074,'Sucursales y productos'!$D$2:$D$301,0)),""))</f>
        <v/>
      </c>
      <c r="H1074" s="16" t="n"/>
      <c r="I1074" s="16" t="n"/>
      <c r="J1074" s="14" t="n"/>
      <c r="K1074" s="16" t="n"/>
      <c r="L1074" s="14" t="n"/>
      <c r="M1074" s="13" t="n"/>
      <c r="N1074" s="17">
        <f>IF(OR($H1074="",$I1074=""),"",MAX(0,$H1074-$I1074))</f>
        <v/>
      </c>
      <c r="O1074" s="17">
        <f>IF(OR($I1074="",$K1074=""),"",$K1074-$I1074)</f>
        <v/>
      </c>
      <c r="P1074" s="18">
        <f>IF($E1074="","",IFERROR(INDEX('Sucursales y productos'!$G$2:$G$301,MATCH($E1074,'Sucursales y productos'!$D$2:$D$301,0)),0))</f>
        <v/>
      </c>
      <c r="Q1074" s="18">
        <f>IF($O1074="","",$O1074*N($P1074))</f>
        <v/>
      </c>
      <c r="R1074" s="18">
        <f>IF($I1074="","",$I1074*N($P1074))</f>
        <v/>
      </c>
      <c r="S1074" s="15">
        <f>IF($E1074="","",IF($I1074="","Pedido sin enviar",IF($K1074="",IF(N($I1074)&lt;N($H1074),"Envío parcial · en camino","En camino"),IF($K1074=$I1074,IF(N($I1074)&lt;N($H1074),"Recibido · envío parcial","Recibido OK"),"Recibido con diferencia"))))</f>
        <v/>
      </c>
      <c r="T1074" s="13" t="n"/>
      <c r="U1074" s="15">
        <f>IF(OR($A1074="",$A1074&lt;&gt;Remito!$C$3),"",COUNTIF($A$2:$A1074,$A1074))</f>
        <v/>
      </c>
    </row>
    <row r="1075">
      <c r="A1075" s="13" t="n"/>
      <c r="B1075" s="14" t="n"/>
      <c r="C1075" s="13" t="n"/>
      <c r="D1075" s="13" t="n"/>
      <c r="E1075" s="13" t="n"/>
      <c r="F1075" s="15">
        <f>IF($E1075="","",IFERROR(INDEX('Sucursales y productos'!$E$2:$E$301,MATCH($E1075,'Sucursales y productos'!$D$2:$D$301,0)),"Código no cargado"))</f>
        <v/>
      </c>
      <c r="G1075" s="15">
        <f>IF($E1075="","",IFERROR(INDEX('Sucursales y productos'!$F$2:$F$301,MATCH($E1075,'Sucursales y productos'!$D$2:$D$301,0)),""))</f>
        <v/>
      </c>
      <c r="H1075" s="16" t="n"/>
      <c r="I1075" s="16" t="n"/>
      <c r="J1075" s="14" t="n"/>
      <c r="K1075" s="16" t="n"/>
      <c r="L1075" s="14" t="n"/>
      <c r="M1075" s="13" t="n"/>
      <c r="N1075" s="17">
        <f>IF(OR($H1075="",$I1075=""),"",MAX(0,$H1075-$I1075))</f>
        <v/>
      </c>
      <c r="O1075" s="17">
        <f>IF(OR($I1075="",$K1075=""),"",$K1075-$I1075)</f>
        <v/>
      </c>
      <c r="P1075" s="18">
        <f>IF($E1075="","",IFERROR(INDEX('Sucursales y productos'!$G$2:$G$301,MATCH($E1075,'Sucursales y productos'!$D$2:$D$301,0)),0))</f>
        <v/>
      </c>
      <c r="Q1075" s="18">
        <f>IF($O1075="","",$O1075*N($P1075))</f>
        <v/>
      </c>
      <c r="R1075" s="18">
        <f>IF($I1075="","",$I1075*N($P1075))</f>
        <v/>
      </c>
      <c r="S1075" s="15">
        <f>IF($E1075="","",IF($I1075="","Pedido sin enviar",IF($K1075="",IF(N($I1075)&lt;N($H1075),"Envío parcial · en camino","En camino"),IF($K1075=$I1075,IF(N($I1075)&lt;N($H1075),"Recibido · envío parcial","Recibido OK"),"Recibido con diferencia"))))</f>
        <v/>
      </c>
      <c r="T1075" s="13" t="n"/>
      <c r="U1075" s="15">
        <f>IF(OR($A1075="",$A1075&lt;&gt;Remito!$C$3),"",COUNTIF($A$2:$A1075,$A1075))</f>
        <v/>
      </c>
    </row>
    <row r="1076">
      <c r="A1076" s="13" t="n"/>
      <c r="B1076" s="14" t="n"/>
      <c r="C1076" s="13" t="n"/>
      <c r="D1076" s="13" t="n"/>
      <c r="E1076" s="13" t="n"/>
      <c r="F1076" s="15">
        <f>IF($E1076="","",IFERROR(INDEX('Sucursales y productos'!$E$2:$E$301,MATCH($E1076,'Sucursales y productos'!$D$2:$D$301,0)),"Código no cargado"))</f>
        <v/>
      </c>
      <c r="G1076" s="15">
        <f>IF($E1076="","",IFERROR(INDEX('Sucursales y productos'!$F$2:$F$301,MATCH($E1076,'Sucursales y productos'!$D$2:$D$301,0)),""))</f>
        <v/>
      </c>
      <c r="H1076" s="16" t="n"/>
      <c r="I1076" s="16" t="n"/>
      <c r="J1076" s="14" t="n"/>
      <c r="K1076" s="16" t="n"/>
      <c r="L1076" s="14" t="n"/>
      <c r="M1076" s="13" t="n"/>
      <c r="N1076" s="17">
        <f>IF(OR($H1076="",$I1076=""),"",MAX(0,$H1076-$I1076))</f>
        <v/>
      </c>
      <c r="O1076" s="17">
        <f>IF(OR($I1076="",$K1076=""),"",$K1076-$I1076)</f>
        <v/>
      </c>
      <c r="P1076" s="18">
        <f>IF($E1076="","",IFERROR(INDEX('Sucursales y productos'!$G$2:$G$301,MATCH($E1076,'Sucursales y productos'!$D$2:$D$301,0)),0))</f>
        <v/>
      </c>
      <c r="Q1076" s="18">
        <f>IF($O1076="","",$O1076*N($P1076))</f>
        <v/>
      </c>
      <c r="R1076" s="18">
        <f>IF($I1076="","",$I1076*N($P1076))</f>
        <v/>
      </c>
      <c r="S1076" s="15">
        <f>IF($E1076="","",IF($I1076="","Pedido sin enviar",IF($K1076="",IF(N($I1076)&lt;N($H1076),"Envío parcial · en camino","En camino"),IF($K1076=$I1076,IF(N($I1076)&lt;N($H1076),"Recibido · envío parcial","Recibido OK"),"Recibido con diferencia"))))</f>
        <v/>
      </c>
      <c r="T1076" s="13" t="n"/>
      <c r="U1076" s="15">
        <f>IF(OR($A1076="",$A1076&lt;&gt;Remito!$C$3),"",COUNTIF($A$2:$A1076,$A1076))</f>
        <v/>
      </c>
    </row>
    <row r="1077">
      <c r="A1077" s="13" t="n"/>
      <c r="B1077" s="14" t="n"/>
      <c r="C1077" s="13" t="n"/>
      <c r="D1077" s="13" t="n"/>
      <c r="E1077" s="13" t="n"/>
      <c r="F1077" s="15">
        <f>IF($E1077="","",IFERROR(INDEX('Sucursales y productos'!$E$2:$E$301,MATCH($E1077,'Sucursales y productos'!$D$2:$D$301,0)),"Código no cargado"))</f>
        <v/>
      </c>
      <c r="G1077" s="15">
        <f>IF($E1077="","",IFERROR(INDEX('Sucursales y productos'!$F$2:$F$301,MATCH($E1077,'Sucursales y productos'!$D$2:$D$301,0)),""))</f>
        <v/>
      </c>
      <c r="H1077" s="16" t="n"/>
      <c r="I1077" s="16" t="n"/>
      <c r="J1077" s="14" t="n"/>
      <c r="K1077" s="16" t="n"/>
      <c r="L1077" s="14" t="n"/>
      <c r="M1077" s="13" t="n"/>
      <c r="N1077" s="17">
        <f>IF(OR($H1077="",$I1077=""),"",MAX(0,$H1077-$I1077))</f>
        <v/>
      </c>
      <c r="O1077" s="17">
        <f>IF(OR($I1077="",$K1077=""),"",$K1077-$I1077)</f>
        <v/>
      </c>
      <c r="P1077" s="18">
        <f>IF($E1077="","",IFERROR(INDEX('Sucursales y productos'!$G$2:$G$301,MATCH($E1077,'Sucursales y productos'!$D$2:$D$301,0)),0))</f>
        <v/>
      </c>
      <c r="Q1077" s="18">
        <f>IF($O1077="","",$O1077*N($P1077))</f>
        <v/>
      </c>
      <c r="R1077" s="18">
        <f>IF($I1077="","",$I1077*N($P1077))</f>
        <v/>
      </c>
      <c r="S1077" s="15">
        <f>IF($E1077="","",IF($I1077="","Pedido sin enviar",IF($K1077="",IF(N($I1077)&lt;N($H1077),"Envío parcial · en camino","En camino"),IF($K1077=$I1077,IF(N($I1077)&lt;N($H1077),"Recibido · envío parcial","Recibido OK"),"Recibido con diferencia"))))</f>
        <v/>
      </c>
      <c r="T1077" s="13" t="n"/>
      <c r="U1077" s="15">
        <f>IF(OR($A1077="",$A1077&lt;&gt;Remito!$C$3),"",COUNTIF($A$2:$A1077,$A1077))</f>
        <v/>
      </c>
    </row>
    <row r="1078">
      <c r="A1078" s="13" t="n"/>
      <c r="B1078" s="14" t="n"/>
      <c r="C1078" s="13" t="n"/>
      <c r="D1078" s="13" t="n"/>
      <c r="E1078" s="13" t="n"/>
      <c r="F1078" s="15">
        <f>IF($E1078="","",IFERROR(INDEX('Sucursales y productos'!$E$2:$E$301,MATCH($E1078,'Sucursales y productos'!$D$2:$D$301,0)),"Código no cargado"))</f>
        <v/>
      </c>
      <c r="G1078" s="15">
        <f>IF($E1078="","",IFERROR(INDEX('Sucursales y productos'!$F$2:$F$301,MATCH($E1078,'Sucursales y productos'!$D$2:$D$301,0)),""))</f>
        <v/>
      </c>
      <c r="H1078" s="16" t="n"/>
      <c r="I1078" s="16" t="n"/>
      <c r="J1078" s="14" t="n"/>
      <c r="K1078" s="16" t="n"/>
      <c r="L1078" s="14" t="n"/>
      <c r="M1078" s="13" t="n"/>
      <c r="N1078" s="17">
        <f>IF(OR($H1078="",$I1078=""),"",MAX(0,$H1078-$I1078))</f>
        <v/>
      </c>
      <c r="O1078" s="17">
        <f>IF(OR($I1078="",$K1078=""),"",$K1078-$I1078)</f>
        <v/>
      </c>
      <c r="P1078" s="18">
        <f>IF($E1078="","",IFERROR(INDEX('Sucursales y productos'!$G$2:$G$301,MATCH($E1078,'Sucursales y productos'!$D$2:$D$301,0)),0))</f>
        <v/>
      </c>
      <c r="Q1078" s="18">
        <f>IF($O1078="","",$O1078*N($P1078))</f>
        <v/>
      </c>
      <c r="R1078" s="18">
        <f>IF($I1078="","",$I1078*N($P1078))</f>
        <v/>
      </c>
      <c r="S1078" s="15">
        <f>IF($E1078="","",IF($I1078="","Pedido sin enviar",IF($K1078="",IF(N($I1078)&lt;N($H1078),"Envío parcial · en camino","En camino"),IF($K1078=$I1078,IF(N($I1078)&lt;N($H1078),"Recibido · envío parcial","Recibido OK"),"Recibido con diferencia"))))</f>
        <v/>
      </c>
      <c r="T1078" s="13" t="n"/>
      <c r="U1078" s="15">
        <f>IF(OR($A1078="",$A1078&lt;&gt;Remito!$C$3),"",COUNTIF($A$2:$A1078,$A1078))</f>
        <v/>
      </c>
    </row>
    <row r="1079">
      <c r="A1079" s="13" t="n"/>
      <c r="B1079" s="14" t="n"/>
      <c r="C1079" s="13" t="n"/>
      <c r="D1079" s="13" t="n"/>
      <c r="E1079" s="13" t="n"/>
      <c r="F1079" s="15">
        <f>IF($E1079="","",IFERROR(INDEX('Sucursales y productos'!$E$2:$E$301,MATCH($E1079,'Sucursales y productos'!$D$2:$D$301,0)),"Código no cargado"))</f>
        <v/>
      </c>
      <c r="G1079" s="15">
        <f>IF($E1079="","",IFERROR(INDEX('Sucursales y productos'!$F$2:$F$301,MATCH($E1079,'Sucursales y productos'!$D$2:$D$301,0)),""))</f>
        <v/>
      </c>
      <c r="H1079" s="16" t="n"/>
      <c r="I1079" s="16" t="n"/>
      <c r="J1079" s="14" t="n"/>
      <c r="K1079" s="16" t="n"/>
      <c r="L1079" s="14" t="n"/>
      <c r="M1079" s="13" t="n"/>
      <c r="N1079" s="17">
        <f>IF(OR($H1079="",$I1079=""),"",MAX(0,$H1079-$I1079))</f>
        <v/>
      </c>
      <c r="O1079" s="17">
        <f>IF(OR($I1079="",$K1079=""),"",$K1079-$I1079)</f>
        <v/>
      </c>
      <c r="P1079" s="18">
        <f>IF($E1079="","",IFERROR(INDEX('Sucursales y productos'!$G$2:$G$301,MATCH($E1079,'Sucursales y productos'!$D$2:$D$301,0)),0))</f>
        <v/>
      </c>
      <c r="Q1079" s="18">
        <f>IF($O1079="","",$O1079*N($P1079))</f>
        <v/>
      </c>
      <c r="R1079" s="18">
        <f>IF($I1079="","",$I1079*N($P1079))</f>
        <v/>
      </c>
      <c r="S1079" s="15">
        <f>IF($E1079="","",IF($I1079="","Pedido sin enviar",IF($K1079="",IF(N($I1079)&lt;N($H1079),"Envío parcial · en camino","En camino"),IF($K1079=$I1079,IF(N($I1079)&lt;N($H1079),"Recibido · envío parcial","Recibido OK"),"Recibido con diferencia"))))</f>
        <v/>
      </c>
      <c r="T1079" s="13" t="n"/>
      <c r="U1079" s="15">
        <f>IF(OR($A1079="",$A1079&lt;&gt;Remito!$C$3),"",COUNTIF($A$2:$A1079,$A1079))</f>
        <v/>
      </c>
    </row>
    <row r="1080">
      <c r="A1080" s="13" t="n"/>
      <c r="B1080" s="14" t="n"/>
      <c r="C1080" s="13" t="n"/>
      <c r="D1080" s="13" t="n"/>
      <c r="E1080" s="13" t="n"/>
      <c r="F1080" s="15">
        <f>IF($E1080="","",IFERROR(INDEX('Sucursales y productos'!$E$2:$E$301,MATCH($E1080,'Sucursales y productos'!$D$2:$D$301,0)),"Código no cargado"))</f>
        <v/>
      </c>
      <c r="G1080" s="15">
        <f>IF($E1080="","",IFERROR(INDEX('Sucursales y productos'!$F$2:$F$301,MATCH($E1080,'Sucursales y productos'!$D$2:$D$301,0)),""))</f>
        <v/>
      </c>
      <c r="H1080" s="16" t="n"/>
      <c r="I1080" s="16" t="n"/>
      <c r="J1080" s="14" t="n"/>
      <c r="K1080" s="16" t="n"/>
      <c r="L1080" s="14" t="n"/>
      <c r="M1080" s="13" t="n"/>
      <c r="N1080" s="17">
        <f>IF(OR($H1080="",$I1080=""),"",MAX(0,$H1080-$I1080))</f>
        <v/>
      </c>
      <c r="O1080" s="17">
        <f>IF(OR($I1080="",$K1080=""),"",$K1080-$I1080)</f>
        <v/>
      </c>
      <c r="P1080" s="18">
        <f>IF($E1080="","",IFERROR(INDEX('Sucursales y productos'!$G$2:$G$301,MATCH($E1080,'Sucursales y productos'!$D$2:$D$301,0)),0))</f>
        <v/>
      </c>
      <c r="Q1080" s="18">
        <f>IF($O1080="","",$O1080*N($P1080))</f>
        <v/>
      </c>
      <c r="R1080" s="18">
        <f>IF($I1080="","",$I1080*N($P1080))</f>
        <v/>
      </c>
      <c r="S1080" s="15">
        <f>IF($E1080="","",IF($I1080="","Pedido sin enviar",IF($K1080="",IF(N($I1080)&lt;N($H1080),"Envío parcial · en camino","En camino"),IF($K1080=$I1080,IF(N($I1080)&lt;N($H1080),"Recibido · envío parcial","Recibido OK"),"Recibido con diferencia"))))</f>
        <v/>
      </c>
      <c r="T1080" s="13" t="n"/>
      <c r="U1080" s="15">
        <f>IF(OR($A1080="",$A1080&lt;&gt;Remito!$C$3),"",COUNTIF($A$2:$A1080,$A1080))</f>
        <v/>
      </c>
    </row>
    <row r="1081">
      <c r="A1081" s="13" t="n"/>
      <c r="B1081" s="14" t="n"/>
      <c r="C1081" s="13" t="n"/>
      <c r="D1081" s="13" t="n"/>
      <c r="E1081" s="13" t="n"/>
      <c r="F1081" s="15">
        <f>IF($E1081="","",IFERROR(INDEX('Sucursales y productos'!$E$2:$E$301,MATCH($E1081,'Sucursales y productos'!$D$2:$D$301,0)),"Código no cargado"))</f>
        <v/>
      </c>
      <c r="G1081" s="15">
        <f>IF($E1081="","",IFERROR(INDEX('Sucursales y productos'!$F$2:$F$301,MATCH($E1081,'Sucursales y productos'!$D$2:$D$301,0)),""))</f>
        <v/>
      </c>
      <c r="H1081" s="16" t="n"/>
      <c r="I1081" s="16" t="n"/>
      <c r="J1081" s="14" t="n"/>
      <c r="K1081" s="16" t="n"/>
      <c r="L1081" s="14" t="n"/>
      <c r="M1081" s="13" t="n"/>
      <c r="N1081" s="17">
        <f>IF(OR($H1081="",$I1081=""),"",MAX(0,$H1081-$I1081))</f>
        <v/>
      </c>
      <c r="O1081" s="17">
        <f>IF(OR($I1081="",$K1081=""),"",$K1081-$I1081)</f>
        <v/>
      </c>
      <c r="P1081" s="18">
        <f>IF($E1081="","",IFERROR(INDEX('Sucursales y productos'!$G$2:$G$301,MATCH($E1081,'Sucursales y productos'!$D$2:$D$301,0)),0))</f>
        <v/>
      </c>
      <c r="Q1081" s="18">
        <f>IF($O1081="","",$O1081*N($P1081))</f>
        <v/>
      </c>
      <c r="R1081" s="18">
        <f>IF($I1081="","",$I1081*N($P1081))</f>
        <v/>
      </c>
      <c r="S1081" s="15">
        <f>IF($E1081="","",IF($I1081="","Pedido sin enviar",IF($K1081="",IF(N($I1081)&lt;N($H1081),"Envío parcial · en camino","En camino"),IF($K1081=$I1081,IF(N($I1081)&lt;N($H1081),"Recibido · envío parcial","Recibido OK"),"Recibido con diferencia"))))</f>
        <v/>
      </c>
      <c r="T1081" s="13" t="n"/>
      <c r="U1081" s="15">
        <f>IF(OR($A1081="",$A1081&lt;&gt;Remito!$C$3),"",COUNTIF($A$2:$A1081,$A1081))</f>
        <v/>
      </c>
    </row>
    <row r="1082">
      <c r="A1082" s="13" t="n"/>
      <c r="B1082" s="14" t="n"/>
      <c r="C1082" s="13" t="n"/>
      <c r="D1082" s="13" t="n"/>
      <c r="E1082" s="13" t="n"/>
      <c r="F1082" s="15">
        <f>IF($E1082="","",IFERROR(INDEX('Sucursales y productos'!$E$2:$E$301,MATCH($E1082,'Sucursales y productos'!$D$2:$D$301,0)),"Código no cargado"))</f>
        <v/>
      </c>
      <c r="G1082" s="15">
        <f>IF($E1082="","",IFERROR(INDEX('Sucursales y productos'!$F$2:$F$301,MATCH($E1082,'Sucursales y productos'!$D$2:$D$301,0)),""))</f>
        <v/>
      </c>
      <c r="H1082" s="16" t="n"/>
      <c r="I1082" s="16" t="n"/>
      <c r="J1082" s="14" t="n"/>
      <c r="K1082" s="16" t="n"/>
      <c r="L1082" s="14" t="n"/>
      <c r="M1082" s="13" t="n"/>
      <c r="N1082" s="17">
        <f>IF(OR($H1082="",$I1082=""),"",MAX(0,$H1082-$I1082))</f>
        <v/>
      </c>
      <c r="O1082" s="17">
        <f>IF(OR($I1082="",$K1082=""),"",$K1082-$I1082)</f>
        <v/>
      </c>
      <c r="P1082" s="18">
        <f>IF($E1082="","",IFERROR(INDEX('Sucursales y productos'!$G$2:$G$301,MATCH($E1082,'Sucursales y productos'!$D$2:$D$301,0)),0))</f>
        <v/>
      </c>
      <c r="Q1082" s="18">
        <f>IF($O1082="","",$O1082*N($P1082))</f>
        <v/>
      </c>
      <c r="R1082" s="18">
        <f>IF($I1082="","",$I1082*N($P1082))</f>
        <v/>
      </c>
      <c r="S1082" s="15">
        <f>IF($E1082="","",IF($I1082="","Pedido sin enviar",IF($K1082="",IF(N($I1082)&lt;N($H1082),"Envío parcial · en camino","En camino"),IF($K1082=$I1082,IF(N($I1082)&lt;N($H1082),"Recibido · envío parcial","Recibido OK"),"Recibido con diferencia"))))</f>
        <v/>
      </c>
      <c r="T1082" s="13" t="n"/>
      <c r="U1082" s="15">
        <f>IF(OR($A1082="",$A1082&lt;&gt;Remito!$C$3),"",COUNTIF($A$2:$A1082,$A1082))</f>
        <v/>
      </c>
    </row>
    <row r="1083">
      <c r="A1083" s="13" t="n"/>
      <c r="B1083" s="14" t="n"/>
      <c r="C1083" s="13" t="n"/>
      <c r="D1083" s="13" t="n"/>
      <c r="E1083" s="13" t="n"/>
      <c r="F1083" s="15">
        <f>IF($E1083="","",IFERROR(INDEX('Sucursales y productos'!$E$2:$E$301,MATCH($E1083,'Sucursales y productos'!$D$2:$D$301,0)),"Código no cargado"))</f>
        <v/>
      </c>
      <c r="G1083" s="15">
        <f>IF($E1083="","",IFERROR(INDEX('Sucursales y productos'!$F$2:$F$301,MATCH($E1083,'Sucursales y productos'!$D$2:$D$301,0)),""))</f>
        <v/>
      </c>
      <c r="H1083" s="16" t="n"/>
      <c r="I1083" s="16" t="n"/>
      <c r="J1083" s="14" t="n"/>
      <c r="K1083" s="16" t="n"/>
      <c r="L1083" s="14" t="n"/>
      <c r="M1083" s="13" t="n"/>
      <c r="N1083" s="17">
        <f>IF(OR($H1083="",$I1083=""),"",MAX(0,$H1083-$I1083))</f>
        <v/>
      </c>
      <c r="O1083" s="17">
        <f>IF(OR($I1083="",$K1083=""),"",$K1083-$I1083)</f>
        <v/>
      </c>
      <c r="P1083" s="18">
        <f>IF($E1083="","",IFERROR(INDEX('Sucursales y productos'!$G$2:$G$301,MATCH($E1083,'Sucursales y productos'!$D$2:$D$301,0)),0))</f>
        <v/>
      </c>
      <c r="Q1083" s="18">
        <f>IF($O1083="","",$O1083*N($P1083))</f>
        <v/>
      </c>
      <c r="R1083" s="18">
        <f>IF($I1083="","",$I1083*N($P1083))</f>
        <v/>
      </c>
      <c r="S1083" s="15">
        <f>IF($E1083="","",IF($I1083="","Pedido sin enviar",IF($K1083="",IF(N($I1083)&lt;N($H1083),"Envío parcial · en camino","En camino"),IF($K1083=$I1083,IF(N($I1083)&lt;N($H1083),"Recibido · envío parcial","Recibido OK"),"Recibido con diferencia"))))</f>
        <v/>
      </c>
      <c r="T1083" s="13" t="n"/>
      <c r="U1083" s="15">
        <f>IF(OR($A1083="",$A1083&lt;&gt;Remito!$C$3),"",COUNTIF($A$2:$A1083,$A1083))</f>
        <v/>
      </c>
    </row>
    <row r="1084">
      <c r="A1084" s="13" t="n"/>
      <c r="B1084" s="14" t="n"/>
      <c r="C1084" s="13" t="n"/>
      <c r="D1084" s="13" t="n"/>
      <c r="E1084" s="13" t="n"/>
      <c r="F1084" s="15">
        <f>IF($E1084="","",IFERROR(INDEX('Sucursales y productos'!$E$2:$E$301,MATCH($E1084,'Sucursales y productos'!$D$2:$D$301,0)),"Código no cargado"))</f>
        <v/>
      </c>
      <c r="G1084" s="15">
        <f>IF($E1084="","",IFERROR(INDEX('Sucursales y productos'!$F$2:$F$301,MATCH($E1084,'Sucursales y productos'!$D$2:$D$301,0)),""))</f>
        <v/>
      </c>
      <c r="H1084" s="16" t="n"/>
      <c r="I1084" s="16" t="n"/>
      <c r="J1084" s="14" t="n"/>
      <c r="K1084" s="16" t="n"/>
      <c r="L1084" s="14" t="n"/>
      <c r="M1084" s="13" t="n"/>
      <c r="N1084" s="17">
        <f>IF(OR($H1084="",$I1084=""),"",MAX(0,$H1084-$I1084))</f>
        <v/>
      </c>
      <c r="O1084" s="17">
        <f>IF(OR($I1084="",$K1084=""),"",$K1084-$I1084)</f>
        <v/>
      </c>
      <c r="P1084" s="18">
        <f>IF($E1084="","",IFERROR(INDEX('Sucursales y productos'!$G$2:$G$301,MATCH($E1084,'Sucursales y productos'!$D$2:$D$301,0)),0))</f>
        <v/>
      </c>
      <c r="Q1084" s="18">
        <f>IF($O1084="","",$O1084*N($P1084))</f>
        <v/>
      </c>
      <c r="R1084" s="18">
        <f>IF($I1084="","",$I1084*N($P1084))</f>
        <v/>
      </c>
      <c r="S1084" s="15">
        <f>IF($E1084="","",IF($I1084="","Pedido sin enviar",IF($K1084="",IF(N($I1084)&lt;N($H1084),"Envío parcial · en camino","En camino"),IF($K1084=$I1084,IF(N($I1084)&lt;N($H1084),"Recibido · envío parcial","Recibido OK"),"Recibido con diferencia"))))</f>
        <v/>
      </c>
      <c r="T1084" s="13" t="n"/>
      <c r="U1084" s="15">
        <f>IF(OR($A1084="",$A1084&lt;&gt;Remito!$C$3),"",COUNTIF($A$2:$A1084,$A1084))</f>
        <v/>
      </c>
    </row>
    <row r="1085">
      <c r="A1085" s="13" t="n"/>
      <c r="B1085" s="14" t="n"/>
      <c r="C1085" s="13" t="n"/>
      <c r="D1085" s="13" t="n"/>
      <c r="E1085" s="13" t="n"/>
      <c r="F1085" s="15">
        <f>IF($E1085="","",IFERROR(INDEX('Sucursales y productos'!$E$2:$E$301,MATCH($E1085,'Sucursales y productos'!$D$2:$D$301,0)),"Código no cargado"))</f>
        <v/>
      </c>
      <c r="G1085" s="15">
        <f>IF($E1085="","",IFERROR(INDEX('Sucursales y productos'!$F$2:$F$301,MATCH($E1085,'Sucursales y productos'!$D$2:$D$301,0)),""))</f>
        <v/>
      </c>
      <c r="H1085" s="16" t="n"/>
      <c r="I1085" s="16" t="n"/>
      <c r="J1085" s="14" t="n"/>
      <c r="K1085" s="16" t="n"/>
      <c r="L1085" s="14" t="n"/>
      <c r="M1085" s="13" t="n"/>
      <c r="N1085" s="17">
        <f>IF(OR($H1085="",$I1085=""),"",MAX(0,$H1085-$I1085))</f>
        <v/>
      </c>
      <c r="O1085" s="17">
        <f>IF(OR($I1085="",$K1085=""),"",$K1085-$I1085)</f>
        <v/>
      </c>
      <c r="P1085" s="18">
        <f>IF($E1085="","",IFERROR(INDEX('Sucursales y productos'!$G$2:$G$301,MATCH($E1085,'Sucursales y productos'!$D$2:$D$301,0)),0))</f>
        <v/>
      </c>
      <c r="Q1085" s="18">
        <f>IF($O1085="","",$O1085*N($P1085))</f>
        <v/>
      </c>
      <c r="R1085" s="18">
        <f>IF($I1085="","",$I1085*N($P1085))</f>
        <v/>
      </c>
      <c r="S1085" s="15">
        <f>IF($E1085="","",IF($I1085="","Pedido sin enviar",IF($K1085="",IF(N($I1085)&lt;N($H1085),"Envío parcial · en camino","En camino"),IF($K1085=$I1085,IF(N($I1085)&lt;N($H1085),"Recibido · envío parcial","Recibido OK"),"Recibido con diferencia"))))</f>
        <v/>
      </c>
      <c r="T1085" s="13" t="n"/>
      <c r="U1085" s="15">
        <f>IF(OR($A1085="",$A1085&lt;&gt;Remito!$C$3),"",COUNTIF($A$2:$A1085,$A1085))</f>
        <v/>
      </c>
    </row>
    <row r="1086">
      <c r="A1086" s="13" t="n"/>
      <c r="B1086" s="14" t="n"/>
      <c r="C1086" s="13" t="n"/>
      <c r="D1086" s="13" t="n"/>
      <c r="E1086" s="13" t="n"/>
      <c r="F1086" s="15">
        <f>IF($E1086="","",IFERROR(INDEX('Sucursales y productos'!$E$2:$E$301,MATCH($E1086,'Sucursales y productos'!$D$2:$D$301,0)),"Código no cargado"))</f>
        <v/>
      </c>
      <c r="G1086" s="15">
        <f>IF($E1086="","",IFERROR(INDEX('Sucursales y productos'!$F$2:$F$301,MATCH($E1086,'Sucursales y productos'!$D$2:$D$301,0)),""))</f>
        <v/>
      </c>
      <c r="H1086" s="16" t="n"/>
      <c r="I1086" s="16" t="n"/>
      <c r="J1086" s="14" t="n"/>
      <c r="K1086" s="16" t="n"/>
      <c r="L1086" s="14" t="n"/>
      <c r="M1086" s="13" t="n"/>
      <c r="N1086" s="17">
        <f>IF(OR($H1086="",$I1086=""),"",MAX(0,$H1086-$I1086))</f>
        <v/>
      </c>
      <c r="O1086" s="17">
        <f>IF(OR($I1086="",$K1086=""),"",$K1086-$I1086)</f>
        <v/>
      </c>
      <c r="P1086" s="18">
        <f>IF($E1086="","",IFERROR(INDEX('Sucursales y productos'!$G$2:$G$301,MATCH($E1086,'Sucursales y productos'!$D$2:$D$301,0)),0))</f>
        <v/>
      </c>
      <c r="Q1086" s="18">
        <f>IF($O1086="","",$O1086*N($P1086))</f>
        <v/>
      </c>
      <c r="R1086" s="18">
        <f>IF($I1086="","",$I1086*N($P1086))</f>
        <v/>
      </c>
      <c r="S1086" s="15">
        <f>IF($E1086="","",IF($I1086="","Pedido sin enviar",IF($K1086="",IF(N($I1086)&lt;N($H1086),"Envío parcial · en camino","En camino"),IF($K1086=$I1086,IF(N($I1086)&lt;N($H1086),"Recibido · envío parcial","Recibido OK"),"Recibido con diferencia"))))</f>
        <v/>
      </c>
      <c r="T1086" s="13" t="n"/>
      <c r="U1086" s="15">
        <f>IF(OR($A1086="",$A1086&lt;&gt;Remito!$C$3),"",COUNTIF($A$2:$A1086,$A1086))</f>
        <v/>
      </c>
    </row>
    <row r="1087">
      <c r="A1087" s="13" t="n"/>
      <c r="B1087" s="14" t="n"/>
      <c r="C1087" s="13" t="n"/>
      <c r="D1087" s="13" t="n"/>
      <c r="E1087" s="13" t="n"/>
      <c r="F1087" s="15">
        <f>IF($E1087="","",IFERROR(INDEX('Sucursales y productos'!$E$2:$E$301,MATCH($E1087,'Sucursales y productos'!$D$2:$D$301,0)),"Código no cargado"))</f>
        <v/>
      </c>
      <c r="G1087" s="15">
        <f>IF($E1087="","",IFERROR(INDEX('Sucursales y productos'!$F$2:$F$301,MATCH($E1087,'Sucursales y productos'!$D$2:$D$301,0)),""))</f>
        <v/>
      </c>
      <c r="H1087" s="16" t="n"/>
      <c r="I1087" s="16" t="n"/>
      <c r="J1087" s="14" t="n"/>
      <c r="K1087" s="16" t="n"/>
      <c r="L1087" s="14" t="n"/>
      <c r="M1087" s="13" t="n"/>
      <c r="N1087" s="17">
        <f>IF(OR($H1087="",$I1087=""),"",MAX(0,$H1087-$I1087))</f>
        <v/>
      </c>
      <c r="O1087" s="17">
        <f>IF(OR($I1087="",$K1087=""),"",$K1087-$I1087)</f>
        <v/>
      </c>
      <c r="P1087" s="18">
        <f>IF($E1087="","",IFERROR(INDEX('Sucursales y productos'!$G$2:$G$301,MATCH($E1087,'Sucursales y productos'!$D$2:$D$301,0)),0))</f>
        <v/>
      </c>
      <c r="Q1087" s="18">
        <f>IF($O1087="","",$O1087*N($P1087))</f>
        <v/>
      </c>
      <c r="R1087" s="18">
        <f>IF($I1087="","",$I1087*N($P1087))</f>
        <v/>
      </c>
      <c r="S1087" s="15">
        <f>IF($E1087="","",IF($I1087="","Pedido sin enviar",IF($K1087="",IF(N($I1087)&lt;N($H1087),"Envío parcial · en camino","En camino"),IF($K1087=$I1087,IF(N($I1087)&lt;N($H1087),"Recibido · envío parcial","Recibido OK"),"Recibido con diferencia"))))</f>
        <v/>
      </c>
      <c r="T1087" s="13" t="n"/>
      <c r="U1087" s="15">
        <f>IF(OR($A1087="",$A1087&lt;&gt;Remito!$C$3),"",COUNTIF($A$2:$A1087,$A1087))</f>
        <v/>
      </c>
    </row>
    <row r="1088">
      <c r="A1088" s="13" t="n"/>
      <c r="B1088" s="14" t="n"/>
      <c r="C1088" s="13" t="n"/>
      <c r="D1088" s="13" t="n"/>
      <c r="E1088" s="13" t="n"/>
      <c r="F1088" s="15">
        <f>IF($E1088="","",IFERROR(INDEX('Sucursales y productos'!$E$2:$E$301,MATCH($E1088,'Sucursales y productos'!$D$2:$D$301,0)),"Código no cargado"))</f>
        <v/>
      </c>
      <c r="G1088" s="15">
        <f>IF($E1088="","",IFERROR(INDEX('Sucursales y productos'!$F$2:$F$301,MATCH($E1088,'Sucursales y productos'!$D$2:$D$301,0)),""))</f>
        <v/>
      </c>
      <c r="H1088" s="16" t="n"/>
      <c r="I1088" s="16" t="n"/>
      <c r="J1088" s="14" t="n"/>
      <c r="K1088" s="16" t="n"/>
      <c r="L1088" s="14" t="n"/>
      <c r="M1088" s="13" t="n"/>
      <c r="N1088" s="17">
        <f>IF(OR($H1088="",$I1088=""),"",MAX(0,$H1088-$I1088))</f>
        <v/>
      </c>
      <c r="O1088" s="17">
        <f>IF(OR($I1088="",$K1088=""),"",$K1088-$I1088)</f>
        <v/>
      </c>
      <c r="P1088" s="18">
        <f>IF($E1088="","",IFERROR(INDEX('Sucursales y productos'!$G$2:$G$301,MATCH($E1088,'Sucursales y productos'!$D$2:$D$301,0)),0))</f>
        <v/>
      </c>
      <c r="Q1088" s="18">
        <f>IF($O1088="","",$O1088*N($P1088))</f>
        <v/>
      </c>
      <c r="R1088" s="18">
        <f>IF($I1088="","",$I1088*N($P1088))</f>
        <v/>
      </c>
      <c r="S1088" s="15">
        <f>IF($E1088="","",IF($I1088="","Pedido sin enviar",IF($K1088="",IF(N($I1088)&lt;N($H1088),"Envío parcial · en camino","En camino"),IF($K1088=$I1088,IF(N($I1088)&lt;N($H1088),"Recibido · envío parcial","Recibido OK"),"Recibido con diferencia"))))</f>
        <v/>
      </c>
      <c r="T1088" s="13" t="n"/>
      <c r="U1088" s="15">
        <f>IF(OR($A1088="",$A1088&lt;&gt;Remito!$C$3),"",COUNTIF($A$2:$A1088,$A1088))</f>
        <v/>
      </c>
    </row>
    <row r="1089">
      <c r="A1089" s="13" t="n"/>
      <c r="B1089" s="14" t="n"/>
      <c r="C1089" s="13" t="n"/>
      <c r="D1089" s="13" t="n"/>
      <c r="E1089" s="13" t="n"/>
      <c r="F1089" s="15">
        <f>IF($E1089="","",IFERROR(INDEX('Sucursales y productos'!$E$2:$E$301,MATCH($E1089,'Sucursales y productos'!$D$2:$D$301,0)),"Código no cargado"))</f>
        <v/>
      </c>
      <c r="G1089" s="15">
        <f>IF($E1089="","",IFERROR(INDEX('Sucursales y productos'!$F$2:$F$301,MATCH($E1089,'Sucursales y productos'!$D$2:$D$301,0)),""))</f>
        <v/>
      </c>
      <c r="H1089" s="16" t="n"/>
      <c r="I1089" s="16" t="n"/>
      <c r="J1089" s="14" t="n"/>
      <c r="K1089" s="16" t="n"/>
      <c r="L1089" s="14" t="n"/>
      <c r="M1089" s="13" t="n"/>
      <c r="N1089" s="17">
        <f>IF(OR($H1089="",$I1089=""),"",MAX(0,$H1089-$I1089))</f>
        <v/>
      </c>
      <c r="O1089" s="17">
        <f>IF(OR($I1089="",$K1089=""),"",$K1089-$I1089)</f>
        <v/>
      </c>
      <c r="P1089" s="18">
        <f>IF($E1089="","",IFERROR(INDEX('Sucursales y productos'!$G$2:$G$301,MATCH($E1089,'Sucursales y productos'!$D$2:$D$301,0)),0))</f>
        <v/>
      </c>
      <c r="Q1089" s="18">
        <f>IF($O1089="","",$O1089*N($P1089))</f>
        <v/>
      </c>
      <c r="R1089" s="18">
        <f>IF($I1089="","",$I1089*N($P1089))</f>
        <v/>
      </c>
      <c r="S1089" s="15">
        <f>IF($E1089="","",IF($I1089="","Pedido sin enviar",IF($K1089="",IF(N($I1089)&lt;N($H1089),"Envío parcial · en camino","En camino"),IF($K1089=$I1089,IF(N($I1089)&lt;N($H1089),"Recibido · envío parcial","Recibido OK"),"Recibido con diferencia"))))</f>
        <v/>
      </c>
      <c r="T1089" s="13" t="n"/>
      <c r="U1089" s="15">
        <f>IF(OR($A1089="",$A1089&lt;&gt;Remito!$C$3),"",COUNTIF($A$2:$A1089,$A1089))</f>
        <v/>
      </c>
    </row>
    <row r="1090">
      <c r="A1090" s="13" t="n"/>
      <c r="B1090" s="14" t="n"/>
      <c r="C1090" s="13" t="n"/>
      <c r="D1090" s="13" t="n"/>
      <c r="E1090" s="13" t="n"/>
      <c r="F1090" s="15">
        <f>IF($E1090="","",IFERROR(INDEX('Sucursales y productos'!$E$2:$E$301,MATCH($E1090,'Sucursales y productos'!$D$2:$D$301,0)),"Código no cargado"))</f>
        <v/>
      </c>
      <c r="G1090" s="15">
        <f>IF($E1090="","",IFERROR(INDEX('Sucursales y productos'!$F$2:$F$301,MATCH($E1090,'Sucursales y productos'!$D$2:$D$301,0)),""))</f>
        <v/>
      </c>
      <c r="H1090" s="16" t="n"/>
      <c r="I1090" s="16" t="n"/>
      <c r="J1090" s="14" t="n"/>
      <c r="K1090" s="16" t="n"/>
      <c r="L1090" s="14" t="n"/>
      <c r="M1090" s="13" t="n"/>
      <c r="N1090" s="17">
        <f>IF(OR($H1090="",$I1090=""),"",MAX(0,$H1090-$I1090))</f>
        <v/>
      </c>
      <c r="O1090" s="17">
        <f>IF(OR($I1090="",$K1090=""),"",$K1090-$I1090)</f>
        <v/>
      </c>
      <c r="P1090" s="18">
        <f>IF($E1090="","",IFERROR(INDEX('Sucursales y productos'!$G$2:$G$301,MATCH($E1090,'Sucursales y productos'!$D$2:$D$301,0)),0))</f>
        <v/>
      </c>
      <c r="Q1090" s="18">
        <f>IF($O1090="","",$O1090*N($P1090))</f>
        <v/>
      </c>
      <c r="R1090" s="18">
        <f>IF($I1090="","",$I1090*N($P1090))</f>
        <v/>
      </c>
      <c r="S1090" s="15">
        <f>IF($E1090="","",IF($I1090="","Pedido sin enviar",IF($K1090="",IF(N($I1090)&lt;N($H1090),"Envío parcial · en camino","En camino"),IF($K1090=$I1090,IF(N($I1090)&lt;N($H1090),"Recibido · envío parcial","Recibido OK"),"Recibido con diferencia"))))</f>
        <v/>
      </c>
      <c r="T1090" s="13" t="n"/>
      <c r="U1090" s="15">
        <f>IF(OR($A1090="",$A1090&lt;&gt;Remito!$C$3),"",COUNTIF($A$2:$A1090,$A1090))</f>
        <v/>
      </c>
    </row>
    <row r="1091">
      <c r="A1091" s="13" t="n"/>
      <c r="B1091" s="14" t="n"/>
      <c r="C1091" s="13" t="n"/>
      <c r="D1091" s="13" t="n"/>
      <c r="E1091" s="13" t="n"/>
      <c r="F1091" s="15">
        <f>IF($E1091="","",IFERROR(INDEX('Sucursales y productos'!$E$2:$E$301,MATCH($E1091,'Sucursales y productos'!$D$2:$D$301,0)),"Código no cargado"))</f>
        <v/>
      </c>
      <c r="G1091" s="15">
        <f>IF($E1091="","",IFERROR(INDEX('Sucursales y productos'!$F$2:$F$301,MATCH($E1091,'Sucursales y productos'!$D$2:$D$301,0)),""))</f>
        <v/>
      </c>
      <c r="H1091" s="16" t="n"/>
      <c r="I1091" s="16" t="n"/>
      <c r="J1091" s="14" t="n"/>
      <c r="K1091" s="16" t="n"/>
      <c r="L1091" s="14" t="n"/>
      <c r="M1091" s="13" t="n"/>
      <c r="N1091" s="17">
        <f>IF(OR($H1091="",$I1091=""),"",MAX(0,$H1091-$I1091))</f>
        <v/>
      </c>
      <c r="O1091" s="17">
        <f>IF(OR($I1091="",$K1091=""),"",$K1091-$I1091)</f>
        <v/>
      </c>
      <c r="P1091" s="18">
        <f>IF($E1091="","",IFERROR(INDEX('Sucursales y productos'!$G$2:$G$301,MATCH($E1091,'Sucursales y productos'!$D$2:$D$301,0)),0))</f>
        <v/>
      </c>
      <c r="Q1091" s="18">
        <f>IF($O1091="","",$O1091*N($P1091))</f>
        <v/>
      </c>
      <c r="R1091" s="18">
        <f>IF($I1091="","",$I1091*N($P1091))</f>
        <v/>
      </c>
      <c r="S1091" s="15">
        <f>IF($E1091="","",IF($I1091="","Pedido sin enviar",IF($K1091="",IF(N($I1091)&lt;N($H1091),"Envío parcial · en camino","En camino"),IF($K1091=$I1091,IF(N($I1091)&lt;N($H1091),"Recibido · envío parcial","Recibido OK"),"Recibido con diferencia"))))</f>
        <v/>
      </c>
      <c r="T1091" s="13" t="n"/>
      <c r="U1091" s="15">
        <f>IF(OR($A1091="",$A1091&lt;&gt;Remito!$C$3),"",COUNTIF($A$2:$A1091,$A1091))</f>
        <v/>
      </c>
    </row>
    <row r="1092">
      <c r="A1092" s="13" t="n"/>
      <c r="B1092" s="14" t="n"/>
      <c r="C1092" s="13" t="n"/>
      <c r="D1092" s="13" t="n"/>
      <c r="E1092" s="13" t="n"/>
      <c r="F1092" s="15">
        <f>IF($E1092="","",IFERROR(INDEX('Sucursales y productos'!$E$2:$E$301,MATCH($E1092,'Sucursales y productos'!$D$2:$D$301,0)),"Código no cargado"))</f>
        <v/>
      </c>
      <c r="G1092" s="15">
        <f>IF($E1092="","",IFERROR(INDEX('Sucursales y productos'!$F$2:$F$301,MATCH($E1092,'Sucursales y productos'!$D$2:$D$301,0)),""))</f>
        <v/>
      </c>
      <c r="H1092" s="16" t="n"/>
      <c r="I1092" s="16" t="n"/>
      <c r="J1092" s="14" t="n"/>
      <c r="K1092" s="16" t="n"/>
      <c r="L1092" s="14" t="n"/>
      <c r="M1092" s="13" t="n"/>
      <c r="N1092" s="17">
        <f>IF(OR($H1092="",$I1092=""),"",MAX(0,$H1092-$I1092))</f>
        <v/>
      </c>
      <c r="O1092" s="17">
        <f>IF(OR($I1092="",$K1092=""),"",$K1092-$I1092)</f>
        <v/>
      </c>
      <c r="P1092" s="18">
        <f>IF($E1092="","",IFERROR(INDEX('Sucursales y productos'!$G$2:$G$301,MATCH($E1092,'Sucursales y productos'!$D$2:$D$301,0)),0))</f>
        <v/>
      </c>
      <c r="Q1092" s="18">
        <f>IF($O1092="","",$O1092*N($P1092))</f>
        <v/>
      </c>
      <c r="R1092" s="18">
        <f>IF($I1092="","",$I1092*N($P1092))</f>
        <v/>
      </c>
      <c r="S1092" s="15">
        <f>IF($E1092="","",IF($I1092="","Pedido sin enviar",IF($K1092="",IF(N($I1092)&lt;N($H1092),"Envío parcial · en camino","En camino"),IF($K1092=$I1092,IF(N($I1092)&lt;N($H1092),"Recibido · envío parcial","Recibido OK"),"Recibido con diferencia"))))</f>
        <v/>
      </c>
      <c r="T1092" s="13" t="n"/>
      <c r="U1092" s="15">
        <f>IF(OR($A1092="",$A1092&lt;&gt;Remito!$C$3),"",COUNTIF($A$2:$A1092,$A1092))</f>
        <v/>
      </c>
    </row>
    <row r="1093">
      <c r="A1093" s="13" t="n"/>
      <c r="B1093" s="14" t="n"/>
      <c r="C1093" s="13" t="n"/>
      <c r="D1093" s="13" t="n"/>
      <c r="E1093" s="13" t="n"/>
      <c r="F1093" s="15">
        <f>IF($E1093="","",IFERROR(INDEX('Sucursales y productos'!$E$2:$E$301,MATCH($E1093,'Sucursales y productos'!$D$2:$D$301,0)),"Código no cargado"))</f>
        <v/>
      </c>
      <c r="G1093" s="15">
        <f>IF($E1093="","",IFERROR(INDEX('Sucursales y productos'!$F$2:$F$301,MATCH($E1093,'Sucursales y productos'!$D$2:$D$301,0)),""))</f>
        <v/>
      </c>
      <c r="H1093" s="16" t="n"/>
      <c r="I1093" s="16" t="n"/>
      <c r="J1093" s="14" t="n"/>
      <c r="K1093" s="16" t="n"/>
      <c r="L1093" s="14" t="n"/>
      <c r="M1093" s="13" t="n"/>
      <c r="N1093" s="17">
        <f>IF(OR($H1093="",$I1093=""),"",MAX(0,$H1093-$I1093))</f>
        <v/>
      </c>
      <c r="O1093" s="17">
        <f>IF(OR($I1093="",$K1093=""),"",$K1093-$I1093)</f>
        <v/>
      </c>
      <c r="P1093" s="18">
        <f>IF($E1093="","",IFERROR(INDEX('Sucursales y productos'!$G$2:$G$301,MATCH($E1093,'Sucursales y productos'!$D$2:$D$301,0)),0))</f>
        <v/>
      </c>
      <c r="Q1093" s="18">
        <f>IF($O1093="","",$O1093*N($P1093))</f>
        <v/>
      </c>
      <c r="R1093" s="18">
        <f>IF($I1093="","",$I1093*N($P1093))</f>
        <v/>
      </c>
      <c r="S1093" s="15">
        <f>IF($E1093="","",IF($I1093="","Pedido sin enviar",IF($K1093="",IF(N($I1093)&lt;N($H1093),"Envío parcial · en camino","En camino"),IF($K1093=$I1093,IF(N($I1093)&lt;N($H1093),"Recibido · envío parcial","Recibido OK"),"Recibido con diferencia"))))</f>
        <v/>
      </c>
      <c r="T1093" s="13" t="n"/>
      <c r="U1093" s="15">
        <f>IF(OR($A1093="",$A1093&lt;&gt;Remito!$C$3),"",COUNTIF($A$2:$A1093,$A1093))</f>
        <v/>
      </c>
    </row>
    <row r="1094">
      <c r="A1094" s="13" t="n"/>
      <c r="B1094" s="14" t="n"/>
      <c r="C1094" s="13" t="n"/>
      <c r="D1094" s="13" t="n"/>
      <c r="E1094" s="13" t="n"/>
      <c r="F1094" s="15">
        <f>IF($E1094="","",IFERROR(INDEX('Sucursales y productos'!$E$2:$E$301,MATCH($E1094,'Sucursales y productos'!$D$2:$D$301,0)),"Código no cargado"))</f>
        <v/>
      </c>
      <c r="G1094" s="15">
        <f>IF($E1094="","",IFERROR(INDEX('Sucursales y productos'!$F$2:$F$301,MATCH($E1094,'Sucursales y productos'!$D$2:$D$301,0)),""))</f>
        <v/>
      </c>
      <c r="H1094" s="16" t="n"/>
      <c r="I1094" s="16" t="n"/>
      <c r="J1094" s="14" t="n"/>
      <c r="K1094" s="16" t="n"/>
      <c r="L1094" s="14" t="n"/>
      <c r="M1094" s="13" t="n"/>
      <c r="N1094" s="17">
        <f>IF(OR($H1094="",$I1094=""),"",MAX(0,$H1094-$I1094))</f>
        <v/>
      </c>
      <c r="O1094" s="17">
        <f>IF(OR($I1094="",$K1094=""),"",$K1094-$I1094)</f>
        <v/>
      </c>
      <c r="P1094" s="18">
        <f>IF($E1094="","",IFERROR(INDEX('Sucursales y productos'!$G$2:$G$301,MATCH($E1094,'Sucursales y productos'!$D$2:$D$301,0)),0))</f>
        <v/>
      </c>
      <c r="Q1094" s="18">
        <f>IF($O1094="","",$O1094*N($P1094))</f>
        <v/>
      </c>
      <c r="R1094" s="18">
        <f>IF($I1094="","",$I1094*N($P1094))</f>
        <v/>
      </c>
      <c r="S1094" s="15">
        <f>IF($E1094="","",IF($I1094="","Pedido sin enviar",IF($K1094="",IF(N($I1094)&lt;N($H1094),"Envío parcial · en camino","En camino"),IF($K1094=$I1094,IF(N($I1094)&lt;N($H1094),"Recibido · envío parcial","Recibido OK"),"Recibido con diferencia"))))</f>
        <v/>
      </c>
      <c r="T1094" s="13" t="n"/>
      <c r="U1094" s="15">
        <f>IF(OR($A1094="",$A1094&lt;&gt;Remito!$C$3),"",COUNTIF($A$2:$A1094,$A1094))</f>
        <v/>
      </c>
    </row>
    <row r="1095">
      <c r="A1095" s="13" t="n"/>
      <c r="B1095" s="14" t="n"/>
      <c r="C1095" s="13" t="n"/>
      <c r="D1095" s="13" t="n"/>
      <c r="E1095" s="13" t="n"/>
      <c r="F1095" s="15">
        <f>IF($E1095="","",IFERROR(INDEX('Sucursales y productos'!$E$2:$E$301,MATCH($E1095,'Sucursales y productos'!$D$2:$D$301,0)),"Código no cargado"))</f>
        <v/>
      </c>
      <c r="G1095" s="15">
        <f>IF($E1095="","",IFERROR(INDEX('Sucursales y productos'!$F$2:$F$301,MATCH($E1095,'Sucursales y productos'!$D$2:$D$301,0)),""))</f>
        <v/>
      </c>
      <c r="H1095" s="16" t="n"/>
      <c r="I1095" s="16" t="n"/>
      <c r="J1095" s="14" t="n"/>
      <c r="K1095" s="16" t="n"/>
      <c r="L1095" s="14" t="n"/>
      <c r="M1095" s="13" t="n"/>
      <c r="N1095" s="17">
        <f>IF(OR($H1095="",$I1095=""),"",MAX(0,$H1095-$I1095))</f>
        <v/>
      </c>
      <c r="O1095" s="17">
        <f>IF(OR($I1095="",$K1095=""),"",$K1095-$I1095)</f>
        <v/>
      </c>
      <c r="P1095" s="18">
        <f>IF($E1095="","",IFERROR(INDEX('Sucursales y productos'!$G$2:$G$301,MATCH($E1095,'Sucursales y productos'!$D$2:$D$301,0)),0))</f>
        <v/>
      </c>
      <c r="Q1095" s="18">
        <f>IF($O1095="","",$O1095*N($P1095))</f>
        <v/>
      </c>
      <c r="R1095" s="18">
        <f>IF($I1095="","",$I1095*N($P1095))</f>
        <v/>
      </c>
      <c r="S1095" s="15">
        <f>IF($E1095="","",IF($I1095="","Pedido sin enviar",IF($K1095="",IF(N($I1095)&lt;N($H1095),"Envío parcial · en camino","En camino"),IF($K1095=$I1095,IF(N($I1095)&lt;N($H1095),"Recibido · envío parcial","Recibido OK"),"Recibido con diferencia"))))</f>
        <v/>
      </c>
      <c r="T1095" s="13" t="n"/>
      <c r="U1095" s="15">
        <f>IF(OR($A1095="",$A1095&lt;&gt;Remito!$C$3),"",COUNTIF($A$2:$A1095,$A1095))</f>
        <v/>
      </c>
    </row>
    <row r="1096">
      <c r="A1096" s="13" t="n"/>
      <c r="B1096" s="14" t="n"/>
      <c r="C1096" s="13" t="n"/>
      <c r="D1096" s="13" t="n"/>
      <c r="E1096" s="13" t="n"/>
      <c r="F1096" s="15">
        <f>IF($E1096="","",IFERROR(INDEX('Sucursales y productos'!$E$2:$E$301,MATCH($E1096,'Sucursales y productos'!$D$2:$D$301,0)),"Código no cargado"))</f>
        <v/>
      </c>
      <c r="G1096" s="15">
        <f>IF($E1096="","",IFERROR(INDEX('Sucursales y productos'!$F$2:$F$301,MATCH($E1096,'Sucursales y productos'!$D$2:$D$301,0)),""))</f>
        <v/>
      </c>
      <c r="H1096" s="16" t="n"/>
      <c r="I1096" s="16" t="n"/>
      <c r="J1096" s="14" t="n"/>
      <c r="K1096" s="16" t="n"/>
      <c r="L1096" s="14" t="n"/>
      <c r="M1096" s="13" t="n"/>
      <c r="N1096" s="17">
        <f>IF(OR($H1096="",$I1096=""),"",MAX(0,$H1096-$I1096))</f>
        <v/>
      </c>
      <c r="O1096" s="17">
        <f>IF(OR($I1096="",$K1096=""),"",$K1096-$I1096)</f>
        <v/>
      </c>
      <c r="P1096" s="18">
        <f>IF($E1096="","",IFERROR(INDEX('Sucursales y productos'!$G$2:$G$301,MATCH($E1096,'Sucursales y productos'!$D$2:$D$301,0)),0))</f>
        <v/>
      </c>
      <c r="Q1096" s="18">
        <f>IF($O1096="","",$O1096*N($P1096))</f>
        <v/>
      </c>
      <c r="R1096" s="18">
        <f>IF($I1096="","",$I1096*N($P1096))</f>
        <v/>
      </c>
      <c r="S1096" s="15">
        <f>IF($E1096="","",IF($I1096="","Pedido sin enviar",IF($K1096="",IF(N($I1096)&lt;N($H1096),"Envío parcial · en camino","En camino"),IF($K1096=$I1096,IF(N($I1096)&lt;N($H1096),"Recibido · envío parcial","Recibido OK"),"Recibido con diferencia"))))</f>
        <v/>
      </c>
      <c r="T1096" s="13" t="n"/>
      <c r="U1096" s="15">
        <f>IF(OR($A1096="",$A1096&lt;&gt;Remito!$C$3),"",COUNTIF($A$2:$A1096,$A1096))</f>
        <v/>
      </c>
    </row>
    <row r="1097">
      <c r="A1097" s="13" t="n"/>
      <c r="B1097" s="14" t="n"/>
      <c r="C1097" s="13" t="n"/>
      <c r="D1097" s="13" t="n"/>
      <c r="E1097" s="13" t="n"/>
      <c r="F1097" s="15">
        <f>IF($E1097="","",IFERROR(INDEX('Sucursales y productos'!$E$2:$E$301,MATCH($E1097,'Sucursales y productos'!$D$2:$D$301,0)),"Código no cargado"))</f>
        <v/>
      </c>
      <c r="G1097" s="15">
        <f>IF($E1097="","",IFERROR(INDEX('Sucursales y productos'!$F$2:$F$301,MATCH($E1097,'Sucursales y productos'!$D$2:$D$301,0)),""))</f>
        <v/>
      </c>
      <c r="H1097" s="16" t="n"/>
      <c r="I1097" s="16" t="n"/>
      <c r="J1097" s="14" t="n"/>
      <c r="K1097" s="16" t="n"/>
      <c r="L1097" s="14" t="n"/>
      <c r="M1097" s="13" t="n"/>
      <c r="N1097" s="17">
        <f>IF(OR($H1097="",$I1097=""),"",MAX(0,$H1097-$I1097))</f>
        <v/>
      </c>
      <c r="O1097" s="17">
        <f>IF(OR($I1097="",$K1097=""),"",$K1097-$I1097)</f>
        <v/>
      </c>
      <c r="P1097" s="18">
        <f>IF($E1097="","",IFERROR(INDEX('Sucursales y productos'!$G$2:$G$301,MATCH($E1097,'Sucursales y productos'!$D$2:$D$301,0)),0))</f>
        <v/>
      </c>
      <c r="Q1097" s="18">
        <f>IF($O1097="","",$O1097*N($P1097))</f>
        <v/>
      </c>
      <c r="R1097" s="18">
        <f>IF($I1097="","",$I1097*N($P1097))</f>
        <v/>
      </c>
      <c r="S1097" s="15">
        <f>IF($E1097="","",IF($I1097="","Pedido sin enviar",IF($K1097="",IF(N($I1097)&lt;N($H1097),"Envío parcial · en camino","En camino"),IF($K1097=$I1097,IF(N($I1097)&lt;N($H1097),"Recibido · envío parcial","Recibido OK"),"Recibido con diferencia"))))</f>
        <v/>
      </c>
      <c r="T1097" s="13" t="n"/>
      <c r="U1097" s="15">
        <f>IF(OR($A1097="",$A1097&lt;&gt;Remito!$C$3),"",COUNTIF($A$2:$A1097,$A1097))</f>
        <v/>
      </c>
    </row>
    <row r="1098">
      <c r="A1098" s="13" t="n"/>
      <c r="B1098" s="14" t="n"/>
      <c r="C1098" s="13" t="n"/>
      <c r="D1098" s="13" t="n"/>
      <c r="E1098" s="13" t="n"/>
      <c r="F1098" s="15">
        <f>IF($E1098="","",IFERROR(INDEX('Sucursales y productos'!$E$2:$E$301,MATCH($E1098,'Sucursales y productos'!$D$2:$D$301,0)),"Código no cargado"))</f>
        <v/>
      </c>
      <c r="G1098" s="15">
        <f>IF($E1098="","",IFERROR(INDEX('Sucursales y productos'!$F$2:$F$301,MATCH($E1098,'Sucursales y productos'!$D$2:$D$301,0)),""))</f>
        <v/>
      </c>
      <c r="H1098" s="16" t="n"/>
      <c r="I1098" s="16" t="n"/>
      <c r="J1098" s="14" t="n"/>
      <c r="K1098" s="16" t="n"/>
      <c r="L1098" s="14" t="n"/>
      <c r="M1098" s="13" t="n"/>
      <c r="N1098" s="17">
        <f>IF(OR($H1098="",$I1098=""),"",MAX(0,$H1098-$I1098))</f>
        <v/>
      </c>
      <c r="O1098" s="17">
        <f>IF(OR($I1098="",$K1098=""),"",$K1098-$I1098)</f>
        <v/>
      </c>
      <c r="P1098" s="18">
        <f>IF($E1098="","",IFERROR(INDEX('Sucursales y productos'!$G$2:$G$301,MATCH($E1098,'Sucursales y productos'!$D$2:$D$301,0)),0))</f>
        <v/>
      </c>
      <c r="Q1098" s="18">
        <f>IF($O1098="","",$O1098*N($P1098))</f>
        <v/>
      </c>
      <c r="R1098" s="18">
        <f>IF($I1098="","",$I1098*N($P1098))</f>
        <v/>
      </c>
      <c r="S1098" s="15">
        <f>IF($E1098="","",IF($I1098="","Pedido sin enviar",IF($K1098="",IF(N($I1098)&lt;N($H1098),"Envío parcial · en camino","En camino"),IF($K1098=$I1098,IF(N($I1098)&lt;N($H1098),"Recibido · envío parcial","Recibido OK"),"Recibido con diferencia"))))</f>
        <v/>
      </c>
      <c r="T1098" s="13" t="n"/>
      <c r="U1098" s="15">
        <f>IF(OR($A1098="",$A1098&lt;&gt;Remito!$C$3),"",COUNTIF($A$2:$A1098,$A1098))</f>
        <v/>
      </c>
    </row>
    <row r="1099">
      <c r="A1099" s="13" t="n"/>
      <c r="B1099" s="14" t="n"/>
      <c r="C1099" s="13" t="n"/>
      <c r="D1099" s="13" t="n"/>
      <c r="E1099" s="13" t="n"/>
      <c r="F1099" s="15">
        <f>IF($E1099="","",IFERROR(INDEX('Sucursales y productos'!$E$2:$E$301,MATCH($E1099,'Sucursales y productos'!$D$2:$D$301,0)),"Código no cargado"))</f>
        <v/>
      </c>
      <c r="G1099" s="15">
        <f>IF($E1099="","",IFERROR(INDEX('Sucursales y productos'!$F$2:$F$301,MATCH($E1099,'Sucursales y productos'!$D$2:$D$301,0)),""))</f>
        <v/>
      </c>
      <c r="H1099" s="16" t="n"/>
      <c r="I1099" s="16" t="n"/>
      <c r="J1099" s="14" t="n"/>
      <c r="K1099" s="16" t="n"/>
      <c r="L1099" s="14" t="n"/>
      <c r="M1099" s="13" t="n"/>
      <c r="N1099" s="17">
        <f>IF(OR($H1099="",$I1099=""),"",MAX(0,$H1099-$I1099))</f>
        <v/>
      </c>
      <c r="O1099" s="17">
        <f>IF(OR($I1099="",$K1099=""),"",$K1099-$I1099)</f>
        <v/>
      </c>
      <c r="P1099" s="18">
        <f>IF($E1099="","",IFERROR(INDEX('Sucursales y productos'!$G$2:$G$301,MATCH($E1099,'Sucursales y productos'!$D$2:$D$301,0)),0))</f>
        <v/>
      </c>
      <c r="Q1099" s="18">
        <f>IF($O1099="","",$O1099*N($P1099))</f>
        <v/>
      </c>
      <c r="R1099" s="18">
        <f>IF($I1099="","",$I1099*N($P1099))</f>
        <v/>
      </c>
      <c r="S1099" s="15">
        <f>IF($E1099="","",IF($I1099="","Pedido sin enviar",IF($K1099="",IF(N($I1099)&lt;N($H1099),"Envío parcial · en camino","En camino"),IF($K1099=$I1099,IF(N($I1099)&lt;N($H1099),"Recibido · envío parcial","Recibido OK"),"Recibido con diferencia"))))</f>
        <v/>
      </c>
      <c r="T1099" s="13" t="n"/>
      <c r="U1099" s="15">
        <f>IF(OR($A1099="",$A1099&lt;&gt;Remito!$C$3),"",COUNTIF($A$2:$A1099,$A1099))</f>
        <v/>
      </c>
    </row>
    <row r="1100">
      <c r="A1100" s="13" t="n"/>
      <c r="B1100" s="14" t="n"/>
      <c r="C1100" s="13" t="n"/>
      <c r="D1100" s="13" t="n"/>
      <c r="E1100" s="13" t="n"/>
      <c r="F1100" s="15">
        <f>IF($E1100="","",IFERROR(INDEX('Sucursales y productos'!$E$2:$E$301,MATCH($E1100,'Sucursales y productos'!$D$2:$D$301,0)),"Código no cargado"))</f>
        <v/>
      </c>
      <c r="G1100" s="15">
        <f>IF($E1100="","",IFERROR(INDEX('Sucursales y productos'!$F$2:$F$301,MATCH($E1100,'Sucursales y productos'!$D$2:$D$301,0)),""))</f>
        <v/>
      </c>
      <c r="H1100" s="16" t="n"/>
      <c r="I1100" s="16" t="n"/>
      <c r="J1100" s="14" t="n"/>
      <c r="K1100" s="16" t="n"/>
      <c r="L1100" s="14" t="n"/>
      <c r="M1100" s="13" t="n"/>
      <c r="N1100" s="17">
        <f>IF(OR($H1100="",$I1100=""),"",MAX(0,$H1100-$I1100))</f>
        <v/>
      </c>
      <c r="O1100" s="17">
        <f>IF(OR($I1100="",$K1100=""),"",$K1100-$I1100)</f>
        <v/>
      </c>
      <c r="P1100" s="18">
        <f>IF($E1100="","",IFERROR(INDEX('Sucursales y productos'!$G$2:$G$301,MATCH($E1100,'Sucursales y productos'!$D$2:$D$301,0)),0))</f>
        <v/>
      </c>
      <c r="Q1100" s="18">
        <f>IF($O1100="","",$O1100*N($P1100))</f>
        <v/>
      </c>
      <c r="R1100" s="18">
        <f>IF($I1100="","",$I1100*N($P1100))</f>
        <v/>
      </c>
      <c r="S1100" s="15">
        <f>IF($E1100="","",IF($I1100="","Pedido sin enviar",IF($K1100="",IF(N($I1100)&lt;N($H1100),"Envío parcial · en camino","En camino"),IF($K1100=$I1100,IF(N($I1100)&lt;N($H1100),"Recibido · envío parcial","Recibido OK"),"Recibido con diferencia"))))</f>
        <v/>
      </c>
      <c r="T1100" s="13" t="n"/>
      <c r="U1100" s="15">
        <f>IF(OR($A1100="",$A1100&lt;&gt;Remito!$C$3),"",COUNTIF($A$2:$A1100,$A1100))</f>
        <v/>
      </c>
    </row>
    <row r="1101">
      <c r="A1101" s="13" t="n"/>
      <c r="B1101" s="14" t="n"/>
      <c r="C1101" s="13" t="n"/>
      <c r="D1101" s="13" t="n"/>
      <c r="E1101" s="13" t="n"/>
      <c r="F1101" s="15">
        <f>IF($E1101="","",IFERROR(INDEX('Sucursales y productos'!$E$2:$E$301,MATCH($E1101,'Sucursales y productos'!$D$2:$D$301,0)),"Código no cargado"))</f>
        <v/>
      </c>
      <c r="G1101" s="15">
        <f>IF($E1101="","",IFERROR(INDEX('Sucursales y productos'!$F$2:$F$301,MATCH($E1101,'Sucursales y productos'!$D$2:$D$301,0)),""))</f>
        <v/>
      </c>
      <c r="H1101" s="16" t="n"/>
      <c r="I1101" s="16" t="n"/>
      <c r="J1101" s="14" t="n"/>
      <c r="K1101" s="16" t="n"/>
      <c r="L1101" s="14" t="n"/>
      <c r="M1101" s="13" t="n"/>
      <c r="N1101" s="17">
        <f>IF(OR($H1101="",$I1101=""),"",MAX(0,$H1101-$I1101))</f>
        <v/>
      </c>
      <c r="O1101" s="17">
        <f>IF(OR($I1101="",$K1101=""),"",$K1101-$I1101)</f>
        <v/>
      </c>
      <c r="P1101" s="18">
        <f>IF($E1101="","",IFERROR(INDEX('Sucursales y productos'!$G$2:$G$301,MATCH($E1101,'Sucursales y productos'!$D$2:$D$301,0)),0))</f>
        <v/>
      </c>
      <c r="Q1101" s="18">
        <f>IF($O1101="","",$O1101*N($P1101))</f>
        <v/>
      </c>
      <c r="R1101" s="18">
        <f>IF($I1101="","",$I1101*N($P1101))</f>
        <v/>
      </c>
      <c r="S1101" s="15">
        <f>IF($E1101="","",IF($I1101="","Pedido sin enviar",IF($K1101="",IF(N($I1101)&lt;N($H1101),"Envío parcial · en camino","En camino"),IF($K1101=$I1101,IF(N($I1101)&lt;N($H1101),"Recibido · envío parcial","Recibido OK"),"Recibido con diferencia"))))</f>
        <v/>
      </c>
      <c r="T1101" s="13" t="n"/>
      <c r="U1101" s="15">
        <f>IF(OR($A1101="",$A1101&lt;&gt;Remito!$C$3),"",COUNTIF($A$2:$A1101,$A1101))</f>
        <v/>
      </c>
    </row>
    <row r="1102">
      <c r="A1102" s="13" t="n"/>
      <c r="B1102" s="14" t="n"/>
      <c r="C1102" s="13" t="n"/>
      <c r="D1102" s="13" t="n"/>
      <c r="E1102" s="13" t="n"/>
      <c r="F1102" s="15">
        <f>IF($E1102="","",IFERROR(INDEX('Sucursales y productos'!$E$2:$E$301,MATCH($E1102,'Sucursales y productos'!$D$2:$D$301,0)),"Código no cargado"))</f>
        <v/>
      </c>
      <c r="G1102" s="15">
        <f>IF($E1102="","",IFERROR(INDEX('Sucursales y productos'!$F$2:$F$301,MATCH($E1102,'Sucursales y productos'!$D$2:$D$301,0)),""))</f>
        <v/>
      </c>
      <c r="H1102" s="16" t="n"/>
      <c r="I1102" s="16" t="n"/>
      <c r="J1102" s="14" t="n"/>
      <c r="K1102" s="16" t="n"/>
      <c r="L1102" s="14" t="n"/>
      <c r="M1102" s="13" t="n"/>
      <c r="N1102" s="17">
        <f>IF(OR($H1102="",$I1102=""),"",MAX(0,$H1102-$I1102))</f>
        <v/>
      </c>
      <c r="O1102" s="17">
        <f>IF(OR($I1102="",$K1102=""),"",$K1102-$I1102)</f>
        <v/>
      </c>
      <c r="P1102" s="18">
        <f>IF($E1102="","",IFERROR(INDEX('Sucursales y productos'!$G$2:$G$301,MATCH($E1102,'Sucursales y productos'!$D$2:$D$301,0)),0))</f>
        <v/>
      </c>
      <c r="Q1102" s="18">
        <f>IF($O1102="","",$O1102*N($P1102))</f>
        <v/>
      </c>
      <c r="R1102" s="18">
        <f>IF($I1102="","",$I1102*N($P1102))</f>
        <v/>
      </c>
      <c r="S1102" s="15">
        <f>IF($E1102="","",IF($I1102="","Pedido sin enviar",IF($K1102="",IF(N($I1102)&lt;N($H1102),"Envío parcial · en camino","En camino"),IF($K1102=$I1102,IF(N($I1102)&lt;N($H1102),"Recibido · envío parcial","Recibido OK"),"Recibido con diferencia"))))</f>
        <v/>
      </c>
      <c r="T1102" s="13" t="n"/>
      <c r="U1102" s="15">
        <f>IF(OR($A1102="",$A1102&lt;&gt;Remito!$C$3),"",COUNTIF($A$2:$A1102,$A1102))</f>
        <v/>
      </c>
    </row>
    <row r="1103">
      <c r="A1103" s="13" t="n"/>
      <c r="B1103" s="14" t="n"/>
      <c r="C1103" s="13" t="n"/>
      <c r="D1103" s="13" t="n"/>
      <c r="E1103" s="13" t="n"/>
      <c r="F1103" s="15">
        <f>IF($E1103="","",IFERROR(INDEX('Sucursales y productos'!$E$2:$E$301,MATCH($E1103,'Sucursales y productos'!$D$2:$D$301,0)),"Código no cargado"))</f>
        <v/>
      </c>
      <c r="G1103" s="15">
        <f>IF($E1103="","",IFERROR(INDEX('Sucursales y productos'!$F$2:$F$301,MATCH($E1103,'Sucursales y productos'!$D$2:$D$301,0)),""))</f>
        <v/>
      </c>
      <c r="H1103" s="16" t="n"/>
      <c r="I1103" s="16" t="n"/>
      <c r="J1103" s="14" t="n"/>
      <c r="K1103" s="16" t="n"/>
      <c r="L1103" s="14" t="n"/>
      <c r="M1103" s="13" t="n"/>
      <c r="N1103" s="17">
        <f>IF(OR($H1103="",$I1103=""),"",MAX(0,$H1103-$I1103))</f>
        <v/>
      </c>
      <c r="O1103" s="17">
        <f>IF(OR($I1103="",$K1103=""),"",$K1103-$I1103)</f>
        <v/>
      </c>
      <c r="P1103" s="18">
        <f>IF($E1103="","",IFERROR(INDEX('Sucursales y productos'!$G$2:$G$301,MATCH($E1103,'Sucursales y productos'!$D$2:$D$301,0)),0))</f>
        <v/>
      </c>
      <c r="Q1103" s="18">
        <f>IF($O1103="","",$O1103*N($P1103))</f>
        <v/>
      </c>
      <c r="R1103" s="18">
        <f>IF($I1103="","",$I1103*N($P1103))</f>
        <v/>
      </c>
      <c r="S1103" s="15">
        <f>IF($E1103="","",IF($I1103="","Pedido sin enviar",IF($K1103="",IF(N($I1103)&lt;N($H1103),"Envío parcial · en camino","En camino"),IF($K1103=$I1103,IF(N($I1103)&lt;N($H1103),"Recibido · envío parcial","Recibido OK"),"Recibido con diferencia"))))</f>
        <v/>
      </c>
      <c r="T1103" s="13" t="n"/>
      <c r="U1103" s="15">
        <f>IF(OR($A1103="",$A1103&lt;&gt;Remito!$C$3),"",COUNTIF($A$2:$A1103,$A1103))</f>
        <v/>
      </c>
    </row>
    <row r="1104">
      <c r="A1104" s="13" t="n"/>
      <c r="B1104" s="14" t="n"/>
      <c r="C1104" s="13" t="n"/>
      <c r="D1104" s="13" t="n"/>
      <c r="E1104" s="13" t="n"/>
      <c r="F1104" s="15">
        <f>IF($E1104="","",IFERROR(INDEX('Sucursales y productos'!$E$2:$E$301,MATCH($E1104,'Sucursales y productos'!$D$2:$D$301,0)),"Código no cargado"))</f>
        <v/>
      </c>
      <c r="G1104" s="15">
        <f>IF($E1104="","",IFERROR(INDEX('Sucursales y productos'!$F$2:$F$301,MATCH($E1104,'Sucursales y productos'!$D$2:$D$301,0)),""))</f>
        <v/>
      </c>
      <c r="H1104" s="16" t="n"/>
      <c r="I1104" s="16" t="n"/>
      <c r="J1104" s="14" t="n"/>
      <c r="K1104" s="16" t="n"/>
      <c r="L1104" s="14" t="n"/>
      <c r="M1104" s="13" t="n"/>
      <c r="N1104" s="17">
        <f>IF(OR($H1104="",$I1104=""),"",MAX(0,$H1104-$I1104))</f>
        <v/>
      </c>
      <c r="O1104" s="17">
        <f>IF(OR($I1104="",$K1104=""),"",$K1104-$I1104)</f>
        <v/>
      </c>
      <c r="P1104" s="18">
        <f>IF($E1104="","",IFERROR(INDEX('Sucursales y productos'!$G$2:$G$301,MATCH($E1104,'Sucursales y productos'!$D$2:$D$301,0)),0))</f>
        <v/>
      </c>
      <c r="Q1104" s="18">
        <f>IF($O1104="","",$O1104*N($P1104))</f>
        <v/>
      </c>
      <c r="R1104" s="18">
        <f>IF($I1104="","",$I1104*N($P1104))</f>
        <v/>
      </c>
      <c r="S1104" s="15">
        <f>IF($E1104="","",IF($I1104="","Pedido sin enviar",IF($K1104="",IF(N($I1104)&lt;N($H1104),"Envío parcial · en camino","En camino"),IF($K1104=$I1104,IF(N($I1104)&lt;N($H1104),"Recibido · envío parcial","Recibido OK"),"Recibido con diferencia"))))</f>
        <v/>
      </c>
      <c r="T1104" s="13" t="n"/>
      <c r="U1104" s="15">
        <f>IF(OR($A1104="",$A1104&lt;&gt;Remito!$C$3),"",COUNTIF($A$2:$A1104,$A1104))</f>
        <v/>
      </c>
    </row>
    <row r="1105">
      <c r="A1105" s="13" t="n"/>
      <c r="B1105" s="14" t="n"/>
      <c r="C1105" s="13" t="n"/>
      <c r="D1105" s="13" t="n"/>
      <c r="E1105" s="13" t="n"/>
      <c r="F1105" s="15">
        <f>IF($E1105="","",IFERROR(INDEX('Sucursales y productos'!$E$2:$E$301,MATCH($E1105,'Sucursales y productos'!$D$2:$D$301,0)),"Código no cargado"))</f>
        <v/>
      </c>
      <c r="G1105" s="15">
        <f>IF($E1105="","",IFERROR(INDEX('Sucursales y productos'!$F$2:$F$301,MATCH($E1105,'Sucursales y productos'!$D$2:$D$301,0)),""))</f>
        <v/>
      </c>
      <c r="H1105" s="16" t="n"/>
      <c r="I1105" s="16" t="n"/>
      <c r="J1105" s="14" t="n"/>
      <c r="K1105" s="16" t="n"/>
      <c r="L1105" s="14" t="n"/>
      <c r="M1105" s="13" t="n"/>
      <c r="N1105" s="17">
        <f>IF(OR($H1105="",$I1105=""),"",MAX(0,$H1105-$I1105))</f>
        <v/>
      </c>
      <c r="O1105" s="17">
        <f>IF(OR($I1105="",$K1105=""),"",$K1105-$I1105)</f>
        <v/>
      </c>
      <c r="P1105" s="18">
        <f>IF($E1105="","",IFERROR(INDEX('Sucursales y productos'!$G$2:$G$301,MATCH($E1105,'Sucursales y productos'!$D$2:$D$301,0)),0))</f>
        <v/>
      </c>
      <c r="Q1105" s="18">
        <f>IF($O1105="","",$O1105*N($P1105))</f>
        <v/>
      </c>
      <c r="R1105" s="18">
        <f>IF($I1105="","",$I1105*N($P1105))</f>
        <v/>
      </c>
      <c r="S1105" s="15">
        <f>IF($E1105="","",IF($I1105="","Pedido sin enviar",IF($K1105="",IF(N($I1105)&lt;N($H1105),"Envío parcial · en camino","En camino"),IF($K1105=$I1105,IF(N($I1105)&lt;N($H1105),"Recibido · envío parcial","Recibido OK"),"Recibido con diferencia"))))</f>
        <v/>
      </c>
      <c r="T1105" s="13" t="n"/>
      <c r="U1105" s="15">
        <f>IF(OR($A1105="",$A1105&lt;&gt;Remito!$C$3),"",COUNTIF($A$2:$A1105,$A1105))</f>
        <v/>
      </c>
    </row>
    <row r="1106">
      <c r="A1106" s="13" t="n"/>
      <c r="B1106" s="14" t="n"/>
      <c r="C1106" s="13" t="n"/>
      <c r="D1106" s="13" t="n"/>
      <c r="E1106" s="13" t="n"/>
      <c r="F1106" s="15">
        <f>IF($E1106="","",IFERROR(INDEX('Sucursales y productos'!$E$2:$E$301,MATCH($E1106,'Sucursales y productos'!$D$2:$D$301,0)),"Código no cargado"))</f>
        <v/>
      </c>
      <c r="G1106" s="15">
        <f>IF($E1106="","",IFERROR(INDEX('Sucursales y productos'!$F$2:$F$301,MATCH($E1106,'Sucursales y productos'!$D$2:$D$301,0)),""))</f>
        <v/>
      </c>
      <c r="H1106" s="16" t="n"/>
      <c r="I1106" s="16" t="n"/>
      <c r="J1106" s="14" t="n"/>
      <c r="K1106" s="16" t="n"/>
      <c r="L1106" s="14" t="n"/>
      <c r="M1106" s="13" t="n"/>
      <c r="N1106" s="17">
        <f>IF(OR($H1106="",$I1106=""),"",MAX(0,$H1106-$I1106))</f>
        <v/>
      </c>
      <c r="O1106" s="17">
        <f>IF(OR($I1106="",$K1106=""),"",$K1106-$I1106)</f>
        <v/>
      </c>
      <c r="P1106" s="18">
        <f>IF($E1106="","",IFERROR(INDEX('Sucursales y productos'!$G$2:$G$301,MATCH($E1106,'Sucursales y productos'!$D$2:$D$301,0)),0))</f>
        <v/>
      </c>
      <c r="Q1106" s="18">
        <f>IF($O1106="","",$O1106*N($P1106))</f>
        <v/>
      </c>
      <c r="R1106" s="18">
        <f>IF($I1106="","",$I1106*N($P1106))</f>
        <v/>
      </c>
      <c r="S1106" s="15">
        <f>IF($E1106="","",IF($I1106="","Pedido sin enviar",IF($K1106="",IF(N($I1106)&lt;N($H1106),"Envío parcial · en camino","En camino"),IF($K1106=$I1106,IF(N($I1106)&lt;N($H1106),"Recibido · envío parcial","Recibido OK"),"Recibido con diferencia"))))</f>
        <v/>
      </c>
      <c r="T1106" s="13" t="n"/>
      <c r="U1106" s="15">
        <f>IF(OR($A1106="",$A1106&lt;&gt;Remito!$C$3),"",COUNTIF($A$2:$A1106,$A1106))</f>
        <v/>
      </c>
    </row>
    <row r="1107">
      <c r="A1107" s="13" t="n"/>
      <c r="B1107" s="14" t="n"/>
      <c r="C1107" s="13" t="n"/>
      <c r="D1107" s="13" t="n"/>
      <c r="E1107" s="13" t="n"/>
      <c r="F1107" s="15">
        <f>IF($E1107="","",IFERROR(INDEX('Sucursales y productos'!$E$2:$E$301,MATCH($E1107,'Sucursales y productos'!$D$2:$D$301,0)),"Código no cargado"))</f>
        <v/>
      </c>
      <c r="G1107" s="15">
        <f>IF($E1107="","",IFERROR(INDEX('Sucursales y productos'!$F$2:$F$301,MATCH($E1107,'Sucursales y productos'!$D$2:$D$301,0)),""))</f>
        <v/>
      </c>
      <c r="H1107" s="16" t="n"/>
      <c r="I1107" s="16" t="n"/>
      <c r="J1107" s="14" t="n"/>
      <c r="K1107" s="16" t="n"/>
      <c r="L1107" s="14" t="n"/>
      <c r="M1107" s="13" t="n"/>
      <c r="N1107" s="17">
        <f>IF(OR($H1107="",$I1107=""),"",MAX(0,$H1107-$I1107))</f>
        <v/>
      </c>
      <c r="O1107" s="17">
        <f>IF(OR($I1107="",$K1107=""),"",$K1107-$I1107)</f>
        <v/>
      </c>
      <c r="P1107" s="18">
        <f>IF($E1107="","",IFERROR(INDEX('Sucursales y productos'!$G$2:$G$301,MATCH($E1107,'Sucursales y productos'!$D$2:$D$301,0)),0))</f>
        <v/>
      </c>
      <c r="Q1107" s="18">
        <f>IF($O1107="","",$O1107*N($P1107))</f>
        <v/>
      </c>
      <c r="R1107" s="18">
        <f>IF($I1107="","",$I1107*N($P1107))</f>
        <v/>
      </c>
      <c r="S1107" s="15">
        <f>IF($E1107="","",IF($I1107="","Pedido sin enviar",IF($K1107="",IF(N($I1107)&lt;N($H1107),"Envío parcial · en camino","En camino"),IF($K1107=$I1107,IF(N($I1107)&lt;N($H1107),"Recibido · envío parcial","Recibido OK"),"Recibido con diferencia"))))</f>
        <v/>
      </c>
      <c r="T1107" s="13" t="n"/>
      <c r="U1107" s="15">
        <f>IF(OR($A1107="",$A1107&lt;&gt;Remito!$C$3),"",COUNTIF($A$2:$A1107,$A1107))</f>
        <v/>
      </c>
    </row>
    <row r="1108">
      <c r="A1108" s="13" t="n"/>
      <c r="B1108" s="14" t="n"/>
      <c r="C1108" s="13" t="n"/>
      <c r="D1108" s="13" t="n"/>
      <c r="E1108" s="13" t="n"/>
      <c r="F1108" s="15">
        <f>IF($E1108="","",IFERROR(INDEX('Sucursales y productos'!$E$2:$E$301,MATCH($E1108,'Sucursales y productos'!$D$2:$D$301,0)),"Código no cargado"))</f>
        <v/>
      </c>
      <c r="G1108" s="15">
        <f>IF($E1108="","",IFERROR(INDEX('Sucursales y productos'!$F$2:$F$301,MATCH($E1108,'Sucursales y productos'!$D$2:$D$301,0)),""))</f>
        <v/>
      </c>
      <c r="H1108" s="16" t="n"/>
      <c r="I1108" s="16" t="n"/>
      <c r="J1108" s="14" t="n"/>
      <c r="K1108" s="16" t="n"/>
      <c r="L1108" s="14" t="n"/>
      <c r="M1108" s="13" t="n"/>
      <c r="N1108" s="17">
        <f>IF(OR($H1108="",$I1108=""),"",MAX(0,$H1108-$I1108))</f>
        <v/>
      </c>
      <c r="O1108" s="17">
        <f>IF(OR($I1108="",$K1108=""),"",$K1108-$I1108)</f>
        <v/>
      </c>
      <c r="P1108" s="18">
        <f>IF($E1108="","",IFERROR(INDEX('Sucursales y productos'!$G$2:$G$301,MATCH($E1108,'Sucursales y productos'!$D$2:$D$301,0)),0))</f>
        <v/>
      </c>
      <c r="Q1108" s="18">
        <f>IF($O1108="","",$O1108*N($P1108))</f>
        <v/>
      </c>
      <c r="R1108" s="18">
        <f>IF($I1108="","",$I1108*N($P1108))</f>
        <v/>
      </c>
      <c r="S1108" s="15">
        <f>IF($E1108="","",IF($I1108="","Pedido sin enviar",IF($K1108="",IF(N($I1108)&lt;N($H1108),"Envío parcial · en camino","En camino"),IF($K1108=$I1108,IF(N($I1108)&lt;N($H1108),"Recibido · envío parcial","Recibido OK"),"Recibido con diferencia"))))</f>
        <v/>
      </c>
      <c r="T1108" s="13" t="n"/>
      <c r="U1108" s="15">
        <f>IF(OR($A1108="",$A1108&lt;&gt;Remito!$C$3),"",COUNTIF($A$2:$A1108,$A1108))</f>
        <v/>
      </c>
    </row>
    <row r="1109">
      <c r="A1109" s="13" t="n"/>
      <c r="B1109" s="14" t="n"/>
      <c r="C1109" s="13" t="n"/>
      <c r="D1109" s="13" t="n"/>
      <c r="E1109" s="13" t="n"/>
      <c r="F1109" s="15">
        <f>IF($E1109="","",IFERROR(INDEX('Sucursales y productos'!$E$2:$E$301,MATCH($E1109,'Sucursales y productos'!$D$2:$D$301,0)),"Código no cargado"))</f>
        <v/>
      </c>
      <c r="G1109" s="15">
        <f>IF($E1109="","",IFERROR(INDEX('Sucursales y productos'!$F$2:$F$301,MATCH($E1109,'Sucursales y productos'!$D$2:$D$301,0)),""))</f>
        <v/>
      </c>
      <c r="H1109" s="16" t="n"/>
      <c r="I1109" s="16" t="n"/>
      <c r="J1109" s="14" t="n"/>
      <c r="K1109" s="16" t="n"/>
      <c r="L1109" s="14" t="n"/>
      <c r="M1109" s="13" t="n"/>
      <c r="N1109" s="17">
        <f>IF(OR($H1109="",$I1109=""),"",MAX(0,$H1109-$I1109))</f>
        <v/>
      </c>
      <c r="O1109" s="17">
        <f>IF(OR($I1109="",$K1109=""),"",$K1109-$I1109)</f>
        <v/>
      </c>
      <c r="P1109" s="18">
        <f>IF($E1109="","",IFERROR(INDEX('Sucursales y productos'!$G$2:$G$301,MATCH($E1109,'Sucursales y productos'!$D$2:$D$301,0)),0))</f>
        <v/>
      </c>
      <c r="Q1109" s="18">
        <f>IF($O1109="","",$O1109*N($P1109))</f>
        <v/>
      </c>
      <c r="R1109" s="18">
        <f>IF($I1109="","",$I1109*N($P1109))</f>
        <v/>
      </c>
      <c r="S1109" s="15">
        <f>IF($E1109="","",IF($I1109="","Pedido sin enviar",IF($K1109="",IF(N($I1109)&lt;N($H1109),"Envío parcial · en camino","En camino"),IF($K1109=$I1109,IF(N($I1109)&lt;N($H1109),"Recibido · envío parcial","Recibido OK"),"Recibido con diferencia"))))</f>
        <v/>
      </c>
      <c r="T1109" s="13" t="n"/>
      <c r="U1109" s="15">
        <f>IF(OR($A1109="",$A1109&lt;&gt;Remito!$C$3),"",COUNTIF($A$2:$A1109,$A1109))</f>
        <v/>
      </c>
    </row>
    <row r="1110">
      <c r="A1110" s="13" t="n"/>
      <c r="B1110" s="14" t="n"/>
      <c r="C1110" s="13" t="n"/>
      <c r="D1110" s="13" t="n"/>
      <c r="E1110" s="13" t="n"/>
      <c r="F1110" s="15">
        <f>IF($E1110="","",IFERROR(INDEX('Sucursales y productos'!$E$2:$E$301,MATCH($E1110,'Sucursales y productos'!$D$2:$D$301,0)),"Código no cargado"))</f>
        <v/>
      </c>
      <c r="G1110" s="15">
        <f>IF($E1110="","",IFERROR(INDEX('Sucursales y productos'!$F$2:$F$301,MATCH($E1110,'Sucursales y productos'!$D$2:$D$301,0)),""))</f>
        <v/>
      </c>
      <c r="H1110" s="16" t="n"/>
      <c r="I1110" s="16" t="n"/>
      <c r="J1110" s="14" t="n"/>
      <c r="K1110" s="16" t="n"/>
      <c r="L1110" s="14" t="n"/>
      <c r="M1110" s="13" t="n"/>
      <c r="N1110" s="17">
        <f>IF(OR($H1110="",$I1110=""),"",MAX(0,$H1110-$I1110))</f>
        <v/>
      </c>
      <c r="O1110" s="17">
        <f>IF(OR($I1110="",$K1110=""),"",$K1110-$I1110)</f>
        <v/>
      </c>
      <c r="P1110" s="18">
        <f>IF($E1110="","",IFERROR(INDEX('Sucursales y productos'!$G$2:$G$301,MATCH($E1110,'Sucursales y productos'!$D$2:$D$301,0)),0))</f>
        <v/>
      </c>
      <c r="Q1110" s="18">
        <f>IF($O1110="","",$O1110*N($P1110))</f>
        <v/>
      </c>
      <c r="R1110" s="18">
        <f>IF($I1110="","",$I1110*N($P1110))</f>
        <v/>
      </c>
      <c r="S1110" s="15">
        <f>IF($E1110="","",IF($I1110="","Pedido sin enviar",IF($K1110="",IF(N($I1110)&lt;N($H1110),"Envío parcial · en camino","En camino"),IF($K1110=$I1110,IF(N($I1110)&lt;N($H1110),"Recibido · envío parcial","Recibido OK"),"Recibido con diferencia"))))</f>
        <v/>
      </c>
      <c r="T1110" s="13" t="n"/>
      <c r="U1110" s="15">
        <f>IF(OR($A1110="",$A1110&lt;&gt;Remito!$C$3),"",COUNTIF($A$2:$A1110,$A1110))</f>
        <v/>
      </c>
    </row>
    <row r="1111">
      <c r="A1111" s="13" t="n"/>
      <c r="B1111" s="14" t="n"/>
      <c r="C1111" s="13" t="n"/>
      <c r="D1111" s="13" t="n"/>
      <c r="E1111" s="13" t="n"/>
      <c r="F1111" s="15">
        <f>IF($E1111="","",IFERROR(INDEX('Sucursales y productos'!$E$2:$E$301,MATCH($E1111,'Sucursales y productos'!$D$2:$D$301,0)),"Código no cargado"))</f>
        <v/>
      </c>
      <c r="G1111" s="15">
        <f>IF($E1111="","",IFERROR(INDEX('Sucursales y productos'!$F$2:$F$301,MATCH($E1111,'Sucursales y productos'!$D$2:$D$301,0)),""))</f>
        <v/>
      </c>
      <c r="H1111" s="16" t="n"/>
      <c r="I1111" s="16" t="n"/>
      <c r="J1111" s="14" t="n"/>
      <c r="K1111" s="16" t="n"/>
      <c r="L1111" s="14" t="n"/>
      <c r="M1111" s="13" t="n"/>
      <c r="N1111" s="17">
        <f>IF(OR($H1111="",$I1111=""),"",MAX(0,$H1111-$I1111))</f>
        <v/>
      </c>
      <c r="O1111" s="17">
        <f>IF(OR($I1111="",$K1111=""),"",$K1111-$I1111)</f>
        <v/>
      </c>
      <c r="P1111" s="18">
        <f>IF($E1111="","",IFERROR(INDEX('Sucursales y productos'!$G$2:$G$301,MATCH($E1111,'Sucursales y productos'!$D$2:$D$301,0)),0))</f>
        <v/>
      </c>
      <c r="Q1111" s="18">
        <f>IF($O1111="","",$O1111*N($P1111))</f>
        <v/>
      </c>
      <c r="R1111" s="18">
        <f>IF($I1111="","",$I1111*N($P1111))</f>
        <v/>
      </c>
      <c r="S1111" s="15">
        <f>IF($E1111="","",IF($I1111="","Pedido sin enviar",IF($K1111="",IF(N($I1111)&lt;N($H1111),"Envío parcial · en camino","En camino"),IF($K1111=$I1111,IF(N($I1111)&lt;N($H1111),"Recibido · envío parcial","Recibido OK"),"Recibido con diferencia"))))</f>
        <v/>
      </c>
      <c r="T1111" s="13" t="n"/>
      <c r="U1111" s="15">
        <f>IF(OR($A1111="",$A1111&lt;&gt;Remito!$C$3),"",COUNTIF($A$2:$A1111,$A1111))</f>
        <v/>
      </c>
    </row>
    <row r="1112">
      <c r="A1112" s="13" t="n"/>
      <c r="B1112" s="14" t="n"/>
      <c r="C1112" s="13" t="n"/>
      <c r="D1112" s="13" t="n"/>
      <c r="E1112" s="13" t="n"/>
      <c r="F1112" s="15">
        <f>IF($E1112="","",IFERROR(INDEX('Sucursales y productos'!$E$2:$E$301,MATCH($E1112,'Sucursales y productos'!$D$2:$D$301,0)),"Código no cargado"))</f>
        <v/>
      </c>
      <c r="G1112" s="15">
        <f>IF($E1112="","",IFERROR(INDEX('Sucursales y productos'!$F$2:$F$301,MATCH($E1112,'Sucursales y productos'!$D$2:$D$301,0)),""))</f>
        <v/>
      </c>
      <c r="H1112" s="16" t="n"/>
      <c r="I1112" s="16" t="n"/>
      <c r="J1112" s="14" t="n"/>
      <c r="K1112" s="16" t="n"/>
      <c r="L1112" s="14" t="n"/>
      <c r="M1112" s="13" t="n"/>
      <c r="N1112" s="17">
        <f>IF(OR($H1112="",$I1112=""),"",MAX(0,$H1112-$I1112))</f>
        <v/>
      </c>
      <c r="O1112" s="17">
        <f>IF(OR($I1112="",$K1112=""),"",$K1112-$I1112)</f>
        <v/>
      </c>
      <c r="P1112" s="18">
        <f>IF($E1112="","",IFERROR(INDEX('Sucursales y productos'!$G$2:$G$301,MATCH($E1112,'Sucursales y productos'!$D$2:$D$301,0)),0))</f>
        <v/>
      </c>
      <c r="Q1112" s="18">
        <f>IF($O1112="","",$O1112*N($P1112))</f>
        <v/>
      </c>
      <c r="R1112" s="18">
        <f>IF($I1112="","",$I1112*N($P1112))</f>
        <v/>
      </c>
      <c r="S1112" s="15">
        <f>IF($E1112="","",IF($I1112="","Pedido sin enviar",IF($K1112="",IF(N($I1112)&lt;N($H1112),"Envío parcial · en camino","En camino"),IF($K1112=$I1112,IF(N($I1112)&lt;N($H1112),"Recibido · envío parcial","Recibido OK"),"Recibido con diferencia"))))</f>
        <v/>
      </c>
      <c r="T1112" s="13" t="n"/>
      <c r="U1112" s="15">
        <f>IF(OR($A1112="",$A1112&lt;&gt;Remito!$C$3),"",COUNTIF($A$2:$A1112,$A1112))</f>
        <v/>
      </c>
    </row>
    <row r="1113">
      <c r="A1113" s="13" t="n"/>
      <c r="B1113" s="14" t="n"/>
      <c r="C1113" s="13" t="n"/>
      <c r="D1113" s="13" t="n"/>
      <c r="E1113" s="13" t="n"/>
      <c r="F1113" s="15">
        <f>IF($E1113="","",IFERROR(INDEX('Sucursales y productos'!$E$2:$E$301,MATCH($E1113,'Sucursales y productos'!$D$2:$D$301,0)),"Código no cargado"))</f>
        <v/>
      </c>
      <c r="G1113" s="15">
        <f>IF($E1113="","",IFERROR(INDEX('Sucursales y productos'!$F$2:$F$301,MATCH($E1113,'Sucursales y productos'!$D$2:$D$301,0)),""))</f>
        <v/>
      </c>
      <c r="H1113" s="16" t="n"/>
      <c r="I1113" s="16" t="n"/>
      <c r="J1113" s="14" t="n"/>
      <c r="K1113" s="16" t="n"/>
      <c r="L1113" s="14" t="n"/>
      <c r="M1113" s="13" t="n"/>
      <c r="N1113" s="17">
        <f>IF(OR($H1113="",$I1113=""),"",MAX(0,$H1113-$I1113))</f>
        <v/>
      </c>
      <c r="O1113" s="17">
        <f>IF(OR($I1113="",$K1113=""),"",$K1113-$I1113)</f>
        <v/>
      </c>
      <c r="P1113" s="18">
        <f>IF($E1113="","",IFERROR(INDEX('Sucursales y productos'!$G$2:$G$301,MATCH($E1113,'Sucursales y productos'!$D$2:$D$301,0)),0))</f>
        <v/>
      </c>
      <c r="Q1113" s="18">
        <f>IF($O1113="","",$O1113*N($P1113))</f>
        <v/>
      </c>
      <c r="R1113" s="18">
        <f>IF($I1113="","",$I1113*N($P1113))</f>
        <v/>
      </c>
      <c r="S1113" s="15">
        <f>IF($E1113="","",IF($I1113="","Pedido sin enviar",IF($K1113="",IF(N($I1113)&lt;N($H1113),"Envío parcial · en camino","En camino"),IF($K1113=$I1113,IF(N($I1113)&lt;N($H1113),"Recibido · envío parcial","Recibido OK"),"Recibido con diferencia"))))</f>
        <v/>
      </c>
      <c r="T1113" s="13" t="n"/>
      <c r="U1113" s="15">
        <f>IF(OR($A1113="",$A1113&lt;&gt;Remito!$C$3),"",COUNTIF($A$2:$A1113,$A1113))</f>
        <v/>
      </c>
    </row>
    <row r="1114">
      <c r="A1114" s="13" t="n"/>
      <c r="B1114" s="14" t="n"/>
      <c r="C1114" s="13" t="n"/>
      <c r="D1114" s="13" t="n"/>
      <c r="E1114" s="13" t="n"/>
      <c r="F1114" s="15">
        <f>IF($E1114="","",IFERROR(INDEX('Sucursales y productos'!$E$2:$E$301,MATCH($E1114,'Sucursales y productos'!$D$2:$D$301,0)),"Código no cargado"))</f>
        <v/>
      </c>
      <c r="G1114" s="15">
        <f>IF($E1114="","",IFERROR(INDEX('Sucursales y productos'!$F$2:$F$301,MATCH($E1114,'Sucursales y productos'!$D$2:$D$301,0)),""))</f>
        <v/>
      </c>
      <c r="H1114" s="16" t="n"/>
      <c r="I1114" s="16" t="n"/>
      <c r="J1114" s="14" t="n"/>
      <c r="K1114" s="16" t="n"/>
      <c r="L1114" s="14" t="n"/>
      <c r="M1114" s="13" t="n"/>
      <c r="N1114" s="17">
        <f>IF(OR($H1114="",$I1114=""),"",MAX(0,$H1114-$I1114))</f>
        <v/>
      </c>
      <c r="O1114" s="17">
        <f>IF(OR($I1114="",$K1114=""),"",$K1114-$I1114)</f>
        <v/>
      </c>
      <c r="P1114" s="18">
        <f>IF($E1114="","",IFERROR(INDEX('Sucursales y productos'!$G$2:$G$301,MATCH($E1114,'Sucursales y productos'!$D$2:$D$301,0)),0))</f>
        <v/>
      </c>
      <c r="Q1114" s="18">
        <f>IF($O1114="","",$O1114*N($P1114))</f>
        <v/>
      </c>
      <c r="R1114" s="18">
        <f>IF($I1114="","",$I1114*N($P1114))</f>
        <v/>
      </c>
      <c r="S1114" s="15">
        <f>IF($E1114="","",IF($I1114="","Pedido sin enviar",IF($K1114="",IF(N($I1114)&lt;N($H1114),"Envío parcial · en camino","En camino"),IF($K1114=$I1114,IF(N($I1114)&lt;N($H1114),"Recibido · envío parcial","Recibido OK"),"Recibido con diferencia"))))</f>
        <v/>
      </c>
      <c r="T1114" s="13" t="n"/>
      <c r="U1114" s="15">
        <f>IF(OR($A1114="",$A1114&lt;&gt;Remito!$C$3),"",COUNTIF($A$2:$A1114,$A1114))</f>
        <v/>
      </c>
    </row>
    <row r="1115">
      <c r="A1115" s="13" t="n"/>
      <c r="B1115" s="14" t="n"/>
      <c r="C1115" s="13" t="n"/>
      <c r="D1115" s="13" t="n"/>
      <c r="E1115" s="13" t="n"/>
      <c r="F1115" s="15">
        <f>IF($E1115="","",IFERROR(INDEX('Sucursales y productos'!$E$2:$E$301,MATCH($E1115,'Sucursales y productos'!$D$2:$D$301,0)),"Código no cargado"))</f>
        <v/>
      </c>
      <c r="G1115" s="15">
        <f>IF($E1115="","",IFERROR(INDEX('Sucursales y productos'!$F$2:$F$301,MATCH($E1115,'Sucursales y productos'!$D$2:$D$301,0)),""))</f>
        <v/>
      </c>
      <c r="H1115" s="16" t="n"/>
      <c r="I1115" s="16" t="n"/>
      <c r="J1115" s="14" t="n"/>
      <c r="K1115" s="16" t="n"/>
      <c r="L1115" s="14" t="n"/>
      <c r="M1115" s="13" t="n"/>
      <c r="N1115" s="17">
        <f>IF(OR($H1115="",$I1115=""),"",MAX(0,$H1115-$I1115))</f>
        <v/>
      </c>
      <c r="O1115" s="17">
        <f>IF(OR($I1115="",$K1115=""),"",$K1115-$I1115)</f>
        <v/>
      </c>
      <c r="P1115" s="18">
        <f>IF($E1115="","",IFERROR(INDEX('Sucursales y productos'!$G$2:$G$301,MATCH($E1115,'Sucursales y productos'!$D$2:$D$301,0)),0))</f>
        <v/>
      </c>
      <c r="Q1115" s="18">
        <f>IF($O1115="","",$O1115*N($P1115))</f>
        <v/>
      </c>
      <c r="R1115" s="18">
        <f>IF($I1115="","",$I1115*N($P1115))</f>
        <v/>
      </c>
      <c r="S1115" s="15">
        <f>IF($E1115="","",IF($I1115="","Pedido sin enviar",IF($K1115="",IF(N($I1115)&lt;N($H1115),"Envío parcial · en camino","En camino"),IF($K1115=$I1115,IF(N($I1115)&lt;N($H1115),"Recibido · envío parcial","Recibido OK"),"Recibido con diferencia"))))</f>
        <v/>
      </c>
      <c r="T1115" s="13" t="n"/>
      <c r="U1115" s="15">
        <f>IF(OR($A1115="",$A1115&lt;&gt;Remito!$C$3),"",COUNTIF($A$2:$A1115,$A1115))</f>
        <v/>
      </c>
    </row>
    <row r="1116">
      <c r="A1116" s="13" t="n"/>
      <c r="B1116" s="14" t="n"/>
      <c r="C1116" s="13" t="n"/>
      <c r="D1116" s="13" t="n"/>
      <c r="E1116" s="13" t="n"/>
      <c r="F1116" s="15">
        <f>IF($E1116="","",IFERROR(INDEX('Sucursales y productos'!$E$2:$E$301,MATCH($E1116,'Sucursales y productos'!$D$2:$D$301,0)),"Código no cargado"))</f>
        <v/>
      </c>
      <c r="G1116" s="15">
        <f>IF($E1116="","",IFERROR(INDEX('Sucursales y productos'!$F$2:$F$301,MATCH($E1116,'Sucursales y productos'!$D$2:$D$301,0)),""))</f>
        <v/>
      </c>
      <c r="H1116" s="16" t="n"/>
      <c r="I1116" s="16" t="n"/>
      <c r="J1116" s="14" t="n"/>
      <c r="K1116" s="16" t="n"/>
      <c r="L1116" s="14" t="n"/>
      <c r="M1116" s="13" t="n"/>
      <c r="N1116" s="17">
        <f>IF(OR($H1116="",$I1116=""),"",MAX(0,$H1116-$I1116))</f>
        <v/>
      </c>
      <c r="O1116" s="17">
        <f>IF(OR($I1116="",$K1116=""),"",$K1116-$I1116)</f>
        <v/>
      </c>
      <c r="P1116" s="18">
        <f>IF($E1116="","",IFERROR(INDEX('Sucursales y productos'!$G$2:$G$301,MATCH($E1116,'Sucursales y productos'!$D$2:$D$301,0)),0))</f>
        <v/>
      </c>
      <c r="Q1116" s="18">
        <f>IF($O1116="","",$O1116*N($P1116))</f>
        <v/>
      </c>
      <c r="R1116" s="18">
        <f>IF($I1116="","",$I1116*N($P1116))</f>
        <v/>
      </c>
      <c r="S1116" s="15">
        <f>IF($E1116="","",IF($I1116="","Pedido sin enviar",IF($K1116="",IF(N($I1116)&lt;N($H1116),"Envío parcial · en camino","En camino"),IF($K1116=$I1116,IF(N($I1116)&lt;N($H1116),"Recibido · envío parcial","Recibido OK"),"Recibido con diferencia"))))</f>
        <v/>
      </c>
      <c r="T1116" s="13" t="n"/>
      <c r="U1116" s="15">
        <f>IF(OR($A1116="",$A1116&lt;&gt;Remito!$C$3),"",COUNTIF($A$2:$A1116,$A1116))</f>
        <v/>
      </c>
    </row>
    <row r="1117">
      <c r="A1117" s="13" t="n"/>
      <c r="B1117" s="14" t="n"/>
      <c r="C1117" s="13" t="n"/>
      <c r="D1117" s="13" t="n"/>
      <c r="E1117" s="13" t="n"/>
      <c r="F1117" s="15">
        <f>IF($E1117="","",IFERROR(INDEX('Sucursales y productos'!$E$2:$E$301,MATCH($E1117,'Sucursales y productos'!$D$2:$D$301,0)),"Código no cargado"))</f>
        <v/>
      </c>
      <c r="G1117" s="15">
        <f>IF($E1117="","",IFERROR(INDEX('Sucursales y productos'!$F$2:$F$301,MATCH($E1117,'Sucursales y productos'!$D$2:$D$301,0)),""))</f>
        <v/>
      </c>
      <c r="H1117" s="16" t="n"/>
      <c r="I1117" s="16" t="n"/>
      <c r="J1117" s="14" t="n"/>
      <c r="K1117" s="16" t="n"/>
      <c r="L1117" s="14" t="n"/>
      <c r="M1117" s="13" t="n"/>
      <c r="N1117" s="17">
        <f>IF(OR($H1117="",$I1117=""),"",MAX(0,$H1117-$I1117))</f>
        <v/>
      </c>
      <c r="O1117" s="17">
        <f>IF(OR($I1117="",$K1117=""),"",$K1117-$I1117)</f>
        <v/>
      </c>
      <c r="P1117" s="18">
        <f>IF($E1117="","",IFERROR(INDEX('Sucursales y productos'!$G$2:$G$301,MATCH($E1117,'Sucursales y productos'!$D$2:$D$301,0)),0))</f>
        <v/>
      </c>
      <c r="Q1117" s="18">
        <f>IF($O1117="","",$O1117*N($P1117))</f>
        <v/>
      </c>
      <c r="R1117" s="18">
        <f>IF($I1117="","",$I1117*N($P1117))</f>
        <v/>
      </c>
      <c r="S1117" s="15">
        <f>IF($E1117="","",IF($I1117="","Pedido sin enviar",IF($K1117="",IF(N($I1117)&lt;N($H1117),"Envío parcial · en camino","En camino"),IF($K1117=$I1117,IF(N($I1117)&lt;N($H1117),"Recibido · envío parcial","Recibido OK"),"Recibido con diferencia"))))</f>
        <v/>
      </c>
      <c r="T1117" s="13" t="n"/>
      <c r="U1117" s="15">
        <f>IF(OR($A1117="",$A1117&lt;&gt;Remito!$C$3),"",COUNTIF($A$2:$A1117,$A1117))</f>
        <v/>
      </c>
    </row>
    <row r="1118">
      <c r="A1118" s="13" t="n"/>
      <c r="B1118" s="14" t="n"/>
      <c r="C1118" s="13" t="n"/>
      <c r="D1118" s="13" t="n"/>
      <c r="E1118" s="13" t="n"/>
      <c r="F1118" s="15">
        <f>IF($E1118="","",IFERROR(INDEX('Sucursales y productos'!$E$2:$E$301,MATCH($E1118,'Sucursales y productos'!$D$2:$D$301,0)),"Código no cargado"))</f>
        <v/>
      </c>
      <c r="G1118" s="15">
        <f>IF($E1118="","",IFERROR(INDEX('Sucursales y productos'!$F$2:$F$301,MATCH($E1118,'Sucursales y productos'!$D$2:$D$301,0)),""))</f>
        <v/>
      </c>
      <c r="H1118" s="16" t="n"/>
      <c r="I1118" s="16" t="n"/>
      <c r="J1118" s="14" t="n"/>
      <c r="K1118" s="16" t="n"/>
      <c r="L1118" s="14" t="n"/>
      <c r="M1118" s="13" t="n"/>
      <c r="N1118" s="17">
        <f>IF(OR($H1118="",$I1118=""),"",MAX(0,$H1118-$I1118))</f>
        <v/>
      </c>
      <c r="O1118" s="17">
        <f>IF(OR($I1118="",$K1118=""),"",$K1118-$I1118)</f>
        <v/>
      </c>
      <c r="P1118" s="18">
        <f>IF($E1118="","",IFERROR(INDEX('Sucursales y productos'!$G$2:$G$301,MATCH($E1118,'Sucursales y productos'!$D$2:$D$301,0)),0))</f>
        <v/>
      </c>
      <c r="Q1118" s="18">
        <f>IF($O1118="","",$O1118*N($P1118))</f>
        <v/>
      </c>
      <c r="R1118" s="18">
        <f>IF($I1118="","",$I1118*N($P1118))</f>
        <v/>
      </c>
      <c r="S1118" s="15">
        <f>IF($E1118="","",IF($I1118="","Pedido sin enviar",IF($K1118="",IF(N($I1118)&lt;N($H1118),"Envío parcial · en camino","En camino"),IF($K1118=$I1118,IF(N($I1118)&lt;N($H1118),"Recibido · envío parcial","Recibido OK"),"Recibido con diferencia"))))</f>
        <v/>
      </c>
      <c r="T1118" s="13" t="n"/>
      <c r="U1118" s="15">
        <f>IF(OR($A1118="",$A1118&lt;&gt;Remito!$C$3),"",COUNTIF($A$2:$A1118,$A1118))</f>
        <v/>
      </c>
    </row>
    <row r="1119">
      <c r="A1119" s="13" t="n"/>
      <c r="B1119" s="14" t="n"/>
      <c r="C1119" s="13" t="n"/>
      <c r="D1119" s="13" t="n"/>
      <c r="E1119" s="13" t="n"/>
      <c r="F1119" s="15">
        <f>IF($E1119="","",IFERROR(INDEX('Sucursales y productos'!$E$2:$E$301,MATCH($E1119,'Sucursales y productos'!$D$2:$D$301,0)),"Código no cargado"))</f>
        <v/>
      </c>
      <c r="G1119" s="15">
        <f>IF($E1119="","",IFERROR(INDEX('Sucursales y productos'!$F$2:$F$301,MATCH($E1119,'Sucursales y productos'!$D$2:$D$301,0)),""))</f>
        <v/>
      </c>
      <c r="H1119" s="16" t="n"/>
      <c r="I1119" s="16" t="n"/>
      <c r="J1119" s="14" t="n"/>
      <c r="K1119" s="16" t="n"/>
      <c r="L1119" s="14" t="n"/>
      <c r="M1119" s="13" t="n"/>
      <c r="N1119" s="17">
        <f>IF(OR($H1119="",$I1119=""),"",MAX(0,$H1119-$I1119))</f>
        <v/>
      </c>
      <c r="O1119" s="17">
        <f>IF(OR($I1119="",$K1119=""),"",$K1119-$I1119)</f>
        <v/>
      </c>
      <c r="P1119" s="18">
        <f>IF($E1119="","",IFERROR(INDEX('Sucursales y productos'!$G$2:$G$301,MATCH($E1119,'Sucursales y productos'!$D$2:$D$301,0)),0))</f>
        <v/>
      </c>
      <c r="Q1119" s="18">
        <f>IF($O1119="","",$O1119*N($P1119))</f>
        <v/>
      </c>
      <c r="R1119" s="18">
        <f>IF($I1119="","",$I1119*N($P1119))</f>
        <v/>
      </c>
      <c r="S1119" s="15">
        <f>IF($E1119="","",IF($I1119="","Pedido sin enviar",IF($K1119="",IF(N($I1119)&lt;N($H1119),"Envío parcial · en camino","En camino"),IF($K1119=$I1119,IF(N($I1119)&lt;N($H1119),"Recibido · envío parcial","Recibido OK"),"Recibido con diferencia"))))</f>
        <v/>
      </c>
      <c r="T1119" s="13" t="n"/>
      <c r="U1119" s="15">
        <f>IF(OR($A1119="",$A1119&lt;&gt;Remito!$C$3),"",COUNTIF($A$2:$A1119,$A1119))</f>
        <v/>
      </c>
    </row>
    <row r="1120">
      <c r="A1120" s="13" t="n"/>
      <c r="B1120" s="14" t="n"/>
      <c r="C1120" s="13" t="n"/>
      <c r="D1120" s="13" t="n"/>
      <c r="E1120" s="13" t="n"/>
      <c r="F1120" s="15">
        <f>IF($E1120="","",IFERROR(INDEX('Sucursales y productos'!$E$2:$E$301,MATCH($E1120,'Sucursales y productos'!$D$2:$D$301,0)),"Código no cargado"))</f>
        <v/>
      </c>
      <c r="G1120" s="15">
        <f>IF($E1120="","",IFERROR(INDEX('Sucursales y productos'!$F$2:$F$301,MATCH($E1120,'Sucursales y productos'!$D$2:$D$301,0)),""))</f>
        <v/>
      </c>
      <c r="H1120" s="16" t="n"/>
      <c r="I1120" s="16" t="n"/>
      <c r="J1120" s="14" t="n"/>
      <c r="K1120" s="16" t="n"/>
      <c r="L1120" s="14" t="n"/>
      <c r="M1120" s="13" t="n"/>
      <c r="N1120" s="17">
        <f>IF(OR($H1120="",$I1120=""),"",MAX(0,$H1120-$I1120))</f>
        <v/>
      </c>
      <c r="O1120" s="17">
        <f>IF(OR($I1120="",$K1120=""),"",$K1120-$I1120)</f>
        <v/>
      </c>
      <c r="P1120" s="18">
        <f>IF($E1120="","",IFERROR(INDEX('Sucursales y productos'!$G$2:$G$301,MATCH($E1120,'Sucursales y productos'!$D$2:$D$301,0)),0))</f>
        <v/>
      </c>
      <c r="Q1120" s="18">
        <f>IF($O1120="","",$O1120*N($P1120))</f>
        <v/>
      </c>
      <c r="R1120" s="18">
        <f>IF($I1120="","",$I1120*N($P1120))</f>
        <v/>
      </c>
      <c r="S1120" s="15">
        <f>IF($E1120="","",IF($I1120="","Pedido sin enviar",IF($K1120="",IF(N($I1120)&lt;N($H1120),"Envío parcial · en camino","En camino"),IF($K1120=$I1120,IF(N($I1120)&lt;N($H1120),"Recibido · envío parcial","Recibido OK"),"Recibido con diferencia"))))</f>
        <v/>
      </c>
      <c r="T1120" s="13" t="n"/>
      <c r="U1120" s="15">
        <f>IF(OR($A1120="",$A1120&lt;&gt;Remito!$C$3),"",COUNTIF($A$2:$A1120,$A1120))</f>
        <v/>
      </c>
    </row>
    <row r="1121">
      <c r="A1121" s="13" t="n"/>
      <c r="B1121" s="14" t="n"/>
      <c r="C1121" s="13" t="n"/>
      <c r="D1121" s="13" t="n"/>
      <c r="E1121" s="13" t="n"/>
      <c r="F1121" s="15">
        <f>IF($E1121="","",IFERROR(INDEX('Sucursales y productos'!$E$2:$E$301,MATCH($E1121,'Sucursales y productos'!$D$2:$D$301,0)),"Código no cargado"))</f>
        <v/>
      </c>
      <c r="G1121" s="15">
        <f>IF($E1121="","",IFERROR(INDEX('Sucursales y productos'!$F$2:$F$301,MATCH($E1121,'Sucursales y productos'!$D$2:$D$301,0)),""))</f>
        <v/>
      </c>
      <c r="H1121" s="16" t="n"/>
      <c r="I1121" s="16" t="n"/>
      <c r="J1121" s="14" t="n"/>
      <c r="K1121" s="16" t="n"/>
      <c r="L1121" s="14" t="n"/>
      <c r="M1121" s="13" t="n"/>
      <c r="N1121" s="17">
        <f>IF(OR($H1121="",$I1121=""),"",MAX(0,$H1121-$I1121))</f>
        <v/>
      </c>
      <c r="O1121" s="17">
        <f>IF(OR($I1121="",$K1121=""),"",$K1121-$I1121)</f>
        <v/>
      </c>
      <c r="P1121" s="18">
        <f>IF($E1121="","",IFERROR(INDEX('Sucursales y productos'!$G$2:$G$301,MATCH($E1121,'Sucursales y productos'!$D$2:$D$301,0)),0))</f>
        <v/>
      </c>
      <c r="Q1121" s="18">
        <f>IF($O1121="","",$O1121*N($P1121))</f>
        <v/>
      </c>
      <c r="R1121" s="18">
        <f>IF($I1121="","",$I1121*N($P1121))</f>
        <v/>
      </c>
      <c r="S1121" s="15">
        <f>IF($E1121="","",IF($I1121="","Pedido sin enviar",IF($K1121="",IF(N($I1121)&lt;N($H1121),"Envío parcial · en camino","En camino"),IF($K1121=$I1121,IF(N($I1121)&lt;N($H1121),"Recibido · envío parcial","Recibido OK"),"Recibido con diferencia"))))</f>
        <v/>
      </c>
      <c r="T1121" s="13" t="n"/>
      <c r="U1121" s="15">
        <f>IF(OR($A1121="",$A1121&lt;&gt;Remito!$C$3),"",COUNTIF($A$2:$A1121,$A1121))</f>
        <v/>
      </c>
    </row>
    <row r="1122">
      <c r="A1122" s="13" t="n"/>
      <c r="B1122" s="14" t="n"/>
      <c r="C1122" s="13" t="n"/>
      <c r="D1122" s="13" t="n"/>
      <c r="E1122" s="13" t="n"/>
      <c r="F1122" s="15">
        <f>IF($E1122="","",IFERROR(INDEX('Sucursales y productos'!$E$2:$E$301,MATCH($E1122,'Sucursales y productos'!$D$2:$D$301,0)),"Código no cargado"))</f>
        <v/>
      </c>
      <c r="G1122" s="15">
        <f>IF($E1122="","",IFERROR(INDEX('Sucursales y productos'!$F$2:$F$301,MATCH($E1122,'Sucursales y productos'!$D$2:$D$301,0)),""))</f>
        <v/>
      </c>
      <c r="H1122" s="16" t="n"/>
      <c r="I1122" s="16" t="n"/>
      <c r="J1122" s="14" t="n"/>
      <c r="K1122" s="16" t="n"/>
      <c r="L1122" s="14" t="n"/>
      <c r="M1122" s="13" t="n"/>
      <c r="N1122" s="17">
        <f>IF(OR($H1122="",$I1122=""),"",MAX(0,$H1122-$I1122))</f>
        <v/>
      </c>
      <c r="O1122" s="17">
        <f>IF(OR($I1122="",$K1122=""),"",$K1122-$I1122)</f>
        <v/>
      </c>
      <c r="P1122" s="18">
        <f>IF($E1122="","",IFERROR(INDEX('Sucursales y productos'!$G$2:$G$301,MATCH($E1122,'Sucursales y productos'!$D$2:$D$301,0)),0))</f>
        <v/>
      </c>
      <c r="Q1122" s="18">
        <f>IF($O1122="","",$O1122*N($P1122))</f>
        <v/>
      </c>
      <c r="R1122" s="18">
        <f>IF($I1122="","",$I1122*N($P1122))</f>
        <v/>
      </c>
      <c r="S1122" s="15">
        <f>IF($E1122="","",IF($I1122="","Pedido sin enviar",IF($K1122="",IF(N($I1122)&lt;N($H1122),"Envío parcial · en camino","En camino"),IF($K1122=$I1122,IF(N($I1122)&lt;N($H1122),"Recibido · envío parcial","Recibido OK"),"Recibido con diferencia"))))</f>
        <v/>
      </c>
      <c r="T1122" s="13" t="n"/>
      <c r="U1122" s="15">
        <f>IF(OR($A1122="",$A1122&lt;&gt;Remito!$C$3),"",COUNTIF($A$2:$A1122,$A1122))</f>
        <v/>
      </c>
    </row>
    <row r="1123">
      <c r="A1123" s="13" t="n"/>
      <c r="B1123" s="14" t="n"/>
      <c r="C1123" s="13" t="n"/>
      <c r="D1123" s="13" t="n"/>
      <c r="E1123" s="13" t="n"/>
      <c r="F1123" s="15">
        <f>IF($E1123="","",IFERROR(INDEX('Sucursales y productos'!$E$2:$E$301,MATCH($E1123,'Sucursales y productos'!$D$2:$D$301,0)),"Código no cargado"))</f>
        <v/>
      </c>
      <c r="G1123" s="15">
        <f>IF($E1123="","",IFERROR(INDEX('Sucursales y productos'!$F$2:$F$301,MATCH($E1123,'Sucursales y productos'!$D$2:$D$301,0)),""))</f>
        <v/>
      </c>
      <c r="H1123" s="16" t="n"/>
      <c r="I1123" s="16" t="n"/>
      <c r="J1123" s="14" t="n"/>
      <c r="K1123" s="16" t="n"/>
      <c r="L1123" s="14" t="n"/>
      <c r="M1123" s="13" t="n"/>
      <c r="N1123" s="17">
        <f>IF(OR($H1123="",$I1123=""),"",MAX(0,$H1123-$I1123))</f>
        <v/>
      </c>
      <c r="O1123" s="17">
        <f>IF(OR($I1123="",$K1123=""),"",$K1123-$I1123)</f>
        <v/>
      </c>
      <c r="P1123" s="18">
        <f>IF($E1123="","",IFERROR(INDEX('Sucursales y productos'!$G$2:$G$301,MATCH($E1123,'Sucursales y productos'!$D$2:$D$301,0)),0))</f>
        <v/>
      </c>
      <c r="Q1123" s="18">
        <f>IF($O1123="","",$O1123*N($P1123))</f>
        <v/>
      </c>
      <c r="R1123" s="18">
        <f>IF($I1123="","",$I1123*N($P1123))</f>
        <v/>
      </c>
      <c r="S1123" s="15">
        <f>IF($E1123="","",IF($I1123="","Pedido sin enviar",IF($K1123="",IF(N($I1123)&lt;N($H1123),"Envío parcial · en camino","En camino"),IF($K1123=$I1123,IF(N($I1123)&lt;N($H1123),"Recibido · envío parcial","Recibido OK"),"Recibido con diferencia"))))</f>
        <v/>
      </c>
      <c r="T1123" s="13" t="n"/>
      <c r="U1123" s="15">
        <f>IF(OR($A1123="",$A1123&lt;&gt;Remito!$C$3),"",COUNTIF($A$2:$A1123,$A1123))</f>
        <v/>
      </c>
    </row>
    <row r="1124">
      <c r="A1124" s="13" t="n"/>
      <c r="B1124" s="14" t="n"/>
      <c r="C1124" s="13" t="n"/>
      <c r="D1124" s="13" t="n"/>
      <c r="E1124" s="13" t="n"/>
      <c r="F1124" s="15">
        <f>IF($E1124="","",IFERROR(INDEX('Sucursales y productos'!$E$2:$E$301,MATCH($E1124,'Sucursales y productos'!$D$2:$D$301,0)),"Código no cargado"))</f>
        <v/>
      </c>
      <c r="G1124" s="15">
        <f>IF($E1124="","",IFERROR(INDEX('Sucursales y productos'!$F$2:$F$301,MATCH($E1124,'Sucursales y productos'!$D$2:$D$301,0)),""))</f>
        <v/>
      </c>
      <c r="H1124" s="16" t="n"/>
      <c r="I1124" s="16" t="n"/>
      <c r="J1124" s="14" t="n"/>
      <c r="K1124" s="16" t="n"/>
      <c r="L1124" s="14" t="n"/>
      <c r="M1124" s="13" t="n"/>
      <c r="N1124" s="17">
        <f>IF(OR($H1124="",$I1124=""),"",MAX(0,$H1124-$I1124))</f>
        <v/>
      </c>
      <c r="O1124" s="17">
        <f>IF(OR($I1124="",$K1124=""),"",$K1124-$I1124)</f>
        <v/>
      </c>
      <c r="P1124" s="18">
        <f>IF($E1124="","",IFERROR(INDEX('Sucursales y productos'!$G$2:$G$301,MATCH($E1124,'Sucursales y productos'!$D$2:$D$301,0)),0))</f>
        <v/>
      </c>
      <c r="Q1124" s="18">
        <f>IF($O1124="","",$O1124*N($P1124))</f>
        <v/>
      </c>
      <c r="R1124" s="18">
        <f>IF($I1124="","",$I1124*N($P1124))</f>
        <v/>
      </c>
      <c r="S1124" s="15">
        <f>IF($E1124="","",IF($I1124="","Pedido sin enviar",IF($K1124="",IF(N($I1124)&lt;N($H1124),"Envío parcial · en camino","En camino"),IF($K1124=$I1124,IF(N($I1124)&lt;N($H1124),"Recibido · envío parcial","Recibido OK"),"Recibido con diferencia"))))</f>
        <v/>
      </c>
      <c r="T1124" s="13" t="n"/>
      <c r="U1124" s="15">
        <f>IF(OR($A1124="",$A1124&lt;&gt;Remito!$C$3),"",COUNTIF($A$2:$A1124,$A1124))</f>
        <v/>
      </c>
    </row>
    <row r="1125">
      <c r="A1125" s="13" t="n"/>
      <c r="B1125" s="14" t="n"/>
      <c r="C1125" s="13" t="n"/>
      <c r="D1125" s="13" t="n"/>
      <c r="E1125" s="13" t="n"/>
      <c r="F1125" s="15">
        <f>IF($E1125="","",IFERROR(INDEX('Sucursales y productos'!$E$2:$E$301,MATCH($E1125,'Sucursales y productos'!$D$2:$D$301,0)),"Código no cargado"))</f>
        <v/>
      </c>
      <c r="G1125" s="15">
        <f>IF($E1125="","",IFERROR(INDEX('Sucursales y productos'!$F$2:$F$301,MATCH($E1125,'Sucursales y productos'!$D$2:$D$301,0)),""))</f>
        <v/>
      </c>
      <c r="H1125" s="16" t="n"/>
      <c r="I1125" s="16" t="n"/>
      <c r="J1125" s="14" t="n"/>
      <c r="K1125" s="16" t="n"/>
      <c r="L1125" s="14" t="n"/>
      <c r="M1125" s="13" t="n"/>
      <c r="N1125" s="17">
        <f>IF(OR($H1125="",$I1125=""),"",MAX(0,$H1125-$I1125))</f>
        <v/>
      </c>
      <c r="O1125" s="17">
        <f>IF(OR($I1125="",$K1125=""),"",$K1125-$I1125)</f>
        <v/>
      </c>
      <c r="P1125" s="18">
        <f>IF($E1125="","",IFERROR(INDEX('Sucursales y productos'!$G$2:$G$301,MATCH($E1125,'Sucursales y productos'!$D$2:$D$301,0)),0))</f>
        <v/>
      </c>
      <c r="Q1125" s="18">
        <f>IF($O1125="","",$O1125*N($P1125))</f>
        <v/>
      </c>
      <c r="R1125" s="18">
        <f>IF($I1125="","",$I1125*N($P1125))</f>
        <v/>
      </c>
      <c r="S1125" s="15">
        <f>IF($E1125="","",IF($I1125="","Pedido sin enviar",IF($K1125="",IF(N($I1125)&lt;N($H1125),"Envío parcial · en camino","En camino"),IF($K1125=$I1125,IF(N($I1125)&lt;N($H1125),"Recibido · envío parcial","Recibido OK"),"Recibido con diferencia"))))</f>
        <v/>
      </c>
      <c r="T1125" s="13" t="n"/>
      <c r="U1125" s="15">
        <f>IF(OR($A1125="",$A1125&lt;&gt;Remito!$C$3),"",COUNTIF($A$2:$A1125,$A1125))</f>
        <v/>
      </c>
    </row>
    <row r="1126">
      <c r="A1126" s="13" t="n"/>
      <c r="B1126" s="14" t="n"/>
      <c r="C1126" s="13" t="n"/>
      <c r="D1126" s="13" t="n"/>
      <c r="E1126" s="13" t="n"/>
      <c r="F1126" s="15">
        <f>IF($E1126="","",IFERROR(INDEX('Sucursales y productos'!$E$2:$E$301,MATCH($E1126,'Sucursales y productos'!$D$2:$D$301,0)),"Código no cargado"))</f>
        <v/>
      </c>
      <c r="G1126" s="15">
        <f>IF($E1126="","",IFERROR(INDEX('Sucursales y productos'!$F$2:$F$301,MATCH($E1126,'Sucursales y productos'!$D$2:$D$301,0)),""))</f>
        <v/>
      </c>
      <c r="H1126" s="16" t="n"/>
      <c r="I1126" s="16" t="n"/>
      <c r="J1126" s="14" t="n"/>
      <c r="K1126" s="16" t="n"/>
      <c r="L1126" s="14" t="n"/>
      <c r="M1126" s="13" t="n"/>
      <c r="N1126" s="17">
        <f>IF(OR($H1126="",$I1126=""),"",MAX(0,$H1126-$I1126))</f>
        <v/>
      </c>
      <c r="O1126" s="17">
        <f>IF(OR($I1126="",$K1126=""),"",$K1126-$I1126)</f>
        <v/>
      </c>
      <c r="P1126" s="18">
        <f>IF($E1126="","",IFERROR(INDEX('Sucursales y productos'!$G$2:$G$301,MATCH($E1126,'Sucursales y productos'!$D$2:$D$301,0)),0))</f>
        <v/>
      </c>
      <c r="Q1126" s="18">
        <f>IF($O1126="","",$O1126*N($P1126))</f>
        <v/>
      </c>
      <c r="R1126" s="18">
        <f>IF($I1126="","",$I1126*N($P1126))</f>
        <v/>
      </c>
      <c r="S1126" s="15">
        <f>IF($E1126="","",IF($I1126="","Pedido sin enviar",IF($K1126="",IF(N($I1126)&lt;N($H1126),"Envío parcial · en camino","En camino"),IF($K1126=$I1126,IF(N($I1126)&lt;N($H1126),"Recibido · envío parcial","Recibido OK"),"Recibido con diferencia"))))</f>
        <v/>
      </c>
      <c r="T1126" s="13" t="n"/>
      <c r="U1126" s="15">
        <f>IF(OR($A1126="",$A1126&lt;&gt;Remito!$C$3),"",COUNTIF($A$2:$A1126,$A1126))</f>
        <v/>
      </c>
    </row>
    <row r="1127">
      <c r="A1127" s="13" t="n"/>
      <c r="B1127" s="14" t="n"/>
      <c r="C1127" s="13" t="n"/>
      <c r="D1127" s="13" t="n"/>
      <c r="E1127" s="13" t="n"/>
      <c r="F1127" s="15">
        <f>IF($E1127="","",IFERROR(INDEX('Sucursales y productos'!$E$2:$E$301,MATCH($E1127,'Sucursales y productos'!$D$2:$D$301,0)),"Código no cargado"))</f>
        <v/>
      </c>
      <c r="G1127" s="15">
        <f>IF($E1127="","",IFERROR(INDEX('Sucursales y productos'!$F$2:$F$301,MATCH($E1127,'Sucursales y productos'!$D$2:$D$301,0)),""))</f>
        <v/>
      </c>
      <c r="H1127" s="16" t="n"/>
      <c r="I1127" s="16" t="n"/>
      <c r="J1127" s="14" t="n"/>
      <c r="K1127" s="16" t="n"/>
      <c r="L1127" s="14" t="n"/>
      <c r="M1127" s="13" t="n"/>
      <c r="N1127" s="17">
        <f>IF(OR($H1127="",$I1127=""),"",MAX(0,$H1127-$I1127))</f>
        <v/>
      </c>
      <c r="O1127" s="17">
        <f>IF(OR($I1127="",$K1127=""),"",$K1127-$I1127)</f>
        <v/>
      </c>
      <c r="P1127" s="18">
        <f>IF($E1127="","",IFERROR(INDEX('Sucursales y productos'!$G$2:$G$301,MATCH($E1127,'Sucursales y productos'!$D$2:$D$301,0)),0))</f>
        <v/>
      </c>
      <c r="Q1127" s="18">
        <f>IF($O1127="","",$O1127*N($P1127))</f>
        <v/>
      </c>
      <c r="R1127" s="18">
        <f>IF($I1127="","",$I1127*N($P1127))</f>
        <v/>
      </c>
      <c r="S1127" s="15">
        <f>IF($E1127="","",IF($I1127="","Pedido sin enviar",IF($K1127="",IF(N($I1127)&lt;N($H1127),"Envío parcial · en camino","En camino"),IF($K1127=$I1127,IF(N($I1127)&lt;N($H1127),"Recibido · envío parcial","Recibido OK"),"Recibido con diferencia"))))</f>
        <v/>
      </c>
      <c r="T1127" s="13" t="n"/>
      <c r="U1127" s="15">
        <f>IF(OR($A1127="",$A1127&lt;&gt;Remito!$C$3),"",COUNTIF($A$2:$A1127,$A1127))</f>
        <v/>
      </c>
    </row>
    <row r="1128">
      <c r="A1128" s="13" t="n"/>
      <c r="B1128" s="14" t="n"/>
      <c r="C1128" s="13" t="n"/>
      <c r="D1128" s="13" t="n"/>
      <c r="E1128" s="13" t="n"/>
      <c r="F1128" s="15">
        <f>IF($E1128="","",IFERROR(INDEX('Sucursales y productos'!$E$2:$E$301,MATCH($E1128,'Sucursales y productos'!$D$2:$D$301,0)),"Código no cargado"))</f>
        <v/>
      </c>
      <c r="G1128" s="15">
        <f>IF($E1128="","",IFERROR(INDEX('Sucursales y productos'!$F$2:$F$301,MATCH($E1128,'Sucursales y productos'!$D$2:$D$301,0)),""))</f>
        <v/>
      </c>
      <c r="H1128" s="16" t="n"/>
      <c r="I1128" s="16" t="n"/>
      <c r="J1128" s="14" t="n"/>
      <c r="K1128" s="16" t="n"/>
      <c r="L1128" s="14" t="n"/>
      <c r="M1128" s="13" t="n"/>
      <c r="N1128" s="17">
        <f>IF(OR($H1128="",$I1128=""),"",MAX(0,$H1128-$I1128))</f>
        <v/>
      </c>
      <c r="O1128" s="17">
        <f>IF(OR($I1128="",$K1128=""),"",$K1128-$I1128)</f>
        <v/>
      </c>
      <c r="P1128" s="18">
        <f>IF($E1128="","",IFERROR(INDEX('Sucursales y productos'!$G$2:$G$301,MATCH($E1128,'Sucursales y productos'!$D$2:$D$301,0)),0))</f>
        <v/>
      </c>
      <c r="Q1128" s="18">
        <f>IF($O1128="","",$O1128*N($P1128))</f>
        <v/>
      </c>
      <c r="R1128" s="18">
        <f>IF($I1128="","",$I1128*N($P1128))</f>
        <v/>
      </c>
      <c r="S1128" s="15">
        <f>IF($E1128="","",IF($I1128="","Pedido sin enviar",IF($K1128="",IF(N($I1128)&lt;N($H1128),"Envío parcial · en camino","En camino"),IF($K1128=$I1128,IF(N($I1128)&lt;N($H1128),"Recibido · envío parcial","Recibido OK"),"Recibido con diferencia"))))</f>
        <v/>
      </c>
      <c r="T1128" s="13" t="n"/>
      <c r="U1128" s="15">
        <f>IF(OR($A1128="",$A1128&lt;&gt;Remito!$C$3),"",COUNTIF($A$2:$A1128,$A1128))</f>
        <v/>
      </c>
    </row>
    <row r="1129">
      <c r="A1129" s="13" t="n"/>
      <c r="B1129" s="14" t="n"/>
      <c r="C1129" s="13" t="n"/>
      <c r="D1129" s="13" t="n"/>
      <c r="E1129" s="13" t="n"/>
      <c r="F1129" s="15">
        <f>IF($E1129="","",IFERROR(INDEX('Sucursales y productos'!$E$2:$E$301,MATCH($E1129,'Sucursales y productos'!$D$2:$D$301,0)),"Código no cargado"))</f>
        <v/>
      </c>
      <c r="G1129" s="15">
        <f>IF($E1129="","",IFERROR(INDEX('Sucursales y productos'!$F$2:$F$301,MATCH($E1129,'Sucursales y productos'!$D$2:$D$301,0)),""))</f>
        <v/>
      </c>
      <c r="H1129" s="16" t="n"/>
      <c r="I1129" s="16" t="n"/>
      <c r="J1129" s="14" t="n"/>
      <c r="K1129" s="16" t="n"/>
      <c r="L1129" s="14" t="n"/>
      <c r="M1129" s="13" t="n"/>
      <c r="N1129" s="17">
        <f>IF(OR($H1129="",$I1129=""),"",MAX(0,$H1129-$I1129))</f>
        <v/>
      </c>
      <c r="O1129" s="17">
        <f>IF(OR($I1129="",$K1129=""),"",$K1129-$I1129)</f>
        <v/>
      </c>
      <c r="P1129" s="18">
        <f>IF($E1129="","",IFERROR(INDEX('Sucursales y productos'!$G$2:$G$301,MATCH($E1129,'Sucursales y productos'!$D$2:$D$301,0)),0))</f>
        <v/>
      </c>
      <c r="Q1129" s="18">
        <f>IF($O1129="","",$O1129*N($P1129))</f>
        <v/>
      </c>
      <c r="R1129" s="18">
        <f>IF($I1129="","",$I1129*N($P1129))</f>
        <v/>
      </c>
      <c r="S1129" s="15">
        <f>IF($E1129="","",IF($I1129="","Pedido sin enviar",IF($K1129="",IF(N($I1129)&lt;N($H1129),"Envío parcial · en camino","En camino"),IF($K1129=$I1129,IF(N($I1129)&lt;N($H1129),"Recibido · envío parcial","Recibido OK"),"Recibido con diferencia"))))</f>
        <v/>
      </c>
      <c r="T1129" s="13" t="n"/>
      <c r="U1129" s="15">
        <f>IF(OR($A1129="",$A1129&lt;&gt;Remito!$C$3),"",COUNTIF($A$2:$A1129,$A1129))</f>
        <v/>
      </c>
    </row>
    <row r="1130">
      <c r="A1130" s="13" t="n"/>
      <c r="B1130" s="14" t="n"/>
      <c r="C1130" s="13" t="n"/>
      <c r="D1130" s="13" t="n"/>
      <c r="E1130" s="13" t="n"/>
      <c r="F1130" s="15">
        <f>IF($E1130="","",IFERROR(INDEX('Sucursales y productos'!$E$2:$E$301,MATCH($E1130,'Sucursales y productos'!$D$2:$D$301,0)),"Código no cargado"))</f>
        <v/>
      </c>
      <c r="G1130" s="15">
        <f>IF($E1130="","",IFERROR(INDEX('Sucursales y productos'!$F$2:$F$301,MATCH($E1130,'Sucursales y productos'!$D$2:$D$301,0)),""))</f>
        <v/>
      </c>
      <c r="H1130" s="16" t="n"/>
      <c r="I1130" s="16" t="n"/>
      <c r="J1130" s="14" t="n"/>
      <c r="K1130" s="16" t="n"/>
      <c r="L1130" s="14" t="n"/>
      <c r="M1130" s="13" t="n"/>
      <c r="N1130" s="17">
        <f>IF(OR($H1130="",$I1130=""),"",MAX(0,$H1130-$I1130))</f>
        <v/>
      </c>
      <c r="O1130" s="17">
        <f>IF(OR($I1130="",$K1130=""),"",$K1130-$I1130)</f>
        <v/>
      </c>
      <c r="P1130" s="18">
        <f>IF($E1130="","",IFERROR(INDEX('Sucursales y productos'!$G$2:$G$301,MATCH($E1130,'Sucursales y productos'!$D$2:$D$301,0)),0))</f>
        <v/>
      </c>
      <c r="Q1130" s="18">
        <f>IF($O1130="","",$O1130*N($P1130))</f>
        <v/>
      </c>
      <c r="R1130" s="18">
        <f>IF($I1130="","",$I1130*N($P1130))</f>
        <v/>
      </c>
      <c r="S1130" s="15">
        <f>IF($E1130="","",IF($I1130="","Pedido sin enviar",IF($K1130="",IF(N($I1130)&lt;N($H1130),"Envío parcial · en camino","En camino"),IF($K1130=$I1130,IF(N($I1130)&lt;N($H1130),"Recibido · envío parcial","Recibido OK"),"Recibido con diferencia"))))</f>
        <v/>
      </c>
      <c r="T1130" s="13" t="n"/>
      <c r="U1130" s="15">
        <f>IF(OR($A1130="",$A1130&lt;&gt;Remito!$C$3),"",COUNTIF($A$2:$A1130,$A1130))</f>
        <v/>
      </c>
    </row>
    <row r="1131">
      <c r="A1131" s="13" t="n"/>
      <c r="B1131" s="14" t="n"/>
      <c r="C1131" s="13" t="n"/>
      <c r="D1131" s="13" t="n"/>
      <c r="E1131" s="13" t="n"/>
      <c r="F1131" s="15">
        <f>IF($E1131="","",IFERROR(INDEX('Sucursales y productos'!$E$2:$E$301,MATCH($E1131,'Sucursales y productos'!$D$2:$D$301,0)),"Código no cargado"))</f>
        <v/>
      </c>
      <c r="G1131" s="15">
        <f>IF($E1131="","",IFERROR(INDEX('Sucursales y productos'!$F$2:$F$301,MATCH($E1131,'Sucursales y productos'!$D$2:$D$301,0)),""))</f>
        <v/>
      </c>
      <c r="H1131" s="16" t="n"/>
      <c r="I1131" s="16" t="n"/>
      <c r="J1131" s="14" t="n"/>
      <c r="K1131" s="16" t="n"/>
      <c r="L1131" s="14" t="n"/>
      <c r="M1131" s="13" t="n"/>
      <c r="N1131" s="17">
        <f>IF(OR($H1131="",$I1131=""),"",MAX(0,$H1131-$I1131))</f>
        <v/>
      </c>
      <c r="O1131" s="17">
        <f>IF(OR($I1131="",$K1131=""),"",$K1131-$I1131)</f>
        <v/>
      </c>
      <c r="P1131" s="18">
        <f>IF($E1131="","",IFERROR(INDEX('Sucursales y productos'!$G$2:$G$301,MATCH($E1131,'Sucursales y productos'!$D$2:$D$301,0)),0))</f>
        <v/>
      </c>
      <c r="Q1131" s="18">
        <f>IF($O1131="","",$O1131*N($P1131))</f>
        <v/>
      </c>
      <c r="R1131" s="18">
        <f>IF($I1131="","",$I1131*N($P1131))</f>
        <v/>
      </c>
      <c r="S1131" s="15">
        <f>IF($E1131="","",IF($I1131="","Pedido sin enviar",IF($K1131="",IF(N($I1131)&lt;N($H1131),"Envío parcial · en camino","En camino"),IF($K1131=$I1131,IF(N($I1131)&lt;N($H1131),"Recibido · envío parcial","Recibido OK"),"Recibido con diferencia"))))</f>
        <v/>
      </c>
      <c r="T1131" s="13" t="n"/>
      <c r="U1131" s="15">
        <f>IF(OR($A1131="",$A1131&lt;&gt;Remito!$C$3),"",COUNTIF($A$2:$A1131,$A1131))</f>
        <v/>
      </c>
    </row>
    <row r="1132">
      <c r="A1132" s="13" t="n"/>
      <c r="B1132" s="14" t="n"/>
      <c r="C1132" s="13" t="n"/>
      <c r="D1132" s="13" t="n"/>
      <c r="E1132" s="13" t="n"/>
      <c r="F1132" s="15">
        <f>IF($E1132="","",IFERROR(INDEX('Sucursales y productos'!$E$2:$E$301,MATCH($E1132,'Sucursales y productos'!$D$2:$D$301,0)),"Código no cargado"))</f>
        <v/>
      </c>
      <c r="G1132" s="15">
        <f>IF($E1132="","",IFERROR(INDEX('Sucursales y productos'!$F$2:$F$301,MATCH($E1132,'Sucursales y productos'!$D$2:$D$301,0)),""))</f>
        <v/>
      </c>
      <c r="H1132" s="16" t="n"/>
      <c r="I1132" s="16" t="n"/>
      <c r="J1132" s="14" t="n"/>
      <c r="K1132" s="16" t="n"/>
      <c r="L1132" s="14" t="n"/>
      <c r="M1132" s="13" t="n"/>
      <c r="N1132" s="17">
        <f>IF(OR($H1132="",$I1132=""),"",MAX(0,$H1132-$I1132))</f>
        <v/>
      </c>
      <c r="O1132" s="17">
        <f>IF(OR($I1132="",$K1132=""),"",$K1132-$I1132)</f>
        <v/>
      </c>
      <c r="P1132" s="18">
        <f>IF($E1132="","",IFERROR(INDEX('Sucursales y productos'!$G$2:$G$301,MATCH($E1132,'Sucursales y productos'!$D$2:$D$301,0)),0))</f>
        <v/>
      </c>
      <c r="Q1132" s="18">
        <f>IF($O1132="","",$O1132*N($P1132))</f>
        <v/>
      </c>
      <c r="R1132" s="18">
        <f>IF($I1132="","",$I1132*N($P1132))</f>
        <v/>
      </c>
      <c r="S1132" s="15">
        <f>IF($E1132="","",IF($I1132="","Pedido sin enviar",IF($K1132="",IF(N($I1132)&lt;N($H1132),"Envío parcial · en camino","En camino"),IF($K1132=$I1132,IF(N($I1132)&lt;N($H1132),"Recibido · envío parcial","Recibido OK"),"Recibido con diferencia"))))</f>
        <v/>
      </c>
      <c r="T1132" s="13" t="n"/>
      <c r="U1132" s="15">
        <f>IF(OR($A1132="",$A1132&lt;&gt;Remito!$C$3),"",COUNTIF($A$2:$A1132,$A1132))</f>
        <v/>
      </c>
    </row>
    <row r="1133">
      <c r="A1133" s="13" t="n"/>
      <c r="B1133" s="14" t="n"/>
      <c r="C1133" s="13" t="n"/>
      <c r="D1133" s="13" t="n"/>
      <c r="E1133" s="13" t="n"/>
      <c r="F1133" s="15">
        <f>IF($E1133="","",IFERROR(INDEX('Sucursales y productos'!$E$2:$E$301,MATCH($E1133,'Sucursales y productos'!$D$2:$D$301,0)),"Código no cargado"))</f>
        <v/>
      </c>
      <c r="G1133" s="15">
        <f>IF($E1133="","",IFERROR(INDEX('Sucursales y productos'!$F$2:$F$301,MATCH($E1133,'Sucursales y productos'!$D$2:$D$301,0)),""))</f>
        <v/>
      </c>
      <c r="H1133" s="16" t="n"/>
      <c r="I1133" s="16" t="n"/>
      <c r="J1133" s="14" t="n"/>
      <c r="K1133" s="16" t="n"/>
      <c r="L1133" s="14" t="n"/>
      <c r="M1133" s="13" t="n"/>
      <c r="N1133" s="17">
        <f>IF(OR($H1133="",$I1133=""),"",MAX(0,$H1133-$I1133))</f>
        <v/>
      </c>
      <c r="O1133" s="17">
        <f>IF(OR($I1133="",$K1133=""),"",$K1133-$I1133)</f>
        <v/>
      </c>
      <c r="P1133" s="18">
        <f>IF($E1133="","",IFERROR(INDEX('Sucursales y productos'!$G$2:$G$301,MATCH($E1133,'Sucursales y productos'!$D$2:$D$301,0)),0))</f>
        <v/>
      </c>
      <c r="Q1133" s="18">
        <f>IF($O1133="","",$O1133*N($P1133))</f>
        <v/>
      </c>
      <c r="R1133" s="18">
        <f>IF($I1133="","",$I1133*N($P1133))</f>
        <v/>
      </c>
      <c r="S1133" s="15">
        <f>IF($E1133="","",IF($I1133="","Pedido sin enviar",IF($K1133="",IF(N($I1133)&lt;N($H1133),"Envío parcial · en camino","En camino"),IF($K1133=$I1133,IF(N($I1133)&lt;N($H1133),"Recibido · envío parcial","Recibido OK"),"Recibido con diferencia"))))</f>
        <v/>
      </c>
      <c r="T1133" s="13" t="n"/>
      <c r="U1133" s="15">
        <f>IF(OR($A1133="",$A1133&lt;&gt;Remito!$C$3),"",COUNTIF($A$2:$A1133,$A1133))</f>
        <v/>
      </c>
    </row>
    <row r="1134">
      <c r="A1134" s="13" t="n"/>
      <c r="B1134" s="14" t="n"/>
      <c r="C1134" s="13" t="n"/>
      <c r="D1134" s="13" t="n"/>
      <c r="E1134" s="13" t="n"/>
      <c r="F1134" s="15">
        <f>IF($E1134="","",IFERROR(INDEX('Sucursales y productos'!$E$2:$E$301,MATCH($E1134,'Sucursales y productos'!$D$2:$D$301,0)),"Código no cargado"))</f>
        <v/>
      </c>
      <c r="G1134" s="15">
        <f>IF($E1134="","",IFERROR(INDEX('Sucursales y productos'!$F$2:$F$301,MATCH($E1134,'Sucursales y productos'!$D$2:$D$301,0)),""))</f>
        <v/>
      </c>
      <c r="H1134" s="16" t="n"/>
      <c r="I1134" s="16" t="n"/>
      <c r="J1134" s="14" t="n"/>
      <c r="K1134" s="16" t="n"/>
      <c r="L1134" s="14" t="n"/>
      <c r="M1134" s="13" t="n"/>
      <c r="N1134" s="17">
        <f>IF(OR($H1134="",$I1134=""),"",MAX(0,$H1134-$I1134))</f>
        <v/>
      </c>
      <c r="O1134" s="17">
        <f>IF(OR($I1134="",$K1134=""),"",$K1134-$I1134)</f>
        <v/>
      </c>
      <c r="P1134" s="18">
        <f>IF($E1134="","",IFERROR(INDEX('Sucursales y productos'!$G$2:$G$301,MATCH($E1134,'Sucursales y productos'!$D$2:$D$301,0)),0))</f>
        <v/>
      </c>
      <c r="Q1134" s="18">
        <f>IF($O1134="","",$O1134*N($P1134))</f>
        <v/>
      </c>
      <c r="R1134" s="18">
        <f>IF($I1134="","",$I1134*N($P1134))</f>
        <v/>
      </c>
      <c r="S1134" s="15">
        <f>IF($E1134="","",IF($I1134="","Pedido sin enviar",IF($K1134="",IF(N($I1134)&lt;N($H1134),"Envío parcial · en camino","En camino"),IF($K1134=$I1134,IF(N($I1134)&lt;N($H1134),"Recibido · envío parcial","Recibido OK"),"Recibido con diferencia"))))</f>
        <v/>
      </c>
      <c r="T1134" s="13" t="n"/>
      <c r="U1134" s="15">
        <f>IF(OR($A1134="",$A1134&lt;&gt;Remito!$C$3),"",COUNTIF($A$2:$A1134,$A1134))</f>
        <v/>
      </c>
    </row>
    <row r="1135">
      <c r="A1135" s="13" t="n"/>
      <c r="B1135" s="14" t="n"/>
      <c r="C1135" s="13" t="n"/>
      <c r="D1135" s="13" t="n"/>
      <c r="E1135" s="13" t="n"/>
      <c r="F1135" s="15">
        <f>IF($E1135="","",IFERROR(INDEX('Sucursales y productos'!$E$2:$E$301,MATCH($E1135,'Sucursales y productos'!$D$2:$D$301,0)),"Código no cargado"))</f>
        <v/>
      </c>
      <c r="G1135" s="15">
        <f>IF($E1135="","",IFERROR(INDEX('Sucursales y productos'!$F$2:$F$301,MATCH($E1135,'Sucursales y productos'!$D$2:$D$301,0)),""))</f>
        <v/>
      </c>
      <c r="H1135" s="16" t="n"/>
      <c r="I1135" s="16" t="n"/>
      <c r="J1135" s="14" t="n"/>
      <c r="K1135" s="16" t="n"/>
      <c r="L1135" s="14" t="n"/>
      <c r="M1135" s="13" t="n"/>
      <c r="N1135" s="17">
        <f>IF(OR($H1135="",$I1135=""),"",MAX(0,$H1135-$I1135))</f>
        <v/>
      </c>
      <c r="O1135" s="17">
        <f>IF(OR($I1135="",$K1135=""),"",$K1135-$I1135)</f>
        <v/>
      </c>
      <c r="P1135" s="18">
        <f>IF($E1135="","",IFERROR(INDEX('Sucursales y productos'!$G$2:$G$301,MATCH($E1135,'Sucursales y productos'!$D$2:$D$301,0)),0))</f>
        <v/>
      </c>
      <c r="Q1135" s="18">
        <f>IF($O1135="","",$O1135*N($P1135))</f>
        <v/>
      </c>
      <c r="R1135" s="18">
        <f>IF($I1135="","",$I1135*N($P1135))</f>
        <v/>
      </c>
      <c r="S1135" s="15">
        <f>IF($E1135="","",IF($I1135="","Pedido sin enviar",IF($K1135="",IF(N($I1135)&lt;N($H1135),"Envío parcial · en camino","En camino"),IF($K1135=$I1135,IF(N($I1135)&lt;N($H1135),"Recibido · envío parcial","Recibido OK"),"Recibido con diferencia"))))</f>
        <v/>
      </c>
      <c r="T1135" s="13" t="n"/>
      <c r="U1135" s="15">
        <f>IF(OR($A1135="",$A1135&lt;&gt;Remito!$C$3),"",COUNTIF($A$2:$A1135,$A1135))</f>
        <v/>
      </c>
    </row>
    <row r="1136">
      <c r="A1136" s="13" t="n"/>
      <c r="B1136" s="14" t="n"/>
      <c r="C1136" s="13" t="n"/>
      <c r="D1136" s="13" t="n"/>
      <c r="E1136" s="13" t="n"/>
      <c r="F1136" s="15">
        <f>IF($E1136="","",IFERROR(INDEX('Sucursales y productos'!$E$2:$E$301,MATCH($E1136,'Sucursales y productos'!$D$2:$D$301,0)),"Código no cargado"))</f>
        <v/>
      </c>
      <c r="G1136" s="15">
        <f>IF($E1136="","",IFERROR(INDEX('Sucursales y productos'!$F$2:$F$301,MATCH($E1136,'Sucursales y productos'!$D$2:$D$301,0)),""))</f>
        <v/>
      </c>
      <c r="H1136" s="16" t="n"/>
      <c r="I1136" s="16" t="n"/>
      <c r="J1136" s="14" t="n"/>
      <c r="K1136" s="16" t="n"/>
      <c r="L1136" s="14" t="n"/>
      <c r="M1136" s="13" t="n"/>
      <c r="N1136" s="17">
        <f>IF(OR($H1136="",$I1136=""),"",MAX(0,$H1136-$I1136))</f>
        <v/>
      </c>
      <c r="O1136" s="17">
        <f>IF(OR($I1136="",$K1136=""),"",$K1136-$I1136)</f>
        <v/>
      </c>
      <c r="P1136" s="18">
        <f>IF($E1136="","",IFERROR(INDEX('Sucursales y productos'!$G$2:$G$301,MATCH($E1136,'Sucursales y productos'!$D$2:$D$301,0)),0))</f>
        <v/>
      </c>
      <c r="Q1136" s="18">
        <f>IF($O1136="","",$O1136*N($P1136))</f>
        <v/>
      </c>
      <c r="R1136" s="18">
        <f>IF($I1136="","",$I1136*N($P1136))</f>
        <v/>
      </c>
      <c r="S1136" s="15">
        <f>IF($E1136="","",IF($I1136="","Pedido sin enviar",IF($K1136="",IF(N($I1136)&lt;N($H1136),"Envío parcial · en camino","En camino"),IF($K1136=$I1136,IF(N($I1136)&lt;N($H1136),"Recibido · envío parcial","Recibido OK"),"Recibido con diferencia"))))</f>
        <v/>
      </c>
      <c r="T1136" s="13" t="n"/>
      <c r="U1136" s="15">
        <f>IF(OR($A1136="",$A1136&lt;&gt;Remito!$C$3),"",COUNTIF($A$2:$A1136,$A1136))</f>
        <v/>
      </c>
    </row>
    <row r="1137">
      <c r="A1137" s="13" t="n"/>
      <c r="B1137" s="14" t="n"/>
      <c r="C1137" s="13" t="n"/>
      <c r="D1137" s="13" t="n"/>
      <c r="E1137" s="13" t="n"/>
      <c r="F1137" s="15">
        <f>IF($E1137="","",IFERROR(INDEX('Sucursales y productos'!$E$2:$E$301,MATCH($E1137,'Sucursales y productos'!$D$2:$D$301,0)),"Código no cargado"))</f>
        <v/>
      </c>
      <c r="G1137" s="15">
        <f>IF($E1137="","",IFERROR(INDEX('Sucursales y productos'!$F$2:$F$301,MATCH($E1137,'Sucursales y productos'!$D$2:$D$301,0)),""))</f>
        <v/>
      </c>
      <c r="H1137" s="16" t="n"/>
      <c r="I1137" s="16" t="n"/>
      <c r="J1137" s="14" t="n"/>
      <c r="K1137" s="16" t="n"/>
      <c r="L1137" s="14" t="n"/>
      <c r="M1137" s="13" t="n"/>
      <c r="N1137" s="17">
        <f>IF(OR($H1137="",$I1137=""),"",MAX(0,$H1137-$I1137))</f>
        <v/>
      </c>
      <c r="O1137" s="17">
        <f>IF(OR($I1137="",$K1137=""),"",$K1137-$I1137)</f>
        <v/>
      </c>
      <c r="P1137" s="18">
        <f>IF($E1137="","",IFERROR(INDEX('Sucursales y productos'!$G$2:$G$301,MATCH($E1137,'Sucursales y productos'!$D$2:$D$301,0)),0))</f>
        <v/>
      </c>
      <c r="Q1137" s="18">
        <f>IF($O1137="","",$O1137*N($P1137))</f>
        <v/>
      </c>
      <c r="R1137" s="18">
        <f>IF($I1137="","",$I1137*N($P1137))</f>
        <v/>
      </c>
      <c r="S1137" s="15">
        <f>IF($E1137="","",IF($I1137="","Pedido sin enviar",IF($K1137="",IF(N($I1137)&lt;N($H1137),"Envío parcial · en camino","En camino"),IF($K1137=$I1137,IF(N($I1137)&lt;N($H1137),"Recibido · envío parcial","Recibido OK"),"Recibido con diferencia"))))</f>
        <v/>
      </c>
      <c r="T1137" s="13" t="n"/>
      <c r="U1137" s="15">
        <f>IF(OR($A1137="",$A1137&lt;&gt;Remito!$C$3),"",COUNTIF($A$2:$A1137,$A1137))</f>
        <v/>
      </c>
    </row>
    <row r="1138">
      <c r="A1138" s="13" t="n"/>
      <c r="B1138" s="14" t="n"/>
      <c r="C1138" s="13" t="n"/>
      <c r="D1138" s="13" t="n"/>
      <c r="E1138" s="13" t="n"/>
      <c r="F1138" s="15">
        <f>IF($E1138="","",IFERROR(INDEX('Sucursales y productos'!$E$2:$E$301,MATCH($E1138,'Sucursales y productos'!$D$2:$D$301,0)),"Código no cargado"))</f>
        <v/>
      </c>
      <c r="G1138" s="15">
        <f>IF($E1138="","",IFERROR(INDEX('Sucursales y productos'!$F$2:$F$301,MATCH($E1138,'Sucursales y productos'!$D$2:$D$301,0)),""))</f>
        <v/>
      </c>
      <c r="H1138" s="16" t="n"/>
      <c r="I1138" s="16" t="n"/>
      <c r="J1138" s="14" t="n"/>
      <c r="K1138" s="16" t="n"/>
      <c r="L1138" s="14" t="n"/>
      <c r="M1138" s="13" t="n"/>
      <c r="N1138" s="17">
        <f>IF(OR($H1138="",$I1138=""),"",MAX(0,$H1138-$I1138))</f>
        <v/>
      </c>
      <c r="O1138" s="17">
        <f>IF(OR($I1138="",$K1138=""),"",$K1138-$I1138)</f>
        <v/>
      </c>
      <c r="P1138" s="18">
        <f>IF($E1138="","",IFERROR(INDEX('Sucursales y productos'!$G$2:$G$301,MATCH($E1138,'Sucursales y productos'!$D$2:$D$301,0)),0))</f>
        <v/>
      </c>
      <c r="Q1138" s="18">
        <f>IF($O1138="","",$O1138*N($P1138))</f>
        <v/>
      </c>
      <c r="R1138" s="18">
        <f>IF($I1138="","",$I1138*N($P1138))</f>
        <v/>
      </c>
      <c r="S1138" s="15">
        <f>IF($E1138="","",IF($I1138="","Pedido sin enviar",IF($K1138="",IF(N($I1138)&lt;N($H1138),"Envío parcial · en camino","En camino"),IF($K1138=$I1138,IF(N($I1138)&lt;N($H1138),"Recibido · envío parcial","Recibido OK"),"Recibido con diferencia"))))</f>
        <v/>
      </c>
      <c r="T1138" s="13" t="n"/>
      <c r="U1138" s="15">
        <f>IF(OR($A1138="",$A1138&lt;&gt;Remito!$C$3),"",COUNTIF($A$2:$A1138,$A1138))</f>
        <v/>
      </c>
    </row>
    <row r="1139">
      <c r="A1139" s="13" t="n"/>
      <c r="B1139" s="14" t="n"/>
      <c r="C1139" s="13" t="n"/>
      <c r="D1139" s="13" t="n"/>
      <c r="E1139" s="13" t="n"/>
      <c r="F1139" s="15">
        <f>IF($E1139="","",IFERROR(INDEX('Sucursales y productos'!$E$2:$E$301,MATCH($E1139,'Sucursales y productos'!$D$2:$D$301,0)),"Código no cargado"))</f>
        <v/>
      </c>
      <c r="G1139" s="15">
        <f>IF($E1139="","",IFERROR(INDEX('Sucursales y productos'!$F$2:$F$301,MATCH($E1139,'Sucursales y productos'!$D$2:$D$301,0)),""))</f>
        <v/>
      </c>
      <c r="H1139" s="16" t="n"/>
      <c r="I1139" s="16" t="n"/>
      <c r="J1139" s="14" t="n"/>
      <c r="K1139" s="16" t="n"/>
      <c r="L1139" s="14" t="n"/>
      <c r="M1139" s="13" t="n"/>
      <c r="N1139" s="17">
        <f>IF(OR($H1139="",$I1139=""),"",MAX(0,$H1139-$I1139))</f>
        <v/>
      </c>
      <c r="O1139" s="17">
        <f>IF(OR($I1139="",$K1139=""),"",$K1139-$I1139)</f>
        <v/>
      </c>
      <c r="P1139" s="18">
        <f>IF($E1139="","",IFERROR(INDEX('Sucursales y productos'!$G$2:$G$301,MATCH($E1139,'Sucursales y productos'!$D$2:$D$301,0)),0))</f>
        <v/>
      </c>
      <c r="Q1139" s="18">
        <f>IF($O1139="","",$O1139*N($P1139))</f>
        <v/>
      </c>
      <c r="R1139" s="18">
        <f>IF($I1139="","",$I1139*N($P1139))</f>
        <v/>
      </c>
      <c r="S1139" s="15">
        <f>IF($E1139="","",IF($I1139="","Pedido sin enviar",IF($K1139="",IF(N($I1139)&lt;N($H1139),"Envío parcial · en camino","En camino"),IF($K1139=$I1139,IF(N($I1139)&lt;N($H1139),"Recibido · envío parcial","Recibido OK"),"Recibido con diferencia"))))</f>
        <v/>
      </c>
      <c r="T1139" s="13" t="n"/>
      <c r="U1139" s="15">
        <f>IF(OR($A1139="",$A1139&lt;&gt;Remito!$C$3),"",COUNTIF($A$2:$A1139,$A1139))</f>
        <v/>
      </c>
    </row>
    <row r="1140">
      <c r="A1140" s="13" t="n"/>
      <c r="B1140" s="14" t="n"/>
      <c r="C1140" s="13" t="n"/>
      <c r="D1140" s="13" t="n"/>
      <c r="E1140" s="13" t="n"/>
      <c r="F1140" s="15">
        <f>IF($E1140="","",IFERROR(INDEX('Sucursales y productos'!$E$2:$E$301,MATCH($E1140,'Sucursales y productos'!$D$2:$D$301,0)),"Código no cargado"))</f>
        <v/>
      </c>
      <c r="G1140" s="15">
        <f>IF($E1140="","",IFERROR(INDEX('Sucursales y productos'!$F$2:$F$301,MATCH($E1140,'Sucursales y productos'!$D$2:$D$301,0)),""))</f>
        <v/>
      </c>
      <c r="H1140" s="16" t="n"/>
      <c r="I1140" s="16" t="n"/>
      <c r="J1140" s="14" t="n"/>
      <c r="K1140" s="16" t="n"/>
      <c r="L1140" s="14" t="n"/>
      <c r="M1140" s="13" t="n"/>
      <c r="N1140" s="17">
        <f>IF(OR($H1140="",$I1140=""),"",MAX(0,$H1140-$I1140))</f>
        <v/>
      </c>
      <c r="O1140" s="17">
        <f>IF(OR($I1140="",$K1140=""),"",$K1140-$I1140)</f>
        <v/>
      </c>
      <c r="P1140" s="18">
        <f>IF($E1140="","",IFERROR(INDEX('Sucursales y productos'!$G$2:$G$301,MATCH($E1140,'Sucursales y productos'!$D$2:$D$301,0)),0))</f>
        <v/>
      </c>
      <c r="Q1140" s="18">
        <f>IF($O1140="","",$O1140*N($P1140))</f>
        <v/>
      </c>
      <c r="R1140" s="18">
        <f>IF($I1140="","",$I1140*N($P1140))</f>
        <v/>
      </c>
      <c r="S1140" s="15">
        <f>IF($E1140="","",IF($I1140="","Pedido sin enviar",IF($K1140="",IF(N($I1140)&lt;N($H1140),"Envío parcial · en camino","En camino"),IF($K1140=$I1140,IF(N($I1140)&lt;N($H1140),"Recibido · envío parcial","Recibido OK"),"Recibido con diferencia"))))</f>
        <v/>
      </c>
      <c r="T1140" s="13" t="n"/>
      <c r="U1140" s="15">
        <f>IF(OR($A1140="",$A1140&lt;&gt;Remito!$C$3),"",COUNTIF($A$2:$A1140,$A1140))</f>
        <v/>
      </c>
    </row>
    <row r="1141">
      <c r="A1141" s="13" t="n"/>
      <c r="B1141" s="14" t="n"/>
      <c r="C1141" s="13" t="n"/>
      <c r="D1141" s="13" t="n"/>
      <c r="E1141" s="13" t="n"/>
      <c r="F1141" s="15">
        <f>IF($E1141="","",IFERROR(INDEX('Sucursales y productos'!$E$2:$E$301,MATCH($E1141,'Sucursales y productos'!$D$2:$D$301,0)),"Código no cargado"))</f>
        <v/>
      </c>
      <c r="G1141" s="15">
        <f>IF($E1141="","",IFERROR(INDEX('Sucursales y productos'!$F$2:$F$301,MATCH($E1141,'Sucursales y productos'!$D$2:$D$301,0)),""))</f>
        <v/>
      </c>
      <c r="H1141" s="16" t="n"/>
      <c r="I1141" s="16" t="n"/>
      <c r="J1141" s="14" t="n"/>
      <c r="K1141" s="16" t="n"/>
      <c r="L1141" s="14" t="n"/>
      <c r="M1141" s="13" t="n"/>
      <c r="N1141" s="17">
        <f>IF(OR($H1141="",$I1141=""),"",MAX(0,$H1141-$I1141))</f>
        <v/>
      </c>
      <c r="O1141" s="17">
        <f>IF(OR($I1141="",$K1141=""),"",$K1141-$I1141)</f>
        <v/>
      </c>
      <c r="P1141" s="18">
        <f>IF($E1141="","",IFERROR(INDEX('Sucursales y productos'!$G$2:$G$301,MATCH($E1141,'Sucursales y productos'!$D$2:$D$301,0)),0))</f>
        <v/>
      </c>
      <c r="Q1141" s="18">
        <f>IF($O1141="","",$O1141*N($P1141))</f>
        <v/>
      </c>
      <c r="R1141" s="18">
        <f>IF($I1141="","",$I1141*N($P1141))</f>
        <v/>
      </c>
      <c r="S1141" s="15">
        <f>IF($E1141="","",IF($I1141="","Pedido sin enviar",IF($K1141="",IF(N($I1141)&lt;N($H1141),"Envío parcial · en camino","En camino"),IF($K1141=$I1141,IF(N($I1141)&lt;N($H1141),"Recibido · envío parcial","Recibido OK"),"Recibido con diferencia"))))</f>
        <v/>
      </c>
      <c r="T1141" s="13" t="n"/>
      <c r="U1141" s="15">
        <f>IF(OR($A1141="",$A1141&lt;&gt;Remito!$C$3),"",COUNTIF($A$2:$A1141,$A1141))</f>
        <v/>
      </c>
    </row>
    <row r="1142">
      <c r="A1142" s="13" t="n"/>
      <c r="B1142" s="14" t="n"/>
      <c r="C1142" s="13" t="n"/>
      <c r="D1142" s="13" t="n"/>
      <c r="E1142" s="13" t="n"/>
      <c r="F1142" s="15">
        <f>IF($E1142="","",IFERROR(INDEX('Sucursales y productos'!$E$2:$E$301,MATCH($E1142,'Sucursales y productos'!$D$2:$D$301,0)),"Código no cargado"))</f>
        <v/>
      </c>
      <c r="G1142" s="15">
        <f>IF($E1142="","",IFERROR(INDEX('Sucursales y productos'!$F$2:$F$301,MATCH($E1142,'Sucursales y productos'!$D$2:$D$301,0)),""))</f>
        <v/>
      </c>
      <c r="H1142" s="16" t="n"/>
      <c r="I1142" s="16" t="n"/>
      <c r="J1142" s="14" t="n"/>
      <c r="K1142" s="16" t="n"/>
      <c r="L1142" s="14" t="n"/>
      <c r="M1142" s="13" t="n"/>
      <c r="N1142" s="17">
        <f>IF(OR($H1142="",$I1142=""),"",MAX(0,$H1142-$I1142))</f>
        <v/>
      </c>
      <c r="O1142" s="17">
        <f>IF(OR($I1142="",$K1142=""),"",$K1142-$I1142)</f>
        <v/>
      </c>
      <c r="P1142" s="18">
        <f>IF($E1142="","",IFERROR(INDEX('Sucursales y productos'!$G$2:$G$301,MATCH($E1142,'Sucursales y productos'!$D$2:$D$301,0)),0))</f>
        <v/>
      </c>
      <c r="Q1142" s="18">
        <f>IF($O1142="","",$O1142*N($P1142))</f>
        <v/>
      </c>
      <c r="R1142" s="18">
        <f>IF($I1142="","",$I1142*N($P1142))</f>
        <v/>
      </c>
      <c r="S1142" s="15">
        <f>IF($E1142="","",IF($I1142="","Pedido sin enviar",IF($K1142="",IF(N($I1142)&lt;N($H1142),"Envío parcial · en camino","En camino"),IF($K1142=$I1142,IF(N($I1142)&lt;N($H1142),"Recibido · envío parcial","Recibido OK"),"Recibido con diferencia"))))</f>
        <v/>
      </c>
      <c r="T1142" s="13" t="n"/>
      <c r="U1142" s="15">
        <f>IF(OR($A1142="",$A1142&lt;&gt;Remito!$C$3),"",COUNTIF($A$2:$A1142,$A1142))</f>
        <v/>
      </c>
    </row>
    <row r="1143">
      <c r="A1143" s="13" t="n"/>
      <c r="B1143" s="14" t="n"/>
      <c r="C1143" s="13" t="n"/>
      <c r="D1143" s="13" t="n"/>
      <c r="E1143" s="13" t="n"/>
      <c r="F1143" s="15">
        <f>IF($E1143="","",IFERROR(INDEX('Sucursales y productos'!$E$2:$E$301,MATCH($E1143,'Sucursales y productos'!$D$2:$D$301,0)),"Código no cargado"))</f>
        <v/>
      </c>
      <c r="G1143" s="15">
        <f>IF($E1143="","",IFERROR(INDEX('Sucursales y productos'!$F$2:$F$301,MATCH($E1143,'Sucursales y productos'!$D$2:$D$301,0)),""))</f>
        <v/>
      </c>
      <c r="H1143" s="16" t="n"/>
      <c r="I1143" s="16" t="n"/>
      <c r="J1143" s="14" t="n"/>
      <c r="K1143" s="16" t="n"/>
      <c r="L1143" s="14" t="n"/>
      <c r="M1143" s="13" t="n"/>
      <c r="N1143" s="17">
        <f>IF(OR($H1143="",$I1143=""),"",MAX(0,$H1143-$I1143))</f>
        <v/>
      </c>
      <c r="O1143" s="17">
        <f>IF(OR($I1143="",$K1143=""),"",$K1143-$I1143)</f>
        <v/>
      </c>
      <c r="P1143" s="18">
        <f>IF($E1143="","",IFERROR(INDEX('Sucursales y productos'!$G$2:$G$301,MATCH($E1143,'Sucursales y productos'!$D$2:$D$301,0)),0))</f>
        <v/>
      </c>
      <c r="Q1143" s="18">
        <f>IF($O1143="","",$O1143*N($P1143))</f>
        <v/>
      </c>
      <c r="R1143" s="18">
        <f>IF($I1143="","",$I1143*N($P1143))</f>
        <v/>
      </c>
      <c r="S1143" s="15">
        <f>IF($E1143="","",IF($I1143="","Pedido sin enviar",IF($K1143="",IF(N($I1143)&lt;N($H1143),"Envío parcial · en camino","En camino"),IF($K1143=$I1143,IF(N($I1143)&lt;N($H1143),"Recibido · envío parcial","Recibido OK"),"Recibido con diferencia"))))</f>
        <v/>
      </c>
      <c r="T1143" s="13" t="n"/>
      <c r="U1143" s="15">
        <f>IF(OR($A1143="",$A1143&lt;&gt;Remito!$C$3),"",COUNTIF($A$2:$A1143,$A1143))</f>
        <v/>
      </c>
    </row>
    <row r="1144">
      <c r="A1144" s="13" t="n"/>
      <c r="B1144" s="14" t="n"/>
      <c r="C1144" s="13" t="n"/>
      <c r="D1144" s="13" t="n"/>
      <c r="E1144" s="13" t="n"/>
      <c r="F1144" s="15">
        <f>IF($E1144="","",IFERROR(INDEX('Sucursales y productos'!$E$2:$E$301,MATCH($E1144,'Sucursales y productos'!$D$2:$D$301,0)),"Código no cargado"))</f>
        <v/>
      </c>
      <c r="G1144" s="15">
        <f>IF($E1144="","",IFERROR(INDEX('Sucursales y productos'!$F$2:$F$301,MATCH($E1144,'Sucursales y productos'!$D$2:$D$301,0)),""))</f>
        <v/>
      </c>
      <c r="H1144" s="16" t="n"/>
      <c r="I1144" s="16" t="n"/>
      <c r="J1144" s="14" t="n"/>
      <c r="K1144" s="16" t="n"/>
      <c r="L1144" s="14" t="n"/>
      <c r="M1144" s="13" t="n"/>
      <c r="N1144" s="17">
        <f>IF(OR($H1144="",$I1144=""),"",MAX(0,$H1144-$I1144))</f>
        <v/>
      </c>
      <c r="O1144" s="17">
        <f>IF(OR($I1144="",$K1144=""),"",$K1144-$I1144)</f>
        <v/>
      </c>
      <c r="P1144" s="18">
        <f>IF($E1144="","",IFERROR(INDEX('Sucursales y productos'!$G$2:$G$301,MATCH($E1144,'Sucursales y productos'!$D$2:$D$301,0)),0))</f>
        <v/>
      </c>
      <c r="Q1144" s="18">
        <f>IF($O1144="","",$O1144*N($P1144))</f>
        <v/>
      </c>
      <c r="R1144" s="18">
        <f>IF($I1144="","",$I1144*N($P1144))</f>
        <v/>
      </c>
      <c r="S1144" s="15">
        <f>IF($E1144="","",IF($I1144="","Pedido sin enviar",IF($K1144="",IF(N($I1144)&lt;N($H1144),"Envío parcial · en camino","En camino"),IF($K1144=$I1144,IF(N($I1144)&lt;N($H1144),"Recibido · envío parcial","Recibido OK"),"Recibido con diferencia"))))</f>
        <v/>
      </c>
      <c r="T1144" s="13" t="n"/>
      <c r="U1144" s="15">
        <f>IF(OR($A1144="",$A1144&lt;&gt;Remito!$C$3),"",COUNTIF($A$2:$A1144,$A1144))</f>
        <v/>
      </c>
    </row>
    <row r="1145">
      <c r="A1145" s="13" t="n"/>
      <c r="B1145" s="14" t="n"/>
      <c r="C1145" s="13" t="n"/>
      <c r="D1145" s="13" t="n"/>
      <c r="E1145" s="13" t="n"/>
      <c r="F1145" s="15">
        <f>IF($E1145="","",IFERROR(INDEX('Sucursales y productos'!$E$2:$E$301,MATCH($E1145,'Sucursales y productos'!$D$2:$D$301,0)),"Código no cargado"))</f>
        <v/>
      </c>
      <c r="G1145" s="15">
        <f>IF($E1145="","",IFERROR(INDEX('Sucursales y productos'!$F$2:$F$301,MATCH($E1145,'Sucursales y productos'!$D$2:$D$301,0)),""))</f>
        <v/>
      </c>
      <c r="H1145" s="16" t="n"/>
      <c r="I1145" s="16" t="n"/>
      <c r="J1145" s="14" t="n"/>
      <c r="K1145" s="16" t="n"/>
      <c r="L1145" s="14" t="n"/>
      <c r="M1145" s="13" t="n"/>
      <c r="N1145" s="17">
        <f>IF(OR($H1145="",$I1145=""),"",MAX(0,$H1145-$I1145))</f>
        <v/>
      </c>
      <c r="O1145" s="17">
        <f>IF(OR($I1145="",$K1145=""),"",$K1145-$I1145)</f>
        <v/>
      </c>
      <c r="P1145" s="18">
        <f>IF($E1145="","",IFERROR(INDEX('Sucursales y productos'!$G$2:$G$301,MATCH($E1145,'Sucursales y productos'!$D$2:$D$301,0)),0))</f>
        <v/>
      </c>
      <c r="Q1145" s="18">
        <f>IF($O1145="","",$O1145*N($P1145))</f>
        <v/>
      </c>
      <c r="R1145" s="18">
        <f>IF($I1145="","",$I1145*N($P1145))</f>
        <v/>
      </c>
      <c r="S1145" s="15">
        <f>IF($E1145="","",IF($I1145="","Pedido sin enviar",IF($K1145="",IF(N($I1145)&lt;N($H1145),"Envío parcial · en camino","En camino"),IF($K1145=$I1145,IF(N($I1145)&lt;N($H1145),"Recibido · envío parcial","Recibido OK"),"Recibido con diferencia"))))</f>
        <v/>
      </c>
      <c r="T1145" s="13" t="n"/>
      <c r="U1145" s="15">
        <f>IF(OR($A1145="",$A1145&lt;&gt;Remito!$C$3),"",COUNTIF($A$2:$A1145,$A1145))</f>
        <v/>
      </c>
    </row>
    <row r="1146">
      <c r="A1146" s="13" t="n"/>
      <c r="B1146" s="14" t="n"/>
      <c r="C1146" s="13" t="n"/>
      <c r="D1146" s="13" t="n"/>
      <c r="E1146" s="13" t="n"/>
      <c r="F1146" s="15">
        <f>IF($E1146="","",IFERROR(INDEX('Sucursales y productos'!$E$2:$E$301,MATCH($E1146,'Sucursales y productos'!$D$2:$D$301,0)),"Código no cargado"))</f>
        <v/>
      </c>
      <c r="G1146" s="15">
        <f>IF($E1146="","",IFERROR(INDEX('Sucursales y productos'!$F$2:$F$301,MATCH($E1146,'Sucursales y productos'!$D$2:$D$301,0)),""))</f>
        <v/>
      </c>
      <c r="H1146" s="16" t="n"/>
      <c r="I1146" s="16" t="n"/>
      <c r="J1146" s="14" t="n"/>
      <c r="K1146" s="16" t="n"/>
      <c r="L1146" s="14" t="n"/>
      <c r="M1146" s="13" t="n"/>
      <c r="N1146" s="17">
        <f>IF(OR($H1146="",$I1146=""),"",MAX(0,$H1146-$I1146))</f>
        <v/>
      </c>
      <c r="O1146" s="17">
        <f>IF(OR($I1146="",$K1146=""),"",$K1146-$I1146)</f>
        <v/>
      </c>
      <c r="P1146" s="18">
        <f>IF($E1146="","",IFERROR(INDEX('Sucursales y productos'!$G$2:$G$301,MATCH($E1146,'Sucursales y productos'!$D$2:$D$301,0)),0))</f>
        <v/>
      </c>
      <c r="Q1146" s="18">
        <f>IF($O1146="","",$O1146*N($P1146))</f>
        <v/>
      </c>
      <c r="R1146" s="18">
        <f>IF($I1146="","",$I1146*N($P1146))</f>
        <v/>
      </c>
      <c r="S1146" s="15">
        <f>IF($E1146="","",IF($I1146="","Pedido sin enviar",IF($K1146="",IF(N($I1146)&lt;N($H1146),"Envío parcial · en camino","En camino"),IF($K1146=$I1146,IF(N($I1146)&lt;N($H1146),"Recibido · envío parcial","Recibido OK"),"Recibido con diferencia"))))</f>
        <v/>
      </c>
      <c r="T1146" s="13" t="n"/>
      <c r="U1146" s="15">
        <f>IF(OR($A1146="",$A1146&lt;&gt;Remito!$C$3),"",COUNTIF($A$2:$A1146,$A1146))</f>
        <v/>
      </c>
    </row>
    <row r="1147">
      <c r="A1147" s="13" t="n"/>
      <c r="B1147" s="14" t="n"/>
      <c r="C1147" s="13" t="n"/>
      <c r="D1147" s="13" t="n"/>
      <c r="E1147" s="13" t="n"/>
      <c r="F1147" s="15">
        <f>IF($E1147="","",IFERROR(INDEX('Sucursales y productos'!$E$2:$E$301,MATCH($E1147,'Sucursales y productos'!$D$2:$D$301,0)),"Código no cargado"))</f>
        <v/>
      </c>
      <c r="G1147" s="15">
        <f>IF($E1147="","",IFERROR(INDEX('Sucursales y productos'!$F$2:$F$301,MATCH($E1147,'Sucursales y productos'!$D$2:$D$301,0)),""))</f>
        <v/>
      </c>
      <c r="H1147" s="16" t="n"/>
      <c r="I1147" s="16" t="n"/>
      <c r="J1147" s="14" t="n"/>
      <c r="K1147" s="16" t="n"/>
      <c r="L1147" s="14" t="n"/>
      <c r="M1147" s="13" t="n"/>
      <c r="N1147" s="17">
        <f>IF(OR($H1147="",$I1147=""),"",MAX(0,$H1147-$I1147))</f>
        <v/>
      </c>
      <c r="O1147" s="17">
        <f>IF(OR($I1147="",$K1147=""),"",$K1147-$I1147)</f>
        <v/>
      </c>
      <c r="P1147" s="18">
        <f>IF($E1147="","",IFERROR(INDEX('Sucursales y productos'!$G$2:$G$301,MATCH($E1147,'Sucursales y productos'!$D$2:$D$301,0)),0))</f>
        <v/>
      </c>
      <c r="Q1147" s="18">
        <f>IF($O1147="","",$O1147*N($P1147))</f>
        <v/>
      </c>
      <c r="R1147" s="18">
        <f>IF($I1147="","",$I1147*N($P1147))</f>
        <v/>
      </c>
      <c r="S1147" s="15">
        <f>IF($E1147="","",IF($I1147="","Pedido sin enviar",IF($K1147="",IF(N($I1147)&lt;N($H1147),"Envío parcial · en camino","En camino"),IF($K1147=$I1147,IF(N($I1147)&lt;N($H1147),"Recibido · envío parcial","Recibido OK"),"Recibido con diferencia"))))</f>
        <v/>
      </c>
      <c r="T1147" s="13" t="n"/>
      <c r="U1147" s="15">
        <f>IF(OR($A1147="",$A1147&lt;&gt;Remito!$C$3),"",COUNTIF($A$2:$A1147,$A1147))</f>
        <v/>
      </c>
    </row>
    <row r="1148">
      <c r="A1148" s="13" t="n"/>
      <c r="B1148" s="14" t="n"/>
      <c r="C1148" s="13" t="n"/>
      <c r="D1148" s="13" t="n"/>
      <c r="E1148" s="13" t="n"/>
      <c r="F1148" s="15">
        <f>IF($E1148="","",IFERROR(INDEX('Sucursales y productos'!$E$2:$E$301,MATCH($E1148,'Sucursales y productos'!$D$2:$D$301,0)),"Código no cargado"))</f>
        <v/>
      </c>
      <c r="G1148" s="15">
        <f>IF($E1148="","",IFERROR(INDEX('Sucursales y productos'!$F$2:$F$301,MATCH($E1148,'Sucursales y productos'!$D$2:$D$301,0)),""))</f>
        <v/>
      </c>
      <c r="H1148" s="16" t="n"/>
      <c r="I1148" s="16" t="n"/>
      <c r="J1148" s="14" t="n"/>
      <c r="K1148" s="16" t="n"/>
      <c r="L1148" s="14" t="n"/>
      <c r="M1148" s="13" t="n"/>
      <c r="N1148" s="17">
        <f>IF(OR($H1148="",$I1148=""),"",MAX(0,$H1148-$I1148))</f>
        <v/>
      </c>
      <c r="O1148" s="17">
        <f>IF(OR($I1148="",$K1148=""),"",$K1148-$I1148)</f>
        <v/>
      </c>
      <c r="P1148" s="18">
        <f>IF($E1148="","",IFERROR(INDEX('Sucursales y productos'!$G$2:$G$301,MATCH($E1148,'Sucursales y productos'!$D$2:$D$301,0)),0))</f>
        <v/>
      </c>
      <c r="Q1148" s="18">
        <f>IF($O1148="","",$O1148*N($P1148))</f>
        <v/>
      </c>
      <c r="R1148" s="18">
        <f>IF($I1148="","",$I1148*N($P1148))</f>
        <v/>
      </c>
      <c r="S1148" s="15">
        <f>IF($E1148="","",IF($I1148="","Pedido sin enviar",IF($K1148="",IF(N($I1148)&lt;N($H1148),"Envío parcial · en camino","En camino"),IF($K1148=$I1148,IF(N($I1148)&lt;N($H1148),"Recibido · envío parcial","Recibido OK"),"Recibido con diferencia"))))</f>
        <v/>
      </c>
      <c r="T1148" s="13" t="n"/>
      <c r="U1148" s="15">
        <f>IF(OR($A1148="",$A1148&lt;&gt;Remito!$C$3),"",COUNTIF($A$2:$A1148,$A1148))</f>
        <v/>
      </c>
    </row>
    <row r="1149">
      <c r="A1149" s="13" t="n"/>
      <c r="B1149" s="14" t="n"/>
      <c r="C1149" s="13" t="n"/>
      <c r="D1149" s="13" t="n"/>
      <c r="E1149" s="13" t="n"/>
      <c r="F1149" s="15">
        <f>IF($E1149="","",IFERROR(INDEX('Sucursales y productos'!$E$2:$E$301,MATCH($E1149,'Sucursales y productos'!$D$2:$D$301,0)),"Código no cargado"))</f>
        <v/>
      </c>
      <c r="G1149" s="15">
        <f>IF($E1149="","",IFERROR(INDEX('Sucursales y productos'!$F$2:$F$301,MATCH($E1149,'Sucursales y productos'!$D$2:$D$301,0)),""))</f>
        <v/>
      </c>
      <c r="H1149" s="16" t="n"/>
      <c r="I1149" s="16" t="n"/>
      <c r="J1149" s="14" t="n"/>
      <c r="K1149" s="16" t="n"/>
      <c r="L1149" s="14" t="n"/>
      <c r="M1149" s="13" t="n"/>
      <c r="N1149" s="17">
        <f>IF(OR($H1149="",$I1149=""),"",MAX(0,$H1149-$I1149))</f>
        <v/>
      </c>
      <c r="O1149" s="17">
        <f>IF(OR($I1149="",$K1149=""),"",$K1149-$I1149)</f>
        <v/>
      </c>
      <c r="P1149" s="18">
        <f>IF($E1149="","",IFERROR(INDEX('Sucursales y productos'!$G$2:$G$301,MATCH($E1149,'Sucursales y productos'!$D$2:$D$301,0)),0))</f>
        <v/>
      </c>
      <c r="Q1149" s="18">
        <f>IF($O1149="","",$O1149*N($P1149))</f>
        <v/>
      </c>
      <c r="R1149" s="18">
        <f>IF($I1149="","",$I1149*N($P1149))</f>
        <v/>
      </c>
      <c r="S1149" s="15">
        <f>IF($E1149="","",IF($I1149="","Pedido sin enviar",IF($K1149="",IF(N($I1149)&lt;N($H1149),"Envío parcial · en camino","En camino"),IF($K1149=$I1149,IF(N($I1149)&lt;N($H1149),"Recibido · envío parcial","Recibido OK"),"Recibido con diferencia"))))</f>
        <v/>
      </c>
      <c r="T1149" s="13" t="n"/>
      <c r="U1149" s="15">
        <f>IF(OR($A1149="",$A1149&lt;&gt;Remito!$C$3),"",COUNTIF($A$2:$A1149,$A1149))</f>
        <v/>
      </c>
    </row>
    <row r="1150">
      <c r="A1150" s="13" t="n"/>
      <c r="B1150" s="14" t="n"/>
      <c r="C1150" s="13" t="n"/>
      <c r="D1150" s="13" t="n"/>
      <c r="E1150" s="13" t="n"/>
      <c r="F1150" s="15">
        <f>IF($E1150="","",IFERROR(INDEX('Sucursales y productos'!$E$2:$E$301,MATCH($E1150,'Sucursales y productos'!$D$2:$D$301,0)),"Código no cargado"))</f>
        <v/>
      </c>
      <c r="G1150" s="15">
        <f>IF($E1150="","",IFERROR(INDEX('Sucursales y productos'!$F$2:$F$301,MATCH($E1150,'Sucursales y productos'!$D$2:$D$301,0)),""))</f>
        <v/>
      </c>
      <c r="H1150" s="16" t="n"/>
      <c r="I1150" s="16" t="n"/>
      <c r="J1150" s="14" t="n"/>
      <c r="K1150" s="16" t="n"/>
      <c r="L1150" s="14" t="n"/>
      <c r="M1150" s="13" t="n"/>
      <c r="N1150" s="17">
        <f>IF(OR($H1150="",$I1150=""),"",MAX(0,$H1150-$I1150))</f>
        <v/>
      </c>
      <c r="O1150" s="17">
        <f>IF(OR($I1150="",$K1150=""),"",$K1150-$I1150)</f>
        <v/>
      </c>
      <c r="P1150" s="18">
        <f>IF($E1150="","",IFERROR(INDEX('Sucursales y productos'!$G$2:$G$301,MATCH($E1150,'Sucursales y productos'!$D$2:$D$301,0)),0))</f>
        <v/>
      </c>
      <c r="Q1150" s="18">
        <f>IF($O1150="","",$O1150*N($P1150))</f>
        <v/>
      </c>
      <c r="R1150" s="18">
        <f>IF($I1150="","",$I1150*N($P1150))</f>
        <v/>
      </c>
      <c r="S1150" s="15">
        <f>IF($E1150="","",IF($I1150="","Pedido sin enviar",IF($K1150="",IF(N($I1150)&lt;N($H1150),"Envío parcial · en camino","En camino"),IF($K1150=$I1150,IF(N($I1150)&lt;N($H1150),"Recibido · envío parcial","Recibido OK"),"Recibido con diferencia"))))</f>
        <v/>
      </c>
      <c r="T1150" s="13" t="n"/>
      <c r="U1150" s="15">
        <f>IF(OR($A1150="",$A1150&lt;&gt;Remito!$C$3),"",COUNTIF($A$2:$A1150,$A1150))</f>
        <v/>
      </c>
    </row>
    <row r="1151">
      <c r="A1151" s="13" t="n"/>
      <c r="B1151" s="14" t="n"/>
      <c r="C1151" s="13" t="n"/>
      <c r="D1151" s="13" t="n"/>
      <c r="E1151" s="13" t="n"/>
      <c r="F1151" s="15">
        <f>IF($E1151="","",IFERROR(INDEX('Sucursales y productos'!$E$2:$E$301,MATCH($E1151,'Sucursales y productos'!$D$2:$D$301,0)),"Código no cargado"))</f>
        <v/>
      </c>
      <c r="G1151" s="15">
        <f>IF($E1151="","",IFERROR(INDEX('Sucursales y productos'!$F$2:$F$301,MATCH($E1151,'Sucursales y productos'!$D$2:$D$301,0)),""))</f>
        <v/>
      </c>
      <c r="H1151" s="16" t="n"/>
      <c r="I1151" s="16" t="n"/>
      <c r="J1151" s="14" t="n"/>
      <c r="K1151" s="16" t="n"/>
      <c r="L1151" s="14" t="n"/>
      <c r="M1151" s="13" t="n"/>
      <c r="N1151" s="17">
        <f>IF(OR($H1151="",$I1151=""),"",MAX(0,$H1151-$I1151))</f>
        <v/>
      </c>
      <c r="O1151" s="17">
        <f>IF(OR($I1151="",$K1151=""),"",$K1151-$I1151)</f>
        <v/>
      </c>
      <c r="P1151" s="18">
        <f>IF($E1151="","",IFERROR(INDEX('Sucursales y productos'!$G$2:$G$301,MATCH($E1151,'Sucursales y productos'!$D$2:$D$301,0)),0))</f>
        <v/>
      </c>
      <c r="Q1151" s="18">
        <f>IF($O1151="","",$O1151*N($P1151))</f>
        <v/>
      </c>
      <c r="R1151" s="18">
        <f>IF($I1151="","",$I1151*N($P1151))</f>
        <v/>
      </c>
      <c r="S1151" s="15">
        <f>IF($E1151="","",IF($I1151="","Pedido sin enviar",IF($K1151="",IF(N($I1151)&lt;N($H1151),"Envío parcial · en camino","En camino"),IF($K1151=$I1151,IF(N($I1151)&lt;N($H1151),"Recibido · envío parcial","Recibido OK"),"Recibido con diferencia"))))</f>
        <v/>
      </c>
      <c r="T1151" s="13" t="n"/>
      <c r="U1151" s="15">
        <f>IF(OR($A1151="",$A1151&lt;&gt;Remito!$C$3),"",COUNTIF($A$2:$A1151,$A1151))</f>
        <v/>
      </c>
    </row>
    <row r="1152">
      <c r="A1152" s="13" t="n"/>
      <c r="B1152" s="14" t="n"/>
      <c r="C1152" s="13" t="n"/>
      <c r="D1152" s="13" t="n"/>
      <c r="E1152" s="13" t="n"/>
      <c r="F1152" s="15">
        <f>IF($E1152="","",IFERROR(INDEX('Sucursales y productos'!$E$2:$E$301,MATCH($E1152,'Sucursales y productos'!$D$2:$D$301,0)),"Código no cargado"))</f>
        <v/>
      </c>
      <c r="G1152" s="15">
        <f>IF($E1152="","",IFERROR(INDEX('Sucursales y productos'!$F$2:$F$301,MATCH($E1152,'Sucursales y productos'!$D$2:$D$301,0)),""))</f>
        <v/>
      </c>
      <c r="H1152" s="16" t="n"/>
      <c r="I1152" s="16" t="n"/>
      <c r="J1152" s="14" t="n"/>
      <c r="K1152" s="16" t="n"/>
      <c r="L1152" s="14" t="n"/>
      <c r="M1152" s="13" t="n"/>
      <c r="N1152" s="17">
        <f>IF(OR($H1152="",$I1152=""),"",MAX(0,$H1152-$I1152))</f>
        <v/>
      </c>
      <c r="O1152" s="17">
        <f>IF(OR($I1152="",$K1152=""),"",$K1152-$I1152)</f>
        <v/>
      </c>
      <c r="P1152" s="18">
        <f>IF($E1152="","",IFERROR(INDEX('Sucursales y productos'!$G$2:$G$301,MATCH($E1152,'Sucursales y productos'!$D$2:$D$301,0)),0))</f>
        <v/>
      </c>
      <c r="Q1152" s="18">
        <f>IF($O1152="","",$O1152*N($P1152))</f>
        <v/>
      </c>
      <c r="R1152" s="18">
        <f>IF($I1152="","",$I1152*N($P1152))</f>
        <v/>
      </c>
      <c r="S1152" s="15">
        <f>IF($E1152="","",IF($I1152="","Pedido sin enviar",IF($K1152="",IF(N($I1152)&lt;N($H1152),"Envío parcial · en camino","En camino"),IF($K1152=$I1152,IF(N($I1152)&lt;N($H1152),"Recibido · envío parcial","Recibido OK"),"Recibido con diferencia"))))</f>
        <v/>
      </c>
      <c r="T1152" s="13" t="n"/>
      <c r="U1152" s="15">
        <f>IF(OR($A1152="",$A1152&lt;&gt;Remito!$C$3),"",COUNTIF($A$2:$A1152,$A1152))</f>
        <v/>
      </c>
    </row>
    <row r="1153">
      <c r="A1153" s="13" t="n"/>
      <c r="B1153" s="14" t="n"/>
      <c r="C1153" s="13" t="n"/>
      <c r="D1153" s="13" t="n"/>
      <c r="E1153" s="13" t="n"/>
      <c r="F1153" s="15">
        <f>IF($E1153="","",IFERROR(INDEX('Sucursales y productos'!$E$2:$E$301,MATCH($E1153,'Sucursales y productos'!$D$2:$D$301,0)),"Código no cargado"))</f>
        <v/>
      </c>
      <c r="G1153" s="15">
        <f>IF($E1153="","",IFERROR(INDEX('Sucursales y productos'!$F$2:$F$301,MATCH($E1153,'Sucursales y productos'!$D$2:$D$301,0)),""))</f>
        <v/>
      </c>
      <c r="H1153" s="16" t="n"/>
      <c r="I1153" s="16" t="n"/>
      <c r="J1153" s="14" t="n"/>
      <c r="K1153" s="16" t="n"/>
      <c r="L1153" s="14" t="n"/>
      <c r="M1153" s="13" t="n"/>
      <c r="N1153" s="17">
        <f>IF(OR($H1153="",$I1153=""),"",MAX(0,$H1153-$I1153))</f>
        <v/>
      </c>
      <c r="O1153" s="17">
        <f>IF(OR($I1153="",$K1153=""),"",$K1153-$I1153)</f>
        <v/>
      </c>
      <c r="P1153" s="18">
        <f>IF($E1153="","",IFERROR(INDEX('Sucursales y productos'!$G$2:$G$301,MATCH($E1153,'Sucursales y productos'!$D$2:$D$301,0)),0))</f>
        <v/>
      </c>
      <c r="Q1153" s="18">
        <f>IF($O1153="","",$O1153*N($P1153))</f>
        <v/>
      </c>
      <c r="R1153" s="18">
        <f>IF($I1153="","",$I1153*N($P1153))</f>
        <v/>
      </c>
      <c r="S1153" s="15">
        <f>IF($E1153="","",IF($I1153="","Pedido sin enviar",IF($K1153="",IF(N($I1153)&lt;N($H1153),"Envío parcial · en camino","En camino"),IF($K1153=$I1153,IF(N($I1153)&lt;N($H1153),"Recibido · envío parcial","Recibido OK"),"Recibido con diferencia"))))</f>
        <v/>
      </c>
      <c r="T1153" s="13" t="n"/>
      <c r="U1153" s="15">
        <f>IF(OR($A1153="",$A1153&lt;&gt;Remito!$C$3),"",COUNTIF($A$2:$A1153,$A1153))</f>
        <v/>
      </c>
    </row>
    <row r="1154">
      <c r="A1154" s="13" t="n"/>
      <c r="B1154" s="14" t="n"/>
      <c r="C1154" s="13" t="n"/>
      <c r="D1154" s="13" t="n"/>
      <c r="E1154" s="13" t="n"/>
      <c r="F1154" s="15">
        <f>IF($E1154="","",IFERROR(INDEX('Sucursales y productos'!$E$2:$E$301,MATCH($E1154,'Sucursales y productos'!$D$2:$D$301,0)),"Código no cargado"))</f>
        <v/>
      </c>
      <c r="G1154" s="15">
        <f>IF($E1154="","",IFERROR(INDEX('Sucursales y productos'!$F$2:$F$301,MATCH($E1154,'Sucursales y productos'!$D$2:$D$301,0)),""))</f>
        <v/>
      </c>
      <c r="H1154" s="16" t="n"/>
      <c r="I1154" s="16" t="n"/>
      <c r="J1154" s="14" t="n"/>
      <c r="K1154" s="16" t="n"/>
      <c r="L1154" s="14" t="n"/>
      <c r="M1154" s="13" t="n"/>
      <c r="N1154" s="17">
        <f>IF(OR($H1154="",$I1154=""),"",MAX(0,$H1154-$I1154))</f>
        <v/>
      </c>
      <c r="O1154" s="17">
        <f>IF(OR($I1154="",$K1154=""),"",$K1154-$I1154)</f>
        <v/>
      </c>
      <c r="P1154" s="18">
        <f>IF($E1154="","",IFERROR(INDEX('Sucursales y productos'!$G$2:$G$301,MATCH($E1154,'Sucursales y productos'!$D$2:$D$301,0)),0))</f>
        <v/>
      </c>
      <c r="Q1154" s="18">
        <f>IF($O1154="","",$O1154*N($P1154))</f>
        <v/>
      </c>
      <c r="R1154" s="18">
        <f>IF($I1154="","",$I1154*N($P1154))</f>
        <v/>
      </c>
      <c r="S1154" s="15">
        <f>IF($E1154="","",IF($I1154="","Pedido sin enviar",IF($K1154="",IF(N($I1154)&lt;N($H1154),"Envío parcial · en camino","En camino"),IF($K1154=$I1154,IF(N($I1154)&lt;N($H1154),"Recibido · envío parcial","Recibido OK"),"Recibido con diferencia"))))</f>
        <v/>
      </c>
      <c r="T1154" s="13" t="n"/>
      <c r="U1154" s="15">
        <f>IF(OR($A1154="",$A1154&lt;&gt;Remito!$C$3),"",COUNTIF($A$2:$A1154,$A1154))</f>
        <v/>
      </c>
    </row>
    <row r="1155">
      <c r="A1155" s="13" t="n"/>
      <c r="B1155" s="14" t="n"/>
      <c r="C1155" s="13" t="n"/>
      <c r="D1155" s="13" t="n"/>
      <c r="E1155" s="13" t="n"/>
      <c r="F1155" s="15">
        <f>IF($E1155="","",IFERROR(INDEX('Sucursales y productos'!$E$2:$E$301,MATCH($E1155,'Sucursales y productos'!$D$2:$D$301,0)),"Código no cargado"))</f>
        <v/>
      </c>
      <c r="G1155" s="15">
        <f>IF($E1155="","",IFERROR(INDEX('Sucursales y productos'!$F$2:$F$301,MATCH($E1155,'Sucursales y productos'!$D$2:$D$301,0)),""))</f>
        <v/>
      </c>
      <c r="H1155" s="16" t="n"/>
      <c r="I1155" s="16" t="n"/>
      <c r="J1155" s="14" t="n"/>
      <c r="K1155" s="16" t="n"/>
      <c r="L1155" s="14" t="n"/>
      <c r="M1155" s="13" t="n"/>
      <c r="N1155" s="17">
        <f>IF(OR($H1155="",$I1155=""),"",MAX(0,$H1155-$I1155))</f>
        <v/>
      </c>
      <c r="O1155" s="17">
        <f>IF(OR($I1155="",$K1155=""),"",$K1155-$I1155)</f>
        <v/>
      </c>
      <c r="P1155" s="18">
        <f>IF($E1155="","",IFERROR(INDEX('Sucursales y productos'!$G$2:$G$301,MATCH($E1155,'Sucursales y productos'!$D$2:$D$301,0)),0))</f>
        <v/>
      </c>
      <c r="Q1155" s="18">
        <f>IF($O1155="","",$O1155*N($P1155))</f>
        <v/>
      </c>
      <c r="R1155" s="18">
        <f>IF($I1155="","",$I1155*N($P1155))</f>
        <v/>
      </c>
      <c r="S1155" s="15">
        <f>IF($E1155="","",IF($I1155="","Pedido sin enviar",IF($K1155="",IF(N($I1155)&lt;N($H1155),"Envío parcial · en camino","En camino"),IF($K1155=$I1155,IF(N($I1155)&lt;N($H1155),"Recibido · envío parcial","Recibido OK"),"Recibido con diferencia"))))</f>
        <v/>
      </c>
      <c r="T1155" s="13" t="n"/>
      <c r="U1155" s="15">
        <f>IF(OR($A1155="",$A1155&lt;&gt;Remito!$C$3),"",COUNTIF($A$2:$A1155,$A1155))</f>
        <v/>
      </c>
    </row>
    <row r="1156">
      <c r="A1156" s="13" t="n"/>
      <c r="B1156" s="14" t="n"/>
      <c r="C1156" s="13" t="n"/>
      <c r="D1156" s="13" t="n"/>
      <c r="E1156" s="13" t="n"/>
      <c r="F1156" s="15">
        <f>IF($E1156="","",IFERROR(INDEX('Sucursales y productos'!$E$2:$E$301,MATCH($E1156,'Sucursales y productos'!$D$2:$D$301,0)),"Código no cargado"))</f>
        <v/>
      </c>
      <c r="G1156" s="15">
        <f>IF($E1156="","",IFERROR(INDEX('Sucursales y productos'!$F$2:$F$301,MATCH($E1156,'Sucursales y productos'!$D$2:$D$301,0)),""))</f>
        <v/>
      </c>
      <c r="H1156" s="16" t="n"/>
      <c r="I1156" s="16" t="n"/>
      <c r="J1156" s="14" t="n"/>
      <c r="K1156" s="16" t="n"/>
      <c r="L1156" s="14" t="n"/>
      <c r="M1156" s="13" t="n"/>
      <c r="N1156" s="17">
        <f>IF(OR($H1156="",$I1156=""),"",MAX(0,$H1156-$I1156))</f>
        <v/>
      </c>
      <c r="O1156" s="17">
        <f>IF(OR($I1156="",$K1156=""),"",$K1156-$I1156)</f>
        <v/>
      </c>
      <c r="P1156" s="18">
        <f>IF($E1156="","",IFERROR(INDEX('Sucursales y productos'!$G$2:$G$301,MATCH($E1156,'Sucursales y productos'!$D$2:$D$301,0)),0))</f>
        <v/>
      </c>
      <c r="Q1156" s="18">
        <f>IF($O1156="","",$O1156*N($P1156))</f>
        <v/>
      </c>
      <c r="R1156" s="18">
        <f>IF($I1156="","",$I1156*N($P1156))</f>
        <v/>
      </c>
      <c r="S1156" s="15">
        <f>IF($E1156="","",IF($I1156="","Pedido sin enviar",IF($K1156="",IF(N($I1156)&lt;N($H1156),"Envío parcial · en camino","En camino"),IF($K1156=$I1156,IF(N($I1156)&lt;N($H1156),"Recibido · envío parcial","Recibido OK"),"Recibido con diferencia"))))</f>
        <v/>
      </c>
      <c r="T1156" s="13" t="n"/>
      <c r="U1156" s="15">
        <f>IF(OR($A1156="",$A1156&lt;&gt;Remito!$C$3),"",COUNTIF($A$2:$A1156,$A1156))</f>
        <v/>
      </c>
    </row>
    <row r="1157">
      <c r="A1157" s="13" t="n"/>
      <c r="B1157" s="14" t="n"/>
      <c r="C1157" s="13" t="n"/>
      <c r="D1157" s="13" t="n"/>
      <c r="E1157" s="13" t="n"/>
      <c r="F1157" s="15">
        <f>IF($E1157="","",IFERROR(INDEX('Sucursales y productos'!$E$2:$E$301,MATCH($E1157,'Sucursales y productos'!$D$2:$D$301,0)),"Código no cargado"))</f>
        <v/>
      </c>
      <c r="G1157" s="15">
        <f>IF($E1157="","",IFERROR(INDEX('Sucursales y productos'!$F$2:$F$301,MATCH($E1157,'Sucursales y productos'!$D$2:$D$301,0)),""))</f>
        <v/>
      </c>
      <c r="H1157" s="16" t="n"/>
      <c r="I1157" s="16" t="n"/>
      <c r="J1157" s="14" t="n"/>
      <c r="K1157" s="16" t="n"/>
      <c r="L1157" s="14" t="n"/>
      <c r="M1157" s="13" t="n"/>
      <c r="N1157" s="17">
        <f>IF(OR($H1157="",$I1157=""),"",MAX(0,$H1157-$I1157))</f>
        <v/>
      </c>
      <c r="O1157" s="17">
        <f>IF(OR($I1157="",$K1157=""),"",$K1157-$I1157)</f>
        <v/>
      </c>
      <c r="P1157" s="18">
        <f>IF($E1157="","",IFERROR(INDEX('Sucursales y productos'!$G$2:$G$301,MATCH($E1157,'Sucursales y productos'!$D$2:$D$301,0)),0))</f>
        <v/>
      </c>
      <c r="Q1157" s="18">
        <f>IF($O1157="","",$O1157*N($P1157))</f>
        <v/>
      </c>
      <c r="R1157" s="18">
        <f>IF($I1157="","",$I1157*N($P1157))</f>
        <v/>
      </c>
      <c r="S1157" s="15">
        <f>IF($E1157="","",IF($I1157="","Pedido sin enviar",IF($K1157="",IF(N($I1157)&lt;N($H1157),"Envío parcial · en camino","En camino"),IF($K1157=$I1157,IF(N($I1157)&lt;N($H1157),"Recibido · envío parcial","Recibido OK"),"Recibido con diferencia"))))</f>
        <v/>
      </c>
      <c r="T1157" s="13" t="n"/>
      <c r="U1157" s="15">
        <f>IF(OR($A1157="",$A1157&lt;&gt;Remito!$C$3),"",COUNTIF($A$2:$A1157,$A1157))</f>
        <v/>
      </c>
    </row>
    <row r="1158">
      <c r="A1158" s="13" t="n"/>
      <c r="B1158" s="14" t="n"/>
      <c r="C1158" s="13" t="n"/>
      <c r="D1158" s="13" t="n"/>
      <c r="E1158" s="13" t="n"/>
      <c r="F1158" s="15">
        <f>IF($E1158="","",IFERROR(INDEX('Sucursales y productos'!$E$2:$E$301,MATCH($E1158,'Sucursales y productos'!$D$2:$D$301,0)),"Código no cargado"))</f>
        <v/>
      </c>
      <c r="G1158" s="15">
        <f>IF($E1158="","",IFERROR(INDEX('Sucursales y productos'!$F$2:$F$301,MATCH($E1158,'Sucursales y productos'!$D$2:$D$301,0)),""))</f>
        <v/>
      </c>
      <c r="H1158" s="16" t="n"/>
      <c r="I1158" s="16" t="n"/>
      <c r="J1158" s="14" t="n"/>
      <c r="K1158" s="16" t="n"/>
      <c r="L1158" s="14" t="n"/>
      <c r="M1158" s="13" t="n"/>
      <c r="N1158" s="17">
        <f>IF(OR($H1158="",$I1158=""),"",MAX(0,$H1158-$I1158))</f>
        <v/>
      </c>
      <c r="O1158" s="17">
        <f>IF(OR($I1158="",$K1158=""),"",$K1158-$I1158)</f>
        <v/>
      </c>
      <c r="P1158" s="18">
        <f>IF($E1158="","",IFERROR(INDEX('Sucursales y productos'!$G$2:$G$301,MATCH($E1158,'Sucursales y productos'!$D$2:$D$301,0)),0))</f>
        <v/>
      </c>
      <c r="Q1158" s="18">
        <f>IF($O1158="","",$O1158*N($P1158))</f>
        <v/>
      </c>
      <c r="R1158" s="18">
        <f>IF($I1158="","",$I1158*N($P1158))</f>
        <v/>
      </c>
      <c r="S1158" s="15">
        <f>IF($E1158="","",IF($I1158="","Pedido sin enviar",IF($K1158="",IF(N($I1158)&lt;N($H1158),"Envío parcial · en camino","En camino"),IF($K1158=$I1158,IF(N($I1158)&lt;N($H1158),"Recibido · envío parcial","Recibido OK"),"Recibido con diferencia"))))</f>
        <v/>
      </c>
      <c r="T1158" s="13" t="n"/>
      <c r="U1158" s="15">
        <f>IF(OR($A1158="",$A1158&lt;&gt;Remito!$C$3),"",COUNTIF($A$2:$A1158,$A1158))</f>
        <v/>
      </c>
    </row>
    <row r="1159">
      <c r="A1159" s="13" t="n"/>
      <c r="B1159" s="14" t="n"/>
      <c r="C1159" s="13" t="n"/>
      <c r="D1159" s="13" t="n"/>
      <c r="E1159" s="13" t="n"/>
      <c r="F1159" s="15">
        <f>IF($E1159="","",IFERROR(INDEX('Sucursales y productos'!$E$2:$E$301,MATCH($E1159,'Sucursales y productos'!$D$2:$D$301,0)),"Código no cargado"))</f>
        <v/>
      </c>
      <c r="G1159" s="15">
        <f>IF($E1159="","",IFERROR(INDEX('Sucursales y productos'!$F$2:$F$301,MATCH($E1159,'Sucursales y productos'!$D$2:$D$301,0)),""))</f>
        <v/>
      </c>
      <c r="H1159" s="16" t="n"/>
      <c r="I1159" s="16" t="n"/>
      <c r="J1159" s="14" t="n"/>
      <c r="K1159" s="16" t="n"/>
      <c r="L1159" s="14" t="n"/>
      <c r="M1159" s="13" t="n"/>
      <c r="N1159" s="17">
        <f>IF(OR($H1159="",$I1159=""),"",MAX(0,$H1159-$I1159))</f>
        <v/>
      </c>
      <c r="O1159" s="17">
        <f>IF(OR($I1159="",$K1159=""),"",$K1159-$I1159)</f>
        <v/>
      </c>
      <c r="P1159" s="18">
        <f>IF($E1159="","",IFERROR(INDEX('Sucursales y productos'!$G$2:$G$301,MATCH($E1159,'Sucursales y productos'!$D$2:$D$301,0)),0))</f>
        <v/>
      </c>
      <c r="Q1159" s="18">
        <f>IF($O1159="","",$O1159*N($P1159))</f>
        <v/>
      </c>
      <c r="R1159" s="18">
        <f>IF($I1159="","",$I1159*N($P1159))</f>
        <v/>
      </c>
      <c r="S1159" s="15">
        <f>IF($E1159="","",IF($I1159="","Pedido sin enviar",IF($K1159="",IF(N($I1159)&lt;N($H1159),"Envío parcial · en camino","En camino"),IF($K1159=$I1159,IF(N($I1159)&lt;N($H1159),"Recibido · envío parcial","Recibido OK"),"Recibido con diferencia"))))</f>
        <v/>
      </c>
      <c r="T1159" s="13" t="n"/>
      <c r="U1159" s="15">
        <f>IF(OR($A1159="",$A1159&lt;&gt;Remito!$C$3),"",COUNTIF($A$2:$A1159,$A1159))</f>
        <v/>
      </c>
    </row>
    <row r="1160">
      <c r="A1160" s="13" t="n"/>
      <c r="B1160" s="14" t="n"/>
      <c r="C1160" s="13" t="n"/>
      <c r="D1160" s="13" t="n"/>
      <c r="E1160" s="13" t="n"/>
      <c r="F1160" s="15">
        <f>IF($E1160="","",IFERROR(INDEX('Sucursales y productos'!$E$2:$E$301,MATCH($E1160,'Sucursales y productos'!$D$2:$D$301,0)),"Código no cargado"))</f>
        <v/>
      </c>
      <c r="G1160" s="15">
        <f>IF($E1160="","",IFERROR(INDEX('Sucursales y productos'!$F$2:$F$301,MATCH($E1160,'Sucursales y productos'!$D$2:$D$301,0)),""))</f>
        <v/>
      </c>
      <c r="H1160" s="16" t="n"/>
      <c r="I1160" s="16" t="n"/>
      <c r="J1160" s="14" t="n"/>
      <c r="K1160" s="16" t="n"/>
      <c r="L1160" s="14" t="n"/>
      <c r="M1160" s="13" t="n"/>
      <c r="N1160" s="17">
        <f>IF(OR($H1160="",$I1160=""),"",MAX(0,$H1160-$I1160))</f>
        <v/>
      </c>
      <c r="O1160" s="17">
        <f>IF(OR($I1160="",$K1160=""),"",$K1160-$I1160)</f>
        <v/>
      </c>
      <c r="P1160" s="18">
        <f>IF($E1160="","",IFERROR(INDEX('Sucursales y productos'!$G$2:$G$301,MATCH($E1160,'Sucursales y productos'!$D$2:$D$301,0)),0))</f>
        <v/>
      </c>
      <c r="Q1160" s="18">
        <f>IF($O1160="","",$O1160*N($P1160))</f>
        <v/>
      </c>
      <c r="R1160" s="18">
        <f>IF($I1160="","",$I1160*N($P1160))</f>
        <v/>
      </c>
      <c r="S1160" s="15">
        <f>IF($E1160="","",IF($I1160="","Pedido sin enviar",IF($K1160="",IF(N($I1160)&lt;N($H1160),"Envío parcial · en camino","En camino"),IF($K1160=$I1160,IF(N($I1160)&lt;N($H1160),"Recibido · envío parcial","Recibido OK"),"Recibido con diferencia"))))</f>
        <v/>
      </c>
      <c r="T1160" s="13" t="n"/>
      <c r="U1160" s="15">
        <f>IF(OR($A1160="",$A1160&lt;&gt;Remito!$C$3),"",COUNTIF($A$2:$A1160,$A1160))</f>
        <v/>
      </c>
    </row>
    <row r="1161">
      <c r="A1161" s="13" t="n"/>
      <c r="B1161" s="14" t="n"/>
      <c r="C1161" s="13" t="n"/>
      <c r="D1161" s="13" t="n"/>
      <c r="E1161" s="13" t="n"/>
      <c r="F1161" s="15">
        <f>IF($E1161="","",IFERROR(INDEX('Sucursales y productos'!$E$2:$E$301,MATCH($E1161,'Sucursales y productos'!$D$2:$D$301,0)),"Código no cargado"))</f>
        <v/>
      </c>
      <c r="G1161" s="15">
        <f>IF($E1161="","",IFERROR(INDEX('Sucursales y productos'!$F$2:$F$301,MATCH($E1161,'Sucursales y productos'!$D$2:$D$301,0)),""))</f>
        <v/>
      </c>
      <c r="H1161" s="16" t="n"/>
      <c r="I1161" s="16" t="n"/>
      <c r="J1161" s="14" t="n"/>
      <c r="K1161" s="16" t="n"/>
      <c r="L1161" s="14" t="n"/>
      <c r="M1161" s="13" t="n"/>
      <c r="N1161" s="17">
        <f>IF(OR($H1161="",$I1161=""),"",MAX(0,$H1161-$I1161))</f>
        <v/>
      </c>
      <c r="O1161" s="17">
        <f>IF(OR($I1161="",$K1161=""),"",$K1161-$I1161)</f>
        <v/>
      </c>
      <c r="P1161" s="18">
        <f>IF($E1161="","",IFERROR(INDEX('Sucursales y productos'!$G$2:$G$301,MATCH($E1161,'Sucursales y productos'!$D$2:$D$301,0)),0))</f>
        <v/>
      </c>
      <c r="Q1161" s="18">
        <f>IF($O1161="","",$O1161*N($P1161))</f>
        <v/>
      </c>
      <c r="R1161" s="18">
        <f>IF($I1161="","",$I1161*N($P1161))</f>
        <v/>
      </c>
      <c r="S1161" s="15">
        <f>IF($E1161="","",IF($I1161="","Pedido sin enviar",IF($K1161="",IF(N($I1161)&lt;N($H1161),"Envío parcial · en camino","En camino"),IF($K1161=$I1161,IF(N($I1161)&lt;N($H1161),"Recibido · envío parcial","Recibido OK"),"Recibido con diferencia"))))</f>
        <v/>
      </c>
      <c r="T1161" s="13" t="n"/>
      <c r="U1161" s="15">
        <f>IF(OR($A1161="",$A1161&lt;&gt;Remito!$C$3),"",COUNTIF($A$2:$A1161,$A1161))</f>
        <v/>
      </c>
    </row>
    <row r="1162">
      <c r="A1162" s="13" t="n"/>
      <c r="B1162" s="14" t="n"/>
      <c r="C1162" s="13" t="n"/>
      <c r="D1162" s="13" t="n"/>
      <c r="E1162" s="13" t="n"/>
      <c r="F1162" s="15">
        <f>IF($E1162="","",IFERROR(INDEX('Sucursales y productos'!$E$2:$E$301,MATCH($E1162,'Sucursales y productos'!$D$2:$D$301,0)),"Código no cargado"))</f>
        <v/>
      </c>
      <c r="G1162" s="15">
        <f>IF($E1162="","",IFERROR(INDEX('Sucursales y productos'!$F$2:$F$301,MATCH($E1162,'Sucursales y productos'!$D$2:$D$301,0)),""))</f>
        <v/>
      </c>
      <c r="H1162" s="16" t="n"/>
      <c r="I1162" s="16" t="n"/>
      <c r="J1162" s="14" t="n"/>
      <c r="K1162" s="16" t="n"/>
      <c r="L1162" s="14" t="n"/>
      <c r="M1162" s="13" t="n"/>
      <c r="N1162" s="17">
        <f>IF(OR($H1162="",$I1162=""),"",MAX(0,$H1162-$I1162))</f>
        <v/>
      </c>
      <c r="O1162" s="17">
        <f>IF(OR($I1162="",$K1162=""),"",$K1162-$I1162)</f>
        <v/>
      </c>
      <c r="P1162" s="18">
        <f>IF($E1162="","",IFERROR(INDEX('Sucursales y productos'!$G$2:$G$301,MATCH($E1162,'Sucursales y productos'!$D$2:$D$301,0)),0))</f>
        <v/>
      </c>
      <c r="Q1162" s="18">
        <f>IF($O1162="","",$O1162*N($P1162))</f>
        <v/>
      </c>
      <c r="R1162" s="18">
        <f>IF($I1162="","",$I1162*N($P1162))</f>
        <v/>
      </c>
      <c r="S1162" s="15">
        <f>IF($E1162="","",IF($I1162="","Pedido sin enviar",IF($K1162="",IF(N($I1162)&lt;N($H1162),"Envío parcial · en camino","En camino"),IF($K1162=$I1162,IF(N($I1162)&lt;N($H1162),"Recibido · envío parcial","Recibido OK"),"Recibido con diferencia"))))</f>
        <v/>
      </c>
      <c r="T1162" s="13" t="n"/>
      <c r="U1162" s="15">
        <f>IF(OR($A1162="",$A1162&lt;&gt;Remito!$C$3),"",COUNTIF($A$2:$A1162,$A1162))</f>
        <v/>
      </c>
    </row>
    <row r="1163">
      <c r="A1163" s="13" t="n"/>
      <c r="B1163" s="14" t="n"/>
      <c r="C1163" s="13" t="n"/>
      <c r="D1163" s="13" t="n"/>
      <c r="E1163" s="13" t="n"/>
      <c r="F1163" s="15">
        <f>IF($E1163="","",IFERROR(INDEX('Sucursales y productos'!$E$2:$E$301,MATCH($E1163,'Sucursales y productos'!$D$2:$D$301,0)),"Código no cargado"))</f>
        <v/>
      </c>
      <c r="G1163" s="15">
        <f>IF($E1163="","",IFERROR(INDEX('Sucursales y productos'!$F$2:$F$301,MATCH($E1163,'Sucursales y productos'!$D$2:$D$301,0)),""))</f>
        <v/>
      </c>
      <c r="H1163" s="16" t="n"/>
      <c r="I1163" s="16" t="n"/>
      <c r="J1163" s="14" t="n"/>
      <c r="K1163" s="16" t="n"/>
      <c r="L1163" s="14" t="n"/>
      <c r="M1163" s="13" t="n"/>
      <c r="N1163" s="17">
        <f>IF(OR($H1163="",$I1163=""),"",MAX(0,$H1163-$I1163))</f>
        <v/>
      </c>
      <c r="O1163" s="17">
        <f>IF(OR($I1163="",$K1163=""),"",$K1163-$I1163)</f>
        <v/>
      </c>
      <c r="P1163" s="18">
        <f>IF($E1163="","",IFERROR(INDEX('Sucursales y productos'!$G$2:$G$301,MATCH($E1163,'Sucursales y productos'!$D$2:$D$301,0)),0))</f>
        <v/>
      </c>
      <c r="Q1163" s="18">
        <f>IF($O1163="","",$O1163*N($P1163))</f>
        <v/>
      </c>
      <c r="R1163" s="18">
        <f>IF($I1163="","",$I1163*N($P1163))</f>
        <v/>
      </c>
      <c r="S1163" s="15">
        <f>IF($E1163="","",IF($I1163="","Pedido sin enviar",IF($K1163="",IF(N($I1163)&lt;N($H1163),"Envío parcial · en camino","En camino"),IF($K1163=$I1163,IF(N($I1163)&lt;N($H1163),"Recibido · envío parcial","Recibido OK"),"Recibido con diferencia"))))</f>
        <v/>
      </c>
      <c r="T1163" s="13" t="n"/>
      <c r="U1163" s="15">
        <f>IF(OR($A1163="",$A1163&lt;&gt;Remito!$C$3),"",COUNTIF($A$2:$A1163,$A1163))</f>
        <v/>
      </c>
    </row>
    <row r="1164">
      <c r="A1164" s="13" t="n"/>
      <c r="B1164" s="14" t="n"/>
      <c r="C1164" s="13" t="n"/>
      <c r="D1164" s="13" t="n"/>
      <c r="E1164" s="13" t="n"/>
      <c r="F1164" s="15">
        <f>IF($E1164="","",IFERROR(INDEX('Sucursales y productos'!$E$2:$E$301,MATCH($E1164,'Sucursales y productos'!$D$2:$D$301,0)),"Código no cargado"))</f>
        <v/>
      </c>
      <c r="G1164" s="15">
        <f>IF($E1164="","",IFERROR(INDEX('Sucursales y productos'!$F$2:$F$301,MATCH($E1164,'Sucursales y productos'!$D$2:$D$301,0)),""))</f>
        <v/>
      </c>
      <c r="H1164" s="16" t="n"/>
      <c r="I1164" s="16" t="n"/>
      <c r="J1164" s="14" t="n"/>
      <c r="K1164" s="16" t="n"/>
      <c r="L1164" s="14" t="n"/>
      <c r="M1164" s="13" t="n"/>
      <c r="N1164" s="17">
        <f>IF(OR($H1164="",$I1164=""),"",MAX(0,$H1164-$I1164))</f>
        <v/>
      </c>
      <c r="O1164" s="17">
        <f>IF(OR($I1164="",$K1164=""),"",$K1164-$I1164)</f>
        <v/>
      </c>
      <c r="P1164" s="18">
        <f>IF($E1164="","",IFERROR(INDEX('Sucursales y productos'!$G$2:$G$301,MATCH($E1164,'Sucursales y productos'!$D$2:$D$301,0)),0))</f>
        <v/>
      </c>
      <c r="Q1164" s="18">
        <f>IF($O1164="","",$O1164*N($P1164))</f>
        <v/>
      </c>
      <c r="R1164" s="18">
        <f>IF($I1164="","",$I1164*N($P1164))</f>
        <v/>
      </c>
      <c r="S1164" s="15">
        <f>IF($E1164="","",IF($I1164="","Pedido sin enviar",IF($K1164="",IF(N($I1164)&lt;N($H1164),"Envío parcial · en camino","En camino"),IF($K1164=$I1164,IF(N($I1164)&lt;N($H1164),"Recibido · envío parcial","Recibido OK"),"Recibido con diferencia"))))</f>
        <v/>
      </c>
      <c r="T1164" s="13" t="n"/>
      <c r="U1164" s="15">
        <f>IF(OR($A1164="",$A1164&lt;&gt;Remito!$C$3),"",COUNTIF($A$2:$A1164,$A1164))</f>
        <v/>
      </c>
    </row>
    <row r="1165">
      <c r="A1165" s="13" t="n"/>
      <c r="B1165" s="14" t="n"/>
      <c r="C1165" s="13" t="n"/>
      <c r="D1165" s="13" t="n"/>
      <c r="E1165" s="13" t="n"/>
      <c r="F1165" s="15">
        <f>IF($E1165="","",IFERROR(INDEX('Sucursales y productos'!$E$2:$E$301,MATCH($E1165,'Sucursales y productos'!$D$2:$D$301,0)),"Código no cargado"))</f>
        <v/>
      </c>
      <c r="G1165" s="15">
        <f>IF($E1165="","",IFERROR(INDEX('Sucursales y productos'!$F$2:$F$301,MATCH($E1165,'Sucursales y productos'!$D$2:$D$301,0)),""))</f>
        <v/>
      </c>
      <c r="H1165" s="16" t="n"/>
      <c r="I1165" s="16" t="n"/>
      <c r="J1165" s="14" t="n"/>
      <c r="K1165" s="16" t="n"/>
      <c r="L1165" s="14" t="n"/>
      <c r="M1165" s="13" t="n"/>
      <c r="N1165" s="17">
        <f>IF(OR($H1165="",$I1165=""),"",MAX(0,$H1165-$I1165))</f>
        <v/>
      </c>
      <c r="O1165" s="17">
        <f>IF(OR($I1165="",$K1165=""),"",$K1165-$I1165)</f>
        <v/>
      </c>
      <c r="P1165" s="18">
        <f>IF($E1165="","",IFERROR(INDEX('Sucursales y productos'!$G$2:$G$301,MATCH($E1165,'Sucursales y productos'!$D$2:$D$301,0)),0))</f>
        <v/>
      </c>
      <c r="Q1165" s="18">
        <f>IF($O1165="","",$O1165*N($P1165))</f>
        <v/>
      </c>
      <c r="R1165" s="18">
        <f>IF($I1165="","",$I1165*N($P1165))</f>
        <v/>
      </c>
      <c r="S1165" s="15">
        <f>IF($E1165="","",IF($I1165="","Pedido sin enviar",IF($K1165="",IF(N($I1165)&lt;N($H1165),"Envío parcial · en camino","En camino"),IF($K1165=$I1165,IF(N($I1165)&lt;N($H1165),"Recibido · envío parcial","Recibido OK"),"Recibido con diferencia"))))</f>
        <v/>
      </c>
      <c r="T1165" s="13" t="n"/>
      <c r="U1165" s="15">
        <f>IF(OR($A1165="",$A1165&lt;&gt;Remito!$C$3),"",COUNTIF($A$2:$A1165,$A1165))</f>
        <v/>
      </c>
    </row>
    <row r="1166">
      <c r="A1166" s="13" t="n"/>
      <c r="B1166" s="14" t="n"/>
      <c r="C1166" s="13" t="n"/>
      <c r="D1166" s="13" t="n"/>
      <c r="E1166" s="13" t="n"/>
      <c r="F1166" s="15">
        <f>IF($E1166="","",IFERROR(INDEX('Sucursales y productos'!$E$2:$E$301,MATCH($E1166,'Sucursales y productos'!$D$2:$D$301,0)),"Código no cargado"))</f>
        <v/>
      </c>
      <c r="G1166" s="15">
        <f>IF($E1166="","",IFERROR(INDEX('Sucursales y productos'!$F$2:$F$301,MATCH($E1166,'Sucursales y productos'!$D$2:$D$301,0)),""))</f>
        <v/>
      </c>
      <c r="H1166" s="16" t="n"/>
      <c r="I1166" s="16" t="n"/>
      <c r="J1166" s="14" t="n"/>
      <c r="K1166" s="16" t="n"/>
      <c r="L1166" s="14" t="n"/>
      <c r="M1166" s="13" t="n"/>
      <c r="N1166" s="17">
        <f>IF(OR($H1166="",$I1166=""),"",MAX(0,$H1166-$I1166))</f>
        <v/>
      </c>
      <c r="O1166" s="17">
        <f>IF(OR($I1166="",$K1166=""),"",$K1166-$I1166)</f>
        <v/>
      </c>
      <c r="P1166" s="18">
        <f>IF($E1166="","",IFERROR(INDEX('Sucursales y productos'!$G$2:$G$301,MATCH($E1166,'Sucursales y productos'!$D$2:$D$301,0)),0))</f>
        <v/>
      </c>
      <c r="Q1166" s="18">
        <f>IF($O1166="","",$O1166*N($P1166))</f>
        <v/>
      </c>
      <c r="R1166" s="18">
        <f>IF($I1166="","",$I1166*N($P1166))</f>
        <v/>
      </c>
      <c r="S1166" s="15">
        <f>IF($E1166="","",IF($I1166="","Pedido sin enviar",IF($K1166="",IF(N($I1166)&lt;N($H1166),"Envío parcial · en camino","En camino"),IF($K1166=$I1166,IF(N($I1166)&lt;N($H1166),"Recibido · envío parcial","Recibido OK"),"Recibido con diferencia"))))</f>
        <v/>
      </c>
      <c r="T1166" s="13" t="n"/>
      <c r="U1166" s="15">
        <f>IF(OR($A1166="",$A1166&lt;&gt;Remito!$C$3),"",COUNTIF($A$2:$A1166,$A1166))</f>
        <v/>
      </c>
    </row>
    <row r="1167">
      <c r="A1167" s="13" t="n"/>
      <c r="B1167" s="14" t="n"/>
      <c r="C1167" s="13" t="n"/>
      <c r="D1167" s="13" t="n"/>
      <c r="E1167" s="13" t="n"/>
      <c r="F1167" s="15">
        <f>IF($E1167="","",IFERROR(INDEX('Sucursales y productos'!$E$2:$E$301,MATCH($E1167,'Sucursales y productos'!$D$2:$D$301,0)),"Código no cargado"))</f>
        <v/>
      </c>
      <c r="G1167" s="15">
        <f>IF($E1167="","",IFERROR(INDEX('Sucursales y productos'!$F$2:$F$301,MATCH($E1167,'Sucursales y productos'!$D$2:$D$301,0)),""))</f>
        <v/>
      </c>
      <c r="H1167" s="16" t="n"/>
      <c r="I1167" s="16" t="n"/>
      <c r="J1167" s="14" t="n"/>
      <c r="K1167" s="16" t="n"/>
      <c r="L1167" s="14" t="n"/>
      <c r="M1167" s="13" t="n"/>
      <c r="N1167" s="17">
        <f>IF(OR($H1167="",$I1167=""),"",MAX(0,$H1167-$I1167))</f>
        <v/>
      </c>
      <c r="O1167" s="17">
        <f>IF(OR($I1167="",$K1167=""),"",$K1167-$I1167)</f>
        <v/>
      </c>
      <c r="P1167" s="18">
        <f>IF($E1167="","",IFERROR(INDEX('Sucursales y productos'!$G$2:$G$301,MATCH($E1167,'Sucursales y productos'!$D$2:$D$301,0)),0))</f>
        <v/>
      </c>
      <c r="Q1167" s="18">
        <f>IF($O1167="","",$O1167*N($P1167))</f>
        <v/>
      </c>
      <c r="R1167" s="18">
        <f>IF($I1167="","",$I1167*N($P1167))</f>
        <v/>
      </c>
      <c r="S1167" s="15">
        <f>IF($E1167="","",IF($I1167="","Pedido sin enviar",IF($K1167="",IF(N($I1167)&lt;N($H1167),"Envío parcial · en camino","En camino"),IF($K1167=$I1167,IF(N($I1167)&lt;N($H1167),"Recibido · envío parcial","Recibido OK"),"Recibido con diferencia"))))</f>
        <v/>
      </c>
      <c r="T1167" s="13" t="n"/>
      <c r="U1167" s="15">
        <f>IF(OR($A1167="",$A1167&lt;&gt;Remito!$C$3),"",COUNTIF($A$2:$A1167,$A1167))</f>
        <v/>
      </c>
    </row>
    <row r="1168">
      <c r="A1168" s="13" t="n"/>
      <c r="B1168" s="14" t="n"/>
      <c r="C1168" s="13" t="n"/>
      <c r="D1168" s="13" t="n"/>
      <c r="E1168" s="13" t="n"/>
      <c r="F1168" s="15">
        <f>IF($E1168="","",IFERROR(INDEX('Sucursales y productos'!$E$2:$E$301,MATCH($E1168,'Sucursales y productos'!$D$2:$D$301,0)),"Código no cargado"))</f>
        <v/>
      </c>
      <c r="G1168" s="15">
        <f>IF($E1168="","",IFERROR(INDEX('Sucursales y productos'!$F$2:$F$301,MATCH($E1168,'Sucursales y productos'!$D$2:$D$301,0)),""))</f>
        <v/>
      </c>
      <c r="H1168" s="16" t="n"/>
      <c r="I1168" s="16" t="n"/>
      <c r="J1168" s="14" t="n"/>
      <c r="K1168" s="16" t="n"/>
      <c r="L1168" s="14" t="n"/>
      <c r="M1168" s="13" t="n"/>
      <c r="N1168" s="17">
        <f>IF(OR($H1168="",$I1168=""),"",MAX(0,$H1168-$I1168))</f>
        <v/>
      </c>
      <c r="O1168" s="17">
        <f>IF(OR($I1168="",$K1168=""),"",$K1168-$I1168)</f>
        <v/>
      </c>
      <c r="P1168" s="18">
        <f>IF($E1168="","",IFERROR(INDEX('Sucursales y productos'!$G$2:$G$301,MATCH($E1168,'Sucursales y productos'!$D$2:$D$301,0)),0))</f>
        <v/>
      </c>
      <c r="Q1168" s="18">
        <f>IF($O1168="","",$O1168*N($P1168))</f>
        <v/>
      </c>
      <c r="R1168" s="18">
        <f>IF($I1168="","",$I1168*N($P1168))</f>
        <v/>
      </c>
      <c r="S1168" s="15">
        <f>IF($E1168="","",IF($I1168="","Pedido sin enviar",IF($K1168="",IF(N($I1168)&lt;N($H1168),"Envío parcial · en camino","En camino"),IF($K1168=$I1168,IF(N($I1168)&lt;N($H1168),"Recibido · envío parcial","Recibido OK"),"Recibido con diferencia"))))</f>
        <v/>
      </c>
      <c r="T1168" s="13" t="n"/>
      <c r="U1168" s="15">
        <f>IF(OR($A1168="",$A1168&lt;&gt;Remito!$C$3),"",COUNTIF($A$2:$A1168,$A1168))</f>
        <v/>
      </c>
    </row>
    <row r="1169">
      <c r="A1169" s="13" t="n"/>
      <c r="B1169" s="14" t="n"/>
      <c r="C1169" s="13" t="n"/>
      <c r="D1169" s="13" t="n"/>
      <c r="E1169" s="13" t="n"/>
      <c r="F1169" s="15">
        <f>IF($E1169="","",IFERROR(INDEX('Sucursales y productos'!$E$2:$E$301,MATCH($E1169,'Sucursales y productos'!$D$2:$D$301,0)),"Código no cargado"))</f>
        <v/>
      </c>
      <c r="G1169" s="15">
        <f>IF($E1169="","",IFERROR(INDEX('Sucursales y productos'!$F$2:$F$301,MATCH($E1169,'Sucursales y productos'!$D$2:$D$301,0)),""))</f>
        <v/>
      </c>
      <c r="H1169" s="16" t="n"/>
      <c r="I1169" s="16" t="n"/>
      <c r="J1169" s="14" t="n"/>
      <c r="K1169" s="16" t="n"/>
      <c r="L1169" s="14" t="n"/>
      <c r="M1169" s="13" t="n"/>
      <c r="N1169" s="17">
        <f>IF(OR($H1169="",$I1169=""),"",MAX(0,$H1169-$I1169))</f>
        <v/>
      </c>
      <c r="O1169" s="17">
        <f>IF(OR($I1169="",$K1169=""),"",$K1169-$I1169)</f>
        <v/>
      </c>
      <c r="P1169" s="18">
        <f>IF($E1169="","",IFERROR(INDEX('Sucursales y productos'!$G$2:$G$301,MATCH($E1169,'Sucursales y productos'!$D$2:$D$301,0)),0))</f>
        <v/>
      </c>
      <c r="Q1169" s="18">
        <f>IF($O1169="","",$O1169*N($P1169))</f>
        <v/>
      </c>
      <c r="R1169" s="18">
        <f>IF($I1169="","",$I1169*N($P1169))</f>
        <v/>
      </c>
      <c r="S1169" s="15">
        <f>IF($E1169="","",IF($I1169="","Pedido sin enviar",IF($K1169="",IF(N($I1169)&lt;N($H1169),"Envío parcial · en camino","En camino"),IF($K1169=$I1169,IF(N($I1169)&lt;N($H1169),"Recibido · envío parcial","Recibido OK"),"Recibido con diferencia"))))</f>
        <v/>
      </c>
      <c r="T1169" s="13" t="n"/>
      <c r="U1169" s="15">
        <f>IF(OR($A1169="",$A1169&lt;&gt;Remito!$C$3),"",COUNTIF($A$2:$A1169,$A1169))</f>
        <v/>
      </c>
    </row>
    <row r="1170">
      <c r="A1170" s="13" t="n"/>
      <c r="B1170" s="14" t="n"/>
      <c r="C1170" s="13" t="n"/>
      <c r="D1170" s="13" t="n"/>
      <c r="E1170" s="13" t="n"/>
      <c r="F1170" s="15">
        <f>IF($E1170="","",IFERROR(INDEX('Sucursales y productos'!$E$2:$E$301,MATCH($E1170,'Sucursales y productos'!$D$2:$D$301,0)),"Código no cargado"))</f>
        <v/>
      </c>
      <c r="G1170" s="15">
        <f>IF($E1170="","",IFERROR(INDEX('Sucursales y productos'!$F$2:$F$301,MATCH($E1170,'Sucursales y productos'!$D$2:$D$301,0)),""))</f>
        <v/>
      </c>
      <c r="H1170" s="16" t="n"/>
      <c r="I1170" s="16" t="n"/>
      <c r="J1170" s="14" t="n"/>
      <c r="K1170" s="16" t="n"/>
      <c r="L1170" s="14" t="n"/>
      <c r="M1170" s="13" t="n"/>
      <c r="N1170" s="17">
        <f>IF(OR($H1170="",$I1170=""),"",MAX(0,$H1170-$I1170))</f>
        <v/>
      </c>
      <c r="O1170" s="17">
        <f>IF(OR($I1170="",$K1170=""),"",$K1170-$I1170)</f>
        <v/>
      </c>
      <c r="P1170" s="18">
        <f>IF($E1170="","",IFERROR(INDEX('Sucursales y productos'!$G$2:$G$301,MATCH($E1170,'Sucursales y productos'!$D$2:$D$301,0)),0))</f>
        <v/>
      </c>
      <c r="Q1170" s="18">
        <f>IF($O1170="","",$O1170*N($P1170))</f>
        <v/>
      </c>
      <c r="R1170" s="18">
        <f>IF($I1170="","",$I1170*N($P1170))</f>
        <v/>
      </c>
      <c r="S1170" s="15">
        <f>IF($E1170="","",IF($I1170="","Pedido sin enviar",IF($K1170="",IF(N($I1170)&lt;N($H1170),"Envío parcial · en camino","En camino"),IF($K1170=$I1170,IF(N($I1170)&lt;N($H1170),"Recibido · envío parcial","Recibido OK"),"Recibido con diferencia"))))</f>
        <v/>
      </c>
      <c r="T1170" s="13" t="n"/>
      <c r="U1170" s="15">
        <f>IF(OR($A1170="",$A1170&lt;&gt;Remito!$C$3),"",COUNTIF($A$2:$A1170,$A1170))</f>
        <v/>
      </c>
    </row>
    <row r="1171">
      <c r="A1171" s="13" t="n"/>
      <c r="B1171" s="14" t="n"/>
      <c r="C1171" s="13" t="n"/>
      <c r="D1171" s="13" t="n"/>
      <c r="E1171" s="13" t="n"/>
      <c r="F1171" s="15">
        <f>IF($E1171="","",IFERROR(INDEX('Sucursales y productos'!$E$2:$E$301,MATCH($E1171,'Sucursales y productos'!$D$2:$D$301,0)),"Código no cargado"))</f>
        <v/>
      </c>
      <c r="G1171" s="15">
        <f>IF($E1171="","",IFERROR(INDEX('Sucursales y productos'!$F$2:$F$301,MATCH($E1171,'Sucursales y productos'!$D$2:$D$301,0)),""))</f>
        <v/>
      </c>
      <c r="H1171" s="16" t="n"/>
      <c r="I1171" s="16" t="n"/>
      <c r="J1171" s="14" t="n"/>
      <c r="K1171" s="16" t="n"/>
      <c r="L1171" s="14" t="n"/>
      <c r="M1171" s="13" t="n"/>
      <c r="N1171" s="17">
        <f>IF(OR($H1171="",$I1171=""),"",MAX(0,$H1171-$I1171))</f>
        <v/>
      </c>
      <c r="O1171" s="17">
        <f>IF(OR($I1171="",$K1171=""),"",$K1171-$I1171)</f>
        <v/>
      </c>
      <c r="P1171" s="18">
        <f>IF($E1171="","",IFERROR(INDEX('Sucursales y productos'!$G$2:$G$301,MATCH($E1171,'Sucursales y productos'!$D$2:$D$301,0)),0))</f>
        <v/>
      </c>
      <c r="Q1171" s="18">
        <f>IF($O1171="","",$O1171*N($P1171))</f>
        <v/>
      </c>
      <c r="R1171" s="18">
        <f>IF($I1171="","",$I1171*N($P1171))</f>
        <v/>
      </c>
      <c r="S1171" s="15">
        <f>IF($E1171="","",IF($I1171="","Pedido sin enviar",IF($K1171="",IF(N($I1171)&lt;N($H1171),"Envío parcial · en camino","En camino"),IF($K1171=$I1171,IF(N($I1171)&lt;N($H1171),"Recibido · envío parcial","Recibido OK"),"Recibido con diferencia"))))</f>
        <v/>
      </c>
      <c r="T1171" s="13" t="n"/>
      <c r="U1171" s="15">
        <f>IF(OR($A1171="",$A1171&lt;&gt;Remito!$C$3),"",COUNTIF($A$2:$A1171,$A1171))</f>
        <v/>
      </c>
    </row>
    <row r="1172">
      <c r="A1172" s="13" t="n"/>
      <c r="B1172" s="14" t="n"/>
      <c r="C1172" s="13" t="n"/>
      <c r="D1172" s="13" t="n"/>
      <c r="E1172" s="13" t="n"/>
      <c r="F1172" s="15">
        <f>IF($E1172="","",IFERROR(INDEX('Sucursales y productos'!$E$2:$E$301,MATCH($E1172,'Sucursales y productos'!$D$2:$D$301,0)),"Código no cargado"))</f>
        <v/>
      </c>
      <c r="G1172" s="15">
        <f>IF($E1172="","",IFERROR(INDEX('Sucursales y productos'!$F$2:$F$301,MATCH($E1172,'Sucursales y productos'!$D$2:$D$301,0)),""))</f>
        <v/>
      </c>
      <c r="H1172" s="16" t="n"/>
      <c r="I1172" s="16" t="n"/>
      <c r="J1172" s="14" t="n"/>
      <c r="K1172" s="16" t="n"/>
      <c r="L1172" s="14" t="n"/>
      <c r="M1172" s="13" t="n"/>
      <c r="N1172" s="17">
        <f>IF(OR($H1172="",$I1172=""),"",MAX(0,$H1172-$I1172))</f>
        <v/>
      </c>
      <c r="O1172" s="17">
        <f>IF(OR($I1172="",$K1172=""),"",$K1172-$I1172)</f>
        <v/>
      </c>
      <c r="P1172" s="18">
        <f>IF($E1172="","",IFERROR(INDEX('Sucursales y productos'!$G$2:$G$301,MATCH($E1172,'Sucursales y productos'!$D$2:$D$301,0)),0))</f>
        <v/>
      </c>
      <c r="Q1172" s="18">
        <f>IF($O1172="","",$O1172*N($P1172))</f>
        <v/>
      </c>
      <c r="R1172" s="18">
        <f>IF($I1172="","",$I1172*N($P1172))</f>
        <v/>
      </c>
      <c r="S1172" s="15">
        <f>IF($E1172="","",IF($I1172="","Pedido sin enviar",IF($K1172="",IF(N($I1172)&lt;N($H1172),"Envío parcial · en camino","En camino"),IF($K1172=$I1172,IF(N($I1172)&lt;N($H1172),"Recibido · envío parcial","Recibido OK"),"Recibido con diferencia"))))</f>
        <v/>
      </c>
      <c r="T1172" s="13" t="n"/>
      <c r="U1172" s="15">
        <f>IF(OR($A1172="",$A1172&lt;&gt;Remito!$C$3),"",COUNTIF($A$2:$A1172,$A1172))</f>
        <v/>
      </c>
    </row>
    <row r="1173">
      <c r="A1173" s="13" t="n"/>
      <c r="B1173" s="14" t="n"/>
      <c r="C1173" s="13" t="n"/>
      <c r="D1173" s="13" t="n"/>
      <c r="E1173" s="13" t="n"/>
      <c r="F1173" s="15">
        <f>IF($E1173="","",IFERROR(INDEX('Sucursales y productos'!$E$2:$E$301,MATCH($E1173,'Sucursales y productos'!$D$2:$D$301,0)),"Código no cargado"))</f>
        <v/>
      </c>
      <c r="G1173" s="15">
        <f>IF($E1173="","",IFERROR(INDEX('Sucursales y productos'!$F$2:$F$301,MATCH($E1173,'Sucursales y productos'!$D$2:$D$301,0)),""))</f>
        <v/>
      </c>
      <c r="H1173" s="16" t="n"/>
      <c r="I1173" s="16" t="n"/>
      <c r="J1173" s="14" t="n"/>
      <c r="K1173" s="16" t="n"/>
      <c r="L1173" s="14" t="n"/>
      <c r="M1173" s="13" t="n"/>
      <c r="N1173" s="17">
        <f>IF(OR($H1173="",$I1173=""),"",MAX(0,$H1173-$I1173))</f>
        <v/>
      </c>
      <c r="O1173" s="17">
        <f>IF(OR($I1173="",$K1173=""),"",$K1173-$I1173)</f>
        <v/>
      </c>
      <c r="P1173" s="18">
        <f>IF($E1173="","",IFERROR(INDEX('Sucursales y productos'!$G$2:$G$301,MATCH($E1173,'Sucursales y productos'!$D$2:$D$301,0)),0))</f>
        <v/>
      </c>
      <c r="Q1173" s="18">
        <f>IF($O1173="","",$O1173*N($P1173))</f>
        <v/>
      </c>
      <c r="R1173" s="18">
        <f>IF($I1173="","",$I1173*N($P1173))</f>
        <v/>
      </c>
      <c r="S1173" s="15">
        <f>IF($E1173="","",IF($I1173="","Pedido sin enviar",IF($K1173="",IF(N($I1173)&lt;N($H1173),"Envío parcial · en camino","En camino"),IF($K1173=$I1173,IF(N($I1173)&lt;N($H1173),"Recibido · envío parcial","Recibido OK"),"Recibido con diferencia"))))</f>
        <v/>
      </c>
      <c r="T1173" s="13" t="n"/>
      <c r="U1173" s="15">
        <f>IF(OR($A1173="",$A1173&lt;&gt;Remito!$C$3),"",COUNTIF($A$2:$A1173,$A1173))</f>
        <v/>
      </c>
    </row>
    <row r="1174">
      <c r="A1174" s="13" t="n"/>
      <c r="B1174" s="14" t="n"/>
      <c r="C1174" s="13" t="n"/>
      <c r="D1174" s="13" t="n"/>
      <c r="E1174" s="13" t="n"/>
      <c r="F1174" s="15">
        <f>IF($E1174="","",IFERROR(INDEX('Sucursales y productos'!$E$2:$E$301,MATCH($E1174,'Sucursales y productos'!$D$2:$D$301,0)),"Código no cargado"))</f>
        <v/>
      </c>
      <c r="G1174" s="15">
        <f>IF($E1174="","",IFERROR(INDEX('Sucursales y productos'!$F$2:$F$301,MATCH($E1174,'Sucursales y productos'!$D$2:$D$301,0)),""))</f>
        <v/>
      </c>
      <c r="H1174" s="16" t="n"/>
      <c r="I1174" s="16" t="n"/>
      <c r="J1174" s="14" t="n"/>
      <c r="K1174" s="16" t="n"/>
      <c r="L1174" s="14" t="n"/>
      <c r="M1174" s="13" t="n"/>
      <c r="N1174" s="17">
        <f>IF(OR($H1174="",$I1174=""),"",MAX(0,$H1174-$I1174))</f>
        <v/>
      </c>
      <c r="O1174" s="17">
        <f>IF(OR($I1174="",$K1174=""),"",$K1174-$I1174)</f>
        <v/>
      </c>
      <c r="P1174" s="18">
        <f>IF($E1174="","",IFERROR(INDEX('Sucursales y productos'!$G$2:$G$301,MATCH($E1174,'Sucursales y productos'!$D$2:$D$301,0)),0))</f>
        <v/>
      </c>
      <c r="Q1174" s="18">
        <f>IF($O1174="","",$O1174*N($P1174))</f>
        <v/>
      </c>
      <c r="R1174" s="18">
        <f>IF($I1174="","",$I1174*N($P1174))</f>
        <v/>
      </c>
      <c r="S1174" s="15">
        <f>IF($E1174="","",IF($I1174="","Pedido sin enviar",IF($K1174="",IF(N($I1174)&lt;N($H1174),"Envío parcial · en camino","En camino"),IF($K1174=$I1174,IF(N($I1174)&lt;N($H1174),"Recibido · envío parcial","Recibido OK"),"Recibido con diferencia"))))</f>
        <v/>
      </c>
      <c r="T1174" s="13" t="n"/>
      <c r="U1174" s="15">
        <f>IF(OR($A1174="",$A1174&lt;&gt;Remito!$C$3),"",COUNTIF($A$2:$A1174,$A1174))</f>
        <v/>
      </c>
    </row>
    <row r="1175">
      <c r="A1175" s="13" t="n"/>
      <c r="B1175" s="14" t="n"/>
      <c r="C1175" s="13" t="n"/>
      <c r="D1175" s="13" t="n"/>
      <c r="E1175" s="13" t="n"/>
      <c r="F1175" s="15">
        <f>IF($E1175="","",IFERROR(INDEX('Sucursales y productos'!$E$2:$E$301,MATCH($E1175,'Sucursales y productos'!$D$2:$D$301,0)),"Código no cargado"))</f>
        <v/>
      </c>
      <c r="G1175" s="15">
        <f>IF($E1175="","",IFERROR(INDEX('Sucursales y productos'!$F$2:$F$301,MATCH($E1175,'Sucursales y productos'!$D$2:$D$301,0)),""))</f>
        <v/>
      </c>
      <c r="H1175" s="16" t="n"/>
      <c r="I1175" s="16" t="n"/>
      <c r="J1175" s="14" t="n"/>
      <c r="K1175" s="16" t="n"/>
      <c r="L1175" s="14" t="n"/>
      <c r="M1175" s="13" t="n"/>
      <c r="N1175" s="17">
        <f>IF(OR($H1175="",$I1175=""),"",MAX(0,$H1175-$I1175))</f>
        <v/>
      </c>
      <c r="O1175" s="17">
        <f>IF(OR($I1175="",$K1175=""),"",$K1175-$I1175)</f>
        <v/>
      </c>
      <c r="P1175" s="18">
        <f>IF($E1175="","",IFERROR(INDEX('Sucursales y productos'!$G$2:$G$301,MATCH($E1175,'Sucursales y productos'!$D$2:$D$301,0)),0))</f>
        <v/>
      </c>
      <c r="Q1175" s="18">
        <f>IF($O1175="","",$O1175*N($P1175))</f>
        <v/>
      </c>
      <c r="R1175" s="18">
        <f>IF($I1175="","",$I1175*N($P1175))</f>
        <v/>
      </c>
      <c r="S1175" s="15">
        <f>IF($E1175="","",IF($I1175="","Pedido sin enviar",IF($K1175="",IF(N($I1175)&lt;N($H1175),"Envío parcial · en camino","En camino"),IF($K1175=$I1175,IF(N($I1175)&lt;N($H1175),"Recibido · envío parcial","Recibido OK"),"Recibido con diferencia"))))</f>
        <v/>
      </c>
      <c r="T1175" s="13" t="n"/>
      <c r="U1175" s="15">
        <f>IF(OR($A1175="",$A1175&lt;&gt;Remito!$C$3),"",COUNTIF($A$2:$A1175,$A1175))</f>
        <v/>
      </c>
    </row>
    <row r="1176">
      <c r="A1176" s="13" t="n"/>
      <c r="B1176" s="14" t="n"/>
      <c r="C1176" s="13" t="n"/>
      <c r="D1176" s="13" t="n"/>
      <c r="E1176" s="13" t="n"/>
      <c r="F1176" s="15">
        <f>IF($E1176="","",IFERROR(INDEX('Sucursales y productos'!$E$2:$E$301,MATCH($E1176,'Sucursales y productos'!$D$2:$D$301,0)),"Código no cargado"))</f>
        <v/>
      </c>
      <c r="G1176" s="15">
        <f>IF($E1176="","",IFERROR(INDEX('Sucursales y productos'!$F$2:$F$301,MATCH($E1176,'Sucursales y productos'!$D$2:$D$301,0)),""))</f>
        <v/>
      </c>
      <c r="H1176" s="16" t="n"/>
      <c r="I1176" s="16" t="n"/>
      <c r="J1176" s="14" t="n"/>
      <c r="K1176" s="16" t="n"/>
      <c r="L1176" s="14" t="n"/>
      <c r="M1176" s="13" t="n"/>
      <c r="N1176" s="17">
        <f>IF(OR($H1176="",$I1176=""),"",MAX(0,$H1176-$I1176))</f>
        <v/>
      </c>
      <c r="O1176" s="17">
        <f>IF(OR($I1176="",$K1176=""),"",$K1176-$I1176)</f>
        <v/>
      </c>
      <c r="P1176" s="18">
        <f>IF($E1176="","",IFERROR(INDEX('Sucursales y productos'!$G$2:$G$301,MATCH($E1176,'Sucursales y productos'!$D$2:$D$301,0)),0))</f>
        <v/>
      </c>
      <c r="Q1176" s="18">
        <f>IF($O1176="","",$O1176*N($P1176))</f>
        <v/>
      </c>
      <c r="R1176" s="18">
        <f>IF($I1176="","",$I1176*N($P1176))</f>
        <v/>
      </c>
      <c r="S1176" s="15">
        <f>IF($E1176="","",IF($I1176="","Pedido sin enviar",IF($K1176="",IF(N($I1176)&lt;N($H1176),"Envío parcial · en camino","En camino"),IF($K1176=$I1176,IF(N($I1176)&lt;N($H1176),"Recibido · envío parcial","Recibido OK"),"Recibido con diferencia"))))</f>
        <v/>
      </c>
      <c r="T1176" s="13" t="n"/>
      <c r="U1176" s="15">
        <f>IF(OR($A1176="",$A1176&lt;&gt;Remito!$C$3),"",COUNTIF($A$2:$A1176,$A1176))</f>
        <v/>
      </c>
    </row>
    <row r="1177">
      <c r="A1177" s="13" t="n"/>
      <c r="B1177" s="14" t="n"/>
      <c r="C1177" s="13" t="n"/>
      <c r="D1177" s="13" t="n"/>
      <c r="E1177" s="13" t="n"/>
      <c r="F1177" s="15">
        <f>IF($E1177="","",IFERROR(INDEX('Sucursales y productos'!$E$2:$E$301,MATCH($E1177,'Sucursales y productos'!$D$2:$D$301,0)),"Código no cargado"))</f>
        <v/>
      </c>
      <c r="G1177" s="15">
        <f>IF($E1177="","",IFERROR(INDEX('Sucursales y productos'!$F$2:$F$301,MATCH($E1177,'Sucursales y productos'!$D$2:$D$301,0)),""))</f>
        <v/>
      </c>
      <c r="H1177" s="16" t="n"/>
      <c r="I1177" s="16" t="n"/>
      <c r="J1177" s="14" t="n"/>
      <c r="K1177" s="16" t="n"/>
      <c r="L1177" s="14" t="n"/>
      <c r="M1177" s="13" t="n"/>
      <c r="N1177" s="17">
        <f>IF(OR($H1177="",$I1177=""),"",MAX(0,$H1177-$I1177))</f>
        <v/>
      </c>
      <c r="O1177" s="17">
        <f>IF(OR($I1177="",$K1177=""),"",$K1177-$I1177)</f>
        <v/>
      </c>
      <c r="P1177" s="18">
        <f>IF($E1177="","",IFERROR(INDEX('Sucursales y productos'!$G$2:$G$301,MATCH($E1177,'Sucursales y productos'!$D$2:$D$301,0)),0))</f>
        <v/>
      </c>
      <c r="Q1177" s="18">
        <f>IF($O1177="","",$O1177*N($P1177))</f>
        <v/>
      </c>
      <c r="R1177" s="18">
        <f>IF($I1177="","",$I1177*N($P1177))</f>
        <v/>
      </c>
      <c r="S1177" s="15">
        <f>IF($E1177="","",IF($I1177="","Pedido sin enviar",IF($K1177="",IF(N($I1177)&lt;N($H1177),"Envío parcial · en camino","En camino"),IF($K1177=$I1177,IF(N($I1177)&lt;N($H1177),"Recibido · envío parcial","Recibido OK"),"Recibido con diferencia"))))</f>
        <v/>
      </c>
      <c r="T1177" s="13" t="n"/>
      <c r="U1177" s="15">
        <f>IF(OR($A1177="",$A1177&lt;&gt;Remito!$C$3),"",COUNTIF($A$2:$A1177,$A1177))</f>
        <v/>
      </c>
    </row>
    <row r="1178">
      <c r="A1178" s="13" t="n"/>
      <c r="B1178" s="14" t="n"/>
      <c r="C1178" s="13" t="n"/>
      <c r="D1178" s="13" t="n"/>
      <c r="E1178" s="13" t="n"/>
      <c r="F1178" s="15">
        <f>IF($E1178="","",IFERROR(INDEX('Sucursales y productos'!$E$2:$E$301,MATCH($E1178,'Sucursales y productos'!$D$2:$D$301,0)),"Código no cargado"))</f>
        <v/>
      </c>
      <c r="G1178" s="15">
        <f>IF($E1178="","",IFERROR(INDEX('Sucursales y productos'!$F$2:$F$301,MATCH($E1178,'Sucursales y productos'!$D$2:$D$301,0)),""))</f>
        <v/>
      </c>
      <c r="H1178" s="16" t="n"/>
      <c r="I1178" s="16" t="n"/>
      <c r="J1178" s="14" t="n"/>
      <c r="K1178" s="16" t="n"/>
      <c r="L1178" s="14" t="n"/>
      <c r="M1178" s="13" t="n"/>
      <c r="N1178" s="17">
        <f>IF(OR($H1178="",$I1178=""),"",MAX(0,$H1178-$I1178))</f>
        <v/>
      </c>
      <c r="O1178" s="17">
        <f>IF(OR($I1178="",$K1178=""),"",$K1178-$I1178)</f>
        <v/>
      </c>
      <c r="P1178" s="18">
        <f>IF($E1178="","",IFERROR(INDEX('Sucursales y productos'!$G$2:$G$301,MATCH($E1178,'Sucursales y productos'!$D$2:$D$301,0)),0))</f>
        <v/>
      </c>
      <c r="Q1178" s="18">
        <f>IF($O1178="","",$O1178*N($P1178))</f>
        <v/>
      </c>
      <c r="R1178" s="18">
        <f>IF($I1178="","",$I1178*N($P1178))</f>
        <v/>
      </c>
      <c r="S1178" s="15">
        <f>IF($E1178="","",IF($I1178="","Pedido sin enviar",IF($K1178="",IF(N($I1178)&lt;N($H1178),"Envío parcial · en camino","En camino"),IF($K1178=$I1178,IF(N($I1178)&lt;N($H1178),"Recibido · envío parcial","Recibido OK"),"Recibido con diferencia"))))</f>
        <v/>
      </c>
      <c r="T1178" s="13" t="n"/>
      <c r="U1178" s="15">
        <f>IF(OR($A1178="",$A1178&lt;&gt;Remito!$C$3),"",COUNTIF($A$2:$A1178,$A1178))</f>
        <v/>
      </c>
    </row>
    <row r="1179">
      <c r="A1179" s="13" t="n"/>
      <c r="B1179" s="14" t="n"/>
      <c r="C1179" s="13" t="n"/>
      <c r="D1179" s="13" t="n"/>
      <c r="E1179" s="13" t="n"/>
      <c r="F1179" s="15">
        <f>IF($E1179="","",IFERROR(INDEX('Sucursales y productos'!$E$2:$E$301,MATCH($E1179,'Sucursales y productos'!$D$2:$D$301,0)),"Código no cargado"))</f>
        <v/>
      </c>
      <c r="G1179" s="15">
        <f>IF($E1179="","",IFERROR(INDEX('Sucursales y productos'!$F$2:$F$301,MATCH($E1179,'Sucursales y productos'!$D$2:$D$301,0)),""))</f>
        <v/>
      </c>
      <c r="H1179" s="16" t="n"/>
      <c r="I1179" s="16" t="n"/>
      <c r="J1179" s="14" t="n"/>
      <c r="K1179" s="16" t="n"/>
      <c r="L1179" s="14" t="n"/>
      <c r="M1179" s="13" t="n"/>
      <c r="N1179" s="17">
        <f>IF(OR($H1179="",$I1179=""),"",MAX(0,$H1179-$I1179))</f>
        <v/>
      </c>
      <c r="O1179" s="17">
        <f>IF(OR($I1179="",$K1179=""),"",$K1179-$I1179)</f>
        <v/>
      </c>
      <c r="P1179" s="18">
        <f>IF($E1179="","",IFERROR(INDEX('Sucursales y productos'!$G$2:$G$301,MATCH($E1179,'Sucursales y productos'!$D$2:$D$301,0)),0))</f>
        <v/>
      </c>
      <c r="Q1179" s="18">
        <f>IF($O1179="","",$O1179*N($P1179))</f>
        <v/>
      </c>
      <c r="R1179" s="18">
        <f>IF($I1179="","",$I1179*N($P1179))</f>
        <v/>
      </c>
      <c r="S1179" s="15">
        <f>IF($E1179="","",IF($I1179="","Pedido sin enviar",IF($K1179="",IF(N($I1179)&lt;N($H1179),"Envío parcial · en camino","En camino"),IF($K1179=$I1179,IF(N($I1179)&lt;N($H1179),"Recibido · envío parcial","Recibido OK"),"Recibido con diferencia"))))</f>
        <v/>
      </c>
      <c r="T1179" s="13" t="n"/>
      <c r="U1179" s="15">
        <f>IF(OR($A1179="",$A1179&lt;&gt;Remito!$C$3),"",COUNTIF($A$2:$A1179,$A1179))</f>
        <v/>
      </c>
    </row>
    <row r="1180">
      <c r="A1180" s="13" t="n"/>
      <c r="B1180" s="14" t="n"/>
      <c r="C1180" s="13" t="n"/>
      <c r="D1180" s="13" t="n"/>
      <c r="E1180" s="13" t="n"/>
      <c r="F1180" s="15">
        <f>IF($E1180="","",IFERROR(INDEX('Sucursales y productos'!$E$2:$E$301,MATCH($E1180,'Sucursales y productos'!$D$2:$D$301,0)),"Código no cargado"))</f>
        <v/>
      </c>
      <c r="G1180" s="15">
        <f>IF($E1180="","",IFERROR(INDEX('Sucursales y productos'!$F$2:$F$301,MATCH($E1180,'Sucursales y productos'!$D$2:$D$301,0)),""))</f>
        <v/>
      </c>
      <c r="H1180" s="16" t="n"/>
      <c r="I1180" s="16" t="n"/>
      <c r="J1180" s="14" t="n"/>
      <c r="K1180" s="16" t="n"/>
      <c r="L1180" s="14" t="n"/>
      <c r="M1180" s="13" t="n"/>
      <c r="N1180" s="17">
        <f>IF(OR($H1180="",$I1180=""),"",MAX(0,$H1180-$I1180))</f>
        <v/>
      </c>
      <c r="O1180" s="17">
        <f>IF(OR($I1180="",$K1180=""),"",$K1180-$I1180)</f>
        <v/>
      </c>
      <c r="P1180" s="18">
        <f>IF($E1180="","",IFERROR(INDEX('Sucursales y productos'!$G$2:$G$301,MATCH($E1180,'Sucursales y productos'!$D$2:$D$301,0)),0))</f>
        <v/>
      </c>
      <c r="Q1180" s="18">
        <f>IF($O1180="","",$O1180*N($P1180))</f>
        <v/>
      </c>
      <c r="R1180" s="18">
        <f>IF($I1180="","",$I1180*N($P1180))</f>
        <v/>
      </c>
      <c r="S1180" s="15">
        <f>IF($E1180="","",IF($I1180="","Pedido sin enviar",IF($K1180="",IF(N($I1180)&lt;N($H1180),"Envío parcial · en camino","En camino"),IF($K1180=$I1180,IF(N($I1180)&lt;N($H1180),"Recibido · envío parcial","Recibido OK"),"Recibido con diferencia"))))</f>
        <v/>
      </c>
      <c r="T1180" s="13" t="n"/>
      <c r="U1180" s="15">
        <f>IF(OR($A1180="",$A1180&lt;&gt;Remito!$C$3),"",COUNTIF($A$2:$A1180,$A1180))</f>
        <v/>
      </c>
    </row>
    <row r="1181">
      <c r="A1181" s="13" t="n"/>
      <c r="B1181" s="14" t="n"/>
      <c r="C1181" s="13" t="n"/>
      <c r="D1181" s="13" t="n"/>
      <c r="E1181" s="13" t="n"/>
      <c r="F1181" s="15">
        <f>IF($E1181="","",IFERROR(INDEX('Sucursales y productos'!$E$2:$E$301,MATCH($E1181,'Sucursales y productos'!$D$2:$D$301,0)),"Código no cargado"))</f>
        <v/>
      </c>
      <c r="G1181" s="15">
        <f>IF($E1181="","",IFERROR(INDEX('Sucursales y productos'!$F$2:$F$301,MATCH($E1181,'Sucursales y productos'!$D$2:$D$301,0)),""))</f>
        <v/>
      </c>
      <c r="H1181" s="16" t="n"/>
      <c r="I1181" s="16" t="n"/>
      <c r="J1181" s="14" t="n"/>
      <c r="K1181" s="16" t="n"/>
      <c r="L1181" s="14" t="n"/>
      <c r="M1181" s="13" t="n"/>
      <c r="N1181" s="17">
        <f>IF(OR($H1181="",$I1181=""),"",MAX(0,$H1181-$I1181))</f>
        <v/>
      </c>
      <c r="O1181" s="17">
        <f>IF(OR($I1181="",$K1181=""),"",$K1181-$I1181)</f>
        <v/>
      </c>
      <c r="P1181" s="18">
        <f>IF($E1181="","",IFERROR(INDEX('Sucursales y productos'!$G$2:$G$301,MATCH($E1181,'Sucursales y productos'!$D$2:$D$301,0)),0))</f>
        <v/>
      </c>
      <c r="Q1181" s="18">
        <f>IF($O1181="","",$O1181*N($P1181))</f>
        <v/>
      </c>
      <c r="R1181" s="18">
        <f>IF($I1181="","",$I1181*N($P1181))</f>
        <v/>
      </c>
      <c r="S1181" s="15">
        <f>IF($E1181="","",IF($I1181="","Pedido sin enviar",IF($K1181="",IF(N($I1181)&lt;N($H1181),"Envío parcial · en camino","En camino"),IF($K1181=$I1181,IF(N($I1181)&lt;N($H1181),"Recibido · envío parcial","Recibido OK"),"Recibido con diferencia"))))</f>
        <v/>
      </c>
      <c r="T1181" s="13" t="n"/>
      <c r="U1181" s="15">
        <f>IF(OR($A1181="",$A1181&lt;&gt;Remito!$C$3),"",COUNTIF($A$2:$A1181,$A1181))</f>
        <v/>
      </c>
    </row>
    <row r="1182">
      <c r="A1182" s="13" t="n"/>
      <c r="B1182" s="14" t="n"/>
      <c r="C1182" s="13" t="n"/>
      <c r="D1182" s="13" t="n"/>
      <c r="E1182" s="13" t="n"/>
      <c r="F1182" s="15">
        <f>IF($E1182="","",IFERROR(INDEX('Sucursales y productos'!$E$2:$E$301,MATCH($E1182,'Sucursales y productos'!$D$2:$D$301,0)),"Código no cargado"))</f>
        <v/>
      </c>
      <c r="G1182" s="15">
        <f>IF($E1182="","",IFERROR(INDEX('Sucursales y productos'!$F$2:$F$301,MATCH($E1182,'Sucursales y productos'!$D$2:$D$301,0)),""))</f>
        <v/>
      </c>
      <c r="H1182" s="16" t="n"/>
      <c r="I1182" s="16" t="n"/>
      <c r="J1182" s="14" t="n"/>
      <c r="K1182" s="16" t="n"/>
      <c r="L1182" s="14" t="n"/>
      <c r="M1182" s="13" t="n"/>
      <c r="N1182" s="17">
        <f>IF(OR($H1182="",$I1182=""),"",MAX(0,$H1182-$I1182))</f>
        <v/>
      </c>
      <c r="O1182" s="17">
        <f>IF(OR($I1182="",$K1182=""),"",$K1182-$I1182)</f>
        <v/>
      </c>
      <c r="P1182" s="18">
        <f>IF($E1182="","",IFERROR(INDEX('Sucursales y productos'!$G$2:$G$301,MATCH($E1182,'Sucursales y productos'!$D$2:$D$301,0)),0))</f>
        <v/>
      </c>
      <c r="Q1182" s="18">
        <f>IF($O1182="","",$O1182*N($P1182))</f>
        <v/>
      </c>
      <c r="R1182" s="18">
        <f>IF($I1182="","",$I1182*N($P1182))</f>
        <v/>
      </c>
      <c r="S1182" s="15">
        <f>IF($E1182="","",IF($I1182="","Pedido sin enviar",IF($K1182="",IF(N($I1182)&lt;N($H1182),"Envío parcial · en camino","En camino"),IF($K1182=$I1182,IF(N($I1182)&lt;N($H1182),"Recibido · envío parcial","Recibido OK"),"Recibido con diferencia"))))</f>
        <v/>
      </c>
      <c r="T1182" s="13" t="n"/>
      <c r="U1182" s="15">
        <f>IF(OR($A1182="",$A1182&lt;&gt;Remito!$C$3),"",COUNTIF($A$2:$A1182,$A1182))</f>
        <v/>
      </c>
    </row>
    <row r="1183">
      <c r="A1183" s="13" t="n"/>
      <c r="B1183" s="14" t="n"/>
      <c r="C1183" s="13" t="n"/>
      <c r="D1183" s="13" t="n"/>
      <c r="E1183" s="13" t="n"/>
      <c r="F1183" s="15">
        <f>IF($E1183="","",IFERROR(INDEX('Sucursales y productos'!$E$2:$E$301,MATCH($E1183,'Sucursales y productos'!$D$2:$D$301,0)),"Código no cargado"))</f>
        <v/>
      </c>
      <c r="G1183" s="15">
        <f>IF($E1183="","",IFERROR(INDEX('Sucursales y productos'!$F$2:$F$301,MATCH($E1183,'Sucursales y productos'!$D$2:$D$301,0)),""))</f>
        <v/>
      </c>
      <c r="H1183" s="16" t="n"/>
      <c r="I1183" s="16" t="n"/>
      <c r="J1183" s="14" t="n"/>
      <c r="K1183" s="16" t="n"/>
      <c r="L1183" s="14" t="n"/>
      <c r="M1183" s="13" t="n"/>
      <c r="N1183" s="17">
        <f>IF(OR($H1183="",$I1183=""),"",MAX(0,$H1183-$I1183))</f>
        <v/>
      </c>
      <c r="O1183" s="17">
        <f>IF(OR($I1183="",$K1183=""),"",$K1183-$I1183)</f>
        <v/>
      </c>
      <c r="P1183" s="18">
        <f>IF($E1183="","",IFERROR(INDEX('Sucursales y productos'!$G$2:$G$301,MATCH($E1183,'Sucursales y productos'!$D$2:$D$301,0)),0))</f>
        <v/>
      </c>
      <c r="Q1183" s="18">
        <f>IF($O1183="","",$O1183*N($P1183))</f>
        <v/>
      </c>
      <c r="R1183" s="18">
        <f>IF($I1183="","",$I1183*N($P1183))</f>
        <v/>
      </c>
      <c r="S1183" s="15">
        <f>IF($E1183="","",IF($I1183="","Pedido sin enviar",IF($K1183="",IF(N($I1183)&lt;N($H1183),"Envío parcial · en camino","En camino"),IF($K1183=$I1183,IF(N($I1183)&lt;N($H1183),"Recibido · envío parcial","Recibido OK"),"Recibido con diferencia"))))</f>
        <v/>
      </c>
      <c r="T1183" s="13" t="n"/>
      <c r="U1183" s="15">
        <f>IF(OR($A1183="",$A1183&lt;&gt;Remito!$C$3),"",COUNTIF($A$2:$A1183,$A1183))</f>
        <v/>
      </c>
    </row>
    <row r="1184">
      <c r="A1184" s="13" t="n"/>
      <c r="B1184" s="14" t="n"/>
      <c r="C1184" s="13" t="n"/>
      <c r="D1184" s="13" t="n"/>
      <c r="E1184" s="13" t="n"/>
      <c r="F1184" s="15">
        <f>IF($E1184="","",IFERROR(INDEX('Sucursales y productos'!$E$2:$E$301,MATCH($E1184,'Sucursales y productos'!$D$2:$D$301,0)),"Código no cargado"))</f>
        <v/>
      </c>
      <c r="G1184" s="15">
        <f>IF($E1184="","",IFERROR(INDEX('Sucursales y productos'!$F$2:$F$301,MATCH($E1184,'Sucursales y productos'!$D$2:$D$301,0)),""))</f>
        <v/>
      </c>
      <c r="H1184" s="16" t="n"/>
      <c r="I1184" s="16" t="n"/>
      <c r="J1184" s="14" t="n"/>
      <c r="K1184" s="16" t="n"/>
      <c r="L1184" s="14" t="n"/>
      <c r="M1184" s="13" t="n"/>
      <c r="N1184" s="17">
        <f>IF(OR($H1184="",$I1184=""),"",MAX(0,$H1184-$I1184))</f>
        <v/>
      </c>
      <c r="O1184" s="17">
        <f>IF(OR($I1184="",$K1184=""),"",$K1184-$I1184)</f>
        <v/>
      </c>
      <c r="P1184" s="18">
        <f>IF($E1184="","",IFERROR(INDEX('Sucursales y productos'!$G$2:$G$301,MATCH($E1184,'Sucursales y productos'!$D$2:$D$301,0)),0))</f>
        <v/>
      </c>
      <c r="Q1184" s="18">
        <f>IF($O1184="","",$O1184*N($P1184))</f>
        <v/>
      </c>
      <c r="R1184" s="18">
        <f>IF($I1184="","",$I1184*N($P1184))</f>
        <v/>
      </c>
      <c r="S1184" s="15">
        <f>IF($E1184="","",IF($I1184="","Pedido sin enviar",IF($K1184="",IF(N($I1184)&lt;N($H1184),"Envío parcial · en camino","En camino"),IF($K1184=$I1184,IF(N($I1184)&lt;N($H1184),"Recibido · envío parcial","Recibido OK"),"Recibido con diferencia"))))</f>
        <v/>
      </c>
      <c r="T1184" s="13" t="n"/>
      <c r="U1184" s="15">
        <f>IF(OR($A1184="",$A1184&lt;&gt;Remito!$C$3),"",COUNTIF($A$2:$A1184,$A1184))</f>
        <v/>
      </c>
    </row>
    <row r="1185">
      <c r="A1185" s="13" t="n"/>
      <c r="B1185" s="14" t="n"/>
      <c r="C1185" s="13" t="n"/>
      <c r="D1185" s="13" t="n"/>
      <c r="E1185" s="13" t="n"/>
      <c r="F1185" s="15">
        <f>IF($E1185="","",IFERROR(INDEX('Sucursales y productos'!$E$2:$E$301,MATCH($E1185,'Sucursales y productos'!$D$2:$D$301,0)),"Código no cargado"))</f>
        <v/>
      </c>
      <c r="G1185" s="15">
        <f>IF($E1185="","",IFERROR(INDEX('Sucursales y productos'!$F$2:$F$301,MATCH($E1185,'Sucursales y productos'!$D$2:$D$301,0)),""))</f>
        <v/>
      </c>
      <c r="H1185" s="16" t="n"/>
      <c r="I1185" s="16" t="n"/>
      <c r="J1185" s="14" t="n"/>
      <c r="K1185" s="16" t="n"/>
      <c r="L1185" s="14" t="n"/>
      <c r="M1185" s="13" t="n"/>
      <c r="N1185" s="17">
        <f>IF(OR($H1185="",$I1185=""),"",MAX(0,$H1185-$I1185))</f>
        <v/>
      </c>
      <c r="O1185" s="17">
        <f>IF(OR($I1185="",$K1185=""),"",$K1185-$I1185)</f>
        <v/>
      </c>
      <c r="P1185" s="18">
        <f>IF($E1185="","",IFERROR(INDEX('Sucursales y productos'!$G$2:$G$301,MATCH($E1185,'Sucursales y productos'!$D$2:$D$301,0)),0))</f>
        <v/>
      </c>
      <c r="Q1185" s="18">
        <f>IF($O1185="","",$O1185*N($P1185))</f>
        <v/>
      </c>
      <c r="R1185" s="18">
        <f>IF($I1185="","",$I1185*N($P1185))</f>
        <v/>
      </c>
      <c r="S1185" s="15">
        <f>IF($E1185="","",IF($I1185="","Pedido sin enviar",IF($K1185="",IF(N($I1185)&lt;N($H1185),"Envío parcial · en camino","En camino"),IF($K1185=$I1185,IF(N($I1185)&lt;N($H1185),"Recibido · envío parcial","Recibido OK"),"Recibido con diferencia"))))</f>
        <v/>
      </c>
      <c r="T1185" s="13" t="n"/>
      <c r="U1185" s="15">
        <f>IF(OR($A1185="",$A1185&lt;&gt;Remito!$C$3),"",COUNTIF($A$2:$A1185,$A1185))</f>
        <v/>
      </c>
    </row>
    <row r="1186">
      <c r="A1186" s="13" t="n"/>
      <c r="B1186" s="14" t="n"/>
      <c r="C1186" s="13" t="n"/>
      <c r="D1186" s="13" t="n"/>
      <c r="E1186" s="13" t="n"/>
      <c r="F1186" s="15">
        <f>IF($E1186="","",IFERROR(INDEX('Sucursales y productos'!$E$2:$E$301,MATCH($E1186,'Sucursales y productos'!$D$2:$D$301,0)),"Código no cargado"))</f>
        <v/>
      </c>
      <c r="G1186" s="15">
        <f>IF($E1186="","",IFERROR(INDEX('Sucursales y productos'!$F$2:$F$301,MATCH($E1186,'Sucursales y productos'!$D$2:$D$301,0)),""))</f>
        <v/>
      </c>
      <c r="H1186" s="16" t="n"/>
      <c r="I1186" s="16" t="n"/>
      <c r="J1186" s="14" t="n"/>
      <c r="K1186" s="16" t="n"/>
      <c r="L1186" s="14" t="n"/>
      <c r="M1186" s="13" t="n"/>
      <c r="N1186" s="17">
        <f>IF(OR($H1186="",$I1186=""),"",MAX(0,$H1186-$I1186))</f>
        <v/>
      </c>
      <c r="O1186" s="17">
        <f>IF(OR($I1186="",$K1186=""),"",$K1186-$I1186)</f>
        <v/>
      </c>
      <c r="P1186" s="18">
        <f>IF($E1186="","",IFERROR(INDEX('Sucursales y productos'!$G$2:$G$301,MATCH($E1186,'Sucursales y productos'!$D$2:$D$301,0)),0))</f>
        <v/>
      </c>
      <c r="Q1186" s="18">
        <f>IF($O1186="","",$O1186*N($P1186))</f>
        <v/>
      </c>
      <c r="R1186" s="18">
        <f>IF($I1186="","",$I1186*N($P1186))</f>
        <v/>
      </c>
      <c r="S1186" s="15">
        <f>IF($E1186="","",IF($I1186="","Pedido sin enviar",IF($K1186="",IF(N($I1186)&lt;N($H1186),"Envío parcial · en camino","En camino"),IF($K1186=$I1186,IF(N($I1186)&lt;N($H1186),"Recibido · envío parcial","Recibido OK"),"Recibido con diferencia"))))</f>
        <v/>
      </c>
      <c r="T1186" s="13" t="n"/>
      <c r="U1186" s="15">
        <f>IF(OR($A1186="",$A1186&lt;&gt;Remito!$C$3),"",COUNTIF($A$2:$A1186,$A1186))</f>
        <v/>
      </c>
    </row>
    <row r="1187">
      <c r="A1187" s="13" t="n"/>
      <c r="B1187" s="14" t="n"/>
      <c r="C1187" s="13" t="n"/>
      <c r="D1187" s="13" t="n"/>
      <c r="E1187" s="13" t="n"/>
      <c r="F1187" s="15">
        <f>IF($E1187="","",IFERROR(INDEX('Sucursales y productos'!$E$2:$E$301,MATCH($E1187,'Sucursales y productos'!$D$2:$D$301,0)),"Código no cargado"))</f>
        <v/>
      </c>
      <c r="G1187" s="15">
        <f>IF($E1187="","",IFERROR(INDEX('Sucursales y productos'!$F$2:$F$301,MATCH($E1187,'Sucursales y productos'!$D$2:$D$301,0)),""))</f>
        <v/>
      </c>
      <c r="H1187" s="16" t="n"/>
      <c r="I1187" s="16" t="n"/>
      <c r="J1187" s="14" t="n"/>
      <c r="K1187" s="16" t="n"/>
      <c r="L1187" s="14" t="n"/>
      <c r="M1187" s="13" t="n"/>
      <c r="N1187" s="17">
        <f>IF(OR($H1187="",$I1187=""),"",MAX(0,$H1187-$I1187))</f>
        <v/>
      </c>
      <c r="O1187" s="17">
        <f>IF(OR($I1187="",$K1187=""),"",$K1187-$I1187)</f>
        <v/>
      </c>
      <c r="P1187" s="18">
        <f>IF($E1187="","",IFERROR(INDEX('Sucursales y productos'!$G$2:$G$301,MATCH($E1187,'Sucursales y productos'!$D$2:$D$301,0)),0))</f>
        <v/>
      </c>
      <c r="Q1187" s="18">
        <f>IF($O1187="","",$O1187*N($P1187))</f>
        <v/>
      </c>
      <c r="R1187" s="18">
        <f>IF($I1187="","",$I1187*N($P1187))</f>
        <v/>
      </c>
      <c r="S1187" s="15">
        <f>IF($E1187="","",IF($I1187="","Pedido sin enviar",IF($K1187="",IF(N($I1187)&lt;N($H1187),"Envío parcial · en camino","En camino"),IF($K1187=$I1187,IF(N($I1187)&lt;N($H1187),"Recibido · envío parcial","Recibido OK"),"Recibido con diferencia"))))</f>
        <v/>
      </c>
      <c r="T1187" s="13" t="n"/>
      <c r="U1187" s="15">
        <f>IF(OR($A1187="",$A1187&lt;&gt;Remito!$C$3),"",COUNTIF($A$2:$A1187,$A1187))</f>
        <v/>
      </c>
    </row>
    <row r="1188">
      <c r="A1188" s="13" t="n"/>
      <c r="B1188" s="14" t="n"/>
      <c r="C1188" s="13" t="n"/>
      <c r="D1188" s="13" t="n"/>
      <c r="E1188" s="13" t="n"/>
      <c r="F1188" s="15">
        <f>IF($E1188="","",IFERROR(INDEX('Sucursales y productos'!$E$2:$E$301,MATCH($E1188,'Sucursales y productos'!$D$2:$D$301,0)),"Código no cargado"))</f>
        <v/>
      </c>
      <c r="G1188" s="15">
        <f>IF($E1188="","",IFERROR(INDEX('Sucursales y productos'!$F$2:$F$301,MATCH($E1188,'Sucursales y productos'!$D$2:$D$301,0)),""))</f>
        <v/>
      </c>
      <c r="H1188" s="16" t="n"/>
      <c r="I1188" s="16" t="n"/>
      <c r="J1188" s="14" t="n"/>
      <c r="K1188" s="16" t="n"/>
      <c r="L1188" s="14" t="n"/>
      <c r="M1188" s="13" t="n"/>
      <c r="N1188" s="17">
        <f>IF(OR($H1188="",$I1188=""),"",MAX(0,$H1188-$I1188))</f>
        <v/>
      </c>
      <c r="O1188" s="17">
        <f>IF(OR($I1188="",$K1188=""),"",$K1188-$I1188)</f>
        <v/>
      </c>
      <c r="P1188" s="18">
        <f>IF($E1188="","",IFERROR(INDEX('Sucursales y productos'!$G$2:$G$301,MATCH($E1188,'Sucursales y productos'!$D$2:$D$301,0)),0))</f>
        <v/>
      </c>
      <c r="Q1188" s="18">
        <f>IF($O1188="","",$O1188*N($P1188))</f>
        <v/>
      </c>
      <c r="R1188" s="18">
        <f>IF($I1188="","",$I1188*N($P1188))</f>
        <v/>
      </c>
      <c r="S1188" s="15">
        <f>IF($E1188="","",IF($I1188="","Pedido sin enviar",IF($K1188="",IF(N($I1188)&lt;N($H1188),"Envío parcial · en camino","En camino"),IF($K1188=$I1188,IF(N($I1188)&lt;N($H1188),"Recibido · envío parcial","Recibido OK"),"Recibido con diferencia"))))</f>
        <v/>
      </c>
      <c r="T1188" s="13" t="n"/>
      <c r="U1188" s="15">
        <f>IF(OR($A1188="",$A1188&lt;&gt;Remito!$C$3),"",COUNTIF($A$2:$A1188,$A1188))</f>
        <v/>
      </c>
    </row>
    <row r="1189">
      <c r="A1189" s="13" t="n"/>
      <c r="B1189" s="14" t="n"/>
      <c r="C1189" s="13" t="n"/>
      <c r="D1189" s="13" t="n"/>
      <c r="E1189" s="13" t="n"/>
      <c r="F1189" s="15">
        <f>IF($E1189="","",IFERROR(INDEX('Sucursales y productos'!$E$2:$E$301,MATCH($E1189,'Sucursales y productos'!$D$2:$D$301,0)),"Código no cargado"))</f>
        <v/>
      </c>
      <c r="G1189" s="15">
        <f>IF($E1189="","",IFERROR(INDEX('Sucursales y productos'!$F$2:$F$301,MATCH($E1189,'Sucursales y productos'!$D$2:$D$301,0)),""))</f>
        <v/>
      </c>
      <c r="H1189" s="16" t="n"/>
      <c r="I1189" s="16" t="n"/>
      <c r="J1189" s="14" t="n"/>
      <c r="K1189" s="16" t="n"/>
      <c r="L1189" s="14" t="n"/>
      <c r="M1189" s="13" t="n"/>
      <c r="N1189" s="17">
        <f>IF(OR($H1189="",$I1189=""),"",MAX(0,$H1189-$I1189))</f>
        <v/>
      </c>
      <c r="O1189" s="17">
        <f>IF(OR($I1189="",$K1189=""),"",$K1189-$I1189)</f>
        <v/>
      </c>
      <c r="P1189" s="18">
        <f>IF($E1189="","",IFERROR(INDEX('Sucursales y productos'!$G$2:$G$301,MATCH($E1189,'Sucursales y productos'!$D$2:$D$301,0)),0))</f>
        <v/>
      </c>
      <c r="Q1189" s="18">
        <f>IF($O1189="","",$O1189*N($P1189))</f>
        <v/>
      </c>
      <c r="R1189" s="18">
        <f>IF($I1189="","",$I1189*N($P1189))</f>
        <v/>
      </c>
      <c r="S1189" s="15">
        <f>IF($E1189="","",IF($I1189="","Pedido sin enviar",IF($K1189="",IF(N($I1189)&lt;N($H1189),"Envío parcial · en camino","En camino"),IF($K1189=$I1189,IF(N($I1189)&lt;N($H1189),"Recibido · envío parcial","Recibido OK"),"Recibido con diferencia"))))</f>
        <v/>
      </c>
      <c r="T1189" s="13" t="n"/>
      <c r="U1189" s="15">
        <f>IF(OR($A1189="",$A1189&lt;&gt;Remito!$C$3),"",COUNTIF($A$2:$A1189,$A1189))</f>
        <v/>
      </c>
    </row>
    <row r="1190">
      <c r="A1190" s="13" t="n"/>
      <c r="B1190" s="14" t="n"/>
      <c r="C1190" s="13" t="n"/>
      <c r="D1190" s="13" t="n"/>
      <c r="E1190" s="13" t="n"/>
      <c r="F1190" s="15">
        <f>IF($E1190="","",IFERROR(INDEX('Sucursales y productos'!$E$2:$E$301,MATCH($E1190,'Sucursales y productos'!$D$2:$D$301,0)),"Código no cargado"))</f>
        <v/>
      </c>
      <c r="G1190" s="15">
        <f>IF($E1190="","",IFERROR(INDEX('Sucursales y productos'!$F$2:$F$301,MATCH($E1190,'Sucursales y productos'!$D$2:$D$301,0)),""))</f>
        <v/>
      </c>
      <c r="H1190" s="16" t="n"/>
      <c r="I1190" s="16" t="n"/>
      <c r="J1190" s="14" t="n"/>
      <c r="K1190" s="16" t="n"/>
      <c r="L1190" s="14" t="n"/>
      <c r="M1190" s="13" t="n"/>
      <c r="N1190" s="17">
        <f>IF(OR($H1190="",$I1190=""),"",MAX(0,$H1190-$I1190))</f>
        <v/>
      </c>
      <c r="O1190" s="17">
        <f>IF(OR($I1190="",$K1190=""),"",$K1190-$I1190)</f>
        <v/>
      </c>
      <c r="P1190" s="18">
        <f>IF($E1190="","",IFERROR(INDEX('Sucursales y productos'!$G$2:$G$301,MATCH($E1190,'Sucursales y productos'!$D$2:$D$301,0)),0))</f>
        <v/>
      </c>
      <c r="Q1190" s="18">
        <f>IF($O1190="","",$O1190*N($P1190))</f>
        <v/>
      </c>
      <c r="R1190" s="18">
        <f>IF($I1190="","",$I1190*N($P1190))</f>
        <v/>
      </c>
      <c r="S1190" s="15">
        <f>IF($E1190="","",IF($I1190="","Pedido sin enviar",IF($K1190="",IF(N($I1190)&lt;N($H1190),"Envío parcial · en camino","En camino"),IF($K1190=$I1190,IF(N($I1190)&lt;N($H1190),"Recibido · envío parcial","Recibido OK"),"Recibido con diferencia"))))</f>
        <v/>
      </c>
      <c r="T1190" s="13" t="n"/>
      <c r="U1190" s="15">
        <f>IF(OR($A1190="",$A1190&lt;&gt;Remito!$C$3),"",COUNTIF($A$2:$A1190,$A1190))</f>
        <v/>
      </c>
    </row>
    <row r="1191">
      <c r="A1191" s="13" t="n"/>
      <c r="B1191" s="14" t="n"/>
      <c r="C1191" s="13" t="n"/>
      <c r="D1191" s="13" t="n"/>
      <c r="E1191" s="13" t="n"/>
      <c r="F1191" s="15">
        <f>IF($E1191="","",IFERROR(INDEX('Sucursales y productos'!$E$2:$E$301,MATCH($E1191,'Sucursales y productos'!$D$2:$D$301,0)),"Código no cargado"))</f>
        <v/>
      </c>
      <c r="G1191" s="15">
        <f>IF($E1191="","",IFERROR(INDEX('Sucursales y productos'!$F$2:$F$301,MATCH($E1191,'Sucursales y productos'!$D$2:$D$301,0)),""))</f>
        <v/>
      </c>
      <c r="H1191" s="16" t="n"/>
      <c r="I1191" s="16" t="n"/>
      <c r="J1191" s="14" t="n"/>
      <c r="K1191" s="16" t="n"/>
      <c r="L1191" s="14" t="n"/>
      <c r="M1191" s="13" t="n"/>
      <c r="N1191" s="17">
        <f>IF(OR($H1191="",$I1191=""),"",MAX(0,$H1191-$I1191))</f>
        <v/>
      </c>
      <c r="O1191" s="17">
        <f>IF(OR($I1191="",$K1191=""),"",$K1191-$I1191)</f>
        <v/>
      </c>
      <c r="P1191" s="18">
        <f>IF($E1191="","",IFERROR(INDEX('Sucursales y productos'!$G$2:$G$301,MATCH($E1191,'Sucursales y productos'!$D$2:$D$301,0)),0))</f>
        <v/>
      </c>
      <c r="Q1191" s="18">
        <f>IF($O1191="","",$O1191*N($P1191))</f>
        <v/>
      </c>
      <c r="R1191" s="18">
        <f>IF($I1191="","",$I1191*N($P1191))</f>
        <v/>
      </c>
      <c r="S1191" s="15">
        <f>IF($E1191="","",IF($I1191="","Pedido sin enviar",IF($K1191="",IF(N($I1191)&lt;N($H1191),"Envío parcial · en camino","En camino"),IF($K1191=$I1191,IF(N($I1191)&lt;N($H1191),"Recibido · envío parcial","Recibido OK"),"Recibido con diferencia"))))</f>
        <v/>
      </c>
      <c r="T1191" s="13" t="n"/>
      <c r="U1191" s="15">
        <f>IF(OR($A1191="",$A1191&lt;&gt;Remito!$C$3),"",COUNTIF($A$2:$A1191,$A1191))</f>
        <v/>
      </c>
    </row>
    <row r="1192">
      <c r="A1192" s="13" t="n"/>
      <c r="B1192" s="14" t="n"/>
      <c r="C1192" s="13" t="n"/>
      <c r="D1192" s="13" t="n"/>
      <c r="E1192" s="13" t="n"/>
      <c r="F1192" s="15">
        <f>IF($E1192="","",IFERROR(INDEX('Sucursales y productos'!$E$2:$E$301,MATCH($E1192,'Sucursales y productos'!$D$2:$D$301,0)),"Código no cargado"))</f>
        <v/>
      </c>
      <c r="G1192" s="15">
        <f>IF($E1192="","",IFERROR(INDEX('Sucursales y productos'!$F$2:$F$301,MATCH($E1192,'Sucursales y productos'!$D$2:$D$301,0)),""))</f>
        <v/>
      </c>
      <c r="H1192" s="16" t="n"/>
      <c r="I1192" s="16" t="n"/>
      <c r="J1192" s="14" t="n"/>
      <c r="K1192" s="16" t="n"/>
      <c r="L1192" s="14" t="n"/>
      <c r="M1192" s="13" t="n"/>
      <c r="N1192" s="17">
        <f>IF(OR($H1192="",$I1192=""),"",MAX(0,$H1192-$I1192))</f>
        <v/>
      </c>
      <c r="O1192" s="17">
        <f>IF(OR($I1192="",$K1192=""),"",$K1192-$I1192)</f>
        <v/>
      </c>
      <c r="P1192" s="18">
        <f>IF($E1192="","",IFERROR(INDEX('Sucursales y productos'!$G$2:$G$301,MATCH($E1192,'Sucursales y productos'!$D$2:$D$301,0)),0))</f>
        <v/>
      </c>
      <c r="Q1192" s="18">
        <f>IF($O1192="","",$O1192*N($P1192))</f>
        <v/>
      </c>
      <c r="R1192" s="18">
        <f>IF($I1192="","",$I1192*N($P1192))</f>
        <v/>
      </c>
      <c r="S1192" s="15">
        <f>IF($E1192="","",IF($I1192="","Pedido sin enviar",IF($K1192="",IF(N($I1192)&lt;N($H1192),"Envío parcial · en camino","En camino"),IF($K1192=$I1192,IF(N($I1192)&lt;N($H1192),"Recibido · envío parcial","Recibido OK"),"Recibido con diferencia"))))</f>
        <v/>
      </c>
      <c r="T1192" s="13" t="n"/>
      <c r="U1192" s="15">
        <f>IF(OR($A1192="",$A1192&lt;&gt;Remito!$C$3),"",COUNTIF($A$2:$A1192,$A1192))</f>
        <v/>
      </c>
    </row>
    <row r="1193">
      <c r="A1193" s="13" t="n"/>
      <c r="B1193" s="14" t="n"/>
      <c r="C1193" s="13" t="n"/>
      <c r="D1193" s="13" t="n"/>
      <c r="E1193" s="13" t="n"/>
      <c r="F1193" s="15">
        <f>IF($E1193="","",IFERROR(INDEX('Sucursales y productos'!$E$2:$E$301,MATCH($E1193,'Sucursales y productos'!$D$2:$D$301,0)),"Código no cargado"))</f>
        <v/>
      </c>
      <c r="G1193" s="15">
        <f>IF($E1193="","",IFERROR(INDEX('Sucursales y productos'!$F$2:$F$301,MATCH($E1193,'Sucursales y productos'!$D$2:$D$301,0)),""))</f>
        <v/>
      </c>
      <c r="H1193" s="16" t="n"/>
      <c r="I1193" s="16" t="n"/>
      <c r="J1193" s="14" t="n"/>
      <c r="K1193" s="16" t="n"/>
      <c r="L1193" s="14" t="n"/>
      <c r="M1193" s="13" t="n"/>
      <c r="N1193" s="17">
        <f>IF(OR($H1193="",$I1193=""),"",MAX(0,$H1193-$I1193))</f>
        <v/>
      </c>
      <c r="O1193" s="17">
        <f>IF(OR($I1193="",$K1193=""),"",$K1193-$I1193)</f>
        <v/>
      </c>
      <c r="P1193" s="18">
        <f>IF($E1193="","",IFERROR(INDEX('Sucursales y productos'!$G$2:$G$301,MATCH($E1193,'Sucursales y productos'!$D$2:$D$301,0)),0))</f>
        <v/>
      </c>
      <c r="Q1193" s="18">
        <f>IF($O1193="","",$O1193*N($P1193))</f>
        <v/>
      </c>
      <c r="R1193" s="18">
        <f>IF($I1193="","",$I1193*N($P1193))</f>
        <v/>
      </c>
      <c r="S1193" s="15">
        <f>IF($E1193="","",IF($I1193="","Pedido sin enviar",IF($K1193="",IF(N($I1193)&lt;N($H1193),"Envío parcial · en camino","En camino"),IF($K1193=$I1193,IF(N($I1193)&lt;N($H1193),"Recibido · envío parcial","Recibido OK"),"Recibido con diferencia"))))</f>
        <v/>
      </c>
      <c r="T1193" s="13" t="n"/>
      <c r="U1193" s="15">
        <f>IF(OR($A1193="",$A1193&lt;&gt;Remito!$C$3),"",COUNTIF($A$2:$A1193,$A1193))</f>
        <v/>
      </c>
    </row>
    <row r="1194">
      <c r="A1194" s="13" t="n"/>
      <c r="B1194" s="14" t="n"/>
      <c r="C1194" s="13" t="n"/>
      <c r="D1194" s="13" t="n"/>
      <c r="E1194" s="13" t="n"/>
      <c r="F1194" s="15">
        <f>IF($E1194="","",IFERROR(INDEX('Sucursales y productos'!$E$2:$E$301,MATCH($E1194,'Sucursales y productos'!$D$2:$D$301,0)),"Código no cargado"))</f>
        <v/>
      </c>
      <c r="G1194" s="15">
        <f>IF($E1194="","",IFERROR(INDEX('Sucursales y productos'!$F$2:$F$301,MATCH($E1194,'Sucursales y productos'!$D$2:$D$301,0)),""))</f>
        <v/>
      </c>
      <c r="H1194" s="16" t="n"/>
      <c r="I1194" s="16" t="n"/>
      <c r="J1194" s="14" t="n"/>
      <c r="K1194" s="16" t="n"/>
      <c r="L1194" s="14" t="n"/>
      <c r="M1194" s="13" t="n"/>
      <c r="N1194" s="17">
        <f>IF(OR($H1194="",$I1194=""),"",MAX(0,$H1194-$I1194))</f>
        <v/>
      </c>
      <c r="O1194" s="17">
        <f>IF(OR($I1194="",$K1194=""),"",$K1194-$I1194)</f>
        <v/>
      </c>
      <c r="P1194" s="18">
        <f>IF($E1194="","",IFERROR(INDEX('Sucursales y productos'!$G$2:$G$301,MATCH($E1194,'Sucursales y productos'!$D$2:$D$301,0)),0))</f>
        <v/>
      </c>
      <c r="Q1194" s="18">
        <f>IF($O1194="","",$O1194*N($P1194))</f>
        <v/>
      </c>
      <c r="R1194" s="18">
        <f>IF($I1194="","",$I1194*N($P1194))</f>
        <v/>
      </c>
      <c r="S1194" s="15">
        <f>IF($E1194="","",IF($I1194="","Pedido sin enviar",IF($K1194="",IF(N($I1194)&lt;N($H1194),"Envío parcial · en camino","En camino"),IF($K1194=$I1194,IF(N($I1194)&lt;N($H1194),"Recibido · envío parcial","Recibido OK"),"Recibido con diferencia"))))</f>
        <v/>
      </c>
      <c r="T1194" s="13" t="n"/>
      <c r="U1194" s="15">
        <f>IF(OR($A1194="",$A1194&lt;&gt;Remito!$C$3),"",COUNTIF($A$2:$A1194,$A1194))</f>
        <v/>
      </c>
    </row>
    <row r="1195">
      <c r="A1195" s="13" t="n"/>
      <c r="B1195" s="14" t="n"/>
      <c r="C1195" s="13" t="n"/>
      <c r="D1195" s="13" t="n"/>
      <c r="E1195" s="13" t="n"/>
      <c r="F1195" s="15">
        <f>IF($E1195="","",IFERROR(INDEX('Sucursales y productos'!$E$2:$E$301,MATCH($E1195,'Sucursales y productos'!$D$2:$D$301,0)),"Código no cargado"))</f>
        <v/>
      </c>
      <c r="G1195" s="15">
        <f>IF($E1195="","",IFERROR(INDEX('Sucursales y productos'!$F$2:$F$301,MATCH($E1195,'Sucursales y productos'!$D$2:$D$301,0)),""))</f>
        <v/>
      </c>
      <c r="H1195" s="16" t="n"/>
      <c r="I1195" s="16" t="n"/>
      <c r="J1195" s="14" t="n"/>
      <c r="K1195" s="16" t="n"/>
      <c r="L1195" s="14" t="n"/>
      <c r="M1195" s="13" t="n"/>
      <c r="N1195" s="17">
        <f>IF(OR($H1195="",$I1195=""),"",MAX(0,$H1195-$I1195))</f>
        <v/>
      </c>
      <c r="O1195" s="17">
        <f>IF(OR($I1195="",$K1195=""),"",$K1195-$I1195)</f>
        <v/>
      </c>
      <c r="P1195" s="18">
        <f>IF($E1195="","",IFERROR(INDEX('Sucursales y productos'!$G$2:$G$301,MATCH($E1195,'Sucursales y productos'!$D$2:$D$301,0)),0))</f>
        <v/>
      </c>
      <c r="Q1195" s="18">
        <f>IF($O1195="","",$O1195*N($P1195))</f>
        <v/>
      </c>
      <c r="R1195" s="18">
        <f>IF($I1195="","",$I1195*N($P1195))</f>
        <v/>
      </c>
      <c r="S1195" s="15">
        <f>IF($E1195="","",IF($I1195="","Pedido sin enviar",IF($K1195="",IF(N($I1195)&lt;N($H1195),"Envío parcial · en camino","En camino"),IF($K1195=$I1195,IF(N($I1195)&lt;N($H1195),"Recibido · envío parcial","Recibido OK"),"Recibido con diferencia"))))</f>
        <v/>
      </c>
      <c r="T1195" s="13" t="n"/>
      <c r="U1195" s="15">
        <f>IF(OR($A1195="",$A1195&lt;&gt;Remito!$C$3),"",COUNTIF($A$2:$A1195,$A1195))</f>
        <v/>
      </c>
    </row>
    <row r="1196">
      <c r="A1196" s="13" t="n"/>
      <c r="B1196" s="14" t="n"/>
      <c r="C1196" s="13" t="n"/>
      <c r="D1196" s="13" t="n"/>
      <c r="E1196" s="13" t="n"/>
      <c r="F1196" s="15">
        <f>IF($E1196="","",IFERROR(INDEX('Sucursales y productos'!$E$2:$E$301,MATCH($E1196,'Sucursales y productos'!$D$2:$D$301,0)),"Código no cargado"))</f>
        <v/>
      </c>
      <c r="G1196" s="15">
        <f>IF($E1196="","",IFERROR(INDEX('Sucursales y productos'!$F$2:$F$301,MATCH($E1196,'Sucursales y productos'!$D$2:$D$301,0)),""))</f>
        <v/>
      </c>
      <c r="H1196" s="16" t="n"/>
      <c r="I1196" s="16" t="n"/>
      <c r="J1196" s="14" t="n"/>
      <c r="K1196" s="16" t="n"/>
      <c r="L1196" s="14" t="n"/>
      <c r="M1196" s="13" t="n"/>
      <c r="N1196" s="17">
        <f>IF(OR($H1196="",$I1196=""),"",MAX(0,$H1196-$I1196))</f>
        <v/>
      </c>
      <c r="O1196" s="17">
        <f>IF(OR($I1196="",$K1196=""),"",$K1196-$I1196)</f>
        <v/>
      </c>
      <c r="P1196" s="18">
        <f>IF($E1196="","",IFERROR(INDEX('Sucursales y productos'!$G$2:$G$301,MATCH($E1196,'Sucursales y productos'!$D$2:$D$301,0)),0))</f>
        <v/>
      </c>
      <c r="Q1196" s="18">
        <f>IF($O1196="","",$O1196*N($P1196))</f>
        <v/>
      </c>
      <c r="R1196" s="18">
        <f>IF($I1196="","",$I1196*N($P1196))</f>
        <v/>
      </c>
      <c r="S1196" s="15">
        <f>IF($E1196="","",IF($I1196="","Pedido sin enviar",IF($K1196="",IF(N($I1196)&lt;N($H1196),"Envío parcial · en camino","En camino"),IF($K1196=$I1196,IF(N($I1196)&lt;N($H1196),"Recibido · envío parcial","Recibido OK"),"Recibido con diferencia"))))</f>
        <v/>
      </c>
      <c r="T1196" s="13" t="n"/>
      <c r="U1196" s="15">
        <f>IF(OR($A1196="",$A1196&lt;&gt;Remito!$C$3),"",COUNTIF($A$2:$A1196,$A1196))</f>
        <v/>
      </c>
    </row>
    <row r="1197">
      <c r="A1197" s="13" t="n"/>
      <c r="B1197" s="14" t="n"/>
      <c r="C1197" s="13" t="n"/>
      <c r="D1197" s="13" t="n"/>
      <c r="E1197" s="13" t="n"/>
      <c r="F1197" s="15">
        <f>IF($E1197="","",IFERROR(INDEX('Sucursales y productos'!$E$2:$E$301,MATCH($E1197,'Sucursales y productos'!$D$2:$D$301,0)),"Código no cargado"))</f>
        <v/>
      </c>
      <c r="G1197" s="15">
        <f>IF($E1197="","",IFERROR(INDEX('Sucursales y productos'!$F$2:$F$301,MATCH($E1197,'Sucursales y productos'!$D$2:$D$301,0)),""))</f>
        <v/>
      </c>
      <c r="H1197" s="16" t="n"/>
      <c r="I1197" s="16" t="n"/>
      <c r="J1197" s="14" t="n"/>
      <c r="K1197" s="16" t="n"/>
      <c r="L1197" s="14" t="n"/>
      <c r="M1197" s="13" t="n"/>
      <c r="N1197" s="17">
        <f>IF(OR($H1197="",$I1197=""),"",MAX(0,$H1197-$I1197))</f>
        <v/>
      </c>
      <c r="O1197" s="17">
        <f>IF(OR($I1197="",$K1197=""),"",$K1197-$I1197)</f>
        <v/>
      </c>
      <c r="P1197" s="18">
        <f>IF($E1197="","",IFERROR(INDEX('Sucursales y productos'!$G$2:$G$301,MATCH($E1197,'Sucursales y productos'!$D$2:$D$301,0)),0))</f>
        <v/>
      </c>
      <c r="Q1197" s="18">
        <f>IF($O1197="","",$O1197*N($P1197))</f>
        <v/>
      </c>
      <c r="R1197" s="18">
        <f>IF($I1197="","",$I1197*N($P1197))</f>
        <v/>
      </c>
      <c r="S1197" s="15">
        <f>IF($E1197="","",IF($I1197="","Pedido sin enviar",IF($K1197="",IF(N($I1197)&lt;N($H1197),"Envío parcial · en camino","En camino"),IF($K1197=$I1197,IF(N($I1197)&lt;N($H1197),"Recibido · envío parcial","Recibido OK"),"Recibido con diferencia"))))</f>
        <v/>
      </c>
      <c r="T1197" s="13" t="n"/>
      <c r="U1197" s="15">
        <f>IF(OR($A1197="",$A1197&lt;&gt;Remito!$C$3),"",COUNTIF($A$2:$A1197,$A1197))</f>
        <v/>
      </c>
    </row>
    <row r="1198">
      <c r="A1198" s="13" t="n"/>
      <c r="B1198" s="14" t="n"/>
      <c r="C1198" s="13" t="n"/>
      <c r="D1198" s="13" t="n"/>
      <c r="E1198" s="13" t="n"/>
      <c r="F1198" s="15">
        <f>IF($E1198="","",IFERROR(INDEX('Sucursales y productos'!$E$2:$E$301,MATCH($E1198,'Sucursales y productos'!$D$2:$D$301,0)),"Código no cargado"))</f>
        <v/>
      </c>
      <c r="G1198" s="15">
        <f>IF($E1198="","",IFERROR(INDEX('Sucursales y productos'!$F$2:$F$301,MATCH($E1198,'Sucursales y productos'!$D$2:$D$301,0)),""))</f>
        <v/>
      </c>
      <c r="H1198" s="16" t="n"/>
      <c r="I1198" s="16" t="n"/>
      <c r="J1198" s="14" t="n"/>
      <c r="K1198" s="16" t="n"/>
      <c r="L1198" s="14" t="n"/>
      <c r="M1198" s="13" t="n"/>
      <c r="N1198" s="17">
        <f>IF(OR($H1198="",$I1198=""),"",MAX(0,$H1198-$I1198))</f>
        <v/>
      </c>
      <c r="O1198" s="17">
        <f>IF(OR($I1198="",$K1198=""),"",$K1198-$I1198)</f>
        <v/>
      </c>
      <c r="P1198" s="18">
        <f>IF($E1198="","",IFERROR(INDEX('Sucursales y productos'!$G$2:$G$301,MATCH($E1198,'Sucursales y productos'!$D$2:$D$301,0)),0))</f>
        <v/>
      </c>
      <c r="Q1198" s="18">
        <f>IF($O1198="","",$O1198*N($P1198))</f>
        <v/>
      </c>
      <c r="R1198" s="18">
        <f>IF($I1198="","",$I1198*N($P1198))</f>
        <v/>
      </c>
      <c r="S1198" s="15">
        <f>IF($E1198="","",IF($I1198="","Pedido sin enviar",IF($K1198="",IF(N($I1198)&lt;N($H1198),"Envío parcial · en camino","En camino"),IF($K1198=$I1198,IF(N($I1198)&lt;N($H1198),"Recibido · envío parcial","Recibido OK"),"Recibido con diferencia"))))</f>
        <v/>
      </c>
      <c r="T1198" s="13" t="n"/>
      <c r="U1198" s="15">
        <f>IF(OR($A1198="",$A1198&lt;&gt;Remito!$C$3),"",COUNTIF($A$2:$A1198,$A1198))</f>
        <v/>
      </c>
    </row>
    <row r="1199">
      <c r="A1199" s="13" t="n"/>
      <c r="B1199" s="14" t="n"/>
      <c r="C1199" s="13" t="n"/>
      <c r="D1199" s="13" t="n"/>
      <c r="E1199" s="13" t="n"/>
      <c r="F1199" s="15">
        <f>IF($E1199="","",IFERROR(INDEX('Sucursales y productos'!$E$2:$E$301,MATCH($E1199,'Sucursales y productos'!$D$2:$D$301,0)),"Código no cargado"))</f>
        <v/>
      </c>
      <c r="G1199" s="15">
        <f>IF($E1199="","",IFERROR(INDEX('Sucursales y productos'!$F$2:$F$301,MATCH($E1199,'Sucursales y productos'!$D$2:$D$301,0)),""))</f>
        <v/>
      </c>
      <c r="H1199" s="16" t="n"/>
      <c r="I1199" s="16" t="n"/>
      <c r="J1199" s="14" t="n"/>
      <c r="K1199" s="16" t="n"/>
      <c r="L1199" s="14" t="n"/>
      <c r="M1199" s="13" t="n"/>
      <c r="N1199" s="17">
        <f>IF(OR($H1199="",$I1199=""),"",MAX(0,$H1199-$I1199))</f>
        <v/>
      </c>
      <c r="O1199" s="17">
        <f>IF(OR($I1199="",$K1199=""),"",$K1199-$I1199)</f>
        <v/>
      </c>
      <c r="P1199" s="18">
        <f>IF($E1199="","",IFERROR(INDEX('Sucursales y productos'!$G$2:$G$301,MATCH($E1199,'Sucursales y productos'!$D$2:$D$301,0)),0))</f>
        <v/>
      </c>
      <c r="Q1199" s="18">
        <f>IF($O1199="","",$O1199*N($P1199))</f>
        <v/>
      </c>
      <c r="R1199" s="18">
        <f>IF($I1199="","",$I1199*N($P1199))</f>
        <v/>
      </c>
      <c r="S1199" s="15">
        <f>IF($E1199="","",IF($I1199="","Pedido sin enviar",IF($K1199="",IF(N($I1199)&lt;N($H1199),"Envío parcial · en camino","En camino"),IF($K1199=$I1199,IF(N($I1199)&lt;N($H1199),"Recibido · envío parcial","Recibido OK"),"Recibido con diferencia"))))</f>
        <v/>
      </c>
      <c r="T1199" s="13" t="n"/>
      <c r="U1199" s="15">
        <f>IF(OR($A1199="",$A1199&lt;&gt;Remito!$C$3),"",COUNTIF($A$2:$A1199,$A1199))</f>
        <v/>
      </c>
    </row>
    <row r="1200">
      <c r="A1200" s="13" t="n"/>
      <c r="B1200" s="14" t="n"/>
      <c r="C1200" s="13" t="n"/>
      <c r="D1200" s="13" t="n"/>
      <c r="E1200" s="13" t="n"/>
      <c r="F1200" s="15">
        <f>IF($E1200="","",IFERROR(INDEX('Sucursales y productos'!$E$2:$E$301,MATCH($E1200,'Sucursales y productos'!$D$2:$D$301,0)),"Código no cargado"))</f>
        <v/>
      </c>
      <c r="G1200" s="15">
        <f>IF($E1200="","",IFERROR(INDEX('Sucursales y productos'!$F$2:$F$301,MATCH($E1200,'Sucursales y productos'!$D$2:$D$301,0)),""))</f>
        <v/>
      </c>
      <c r="H1200" s="16" t="n"/>
      <c r="I1200" s="16" t="n"/>
      <c r="J1200" s="14" t="n"/>
      <c r="K1200" s="16" t="n"/>
      <c r="L1200" s="14" t="n"/>
      <c r="M1200" s="13" t="n"/>
      <c r="N1200" s="17">
        <f>IF(OR($H1200="",$I1200=""),"",MAX(0,$H1200-$I1200))</f>
        <v/>
      </c>
      <c r="O1200" s="17">
        <f>IF(OR($I1200="",$K1200=""),"",$K1200-$I1200)</f>
        <v/>
      </c>
      <c r="P1200" s="18">
        <f>IF($E1200="","",IFERROR(INDEX('Sucursales y productos'!$G$2:$G$301,MATCH($E1200,'Sucursales y productos'!$D$2:$D$301,0)),0))</f>
        <v/>
      </c>
      <c r="Q1200" s="18">
        <f>IF($O1200="","",$O1200*N($P1200))</f>
        <v/>
      </c>
      <c r="R1200" s="18">
        <f>IF($I1200="","",$I1200*N($P1200))</f>
        <v/>
      </c>
      <c r="S1200" s="15">
        <f>IF($E1200="","",IF($I1200="","Pedido sin enviar",IF($K1200="",IF(N($I1200)&lt;N($H1200),"Envío parcial · en camino","En camino"),IF($K1200=$I1200,IF(N($I1200)&lt;N($H1200),"Recibido · envío parcial","Recibido OK"),"Recibido con diferencia"))))</f>
        <v/>
      </c>
      <c r="T1200" s="13" t="n"/>
      <c r="U1200" s="15">
        <f>IF(OR($A1200="",$A1200&lt;&gt;Remito!$C$3),"",COUNTIF($A$2:$A1200,$A1200))</f>
        <v/>
      </c>
    </row>
    <row r="1201">
      <c r="A1201" s="13" t="n"/>
      <c r="B1201" s="14" t="n"/>
      <c r="C1201" s="13" t="n"/>
      <c r="D1201" s="13" t="n"/>
      <c r="E1201" s="13" t="n"/>
      <c r="F1201" s="15">
        <f>IF($E1201="","",IFERROR(INDEX('Sucursales y productos'!$E$2:$E$301,MATCH($E1201,'Sucursales y productos'!$D$2:$D$301,0)),"Código no cargado"))</f>
        <v/>
      </c>
      <c r="G1201" s="15">
        <f>IF($E1201="","",IFERROR(INDEX('Sucursales y productos'!$F$2:$F$301,MATCH($E1201,'Sucursales y productos'!$D$2:$D$301,0)),""))</f>
        <v/>
      </c>
      <c r="H1201" s="16" t="n"/>
      <c r="I1201" s="16" t="n"/>
      <c r="J1201" s="14" t="n"/>
      <c r="K1201" s="16" t="n"/>
      <c r="L1201" s="14" t="n"/>
      <c r="M1201" s="13" t="n"/>
      <c r="N1201" s="17">
        <f>IF(OR($H1201="",$I1201=""),"",MAX(0,$H1201-$I1201))</f>
        <v/>
      </c>
      <c r="O1201" s="17">
        <f>IF(OR($I1201="",$K1201=""),"",$K1201-$I1201)</f>
        <v/>
      </c>
      <c r="P1201" s="18">
        <f>IF($E1201="","",IFERROR(INDEX('Sucursales y productos'!$G$2:$G$301,MATCH($E1201,'Sucursales y productos'!$D$2:$D$301,0)),0))</f>
        <v/>
      </c>
      <c r="Q1201" s="18">
        <f>IF($O1201="","",$O1201*N($P1201))</f>
        <v/>
      </c>
      <c r="R1201" s="18">
        <f>IF($I1201="","",$I1201*N($P1201))</f>
        <v/>
      </c>
      <c r="S1201" s="15">
        <f>IF($E1201="","",IF($I1201="","Pedido sin enviar",IF($K1201="",IF(N($I1201)&lt;N($H1201),"Envío parcial · en camino","En camino"),IF($K1201=$I1201,IF(N($I1201)&lt;N($H1201),"Recibido · envío parcial","Recibido OK"),"Recibido con diferencia"))))</f>
        <v/>
      </c>
      <c r="T1201" s="13" t="n"/>
      <c r="U1201" s="15">
        <f>IF(OR($A1201="",$A1201&lt;&gt;Remito!$C$3),"",COUNTIF($A$2:$A1201,$A1201))</f>
        <v/>
      </c>
    </row>
  </sheetData>
  <conditionalFormatting sqref="S2:S1201">
    <cfRule type="expression" priority="1" dxfId="0">
      <formula>$S2="Recibido OK"</formula>
    </cfRule>
    <cfRule type="expression" priority="2" dxfId="1">
      <formula>$S2="Recibido con diferencia"</formula>
    </cfRule>
    <cfRule type="expression" priority="3" dxfId="2">
      <formula>$S2="Pedido sin enviar"</formula>
    </cfRule>
    <cfRule type="expression" priority="4" dxfId="3">
      <formula>OR(LEFT($S2,5)="Envío",$S2="En camino",$S2="Recibido · envío parcial")</formula>
    </cfRule>
  </conditionalFormatting>
  <conditionalFormatting sqref="C2:D1201">
    <cfRule type="expression" priority="5" dxfId="4">
      <formula>AND($C2&lt;&gt;"",$C2=$D2)</formula>
    </cfRule>
  </conditionalFormatting>
  <conditionalFormatting sqref="F2:F1201">
    <cfRule type="expression" priority="6" dxfId="5">
      <formula>$F2="Código no cargado"</formula>
    </cfRule>
  </conditionalFormatting>
  <dataValidations count="3">
    <dataValidation sqref="C2:C1201" showDropDown="0" showInputMessage="0" showErrorMessage="0" allowBlank="1" type="list">
      <formula1>='Sucursales y productos'!$A$2:$A$21</formula1>
    </dataValidation>
    <dataValidation sqref="D2:D1201" showDropDown="0" showInputMessage="0" showErrorMessage="0" allowBlank="1" type="list">
      <formula1>='Sucursales y productos'!$A$2:$A$21</formula1>
    </dataValidation>
    <dataValidation sqref="E2:E1201" showDropDown="0" showInputMessage="0" showErrorMessage="0" allowBlank="1" type="list">
      <formula1>='Sucursales y productos'!$D$2:$D$301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 fitToPage="1"/>
  </sheetPr>
  <dimension ref="B1:I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30" customWidth="1" min="4" max="4"/>
    <col width="9" customWidth="1" min="5" max="5"/>
    <col width="12" customWidth="1" min="6" max="6"/>
    <col width="12" customWidth="1" min="7" max="7"/>
    <col width="12" customWidth="1" min="8" max="8"/>
    <col width="26" customWidth="1" min="9" max="9"/>
  </cols>
  <sheetData>
    <row r="1">
      <c r="B1" s="19" t="inlineStr">
        <is>
          <t>Remito interno de transferencia entre sucursales</t>
        </is>
      </c>
    </row>
    <row r="3">
      <c r="B3" t="inlineStr">
        <is>
          <t>N° de transferencia</t>
        </is>
      </c>
      <c r="C3" s="20" t="n">
        <v>101</v>
      </c>
    </row>
    <row r="4">
      <c r="B4" s="21" t="inlineStr">
        <is>
          <t>Fecha del pedido</t>
        </is>
      </c>
      <c r="D4" s="22">
        <f>IF($C$3="","",IFERROR(IF(INDEX(Transferencias!$B$2:$B$1201,MATCH($C$3,Transferencias!$A$2:$A$1201,0))="","",INDEX(Transferencias!$B$2:$B$1201,MATCH($C$3,Transferencias!$A$2:$A$1201,0))),"No existe"))</f>
        <v/>
      </c>
      <c r="F4" s="21" t="inlineStr">
        <is>
          <t>Estado</t>
        </is>
      </c>
      <c r="G4" s="23">
        <f>IF($C$3="","",IF(COUNTIF(Transferencias!$A$2:$A$1201,$C$3)=0,"",IF(COUNTIFS(Transferencias!$A$2:$A$1201,$C$3,Transferencias!$S$2:$S$1201,"Recibido con diferencia")&gt;0,"Con diferencias",IF(COUNTIFS(Transferencias!$A$2:$A$1201,$C$3,Transferencias!$K$2:$K$1201,"")&gt;0,"Pendiente de recibir","Recibida completa"))))</f>
        <v/>
      </c>
    </row>
    <row r="5">
      <c r="B5" s="21" t="inlineStr">
        <is>
          <t>Origen</t>
        </is>
      </c>
      <c r="D5" s="24">
        <f>IF($C$3="","",IFERROR(IF(INDEX(Transferencias!$C$2:$C$1201,MATCH($C$3,Transferencias!$A$2:$A$1201,0))="","",INDEX(Transferencias!$C$2:$C$1201,MATCH($C$3,Transferencias!$A$2:$A$1201,0))),"No existe"))</f>
        <v/>
      </c>
    </row>
    <row r="6">
      <c r="B6" s="21" t="inlineStr">
        <is>
          <t>Destino</t>
        </is>
      </c>
      <c r="D6" s="24">
        <f>IF($C$3="","",IFERROR(IF(INDEX(Transferencias!$D$2:$D$1201,MATCH($C$3,Transferencias!$A$2:$A$1201,0))="","",INDEX(Transferencias!$D$2:$D$1201,MATCH($C$3,Transferencias!$A$2:$A$1201,0))),"No existe"))</f>
        <v/>
      </c>
    </row>
    <row r="7">
      <c r="B7" s="21" t="inlineStr">
        <is>
          <t>Fecha de envío</t>
        </is>
      </c>
      <c r="D7" s="22">
        <f>IF($C$3="","",IFERROR(IF(INDEX(Transferencias!$J$2:$J$1201,MATCH($C$3,Transferencias!$A$2:$A$1201,0))="","",INDEX(Transferencias!$J$2:$J$1201,MATCH($C$3,Transferencias!$A$2:$A$1201,0))),"No existe"))</f>
        <v/>
      </c>
    </row>
    <row r="8">
      <c r="B8" s="21" t="inlineStr">
        <is>
          <t>Fecha de recepción</t>
        </is>
      </c>
      <c r="D8" s="22">
        <f>IF($C$3="","",IFERROR(IF(INDEX(Transferencias!$L$2:$L$1201,MATCH($C$3,Transferencias!$A$2:$A$1201,0))="","",INDEX(Transferencias!$L$2:$L$1201,MATCH($C$3,Transferencias!$A$2:$A$1201,0))),"No existe"))</f>
        <v/>
      </c>
    </row>
    <row r="9">
      <c r="B9" s="21" t="inlineStr">
        <is>
          <t>Recibió</t>
        </is>
      </c>
      <c r="D9" s="24">
        <f>IF($C$3="","",IFERROR(IF(INDEX(Transferencias!$M$2:$M$1201,MATCH($C$3,Transferencias!$A$2:$A$1201,0))="","",INDEX(Transferencias!$M$2:$M$1201,MATCH($C$3,Transferencias!$A$2:$A$1201,0))),"No existe"))</f>
        <v/>
      </c>
    </row>
    <row r="11" ht="26" customHeight="1">
      <c r="B11" s="9" t="inlineStr">
        <is>
          <t>N°</t>
        </is>
      </c>
      <c r="C11" s="9" t="inlineStr">
        <is>
          <t>Código</t>
        </is>
      </c>
      <c r="D11" s="9" t="inlineStr">
        <is>
          <t>Producto</t>
        </is>
      </c>
      <c r="E11" s="9" t="inlineStr">
        <is>
          <t>Unidad</t>
        </is>
      </c>
      <c r="F11" s="9" t="inlineStr">
        <is>
          <t>Pedido</t>
        </is>
      </c>
      <c r="G11" s="9" t="inlineStr">
        <is>
          <t>Enviado</t>
        </is>
      </c>
      <c r="H11" s="9" t="inlineStr">
        <is>
          <t>Recibido</t>
        </is>
      </c>
      <c r="I11" s="9" t="inlineStr">
        <is>
          <t>Observaciones</t>
        </is>
      </c>
    </row>
    <row r="12" ht="20" customHeight="1">
      <c r="B12" s="11">
        <f>IF(COUNTIF(Transferencias!$U$2:$U$1201,1)=0,"",1)</f>
        <v/>
      </c>
      <c r="C12" s="11">
        <f>IF($B12="","",IF(INDEX(Transferencias!$E$2:$E$1201,MATCH(1,Transferencias!$U$2:$U$1201,0))="","",INDEX(Transferencias!$E$2:$E$1201,MATCH(1,Transferencias!$U$2:$U$1201,0))))</f>
        <v/>
      </c>
      <c r="D12" s="11">
        <f>IF($B12="","",IF(INDEX(Transferencias!$F$2:$F$1201,MATCH(1,Transferencias!$U$2:$U$1201,0))="","",INDEX(Transferencias!$F$2:$F$1201,MATCH(1,Transferencias!$U$2:$U$1201,0))))</f>
        <v/>
      </c>
      <c r="E12" s="11">
        <f>IF($B12="","",IF(INDEX(Transferencias!$G$2:$G$1201,MATCH(1,Transferencias!$U$2:$U$1201,0))="","",INDEX(Transferencias!$G$2:$G$1201,MATCH(1,Transferencias!$U$2:$U$1201,0))))</f>
        <v/>
      </c>
      <c r="F12" s="25">
        <f>IF($B12="","",IF(INDEX(Transferencias!$H$2:$H$1201,MATCH(1,Transferencias!$U$2:$U$1201,0))="","",INDEX(Transferencias!$H$2:$H$1201,MATCH(1,Transferencias!$U$2:$U$1201,0))))</f>
        <v/>
      </c>
      <c r="G12" s="25">
        <f>IF($B12="","",IF(INDEX(Transferencias!$I$2:$I$1201,MATCH(1,Transferencias!$U$2:$U$1201,0))="","",INDEX(Transferencias!$I$2:$I$1201,MATCH(1,Transferencias!$U$2:$U$1201,0))))</f>
        <v/>
      </c>
      <c r="H12" s="25">
        <f>IF($B12="","",IF(INDEX(Transferencias!$K$2:$K$1201,MATCH(1,Transferencias!$U$2:$U$1201,0))="","",INDEX(Transferencias!$K$2:$K$1201,MATCH(1,Transferencias!$U$2:$U$1201,0))))</f>
        <v/>
      </c>
      <c r="I12" s="11">
        <f>IF($B12="","",IF(INDEX(Transferencias!$T$2:$T$1201,MATCH(1,Transferencias!$U$2:$U$1201,0))="","",INDEX(Transferencias!$T$2:$T$1201,MATCH(1,Transferencias!$U$2:$U$1201,0))))</f>
        <v/>
      </c>
    </row>
    <row r="13" ht="20" customHeight="1">
      <c r="B13" s="11">
        <f>IF(COUNTIF(Transferencias!$U$2:$U$1201,2)=0,"",2)</f>
        <v/>
      </c>
      <c r="C13" s="11">
        <f>IF($B13="","",IF(INDEX(Transferencias!$E$2:$E$1201,MATCH(2,Transferencias!$U$2:$U$1201,0))="","",INDEX(Transferencias!$E$2:$E$1201,MATCH(2,Transferencias!$U$2:$U$1201,0))))</f>
        <v/>
      </c>
      <c r="D13" s="11">
        <f>IF($B13="","",IF(INDEX(Transferencias!$F$2:$F$1201,MATCH(2,Transferencias!$U$2:$U$1201,0))="","",INDEX(Transferencias!$F$2:$F$1201,MATCH(2,Transferencias!$U$2:$U$1201,0))))</f>
        <v/>
      </c>
      <c r="E13" s="11">
        <f>IF($B13="","",IF(INDEX(Transferencias!$G$2:$G$1201,MATCH(2,Transferencias!$U$2:$U$1201,0))="","",INDEX(Transferencias!$G$2:$G$1201,MATCH(2,Transferencias!$U$2:$U$1201,0))))</f>
        <v/>
      </c>
      <c r="F13" s="25">
        <f>IF($B13="","",IF(INDEX(Transferencias!$H$2:$H$1201,MATCH(2,Transferencias!$U$2:$U$1201,0))="","",INDEX(Transferencias!$H$2:$H$1201,MATCH(2,Transferencias!$U$2:$U$1201,0))))</f>
        <v/>
      </c>
      <c r="G13" s="25">
        <f>IF($B13="","",IF(INDEX(Transferencias!$I$2:$I$1201,MATCH(2,Transferencias!$U$2:$U$1201,0))="","",INDEX(Transferencias!$I$2:$I$1201,MATCH(2,Transferencias!$U$2:$U$1201,0))))</f>
        <v/>
      </c>
      <c r="H13" s="25">
        <f>IF($B13="","",IF(INDEX(Transferencias!$K$2:$K$1201,MATCH(2,Transferencias!$U$2:$U$1201,0))="","",INDEX(Transferencias!$K$2:$K$1201,MATCH(2,Transferencias!$U$2:$U$1201,0))))</f>
        <v/>
      </c>
      <c r="I13" s="11">
        <f>IF($B13="","",IF(INDEX(Transferencias!$T$2:$T$1201,MATCH(2,Transferencias!$U$2:$U$1201,0))="","",INDEX(Transferencias!$T$2:$T$1201,MATCH(2,Transferencias!$U$2:$U$1201,0))))</f>
        <v/>
      </c>
    </row>
    <row r="14" ht="20" customHeight="1">
      <c r="B14" s="11">
        <f>IF(COUNTIF(Transferencias!$U$2:$U$1201,3)=0,"",3)</f>
        <v/>
      </c>
      <c r="C14" s="11">
        <f>IF($B14="","",IF(INDEX(Transferencias!$E$2:$E$1201,MATCH(3,Transferencias!$U$2:$U$1201,0))="","",INDEX(Transferencias!$E$2:$E$1201,MATCH(3,Transferencias!$U$2:$U$1201,0))))</f>
        <v/>
      </c>
      <c r="D14" s="11">
        <f>IF($B14="","",IF(INDEX(Transferencias!$F$2:$F$1201,MATCH(3,Transferencias!$U$2:$U$1201,0))="","",INDEX(Transferencias!$F$2:$F$1201,MATCH(3,Transferencias!$U$2:$U$1201,0))))</f>
        <v/>
      </c>
      <c r="E14" s="11">
        <f>IF($B14="","",IF(INDEX(Transferencias!$G$2:$G$1201,MATCH(3,Transferencias!$U$2:$U$1201,0))="","",INDEX(Transferencias!$G$2:$G$1201,MATCH(3,Transferencias!$U$2:$U$1201,0))))</f>
        <v/>
      </c>
      <c r="F14" s="25">
        <f>IF($B14="","",IF(INDEX(Transferencias!$H$2:$H$1201,MATCH(3,Transferencias!$U$2:$U$1201,0))="","",INDEX(Transferencias!$H$2:$H$1201,MATCH(3,Transferencias!$U$2:$U$1201,0))))</f>
        <v/>
      </c>
      <c r="G14" s="25">
        <f>IF($B14="","",IF(INDEX(Transferencias!$I$2:$I$1201,MATCH(3,Transferencias!$U$2:$U$1201,0))="","",INDEX(Transferencias!$I$2:$I$1201,MATCH(3,Transferencias!$U$2:$U$1201,0))))</f>
        <v/>
      </c>
      <c r="H14" s="25">
        <f>IF($B14="","",IF(INDEX(Transferencias!$K$2:$K$1201,MATCH(3,Transferencias!$U$2:$U$1201,0))="","",INDEX(Transferencias!$K$2:$K$1201,MATCH(3,Transferencias!$U$2:$U$1201,0))))</f>
        <v/>
      </c>
      <c r="I14" s="11">
        <f>IF($B14="","",IF(INDEX(Transferencias!$T$2:$T$1201,MATCH(3,Transferencias!$U$2:$U$1201,0))="","",INDEX(Transferencias!$T$2:$T$1201,MATCH(3,Transferencias!$U$2:$U$1201,0))))</f>
        <v/>
      </c>
    </row>
    <row r="15" ht="20" customHeight="1">
      <c r="B15" s="11">
        <f>IF(COUNTIF(Transferencias!$U$2:$U$1201,4)=0,"",4)</f>
        <v/>
      </c>
      <c r="C15" s="11">
        <f>IF($B15="","",IF(INDEX(Transferencias!$E$2:$E$1201,MATCH(4,Transferencias!$U$2:$U$1201,0))="","",INDEX(Transferencias!$E$2:$E$1201,MATCH(4,Transferencias!$U$2:$U$1201,0))))</f>
        <v/>
      </c>
      <c r="D15" s="11">
        <f>IF($B15="","",IF(INDEX(Transferencias!$F$2:$F$1201,MATCH(4,Transferencias!$U$2:$U$1201,0))="","",INDEX(Transferencias!$F$2:$F$1201,MATCH(4,Transferencias!$U$2:$U$1201,0))))</f>
        <v/>
      </c>
      <c r="E15" s="11">
        <f>IF($B15="","",IF(INDEX(Transferencias!$G$2:$G$1201,MATCH(4,Transferencias!$U$2:$U$1201,0))="","",INDEX(Transferencias!$G$2:$G$1201,MATCH(4,Transferencias!$U$2:$U$1201,0))))</f>
        <v/>
      </c>
      <c r="F15" s="25">
        <f>IF($B15="","",IF(INDEX(Transferencias!$H$2:$H$1201,MATCH(4,Transferencias!$U$2:$U$1201,0))="","",INDEX(Transferencias!$H$2:$H$1201,MATCH(4,Transferencias!$U$2:$U$1201,0))))</f>
        <v/>
      </c>
      <c r="G15" s="25">
        <f>IF($B15="","",IF(INDEX(Transferencias!$I$2:$I$1201,MATCH(4,Transferencias!$U$2:$U$1201,0))="","",INDEX(Transferencias!$I$2:$I$1201,MATCH(4,Transferencias!$U$2:$U$1201,0))))</f>
        <v/>
      </c>
      <c r="H15" s="25">
        <f>IF($B15="","",IF(INDEX(Transferencias!$K$2:$K$1201,MATCH(4,Transferencias!$U$2:$U$1201,0))="","",INDEX(Transferencias!$K$2:$K$1201,MATCH(4,Transferencias!$U$2:$U$1201,0))))</f>
        <v/>
      </c>
      <c r="I15" s="11">
        <f>IF($B15="","",IF(INDEX(Transferencias!$T$2:$T$1201,MATCH(4,Transferencias!$U$2:$U$1201,0))="","",INDEX(Transferencias!$T$2:$T$1201,MATCH(4,Transferencias!$U$2:$U$1201,0))))</f>
        <v/>
      </c>
    </row>
    <row r="16" ht="20" customHeight="1">
      <c r="B16" s="11">
        <f>IF(COUNTIF(Transferencias!$U$2:$U$1201,5)=0,"",5)</f>
        <v/>
      </c>
      <c r="C16" s="11">
        <f>IF($B16="","",IF(INDEX(Transferencias!$E$2:$E$1201,MATCH(5,Transferencias!$U$2:$U$1201,0))="","",INDEX(Transferencias!$E$2:$E$1201,MATCH(5,Transferencias!$U$2:$U$1201,0))))</f>
        <v/>
      </c>
      <c r="D16" s="11">
        <f>IF($B16="","",IF(INDEX(Transferencias!$F$2:$F$1201,MATCH(5,Transferencias!$U$2:$U$1201,0))="","",INDEX(Transferencias!$F$2:$F$1201,MATCH(5,Transferencias!$U$2:$U$1201,0))))</f>
        <v/>
      </c>
      <c r="E16" s="11">
        <f>IF($B16="","",IF(INDEX(Transferencias!$G$2:$G$1201,MATCH(5,Transferencias!$U$2:$U$1201,0))="","",INDEX(Transferencias!$G$2:$G$1201,MATCH(5,Transferencias!$U$2:$U$1201,0))))</f>
        <v/>
      </c>
      <c r="F16" s="25">
        <f>IF($B16="","",IF(INDEX(Transferencias!$H$2:$H$1201,MATCH(5,Transferencias!$U$2:$U$1201,0))="","",INDEX(Transferencias!$H$2:$H$1201,MATCH(5,Transferencias!$U$2:$U$1201,0))))</f>
        <v/>
      </c>
      <c r="G16" s="25">
        <f>IF($B16="","",IF(INDEX(Transferencias!$I$2:$I$1201,MATCH(5,Transferencias!$U$2:$U$1201,0))="","",INDEX(Transferencias!$I$2:$I$1201,MATCH(5,Transferencias!$U$2:$U$1201,0))))</f>
        <v/>
      </c>
      <c r="H16" s="25">
        <f>IF($B16="","",IF(INDEX(Transferencias!$K$2:$K$1201,MATCH(5,Transferencias!$U$2:$U$1201,0))="","",INDEX(Transferencias!$K$2:$K$1201,MATCH(5,Transferencias!$U$2:$U$1201,0))))</f>
        <v/>
      </c>
      <c r="I16" s="11">
        <f>IF($B16="","",IF(INDEX(Transferencias!$T$2:$T$1201,MATCH(5,Transferencias!$U$2:$U$1201,0))="","",INDEX(Transferencias!$T$2:$T$1201,MATCH(5,Transferencias!$U$2:$U$1201,0))))</f>
        <v/>
      </c>
    </row>
    <row r="17" ht="20" customHeight="1">
      <c r="B17" s="11">
        <f>IF(COUNTIF(Transferencias!$U$2:$U$1201,6)=0,"",6)</f>
        <v/>
      </c>
      <c r="C17" s="11">
        <f>IF($B17="","",IF(INDEX(Transferencias!$E$2:$E$1201,MATCH(6,Transferencias!$U$2:$U$1201,0))="","",INDEX(Transferencias!$E$2:$E$1201,MATCH(6,Transferencias!$U$2:$U$1201,0))))</f>
        <v/>
      </c>
      <c r="D17" s="11">
        <f>IF($B17="","",IF(INDEX(Transferencias!$F$2:$F$1201,MATCH(6,Transferencias!$U$2:$U$1201,0))="","",INDEX(Transferencias!$F$2:$F$1201,MATCH(6,Transferencias!$U$2:$U$1201,0))))</f>
        <v/>
      </c>
      <c r="E17" s="11">
        <f>IF($B17="","",IF(INDEX(Transferencias!$G$2:$G$1201,MATCH(6,Transferencias!$U$2:$U$1201,0))="","",INDEX(Transferencias!$G$2:$G$1201,MATCH(6,Transferencias!$U$2:$U$1201,0))))</f>
        <v/>
      </c>
      <c r="F17" s="25">
        <f>IF($B17="","",IF(INDEX(Transferencias!$H$2:$H$1201,MATCH(6,Transferencias!$U$2:$U$1201,0))="","",INDEX(Transferencias!$H$2:$H$1201,MATCH(6,Transferencias!$U$2:$U$1201,0))))</f>
        <v/>
      </c>
      <c r="G17" s="25">
        <f>IF($B17="","",IF(INDEX(Transferencias!$I$2:$I$1201,MATCH(6,Transferencias!$U$2:$U$1201,0))="","",INDEX(Transferencias!$I$2:$I$1201,MATCH(6,Transferencias!$U$2:$U$1201,0))))</f>
        <v/>
      </c>
      <c r="H17" s="25">
        <f>IF($B17="","",IF(INDEX(Transferencias!$K$2:$K$1201,MATCH(6,Transferencias!$U$2:$U$1201,0))="","",INDEX(Transferencias!$K$2:$K$1201,MATCH(6,Transferencias!$U$2:$U$1201,0))))</f>
        <v/>
      </c>
      <c r="I17" s="11">
        <f>IF($B17="","",IF(INDEX(Transferencias!$T$2:$T$1201,MATCH(6,Transferencias!$U$2:$U$1201,0))="","",INDEX(Transferencias!$T$2:$T$1201,MATCH(6,Transferencias!$U$2:$U$1201,0))))</f>
        <v/>
      </c>
    </row>
    <row r="18" ht="20" customHeight="1">
      <c r="B18" s="11">
        <f>IF(COUNTIF(Transferencias!$U$2:$U$1201,7)=0,"",7)</f>
        <v/>
      </c>
      <c r="C18" s="11">
        <f>IF($B18="","",IF(INDEX(Transferencias!$E$2:$E$1201,MATCH(7,Transferencias!$U$2:$U$1201,0))="","",INDEX(Transferencias!$E$2:$E$1201,MATCH(7,Transferencias!$U$2:$U$1201,0))))</f>
        <v/>
      </c>
      <c r="D18" s="11">
        <f>IF($B18="","",IF(INDEX(Transferencias!$F$2:$F$1201,MATCH(7,Transferencias!$U$2:$U$1201,0))="","",INDEX(Transferencias!$F$2:$F$1201,MATCH(7,Transferencias!$U$2:$U$1201,0))))</f>
        <v/>
      </c>
      <c r="E18" s="11">
        <f>IF($B18="","",IF(INDEX(Transferencias!$G$2:$G$1201,MATCH(7,Transferencias!$U$2:$U$1201,0))="","",INDEX(Transferencias!$G$2:$G$1201,MATCH(7,Transferencias!$U$2:$U$1201,0))))</f>
        <v/>
      </c>
      <c r="F18" s="25">
        <f>IF($B18="","",IF(INDEX(Transferencias!$H$2:$H$1201,MATCH(7,Transferencias!$U$2:$U$1201,0))="","",INDEX(Transferencias!$H$2:$H$1201,MATCH(7,Transferencias!$U$2:$U$1201,0))))</f>
        <v/>
      </c>
      <c r="G18" s="25">
        <f>IF($B18="","",IF(INDEX(Transferencias!$I$2:$I$1201,MATCH(7,Transferencias!$U$2:$U$1201,0))="","",INDEX(Transferencias!$I$2:$I$1201,MATCH(7,Transferencias!$U$2:$U$1201,0))))</f>
        <v/>
      </c>
      <c r="H18" s="25">
        <f>IF($B18="","",IF(INDEX(Transferencias!$K$2:$K$1201,MATCH(7,Transferencias!$U$2:$U$1201,0))="","",INDEX(Transferencias!$K$2:$K$1201,MATCH(7,Transferencias!$U$2:$U$1201,0))))</f>
        <v/>
      </c>
      <c r="I18" s="11">
        <f>IF($B18="","",IF(INDEX(Transferencias!$T$2:$T$1201,MATCH(7,Transferencias!$U$2:$U$1201,0))="","",INDEX(Transferencias!$T$2:$T$1201,MATCH(7,Transferencias!$U$2:$U$1201,0))))</f>
        <v/>
      </c>
    </row>
    <row r="19" ht="20" customHeight="1">
      <c r="B19" s="11">
        <f>IF(COUNTIF(Transferencias!$U$2:$U$1201,8)=0,"",8)</f>
        <v/>
      </c>
      <c r="C19" s="11">
        <f>IF($B19="","",IF(INDEX(Transferencias!$E$2:$E$1201,MATCH(8,Transferencias!$U$2:$U$1201,0))="","",INDEX(Transferencias!$E$2:$E$1201,MATCH(8,Transferencias!$U$2:$U$1201,0))))</f>
        <v/>
      </c>
      <c r="D19" s="11">
        <f>IF($B19="","",IF(INDEX(Transferencias!$F$2:$F$1201,MATCH(8,Transferencias!$U$2:$U$1201,0))="","",INDEX(Transferencias!$F$2:$F$1201,MATCH(8,Transferencias!$U$2:$U$1201,0))))</f>
        <v/>
      </c>
      <c r="E19" s="11">
        <f>IF($B19="","",IF(INDEX(Transferencias!$G$2:$G$1201,MATCH(8,Transferencias!$U$2:$U$1201,0))="","",INDEX(Transferencias!$G$2:$G$1201,MATCH(8,Transferencias!$U$2:$U$1201,0))))</f>
        <v/>
      </c>
      <c r="F19" s="25">
        <f>IF($B19="","",IF(INDEX(Transferencias!$H$2:$H$1201,MATCH(8,Transferencias!$U$2:$U$1201,0))="","",INDEX(Transferencias!$H$2:$H$1201,MATCH(8,Transferencias!$U$2:$U$1201,0))))</f>
        <v/>
      </c>
      <c r="G19" s="25">
        <f>IF($B19="","",IF(INDEX(Transferencias!$I$2:$I$1201,MATCH(8,Transferencias!$U$2:$U$1201,0))="","",INDEX(Transferencias!$I$2:$I$1201,MATCH(8,Transferencias!$U$2:$U$1201,0))))</f>
        <v/>
      </c>
      <c r="H19" s="25">
        <f>IF($B19="","",IF(INDEX(Transferencias!$K$2:$K$1201,MATCH(8,Transferencias!$U$2:$U$1201,0))="","",INDEX(Transferencias!$K$2:$K$1201,MATCH(8,Transferencias!$U$2:$U$1201,0))))</f>
        <v/>
      </c>
      <c r="I19" s="11">
        <f>IF($B19="","",IF(INDEX(Transferencias!$T$2:$T$1201,MATCH(8,Transferencias!$U$2:$U$1201,0))="","",INDEX(Transferencias!$T$2:$T$1201,MATCH(8,Transferencias!$U$2:$U$1201,0))))</f>
        <v/>
      </c>
    </row>
    <row r="20" ht="20" customHeight="1">
      <c r="B20" s="11">
        <f>IF(COUNTIF(Transferencias!$U$2:$U$1201,9)=0,"",9)</f>
        <v/>
      </c>
      <c r="C20" s="11">
        <f>IF($B20="","",IF(INDEX(Transferencias!$E$2:$E$1201,MATCH(9,Transferencias!$U$2:$U$1201,0))="","",INDEX(Transferencias!$E$2:$E$1201,MATCH(9,Transferencias!$U$2:$U$1201,0))))</f>
        <v/>
      </c>
      <c r="D20" s="11">
        <f>IF($B20="","",IF(INDEX(Transferencias!$F$2:$F$1201,MATCH(9,Transferencias!$U$2:$U$1201,0))="","",INDEX(Transferencias!$F$2:$F$1201,MATCH(9,Transferencias!$U$2:$U$1201,0))))</f>
        <v/>
      </c>
      <c r="E20" s="11">
        <f>IF($B20="","",IF(INDEX(Transferencias!$G$2:$G$1201,MATCH(9,Transferencias!$U$2:$U$1201,0))="","",INDEX(Transferencias!$G$2:$G$1201,MATCH(9,Transferencias!$U$2:$U$1201,0))))</f>
        <v/>
      </c>
      <c r="F20" s="25">
        <f>IF($B20="","",IF(INDEX(Transferencias!$H$2:$H$1201,MATCH(9,Transferencias!$U$2:$U$1201,0))="","",INDEX(Transferencias!$H$2:$H$1201,MATCH(9,Transferencias!$U$2:$U$1201,0))))</f>
        <v/>
      </c>
      <c r="G20" s="25">
        <f>IF($B20="","",IF(INDEX(Transferencias!$I$2:$I$1201,MATCH(9,Transferencias!$U$2:$U$1201,0))="","",INDEX(Transferencias!$I$2:$I$1201,MATCH(9,Transferencias!$U$2:$U$1201,0))))</f>
        <v/>
      </c>
      <c r="H20" s="25">
        <f>IF($B20="","",IF(INDEX(Transferencias!$K$2:$K$1201,MATCH(9,Transferencias!$U$2:$U$1201,0))="","",INDEX(Transferencias!$K$2:$K$1201,MATCH(9,Transferencias!$U$2:$U$1201,0))))</f>
        <v/>
      </c>
      <c r="I20" s="11">
        <f>IF($B20="","",IF(INDEX(Transferencias!$T$2:$T$1201,MATCH(9,Transferencias!$U$2:$U$1201,0))="","",INDEX(Transferencias!$T$2:$T$1201,MATCH(9,Transferencias!$U$2:$U$1201,0))))</f>
        <v/>
      </c>
    </row>
    <row r="21" ht="20" customHeight="1">
      <c r="B21" s="11">
        <f>IF(COUNTIF(Transferencias!$U$2:$U$1201,10)=0,"",10)</f>
        <v/>
      </c>
      <c r="C21" s="11">
        <f>IF($B21="","",IF(INDEX(Transferencias!$E$2:$E$1201,MATCH(10,Transferencias!$U$2:$U$1201,0))="","",INDEX(Transferencias!$E$2:$E$1201,MATCH(10,Transferencias!$U$2:$U$1201,0))))</f>
        <v/>
      </c>
      <c r="D21" s="11">
        <f>IF($B21="","",IF(INDEX(Transferencias!$F$2:$F$1201,MATCH(10,Transferencias!$U$2:$U$1201,0))="","",INDEX(Transferencias!$F$2:$F$1201,MATCH(10,Transferencias!$U$2:$U$1201,0))))</f>
        <v/>
      </c>
      <c r="E21" s="11">
        <f>IF($B21="","",IF(INDEX(Transferencias!$G$2:$G$1201,MATCH(10,Transferencias!$U$2:$U$1201,0))="","",INDEX(Transferencias!$G$2:$G$1201,MATCH(10,Transferencias!$U$2:$U$1201,0))))</f>
        <v/>
      </c>
      <c r="F21" s="25">
        <f>IF($B21="","",IF(INDEX(Transferencias!$H$2:$H$1201,MATCH(10,Transferencias!$U$2:$U$1201,0))="","",INDEX(Transferencias!$H$2:$H$1201,MATCH(10,Transferencias!$U$2:$U$1201,0))))</f>
        <v/>
      </c>
      <c r="G21" s="25">
        <f>IF($B21="","",IF(INDEX(Transferencias!$I$2:$I$1201,MATCH(10,Transferencias!$U$2:$U$1201,0))="","",INDEX(Transferencias!$I$2:$I$1201,MATCH(10,Transferencias!$U$2:$U$1201,0))))</f>
        <v/>
      </c>
      <c r="H21" s="25">
        <f>IF($B21="","",IF(INDEX(Transferencias!$K$2:$K$1201,MATCH(10,Transferencias!$U$2:$U$1201,0))="","",INDEX(Transferencias!$K$2:$K$1201,MATCH(10,Transferencias!$U$2:$U$1201,0))))</f>
        <v/>
      </c>
      <c r="I21" s="11">
        <f>IF($B21="","",IF(INDEX(Transferencias!$T$2:$T$1201,MATCH(10,Transferencias!$U$2:$U$1201,0))="","",INDEX(Transferencias!$T$2:$T$1201,MATCH(10,Transferencias!$U$2:$U$1201,0))))</f>
        <v/>
      </c>
    </row>
    <row r="22" ht="20" customHeight="1">
      <c r="B22" s="11">
        <f>IF(COUNTIF(Transferencias!$U$2:$U$1201,11)=0,"",11)</f>
        <v/>
      </c>
      <c r="C22" s="11">
        <f>IF($B22="","",IF(INDEX(Transferencias!$E$2:$E$1201,MATCH(11,Transferencias!$U$2:$U$1201,0))="","",INDEX(Transferencias!$E$2:$E$1201,MATCH(11,Transferencias!$U$2:$U$1201,0))))</f>
        <v/>
      </c>
      <c r="D22" s="11">
        <f>IF($B22="","",IF(INDEX(Transferencias!$F$2:$F$1201,MATCH(11,Transferencias!$U$2:$U$1201,0))="","",INDEX(Transferencias!$F$2:$F$1201,MATCH(11,Transferencias!$U$2:$U$1201,0))))</f>
        <v/>
      </c>
      <c r="E22" s="11">
        <f>IF($B22="","",IF(INDEX(Transferencias!$G$2:$G$1201,MATCH(11,Transferencias!$U$2:$U$1201,0))="","",INDEX(Transferencias!$G$2:$G$1201,MATCH(11,Transferencias!$U$2:$U$1201,0))))</f>
        <v/>
      </c>
      <c r="F22" s="25">
        <f>IF($B22="","",IF(INDEX(Transferencias!$H$2:$H$1201,MATCH(11,Transferencias!$U$2:$U$1201,0))="","",INDEX(Transferencias!$H$2:$H$1201,MATCH(11,Transferencias!$U$2:$U$1201,0))))</f>
        <v/>
      </c>
      <c r="G22" s="25">
        <f>IF($B22="","",IF(INDEX(Transferencias!$I$2:$I$1201,MATCH(11,Transferencias!$U$2:$U$1201,0))="","",INDEX(Transferencias!$I$2:$I$1201,MATCH(11,Transferencias!$U$2:$U$1201,0))))</f>
        <v/>
      </c>
      <c r="H22" s="25">
        <f>IF($B22="","",IF(INDEX(Transferencias!$K$2:$K$1201,MATCH(11,Transferencias!$U$2:$U$1201,0))="","",INDEX(Transferencias!$K$2:$K$1201,MATCH(11,Transferencias!$U$2:$U$1201,0))))</f>
        <v/>
      </c>
      <c r="I22" s="11">
        <f>IF($B22="","",IF(INDEX(Transferencias!$T$2:$T$1201,MATCH(11,Transferencias!$U$2:$U$1201,0))="","",INDEX(Transferencias!$T$2:$T$1201,MATCH(11,Transferencias!$U$2:$U$1201,0))))</f>
        <v/>
      </c>
    </row>
    <row r="23" ht="20" customHeight="1">
      <c r="B23" s="11">
        <f>IF(COUNTIF(Transferencias!$U$2:$U$1201,12)=0,"",12)</f>
        <v/>
      </c>
      <c r="C23" s="11">
        <f>IF($B23="","",IF(INDEX(Transferencias!$E$2:$E$1201,MATCH(12,Transferencias!$U$2:$U$1201,0))="","",INDEX(Transferencias!$E$2:$E$1201,MATCH(12,Transferencias!$U$2:$U$1201,0))))</f>
        <v/>
      </c>
      <c r="D23" s="11">
        <f>IF($B23="","",IF(INDEX(Transferencias!$F$2:$F$1201,MATCH(12,Transferencias!$U$2:$U$1201,0))="","",INDEX(Transferencias!$F$2:$F$1201,MATCH(12,Transferencias!$U$2:$U$1201,0))))</f>
        <v/>
      </c>
      <c r="E23" s="11">
        <f>IF($B23="","",IF(INDEX(Transferencias!$G$2:$G$1201,MATCH(12,Transferencias!$U$2:$U$1201,0))="","",INDEX(Transferencias!$G$2:$G$1201,MATCH(12,Transferencias!$U$2:$U$1201,0))))</f>
        <v/>
      </c>
      <c r="F23" s="25">
        <f>IF($B23="","",IF(INDEX(Transferencias!$H$2:$H$1201,MATCH(12,Transferencias!$U$2:$U$1201,0))="","",INDEX(Transferencias!$H$2:$H$1201,MATCH(12,Transferencias!$U$2:$U$1201,0))))</f>
        <v/>
      </c>
      <c r="G23" s="25">
        <f>IF($B23="","",IF(INDEX(Transferencias!$I$2:$I$1201,MATCH(12,Transferencias!$U$2:$U$1201,0))="","",INDEX(Transferencias!$I$2:$I$1201,MATCH(12,Transferencias!$U$2:$U$1201,0))))</f>
        <v/>
      </c>
      <c r="H23" s="25">
        <f>IF($B23="","",IF(INDEX(Transferencias!$K$2:$K$1201,MATCH(12,Transferencias!$U$2:$U$1201,0))="","",INDEX(Transferencias!$K$2:$K$1201,MATCH(12,Transferencias!$U$2:$U$1201,0))))</f>
        <v/>
      </c>
      <c r="I23" s="11">
        <f>IF($B23="","",IF(INDEX(Transferencias!$T$2:$T$1201,MATCH(12,Transferencias!$U$2:$U$1201,0))="","",INDEX(Transferencias!$T$2:$T$1201,MATCH(12,Transferencias!$U$2:$U$1201,0))))</f>
        <v/>
      </c>
    </row>
    <row r="24" ht="20" customHeight="1">
      <c r="B24" s="11">
        <f>IF(COUNTIF(Transferencias!$U$2:$U$1201,13)=0,"",13)</f>
        <v/>
      </c>
      <c r="C24" s="11">
        <f>IF($B24="","",IF(INDEX(Transferencias!$E$2:$E$1201,MATCH(13,Transferencias!$U$2:$U$1201,0))="","",INDEX(Transferencias!$E$2:$E$1201,MATCH(13,Transferencias!$U$2:$U$1201,0))))</f>
        <v/>
      </c>
      <c r="D24" s="11">
        <f>IF($B24="","",IF(INDEX(Transferencias!$F$2:$F$1201,MATCH(13,Transferencias!$U$2:$U$1201,0))="","",INDEX(Transferencias!$F$2:$F$1201,MATCH(13,Transferencias!$U$2:$U$1201,0))))</f>
        <v/>
      </c>
      <c r="E24" s="11">
        <f>IF($B24="","",IF(INDEX(Transferencias!$G$2:$G$1201,MATCH(13,Transferencias!$U$2:$U$1201,0))="","",INDEX(Transferencias!$G$2:$G$1201,MATCH(13,Transferencias!$U$2:$U$1201,0))))</f>
        <v/>
      </c>
      <c r="F24" s="25">
        <f>IF($B24="","",IF(INDEX(Transferencias!$H$2:$H$1201,MATCH(13,Transferencias!$U$2:$U$1201,0))="","",INDEX(Transferencias!$H$2:$H$1201,MATCH(13,Transferencias!$U$2:$U$1201,0))))</f>
        <v/>
      </c>
      <c r="G24" s="25">
        <f>IF($B24="","",IF(INDEX(Transferencias!$I$2:$I$1201,MATCH(13,Transferencias!$U$2:$U$1201,0))="","",INDEX(Transferencias!$I$2:$I$1201,MATCH(13,Transferencias!$U$2:$U$1201,0))))</f>
        <v/>
      </c>
      <c r="H24" s="25">
        <f>IF($B24="","",IF(INDEX(Transferencias!$K$2:$K$1201,MATCH(13,Transferencias!$U$2:$U$1201,0))="","",INDEX(Transferencias!$K$2:$K$1201,MATCH(13,Transferencias!$U$2:$U$1201,0))))</f>
        <v/>
      </c>
      <c r="I24" s="11">
        <f>IF($B24="","",IF(INDEX(Transferencias!$T$2:$T$1201,MATCH(13,Transferencias!$U$2:$U$1201,0))="","",INDEX(Transferencias!$T$2:$T$1201,MATCH(13,Transferencias!$U$2:$U$1201,0))))</f>
        <v/>
      </c>
    </row>
    <row r="25" ht="20" customHeight="1">
      <c r="B25" s="11">
        <f>IF(COUNTIF(Transferencias!$U$2:$U$1201,14)=0,"",14)</f>
        <v/>
      </c>
      <c r="C25" s="11">
        <f>IF($B25="","",IF(INDEX(Transferencias!$E$2:$E$1201,MATCH(14,Transferencias!$U$2:$U$1201,0))="","",INDEX(Transferencias!$E$2:$E$1201,MATCH(14,Transferencias!$U$2:$U$1201,0))))</f>
        <v/>
      </c>
      <c r="D25" s="11">
        <f>IF($B25="","",IF(INDEX(Transferencias!$F$2:$F$1201,MATCH(14,Transferencias!$U$2:$U$1201,0))="","",INDEX(Transferencias!$F$2:$F$1201,MATCH(14,Transferencias!$U$2:$U$1201,0))))</f>
        <v/>
      </c>
      <c r="E25" s="11">
        <f>IF($B25="","",IF(INDEX(Transferencias!$G$2:$G$1201,MATCH(14,Transferencias!$U$2:$U$1201,0))="","",INDEX(Transferencias!$G$2:$G$1201,MATCH(14,Transferencias!$U$2:$U$1201,0))))</f>
        <v/>
      </c>
      <c r="F25" s="25">
        <f>IF($B25="","",IF(INDEX(Transferencias!$H$2:$H$1201,MATCH(14,Transferencias!$U$2:$U$1201,0))="","",INDEX(Transferencias!$H$2:$H$1201,MATCH(14,Transferencias!$U$2:$U$1201,0))))</f>
        <v/>
      </c>
      <c r="G25" s="25">
        <f>IF($B25="","",IF(INDEX(Transferencias!$I$2:$I$1201,MATCH(14,Transferencias!$U$2:$U$1201,0))="","",INDEX(Transferencias!$I$2:$I$1201,MATCH(14,Transferencias!$U$2:$U$1201,0))))</f>
        <v/>
      </c>
      <c r="H25" s="25">
        <f>IF($B25="","",IF(INDEX(Transferencias!$K$2:$K$1201,MATCH(14,Transferencias!$U$2:$U$1201,0))="","",INDEX(Transferencias!$K$2:$K$1201,MATCH(14,Transferencias!$U$2:$U$1201,0))))</f>
        <v/>
      </c>
      <c r="I25" s="11">
        <f>IF($B25="","",IF(INDEX(Transferencias!$T$2:$T$1201,MATCH(14,Transferencias!$U$2:$U$1201,0))="","",INDEX(Transferencias!$T$2:$T$1201,MATCH(14,Transferencias!$U$2:$U$1201,0))))</f>
        <v/>
      </c>
    </row>
    <row r="26" ht="20" customHeight="1">
      <c r="B26" s="11">
        <f>IF(COUNTIF(Transferencias!$U$2:$U$1201,15)=0,"",15)</f>
        <v/>
      </c>
      <c r="C26" s="11">
        <f>IF($B26="","",IF(INDEX(Transferencias!$E$2:$E$1201,MATCH(15,Transferencias!$U$2:$U$1201,0))="","",INDEX(Transferencias!$E$2:$E$1201,MATCH(15,Transferencias!$U$2:$U$1201,0))))</f>
        <v/>
      </c>
      <c r="D26" s="11">
        <f>IF($B26="","",IF(INDEX(Transferencias!$F$2:$F$1201,MATCH(15,Transferencias!$U$2:$U$1201,0))="","",INDEX(Transferencias!$F$2:$F$1201,MATCH(15,Transferencias!$U$2:$U$1201,0))))</f>
        <v/>
      </c>
      <c r="E26" s="11">
        <f>IF($B26="","",IF(INDEX(Transferencias!$G$2:$G$1201,MATCH(15,Transferencias!$U$2:$U$1201,0))="","",INDEX(Transferencias!$G$2:$G$1201,MATCH(15,Transferencias!$U$2:$U$1201,0))))</f>
        <v/>
      </c>
      <c r="F26" s="25">
        <f>IF($B26="","",IF(INDEX(Transferencias!$H$2:$H$1201,MATCH(15,Transferencias!$U$2:$U$1201,0))="","",INDEX(Transferencias!$H$2:$H$1201,MATCH(15,Transferencias!$U$2:$U$1201,0))))</f>
        <v/>
      </c>
      <c r="G26" s="25">
        <f>IF($B26="","",IF(INDEX(Transferencias!$I$2:$I$1201,MATCH(15,Transferencias!$U$2:$U$1201,0))="","",INDEX(Transferencias!$I$2:$I$1201,MATCH(15,Transferencias!$U$2:$U$1201,0))))</f>
        <v/>
      </c>
      <c r="H26" s="25">
        <f>IF($B26="","",IF(INDEX(Transferencias!$K$2:$K$1201,MATCH(15,Transferencias!$U$2:$U$1201,0))="","",INDEX(Transferencias!$K$2:$K$1201,MATCH(15,Transferencias!$U$2:$U$1201,0))))</f>
        <v/>
      </c>
      <c r="I26" s="11">
        <f>IF($B26="","",IF(INDEX(Transferencias!$T$2:$T$1201,MATCH(15,Transferencias!$U$2:$U$1201,0))="","",INDEX(Transferencias!$T$2:$T$1201,MATCH(15,Transferencias!$U$2:$U$1201,0))))</f>
        <v/>
      </c>
    </row>
    <row r="27" ht="20" customHeight="1">
      <c r="B27" s="11">
        <f>IF(COUNTIF(Transferencias!$U$2:$U$1201,16)=0,"",16)</f>
        <v/>
      </c>
      <c r="C27" s="11">
        <f>IF($B27="","",IF(INDEX(Transferencias!$E$2:$E$1201,MATCH(16,Transferencias!$U$2:$U$1201,0))="","",INDEX(Transferencias!$E$2:$E$1201,MATCH(16,Transferencias!$U$2:$U$1201,0))))</f>
        <v/>
      </c>
      <c r="D27" s="11">
        <f>IF($B27="","",IF(INDEX(Transferencias!$F$2:$F$1201,MATCH(16,Transferencias!$U$2:$U$1201,0))="","",INDEX(Transferencias!$F$2:$F$1201,MATCH(16,Transferencias!$U$2:$U$1201,0))))</f>
        <v/>
      </c>
      <c r="E27" s="11">
        <f>IF($B27="","",IF(INDEX(Transferencias!$G$2:$G$1201,MATCH(16,Transferencias!$U$2:$U$1201,0))="","",INDEX(Transferencias!$G$2:$G$1201,MATCH(16,Transferencias!$U$2:$U$1201,0))))</f>
        <v/>
      </c>
      <c r="F27" s="25">
        <f>IF($B27="","",IF(INDEX(Transferencias!$H$2:$H$1201,MATCH(16,Transferencias!$U$2:$U$1201,0))="","",INDEX(Transferencias!$H$2:$H$1201,MATCH(16,Transferencias!$U$2:$U$1201,0))))</f>
        <v/>
      </c>
      <c r="G27" s="25">
        <f>IF($B27="","",IF(INDEX(Transferencias!$I$2:$I$1201,MATCH(16,Transferencias!$U$2:$U$1201,0))="","",INDEX(Transferencias!$I$2:$I$1201,MATCH(16,Transferencias!$U$2:$U$1201,0))))</f>
        <v/>
      </c>
      <c r="H27" s="25">
        <f>IF($B27="","",IF(INDEX(Transferencias!$K$2:$K$1201,MATCH(16,Transferencias!$U$2:$U$1201,0))="","",INDEX(Transferencias!$K$2:$K$1201,MATCH(16,Transferencias!$U$2:$U$1201,0))))</f>
        <v/>
      </c>
      <c r="I27" s="11">
        <f>IF($B27="","",IF(INDEX(Transferencias!$T$2:$T$1201,MATCH(16,Transferencias!$U$2:$U$1201,0))="","",INDEX(Transferencias!$T$2:$T$1201,MATCH(16,Transferencias!$U$2:$U$1201,0))))</f>
        <v/>
      </c>
    </row>
    <row r="28" ht="20" customHeight="1">
      <c r="B28" s="11">
        <f>IF(COUNTIF(Transferencias!$U$2:$U$1201,17)=0,"",17)</f>
        <v/>
      </c>
      <c r="C28" s="11">
        <f>IF($B28="","",IF(INDEX(Transferencias!$E$2:$E$1201,MATCH(17,Transferencias!$U$2:$U$1201,0))="","",INDEX(Transferencias!$E$2:$E$1201,MATCH(17,Transferencias!$U$2:$U$1201,0))))</f>
        <v/>
      </c>
      <c r="D28" s="11">
        <f>IF($B28="","",IF(INDEX(Transferencias!$F$2:$F$1201,MATCH(17,Transferencias!$U$2:$U$1201,0))="","",INDEX(Transferencias!$F$2:$F$1201,MATCH(17,Transferencias!$U$2:$U$1201,0))))</f>
        <v/>
      </c>
      <c r="E28" s="11">
        <f>IF($B28="","",IF(INDEX(Transferencias!$G$2:$G$1201,MATCH(17,Transferencias!$U$2:$U$1201,0))="","",INDEX(Transferencias!$G$2:$G$1201,MATCH(17,Transferencias!$U$2:$U$1201,0))))</f>
        <v/>
      </c>
      <c r="F28" s="25">
        <f>IF($B28="","",IF(INDEX(Transferencias!$H$2:$H$1201,MATCH(17,Transferencias!$U$2:$U$1201,0))="","",INDEX(Transferencias!$H$2:$H$1201,MATCH(17,Transferencias!$U$2:$U$1201,0))))</f>
        <v/>
      </c>
      <c r="G28" s="25">
        <f>IF($B28="","",IF(INDEX(Transferencias!$I$2:$I$1201,MATCH(17,Transferencias!$U$2:$U$1201,0))="","",INDEX(Transferencias!$I$2:$I$1201,MATCH(17,Transferencias!$U$2:$U$1201,0))))</f>
        <v/>
      </c>
      <c r="H28" s="25">
        <f>IF($B28="","",IF(INDEX(Transferencias!$K$2:$K$1201,MATCH(17,Transferencias!$U$2:$U$1201,0))="","",INDEX(Transferencias!$K$2:$K$1201,MATCH(17,Transferencias!$U$2:$U$1201,0))))</f>
        <v/>
      </c>
      <c r="I28" s="11">
        <f>IF($B28="","",IF(INDEX(Transferencias!$T$2:$T$1201,MATCH(17,Transferencias!$U$2:$U$1201,0))="","",INDEX(Transferencias!$T$2:$T$1201,MATCH(17,Transferencias!$U$2:$U$1201,0))))</f>
        <v/>
      </c>
    </row>
    <row r="29" ht="20" customHeight="1">
      <c r="B29" s="11">
        <f>IF(COUNTIF(Transferencias!$U$2:$U$1201,18)=0,"",18)</f>
        <v/>
      </c>
      <c r="C29" s="11">
        <f>IF($B29="","",IF(INDEX(Transferencias!$E$2:$E$1201,MATCH(18,Transferencias!$U$2:$U$1201,0))="","",INDEX(Transferencias!$E$2:$E$1201,MATCH(18,Transferencias!$U$2:$U$1201,0))))</f>
        <v/>
      </c>
      <c r="D29" s="11">
        <f>IF($B29="","",IF(INDEX(Transferencias!$F$2:$F$1201,MATCH(18,Transferencias!$U$2:$U$1201,0))="","",INDEX(Transferencias!$F$2:$F$1201,MATCH(18,Transferencias!$U$2:$U$1201,0))))</f>
        <v/>
      </c>
      <c r="E29" s="11">
        <f>IF($B29="","",IF(INDEX(Transferencias!$G$2:$G$1201,MATCH(18,Transferencias!$U$2:$U$1201,0))="","",INDEX(Transferencias!$G$2:$G$1201,MATCH(18,Transferencias!$U$2:$U$1201,0))))</f>
        <v/>
      </c>
      <c r="F29" s="25">
        <f>IF($B29="","",IF(INDEX(Transferencias!$H$2:$H$1201,MATCH(18,Transferencias!$U$2:$U$1201,0))="","",INDEX(Transferencias!$H$2:$H$1201,MATCH(18,Transferencias!$U$2:$U$1201,0))))</f>
        <v/>
      </c>
      <c r="G29" s="25">
        <f>IF($B29="","",IF(INDEX(Transferencias!$I$2:$I$1201,MATCH(18,Transferencias!$U$2:$U$1201,0))="","",INDEX(Transferencias!$I$2:$I$1201,MATCH(18,Transferencias!$U$2:$U$1201,0))))</f>
        <v/>
      </c>
      <c r="H29" s="25">
        <f>IF($B29="","",IF(INDEX(Transferencias!$K$2:$K$1201,MATCH(18,Transferencias!$U$2:$U$1201,0))="","",INDEX(Transferencias!$K$2:$K$1201,MATCH(18,Transferencias!$U$2:$U$1201,0))))</f>
        <v/>
      </c>
      <c r="I29" s="11">
        <f>IF($B29="","",IF(INDEX(Transferencias!$T$2:$T$1201,MATCH(18,Transferencias!$U$2:$U$1201,0))="","",INDEX(Transferencias!$T$2:$T$1201,MATCH(18,Transferencias!$U$2:$U$1201,0))))</f>
        <v/>
      </c>
    </row>
    <row r="30" ht="20" customHeight="1">
      <c r="B30" s="11">
        <f>IF(COUNTIF(Transferencias!$U$2:$U$1201,19)=0,"",19)</f>
        <v/>
      </c>
      <c r="C30" s="11">
        <f>IF($B30="","",IF(INDEX(Transferencias!$E$2:$E$1201,MATCH(19,Transferencias!$U$2:$U$1201,0))="","",INDEX(Transferencias!$E$2:$E$1201,MATCH(19,Transferencias!$U$2:$U$1201,0))))</f>
        <v/>
      </c>
      <c r="D30" s="11">
        <f>IF($B30="","",IF(INDEX(Transferencias!$F$2:$F$1201,MATCH(19,Transferencias!$U$2:$U$1201,0))="","",INDEX(Transferencias!$F$2:$F$1201,MATCH(19,Transferencias!$U$2:$U$1201,0))))</f>
        <v/>
      </c>
      <c r="E30" s="11">
        <f>IF($B30="","",IF(INDEX(Transferencias!$G$2:$G$1201,MATCH(19,Transferencias!$U$2:$U$1201,0))="","",INDEX(Transferencias!$G$2:$G$1201,MATCH(19,Transferencias!$U$2:$U$1201,0))))</f>
        <v/>
      </c>
      <c r="F30" s="25">
        <f>IF($B30="","",IF(INDEX(Transferencias!$H$2:$H$1201,MATCH(19,Transferencias!$U$2:$U$1201,0))="","",INDEX(Transferencias!$H$2:$H$1201,MATCH(19,Transferencias!$U$2:$U$1201,0))))</f>
        <v/>
      </c>
      <c r="G30" s="25">
        <f>IF($B30="","",IF(INDEX(Transferencias!$I$2:$I$1201,MATCH(19,Transferencias!$U$2:$U$1201,0))="","",INDEX(Transferencias!$I$2:$I$1201,MATCH(19,Transferencias!$U$2:$U$1201,0))))</f>
        <v/>
      </c>
      <c r="H30" s="25">
        <f>IF($B30="","",IF(INDEX(Transferencias!$K$2:$K$1201,MATCH(19,Transferencias!$U$2:$U$1201,0))="","",INDEX(Transferencias!$K$2:$K$1201,MATCH(19,Transferencias!$U$2:$U$1201,0))))</f>
        <v/>
      </c>
      <c r="I30" s="11">
        <f>IF($B30="","",IF(INDEX(Transferencias!$T$2:$T$1201,MATCH(19,Transferencias!$U$2:$U$1201,0))="","",INDEX(Transferencias!$T$2:$T$1201,MATCH(19,Transferencias!$U$2:$U$1201,0))))</f>
        <v/>
      </c>
    </row>
    <row r="31" ht="20" customHeight="1">
      <c r="B31" s="11">
        <f>IF(COUNTIF(Transferencias!$U$2:$U$1201,20)=0,"",20)</f>
        <v/>
      </c>
      <c r="C31" s="11">
        <f>IF($B31="","",IF(INDEX(Transferencias!$E$2:$E$1201,MATCH(20,Transferencias!$U$2:$U$1201,0))="","",INDEX(Transferencias!$E$2:$E$1201,MATCH(20,Transferencias!$U$2:$U$1201,0))))</f>
        <v/>
      </c>
      <c r="D31" s="11">
        <f>IF($B31="","",IF(INDEX(Transferencias!$F$2:$F$1201,MATCH(20,Transferencias!$U$2:$U$1201,0))="","",INDEX(Transferencias!$F$2:$F$1201,MATCH(20,Transferencias!$U$2:$U$1201,0))))</f>
        <v/>
      </c>
      <c r="E31" s="11">
        <f>IF($B31="","",IF(INDEX(Transferencias!$G$2:$G$1201,MATCH(20,Transferencias!$U$2:$U$1201,0))="","",INDEX(Transferencias!$G$2:$G$1201,MATCH(20,Transferencias!$U$2:$U$1201,0))))</f>
        <v/>
      </c>
      <c r="F31" s="25">
        <f>IF($B31="","",IF(INDEX(Transferencias!$H$2:$H$1201,MATCH(20,Transferencias!$U$2:$U$1201,0))="","",INDEX(Transferencias!$H$2:$H$1201,MATCH(20,Transferencias!$U$2:$U$1201,0))))</f>
        <v/>
      </c>
      <c r="G31" s="25">
        <f>IF($B31="","",IF(INDEX(Transferencias!$I$2:$I$1201,MATCH(20,Transferencias!$U$2:$U$1201,0))="","",INDEX(Transferencias!$I$2:$I$1201,MATCH(20,Transferencias!$U$2:$U$1201,0))))</f>
        <v/>
      </c>
      <c r="H31" s="25">
        <f>IF($B31="","",IF(INDEX(Transferencias!$K$2:$K$1201,MATCH(20,Transferencias!$U$2:$U$1201,0))="","",INDEX(Transferencias!$K$2:$K$1201,MATCH(20,Transferencias!$U$2:$U$1201,0))))</f>
        <v/>
      </c>
      <c r="I31" s="11">
        <f>IF($B31="","",IF(INDEX(Transferencias!$T$2:$T$1201,MATCH(20,Transferencias!$U$2:$U$1201,0))="","",INDEX(Transferencias!$T$2:$T$1201,MATCH(20,Transferencias!$U$2:$U$1201,0))))</f>
        <v/>
      </c>
    </row>
    <row r="32" ht="20" customHeight="1">
      <c r="B32" s="11">
        <f>IF(COUNTIF(Transferencias!$U$2:$U$1201,21)=0,"",21)</f>
        <v/>
      </c>
      <c r="C32" s="11">
        <f>IF($B32="","",IF(INDEX(Transferencias!$E$2:$E$1201,MATCH(21,Transferencias!$U$2:$U$1201,0))="","",INDEX(Transferencias!$E$2:$E$1201,MATCH(21,Transferencias!$U$2:$U$1201,0))))</f>
        <v/>
      </c>
      <c r="D32" s="11">
        <f>IF($B32="","",IF(INDEX(Transferencias!$F$2:$F$1201,MATCH(21,Transferencias!$U$2:$U$1201,0))="","",INDEX(Transferencias!$F$2:$F$1201,MATCH(21,Transferencias!$U$2:$U$1201,0))))</f>
        <v/>
      </c>
      <c r="E32" s="11">
        <f>IF($B32="","",IF(INDEX(Transferencias!$G$2:$G$1201,MATCH(21,Transferencias!$U$2:$U$1201,0))="","",INDEX(Transferencias!$G$2:$G$1201,MATCH(21,Transferencias!$U$2:$U$1201,0))))</f>
        <v/>
      </c>
      <c r="F32" s="25">
        <f>IF($B32="","",IF(INDEX(Transferencias!$H$2:$H$1201,MATCH(21,Transferencias!$U$2:$U$1201,0))="","",INDEX(Transferencias!$H$2:$H$1201,MATCH(21,Transferencias!$U$2:$U$1201,0))))</f>
        <v/>
      </c>
      <c r="G32" s="25">
        <f>IF($B32="","",IF(INDEX(Transferencias!$I$2:$I$1201,MATCH(21,Transferencias!$U$2:$U$1201,0))="","",INDEX(Transferencias!$I$2:$I$1201,MATCH(21,Transferencias!$U$2:$U$1201,0))))</f>
        <v/>
      </c>
      <c r="H32" s="25">
        <f>IF($B32="","",IF(INDEX(Transferencias!$K$2:$K$1201,MATCH(21,Transferencias!$U$2:$U$1201,0))="","",INDEX(Transferencias!$K$2:$K$1201,MATCH(21,Transferencias!$U$2:$U$1201,0))))</f>
        <v/>
      </c>
      <c r="I32" s="11">
        <f>IF($B32="","",IF(INDEX(Transferencias!$T$2:$T$1201,MATCH(21,Transferencias!$U$2:$U$1201,0))="","",INDEX(Transferencias!$T$2:$T$1201,MATCH(21,Transferencias!$U$2:$U$1201,0))))</f>
        <v/>
      </c>
    </row>
    <row r="33" ht="20" customHeight="1">
      <c r="B33" s="11">
        <f>IF(COUNTIF(Transferencias!$U$2:$U$1201,22)=0,"",22)</f>
        <v/>
      </c>
      <c r="C33" s="11">
        <f>IF($B33="","",IF(INDEX(Transferencias!$E$2:$E$1201,MATCH(22,Transferencias!$U$2:$U$1201,0))="","",INDEX(Transferencias!$E$2:$E$1201,MATCH(22,Transferencias!$U$2:$U$1201,0))))</f>
        <v/>
      </c>
      <c r="D33" s="11">
        <f>IF($B33="","",IF(INDEX(Transferencias!$F$2:$F$1201,MATCH(22,Transferencias!$U$2:$U$1201,0))="","",INDEX(Transferencias!$F$2:$F$1201,MATCH(22,Transferencias!$U$2:$U$1201,0))))</f>
        <v/>
      </c>
      <c r="E33" s="11">
        <f>IF($B33="","",IF(INDEX(Transferencias!$G$2:$G$1201,MATCH(22,Transferencias!$U$2:$U$1201,0))="","",INDEX(Transferencias!$G$2:$G$1201,MATCH(22,Transferencias!$U$2:$U$1201,0))))</f>
        <v/>
      </c>
      <c r="F33" s="25">
        <f>IF($B33="","",IF(INDEX(Transferencias!$H$2:$H$1201,MATCH(22,Transferencias!$U$2:$U$1201,0))="","",INDEX(Transferencias!$H$2:$H$1201,MATCH(22,Transferencias!$U$2:$U$1201,0))))</f>
        <v/>
      </c>
      <c r="G33" s="25">
        <f>IF($B33="","",IF(INDEX(Transferencias!$I$2:$I$1201,MATCH(22,Transferencias!$U$2:$U$1201,0))="","",INDEX(Transferencias!$I$2:$I$1201,MATCH(22,Transferencias!$U$2:$U$1201,0))))</f>
        <v/>
      </c>
      <c r="H33" s="25">
        <f>IF($B33="","",IF(INDEX(Transferencias!$K$2:$K$1201,MATCH(22,Transferencias!$U$2:$U$1201,0))="","",INDEX(Transferencias!$K$2:$K$1201,MATCH(22,Transferencias!$U$2:$U$1201,0))))</f>
        <v/>
      </c>
      <c r="I33" s="11">
        <f>IF($B33="","",IF(INDEX(Transferencias!$T$2:$T$1201,MATCH(22,Transferencias!$U$2:$U$1201,0))="","",INDEX(Transferencias!$T$2:$T$1201,MATCH(22,Transferencias!$U$2:$U$1201,0))))</f>
        <v/>
      </c>
    </row>
    <row r="34" ht="20" customHeight="1">
      <c r="B34" s="11">
        <f>IF(COUNTIF(Transferencias!$U$2:$U$1201,23)=0,"",23)</f>
        <v/>
      </c>
      <c r="C34" s="11">
        <f>IF($B34="","",IF(INDEX(Transferencias!$E$2:$E$1201,MATCH(23,Transferencias!$U$2:$U$1201,0))="","",INDEX(Transferencias!$E$2:$E$1201,MATCH(23,Transferencias!$U$2:$U$1201,0))))</f>
        <v/>
      </c>
      <c r="D34" s="11">
        <f>IF($B34="","",IF(INDEX(Transferencias!$F$2:$F$1201,MATCH(23,Transferencias!$U$2:$U$1201,0))="","",INDEX(Transferencias!$F$2:$F$1201,MATCH(23,Transferencias!$U$2:$U$1201,0))))</f>
        <v/>
      </c>
      <c r="E34" s="11">
        <f>IF($B34="","",IF(INDEX(Transferencias!$G$2:$G$1201,MATCH(23,Transferencias!$U$2:$U$1201,0))="","",INDEX(Transferencias!$G$2:$G$1201,MATCH(23,Transferencias!$U$2:$U$1201,0))))</f>
        <v/>
      </c>
      <c r="F34" s="25">
        <f>IF($B34="","",IF(INDEX(Transferencias!$H$2:$H$1201,MATCH(23,Transferencias!$U$2:$U$1201,0))="","",INDEX(Transferencias!$H$2:$H$1201,MATCH(23,Transferencias!$U$2:$U$1201,0))))</f>
        <v/>
      </c>
      <c r="G34" s="25">
        <f>IF($B34="","",IF(INDEX(Transferencias!$I$2:$I$1201,MATCH(23,Transferencias!$U$2:$U$1201,0))="","",INDEX(Transferencias!$I$2:$I$1201,MATCH(23,Transferencias!$U$2:$U$1201,0))))</f>
        <v/>
      </c>
      <c r="H34" s="25">
        <f>IF($B34="","",IF(INDEX(Transferencias!$K$2:$K$1201,MATCH(23,Transferencias!$U$2:$U$1201,0))="","",INDEX(Transferencias!$K$2:$K$1201,MATCH(23,Transferencias!$U$2:$U$1201,0))))</f>
        <v/>
      </c>
      <c r="I34" s="11">
        <f>IF($B34="","",IF(INDEX(Transferencias!$T$2:$T$1201,MATCH(23,Transferencias!$U$2:$U$1201,0))="","",INDEX(Transferencias!$T$2:$T$1201,MATCH(23,Transferencias!$U$2:$U$1201,0))))</f>
        <v/>
      </c>
    </row>
    <row r="35" ht="20" customHeight="1">
      <c r="B35" s="11">
        <f>IF(COUNTIF(Transferencias!$U$2:$U$1201,24)=0,"",24)</f>
        <v/>
      </c>
      <c r="C35" s="11">
        <f>IF($B35="","",IF(INDEX(Transferencias!$E$2:$E$1201,MATCH(24,Transferencias!$U$2:$U$1201,0))="","",INDEX(Transferencias!$E$2:$E$1201,MATCH(24,Transferencias!$U$2:$U$1201,0))))</f>
        <v/>
      </c>
      <c r="D35" s="11">
        <f>IF($B35="","",IF(INDEX(Transferencias!$F$2:$F$1201,MATCH(24,Transferencias!$U$2:$U$1201,0))="","",INDEX(Transferencias!$F$2:$F$1201,MATCH(24,Transferencias!$U$2:$U$1201,0))))</f>
        <v/>
      </c>
      <c r="E35" s="11">
        <f>IF($B35="","",IF(INDEX(Transferencias!$G$2:$G$1201,MATCH(24,Transferencias!$U$2:$U$1201,0))="","",INDEX(Transferencias!$G$2:$G$1201,MATCH(24,Transferencias!$U$2:$U$1201,0))))</f>
        <v/>
      </c>
      <c r="F35" s="25">
        <f>IF($B35="","",IF(INDEX(Transferencias!$H$2:$H$1201,MATCH(24,Transferencias!$U$2:$U$1201,0))="","",INDEX(Transferencias!$H$2:$H$1201,MATCH(24,Transferencias!$U$2:$U$1201,0))))</f>
        <v/>
      </c>
      <c r="G35" s="25">
        <f>IF($B35="","",IF(INDEX(Transferencias!$I$2:$I$1201,MATCH(24,Transferencias!$U$2:$U$1201,0))="","",INDEX(Transferencias!$I$2:$I$1201,MATCH(24,Transferencias!$U$2:$U$1201,0))))</f>
        <v/>
      </c>
      <c r="H35" s="25">
        <f>IF($B35="","",IF(INDEX(Transferencias!$K$2:$K$1201,MATCH(24,Transferencias!$U$2:$U$1201,0))="","",INDEX(Transferencias!$K$2:$K$1201,MATCH(24,Transferencias!$U$2:$U$1201,0))))</f>
        <v/>
      </c>
      <c r="I35" s="11">
        <f>IF($B35="","",IF(INDEX(Transferencias!$T$2:$T$1201,MATCH(24,Transferencias!$U$2:$U$1201,0))="","",INDEX(Transferencias!$T$2:$T$1201,MATCH(24,Transferencias!$U$2:$U$1201,0))))</f>
        <v/>
      </c>
    </row>
    <row r="36" ht="20" customHeight="1">
      <c r="B36" s="11">
        <f>IF(COUNTIF(Transferencias!$U$2:$U$1201,25)=0,"",25)</f>
        <v/>
      </c>
      <c r="C36" s="11">
        <f>IF($B36="","",IF(INDEX(Transferencias!$E$2:$E$1201,MATCH(25,Transferencias!$U$2:$U$1201,0))="","",INDEX(Transferencias!$E$2:$E$1201,MATCH(25,Transferencias!$U$2:$U$1201,0))))</f>
        <v/>
      </c>
      <c r="D36" s="11">
        <f>IF($B36="","",IF(INDEX(Transferencias!$F$2:$F$1201,MATCH(25,Transferencias!$U$2:$U$1201,0))="","",INDEX(Transferencias!$F$2:$F$1201,MATCH(25,Transferencias!$U$2:$U$1201,0))))</f>
        <v/>
      </c>
      <c r="E36" s="11">
        <f>IF($B36="","",IF(INDEX(Transferencias!$G$2:$G$1201,MATCH(25,Transferencias!$U$2:$U$1201,0))="","",INDEX(Transferencias!$G$2:$G$1201,MATCH(25,Transferencias!$U$2:$U$1201,0))))</f>
        <v/>
      </c>
      <c r="F36" s="25">
        <f>IF($B36="","",IF(INDEX(Transferencias!$H$2:$H$1201,MATCH(25,Transferencias!$U$2:$U$1201,0))="","",INDEX(Transferencias!$H$2:$H$1201,MATCH(25,Transferencias!$U$2:$U$1201,0))))</f>
        <v/>
      </c>
      <c r="G36" s="25">
        <f>IF($B36="","",IF(INDEX(Transferencias!$I$2:$I$1201,MATCH(25,Transferencias!$U$2:$U$1201,0))="","",INDEX(Transferencias!$I$2:$I$1201,MATCH(25,Transferencias!$U$2:$U$1201,0))))</f>
        <v/>
      </c>
      <c r="H36" s="25">
        <f>IF($B36="","",IF(INDEX(Transferencias!$K$2:$K$1201,MATCH(25,Transferencias!$U$2:$U$1201,0))="","",INDEX(Transferencias!$K$2:$K$1201,MATCH(25,Transferencias!$U$2:$U$1201,0))))</f>
        <v/>
      </c>
      <c r="I36" s="11">
        <f>IF($B36="","",IF(INDEX(Transferencias!$T$2:$T$1201,MATCH(25,Transferencias!$U$2:$U$1201,0))="","",INDEX(Transferencias!$T$2:$T$1201,MATCH(25,Transferencias!$U$2:$U$1201,0))))</f>
        <v/>
      </c>
    </row>
    <row r="37" ht="20" customHeight="1">
      <c r="B37" s="11">
        <f>IF(COUNTIF(Transferencias!$U$2:$U$1201,26)=0,"",26)</f>
        <v/>
      </c>
      <c r="C37" s="11">
        <f>IF($B37="","",IF(INDEX(Transferencias!$E$2:$E$1201,MATCH(26,Transferencias!$U$2:$U$1201,0))="","",INDEX(Transferencias!$E$2:$E$1201,MATCH(26,Transferencias!$U$2:$U$1201,0))))</f>
        <v/>
      </c>
      <c r="D37" s="11">
        <f>IF($B37="","",IF(INDEX(Transferencias!$F$2:$F$1201,MATCH(26,Transferencias!$U$2:$U$1201,0))="","",INDEX(Transferencias!$F$2:$F$1201,MATCH(26,Transferencias!$U$2:$U$1201,0))))</f>
        <v/>
      </c>
      <c r="E37" s="11">
        <f>IF($B37="","",IF(INDEX(Transferencias!$G$2:$G$1201,MATCH(26,Transferencias!$U$2:$U$1201,0))="","",INDEX(Transferencias!$G$2:$G$1201,MATCH(26,Transferencias!$U$2:$U$1201,0))))</f>
        <v/>
      </c>
      <c r="F37" s="25">
        <f>IF($B37="","",IF(INDEX(Transferencias!$H$2:$H$1201,MATCH(26,Transferencias!$U$2:$U$1201,0))="","",INDEX(Transferencias!$H$2:$H$1201,MATCH(26,Transferencias!$U$2:$U$1201,0))))</f>
        <v/>
      </c>
      <c r="G37" s="25">
        <f>IF($B37="","",IF(INDEX(Transferencias!$I$2:$I$1201,MATCH(26,Transferencias!$U$2:$U$1201,0))="","",INDEX(Transferencias!$I$2:$I$1201,MATCH(26,Transferencias!$U$2:$U$1201,0))))</f>
        <v/>
      </c>
      <c r="H37" s="25">
        <f>IF($B37="","",IF(INDEX(Transferencias!$K$2:$K$1201,MATCH(26,Transferencias!$U$2:$U$1201,0))="","",INDEX(Transferencias!$K$2:$K$1201,MATCH(26,Transferencias!$U$2:$U$1201,0))))</f>
        <v/>
      </c>
      <c r="I37" s="11">
        <f>IF($B37="","",IF(INDEX(Transferencias!$T$2:$T$1201,MATCH(26,Transferencias!$U$2:$U$1201,0))="","",INDEX(Transferencias!$T$2:$T$1201,MATCH(26,Transferencias!$U$2:$U$1201,0))))</f>
        <v/>
      </c>
    </row>
    <row r="38" ht="20" customHeight="1">
      <c r="B38" s="11">
        <f>IF(COUNTIF(Transferencias!$U$2:$U$1201,27)=0,"",27)</f>
        <v/>
      </c>
      <c r="C38" s="11">
        <f>IF($B38="","",IF(INDEX(Transferencias!$E$2:$E$1201,MATCH(27,Transferencias!$U$2:$U$1201,0))="","",INDEX(Transferencias!$E$2:$E$1201,MATCH(27,Transferencias!$U$2:$U$1201,0))))</f>
        <v/>
      </c>
      <c r="D38" s="11">
        <f>IF($B38="","",IF(INDEX(Transferencias!$F$2:$F$1201,MATCH(27,Transferencias!$U$2:$U$1201,0))="","",INDEX(Transferencias!$F$2:$F$1201,MATCH(27,Transferencias!$U$2:$U$1201,0))))</f>
        <v/>
      </c>
      <c r="E38" s="11">
        <f>IF($B38="","",IF(INDEX(Transferencias!$G$2:$G$1201,MATCH(27,Transferencias!$U$2:$U$1201,0))="","",INDEX(Transferencias!$G$2:$G$1201,MATCH(27,Transferencias!$U$2:$U$1201,0))))</f>
        <v/>
      </c>
      <c r="F38" s="25">
        <f>IF($B38="","",IF(INDEX(Transferencias!$H$2:$H$1201,MATCH(27,Transferencias!$U$2:$U$1201,0))="","",INDEX(Transferencias!$H$2:$H$1201,MATCH(27,Transferencias!$U$2:$U$1201,0))))</f>
        <v/>
      </c>
      <c r="G38" s="25">
        <f>IF($B38="","",IF(INDEX(Transferencias!$I$2:$I$1201,MATCH(27,Transferencias!$U$2:$U$1201,0))="","",INDEX(Transferencias!$I$2:$I$1201,MATCH(27,Transferencias!$U$2:$U$1201,0))))</f>
        <v/>
      </c>
      <c r="H38" s="25">
        <f>IF($B38="","",IF(INDEX(Transferencias!$K$2:$K$1201,MATCH(27,Transferencias!$U$2:$U$1201,0))="","",INDEX(Transferencias!$K$2:$K$1201,MATCH(27,Transferencias!$U$2:$U$1201,0))))</f>
        <v/>
      </c>
      <c r="I38" s="11">
        <f>IF($B38="","",IF(INDEX(Transferencias!$T$2:$T$1201,MATCH(27,Transferencias!$U$2:$U$1201,0))="","",INDEX(Transferencias!$T$2:$T$1201,MATCH(27,Transferencias!$U$2:$U$1201,0))))</f>
        <v/>
      </c>
    </row>
    <row r="39" ht="20" customHeight="1">
      <c r="B39" s="11">
        <f>IF(COUNTIF(Transferencias!$U$2:$U$1201,28)=0,"",28)</f>
        <v/>
      </c>
      <c r="C39" s="11">
        <f>IF($B39="","",IF(INDEX(Transferencias!$E$2:$E$1201,MATCH(28,Transferencias!$U$2:$U$1201,0))="","",INDEX(Transferencias!$E$2:$E$1201,MATCH(28,Transferencias!$U$2:$U$1201,0))))</f>
        <v/>
      </c>
      <c r="D39" s="11">
        <f>IF($B39="","",IF(INDEX(Transferencias!$F$2:$F$1201,MATCH(28,Transferencias!$U$2:$U$1201,0))="","",INDEX(Transferencias!$F$2:$F$1201,MATCH(28,Transferencias!$U$2:$U$1201,0))))</f>
        <v/>
      </c>
      <c r="E39" s="11">
        <f>IF($B39="","",IF(INDEX(Transferencias!$G$2:$G$1201,MATCH(28,Transferencias!$U$2:$U$1201,0))="","",INDEX(Transferencias!$G$2:$G$1201,MATCH(28,Transferencias!$U$2:$U$1201,0))))</f>
        <v/>
      </c>
      <c r="F39" s="25">
        <f>IF($B39="","",IF(INDEX(Transferencias!$H$2:$H$1201,MATCH(28,Transferencias!$U$2:$U$1201,0))="","",INDEX(Transferencias!$H$2:$H$1201,MATCH(28,Transferencias!$U$2:$U$1201,0))))</f>
        <v/>
      </c>
      <c r="G39" s="25">
        <f>IF($B39="","",IF(INDEX(Transferencias!$I$2:$I$1201,MATCH(28,Transferencias!$U$2:$U$1201,0))="","",INDEX(Transferencias!$I$2:$I$1201,MATCH(28,Transferencias!$U$2:$U$1201,0))))</f>
        <v/>
      </c>
      <c r="H39" s="25">
        <f>IF($B39="","",IF(INDEX(Transferencias!$K$2:$K$1201,MATCH(28,Transferencias!$U$2:$U$1201,0))="","",INDEX(Transferencias!$K$2:$K$1201,MATCH(28,Transferencias!$U$2:$U$1201,0))))</f>
        <v/>
      </c>
      <c r="I39" s="11">
        <f>IF($B39="","",IF(INDEX(Transferencias!$T$2:$T$1201,MATCH(28,Transferencias!$U$2:$U$1201,0))="","",INDEX(Transferencias!$T$2:$T$1201,MATCH(28,Transferencias!$U$2:$U$1201,0))))</f>
        <v/>
      </c>
    </row>
    <row r="40" ht="20" customHeight="1">
      <c r="B40" s="11">
        <f>IF(COUNTIF(Transferencias!$U$2:$U$1201,29)=0,"",29)</f>
        <v/>
      </c>
      <c r="C40" s="11">
        <f>IF($B40="","",IF(INDEX(Transferencias!$E$2:$E$1201,MATCH(29,Transferencias!$U$2:$U$1201,0))="","",INDEX(Transferencias!$E$2:$E$1201,MATCH(29,Transferencias!$U$2:$U$1201,0))))</f>
        <v/>
      </c>
      <c r="D40" s="11">
        <f>IF($B40="","",IF(INDEX(Transferencias!$F$2:$F$1201,MATCH(29,Transferencias!$U$2:$U$1201,0))="","",INDEX(Transferencias!$F$2:$F$1201,MATCH(29,Transferencias!$U$2:$U$1201,0))))</f>
        <v/>
      </c>
      <c r="E40" s="11">
        <f>IF($B40="","",IF(INDEX(Transferencias!$G$2:$G$1201,MATCH(29,Transferencias!$U$2:$U$1201,0))="","",INDEX(Transferencias!$G$2:$G$1201,MATCH(29,Transferencias!$U$2:$U$1201,0))))</f>
        <v/>
      </c>
      <c r="F40" s="25">
        <f>IF($B40="","",IF(INDEX(Transferencias!$H$2:$H$1201,MATCH(29,Transferencias!$U$2:$U$1201,0))="","",INDEX(Transferencias!$H$2:$H$1201,MATCH(29,Transferencias!$U$2:$U$1201,0))))</f>
        <v/>
      </c>
      <c r="G40" s="25">
        <f>IF($B40="","",IF(INDEX(Transferencias!$I$2:$I$1201,MATCH(29,Transferencias!$U$2:$U$1201,0))="","",INDEX(Transferencias!$I$2:$I$1201,MATCH(29,Transferencias!$U$2:$U$1201,0))))</f>
        <v/>
      </c>
      <c r="H40" s="25">
        <f>IF($B40="","",IF(INDEX(Transferencias!$K$2:$K$1201,MATCH(29,Transferencias!$U$2:$U$1201,0))="","",INDEX(Transferencias!$K$2:$K$1201,MATCH(29,Transferencias!$U$2:$U$1201,0))))</f>
        <v/>
      </c>
      <c r="I40" s="11">
        <f>IF($B40="","",IF(INDEX(Transferencias!$T$2:$T$1201,MATCH(29,Transferencias!$U$2:$U$1201,0))="","",INDEX(Transferencias!$T$2:$T$1201,MATCH(29,Transferencias!$U$2:$U$1201,0))))</f>
        <v/>
      </c>
    </row>
    <row r="41" ht="20" customHeight="1">
      <c r="B41" s="11">
        <f>IF(COUNTIF(Transferencias!$U$2:$U$1201,30)=0,"",30)</f>
        <v/>
      </c>
      <c r="C41" s="11">
        <f>IF($B41="","",IF(INDEX(Transferencias!$E$2:$E$1201,MATCH(30,Transferencias!$U$2:$U$1201,0))="","",INDEX(Transferencias!$E$2:$E$1201,MATCH(30,Transferencias!$U$2:$U$1201,0))))</f>
        <v/>
      </c>
      <c r="D41" s="11">
        <f>IF($B41="","",IF(INDEX(Transferencias!$F$2:$F$1201,MATCH(30,Transferencias!$U$2:$U$1201,0))="","",INDEX(Transferencias!$F$2:$F$1201,MATCH(30,Transferencias!$U$2:$U$1201,0))))</f>
        <v/>
      </c>
      <c r="E41" s="11">
        <f>IF($B41="","",IF(INDEX(Transferencias!$G$2:$G$1201,MATCH(30,Transferencias!$U$2:$U$1201,0))="","",INDEX(Transferencias!$G$2:$G$1201,MATCH(30,Transferencias!$U$2:$U$1201,0))))</f>
        <v/>
      </c>
      <c r="F41" s="25">
        <f>IF($B41="","",IF(INDEX(Transferencias!$H$2:$H$1201,MATCH(30,Transferencias!$U$2:$U$1201,0))="","",INDEX(Transferencias!$H$2:$H$1201,MATCH(30,Transferencias!$U$2:$U$1201,0))))</f>
        <v/>
      </c>
      <c r="G41" s="25">
        <f>IF($B41="","",IF(INDEX(Transferencias!$I$2:$I$1201,MATCH(30,Transferencias!$U$2:$U$1201,0))="","",INDEX(Transferencias!$I$2:$I$1201,MATCH(30,Transferencias!$U$2:$U$1201,0))))</f>
        <v/>
      </c>
      <c r="H41" s="25">
        <f>IF($B41="","",IF(INDEX(Transferencias!$K$2:$K$1201,MATCH(30,Transferencias!$U$2:$U$1201,0))="","",INDEX(Transferencias!$K$2:$K$1201,MATCH(30,Transferencias!$U$2:$U$1201,0))))</f>
        <v/>
      </c>
      <c r="I41" s="11">
        <f>IF($B41="","",IF(INDEX(Transferencias!$T$2:$T$1201,MATCH(30,Transferencias!$U$2:$U$1201,0))="","",INDEX(Transferencias!$T$2:$T$1201,MATCH(30,Transferencias!$U$2:$U$1201,0))))</f>
        <v/>
      </c>
    </row>
    <row r="42" ht="20" customHeight="1">
      <c r="B42" s="11">
        <f>IF(COUNTIF(Transferencias!$U$2:$U$1201,31)=0,"",31)</f>
        <v/>
      </c>
      <c r="C42" s="11">
        <f>IF($B42="","",IF(INDEX(Transferencias!$E$2:$E$1201,MATCH(31,Transferencias!$U$2:$U$1201,0))="","",INDEX(Transferencias!$E$2:$E$1201,MATCH(31,Transferencias!$U$2:$U$1201,0))))</f>
        <v/>
      </c>
      <c r="D42" s="11">
        <f>IF($B42="","",IF(INDEX(Transferencias!$F$2:$F$1201,MATCH(31,Transferencias!$U$2:$U$1201,0))="","",INDEX(Transferencias!$F$2:$F$1201,MATCH(31,Transferencias!$U$2:$U$1201,0))))</f>
        <v/>
      </c>
      <c r="E42" s="11">
        <f>IF($B42="","",IF(INDEX(Transferencias!$G$2:$G$1201,MATCH(31,Transferencias!$U$2:$U$1201,0))="","",INDEX(Transferencias!$G$2:$G$1201,MATCH(31,Transferencias!$U$2:$U$1201,0))))</f>
        <v/>
      </c>
      <c r="F42" s="25">
        <f>IF($B42="","",IF(INDEX(Transferencias!$H$2:$H$1201,MATCH(31,Transferencias!$U$2:$U$1201,0))="","",INDEX(Transferencias!$H$2:$H$1201,MATCH(31,Transferencias!$U$2:$U$1201,0))))</f>
        <v/>
      </c>
      <c r="G42" s="25">
        <f>IF($B42="","",IF(INDEX(Transferencias!$I$2:$I$1201,MATCH(31,Transferencias!$U$2:$U$1201,0))="","",INDEX(Transferencias!$I$2:$I$1201,MATCH(31,Transferencias!$U$2:$U$1201,0))))</f>
        <v/>
      </c>
      <c r="H42" s="25">
        <f>IF($B42="","",IF(INDEX(Transferencias!$K$2:$K$1201,MATCH(31,Transferencias!$U$2:$U$1201,0))="","",INDEX(Transferencias!$K$2:$K$1201,MATCH(31,Transferencias!$U$2:$U$1201,0))))</f>
        <v/>
      </c>
      <c r="I42" s="11">
        <f>IF($B42="","",IF(INDEX(Transferencias!$T$2:$T$1201,MATCH(31,Transferencias!$U$2:$U$1201,0))="","",INDEX(Transferencias!$T$2:$T$1201,MATCH(31,Transferencias!$U$2:$U$1201,0))))</f>
        <v/>
      </c>
    </row>
    <row r="43" ht="20" customHeight="1">
      <c r="B43" s="11">
        <f>IF(COUNTIF(Transferencias!$U$2:$U$1201,32)=0,"",32)</f>
        <v/>
      </c>
      <c r="C43" s="11">
        <f>IF($B43="","",IF(INDEX(Transferencias!$E$2:$E$1201,MATCH(32,Transferencias!$U$2:$U$1201,0))="","",INDEX(Transferencias!$E$2:$E$1201,MATCH(32,Transferencias!$U$2:$U$1201,0))))</f>
        <v/>
      </c>
      <c r="D43" s="11">
        <f>IF($B43="","",IF(INDEX(Transferencias!$F$2:$F$1201,MATCH(32,Transferencias!$U$2:$U$1201,0))="","",INDEX(Transferencias!$F$2:$F$1201,MATCH(32,Transferencias!$U$2:$U$1201,0))))</f>
        <v/>
      </c>
      <c r="E43" s="11">
        <f>IF($B43="","",IF(INDEX(Transferencias!$G$2:$G$1201,MATCH(32,Transferencias!$U$2:$U$1201,0))="","",INDEX(Transferencias!$G$2:$G$1201,MATCH(32,Transferencias!$U$2:$U$1201,0))))</f>
        <v/>
      </c>
      <c r="F43" s="25">
        <f>IF($B43="","",IF(INDEX(Transferencias!$H$2:$H$1201,MATCH(32,Transferencias!$U$2:$U$1201,0))="","",INDEX(Transferencias!$H$2:$H$1201,MATCH(32,Transferencias!$U$2:$U$1201,0))))</f>
        <v/>
      </c>
      <c r="G43" s="25">
        <f>IF($B43="","",IF(INDEX(Transferencias!$I$2:$I$1201,MATCH(32,Transferencias!$U$2:$U$1201,0))="","",INDEX(Transferencias!$I$2:$I$1201,MATCH(32,Transferencias!$U$2:$U$1201,0))))</f>
        <v/>
      </c>
      <c r="H43" s="25">
        <f>IF($B43="","",IF(INDEX(Transferencias!$K$2:$K$1201,MATCH(32,Transferencias!$U$2:$U$1201,0))="","",INDEX(Transferencias!$K$2:$K$1201,MATCH(32,Transferencias!$U$2:$U$1201,0))))</f>
        <v/>
      </c>
      <c r="I43" s="11">
        <f>IF($B43="","",IF(INDEX(Transferencias!$T$2:$T$1201,MATCH(32,Transferencias!$U$2:$U$1201,0))="","",INDEX(Transferencias!$T$2:$T$1201,MATCH(32,Transferencias!$U$2:$U$1201,0))))</f>
        <v/>
      </c>
    </row>
    <row r="44" ht="20" customHeight="1">
      <c r="B44" s="11">
        <f>IF(COUNTIF(Transferencias!$U$2:$U$1201,33)=0,"",33)</f>
        <v/>
      </c>
      <c r="C44" s="11">
        <f>IF($B44="","",IF(INDEX(Transferencias!$E$2:$E$1201,MATCH(33,Transferencias!$U$2:$U$1201,0))="","",INDEX(Transferencias!$E$2:$E$1201,MATCH(33,Transferencias!$U$2:$U$1201,0))))</f>
        <v/>
      </c>
      <c r="D44" s="11">
        <f>IF($B44="","",IF(INDEX(Transferencias!$F$2:$F$1201,MATCH(33,Transferencias!$U$2:$U$1201,0))="","",INDEX(Transferencias!$F$2:$F$1201,MATCH(33,Transferencias!$U$2:$U$1201,0))))</f>
        <v/>
      </c>
      <c r="E44" s="11">
        <f>IF($B44="","",IF(INDEX(Transferencias!$G$2:$G$1201,MATCH(33,Transferencias!$U$2:$U$1201,0))="","",INDEX(Transferencias!$G$2:$G$1201,MATCH(33,Transferencias!$U$2:$U$1201,0))))</f>
        <v/>
      </c>
      <c r="F44" s="25">
        <f>IF($B44="","",IF(INDEX(Transferencias!$H$2:$H$1201,MATCH(33,Transferencias!$U$2:$U$1201,0))="","",INDEX(Transferencias!$H$2:$H$1201,MATCH(33,Transferencias!$U$2:$U$1201,0))))</f>
        <v/>
      </c>
      <c r="G44" s="25">
        <f>IF($B44="","",IF(INDEX(Transferencias!$I$2:$I$1201,MATCH(33,Transferencias!$U$2:$U$1201,0))="","",INDEX(Transferencias!$I$2:$I$1201,MATCH(33,Transferencias!$U$2:$U$1201,0))))</f>
        <v/>
      </c>
      <c r="H44" s="25">
        <f>IF($B44="","",IF(INDEX(Transferencias!$K$2:$K$1201,MATCH(33,Transferencias!$U$2:$U$1201,0))="","",INDEX(Transferencias!$K$2:$K$1201,MATCH(33,Transferencias!$U$2:$U$1201,0))))</f>
        <v/>
      </c>
      <c r="I44" s="11">
        <f>IF($B44="","",IF(INDEX(Transferencias!$T$2:$T$1201,MATCH(33,Transferencias!$U$2:$U$1201,0))="","",INDEX(Transferencias!$T$2:$T$1201,MATCH(33,Transferencias!$U$2:$U$1201,0))))</f>
        <v/>
      </c>
    </row>
    <row r="45" ht="20" customHeight="1">
      <c r="B45" s="11">
        <f>IF(COUNTIF(Transferencias!$U$2:$U$1201,34)=0,"",34)</f>
        <v/>
      </c>
      <c r="C45" s="11">
        <f>IF($B45="","",IF(INDEX(Transferencias!$E$2:$E$1201,MATCH(34,Transferencias!$U$2:$U$1201,0))="","",INDEX(Transferencias!$E$2:$E$1201,MATCH(34,Transferencias!$U$2:$U$1201,0))))</f>
        <v/>
      </c>
      <c r="D45" s="11">
        <f>IF($B45="","",IF(INDEX(Transferencias!$F$2:$F$1201,MATCH(34,Transferencias!$U$2:$U$1201,0))="","",INDEX(Transferencias!$F$2:$F$1201,MATCH(34,Transferencias!$U$2:$U$1201,0))))</f>
        <v/>
      </c>
      <c r="E45" s="11">
        <f>IF($B45="","",IF(INDEX(Transferencias!$G$2:$G$1201,MATCH(34,Transferencias!$U$2:$U$1201,0))="","",INDEX(Transferencias!$G$2:$G$1201,MATCH(34,Transferencias!$U$2:$U$1201,0))))</f>
        <v/>
      </c>
      <c r="F45" s="25">
        <f>IF($B45="","",IF(INDEX(Transferencias!$H$2:$H$1201,MATCH(34,Transferencias!$U$2:$U$1201,0))="","",INDEX(Transferencias!$H$2:$H$1201,MATCH(34,Transferencias!$U$2:$U$1201,0))))</f>
        <v/>
      </c>
      <c r="G45" s="25">
        <f>IF($B45="","",IF(INDEX(Transferencias!$I$2:$I$1201,MATCH(34,Transferencias!$U$2:$U$1201,0))="","",INDEX(Transferencias!$I$2:$I$1201,MATCH(34,Transferencias!$U$2:$U$1201,0))))</f>
        <v/>
      </c>
      <c r="H45" s="25">
        <f>IF($B45="","",IF(INDEX(Transferencias!$K$2:$K$1201,MATCH(34,Transferencias!$U$2:$U$1201,0))="","",INDEX(Transferencias!$K$2:$K$1201,MATCH(34,Transferencias!$U$2:$U$1201,0))))</f>
        <v/>
      </c>
      <c r="I45" s="11">
        <f>IF($B45="","",IF(INDEX(Transferencias!$T$2:$T$1201,MATCH(34,Transferencias!$U$2:$U$1201,0))="","",INDEX(Transferencias!$T$2:$T$1201,MATCH(34,Transferencias!$U$2:$U$1201,0))))</f>
        <v/>
      </c>
    </row>
    <row r="46" ht="20" customHeight="1">
      <c r="B46" s="11">
        <f>IF(COUNTIF(Transferencias!$U$2:$U$1201,35)=0,"",35)</f>
        <v/>
      </c>
      <c r="C46" s="11">
        <f>IF($B46="","",IF(INDEX(Transferencias!$E$2:$E$1201,MATCH(35,Transferencias!$U$2:$U$1201,0))="","",INDEX(Transferencias!$E$2:$E$1201,MATCH(35,Transferencias!$U$2:$U$1201,0))))</f>
        <v/>
      </c>
      <c r="D46" s="11">
        <f>IF($B46="","",IF(INDEX(Transferencias!$F$2:$F$1201,MATCH(35,Transferencias!$U$2:$U$1201,0))="","",INDEX(Transferencias!$F$2:$F$1201,MATCH(35,Transferencias!$U$2:$U$1201,0))))</f>
        <v/>
      </c>
      <c r="E46" s="11">
        <f>IF($B46="","",IF(INDEX(Transferencias!$G$2:$G$1201,MATCH(35,Transferencias!$U$2:$U$1201,0))="","",INDEX(Transferencias!$G$2:$G$1201,MATCH(35,Transferencias!$U$2:$U$1201,0))))</f>
        <v/>
      </c>
      <c r="F46" s="25">
        <f>IF($B46="","",IF(INDEX(Transferencias!$H$2:$H$1201,MATCH(35,Transferencias!$U$2:$U$1201,0))="","",INDEX(Transferencias!$H$2:$H$1201,MATCH(35,Transferencias!$U$2:$U$1201,0))))</f>
        <v/>
      </c>
      <c r="G46" s="25">
        <f>IF($B46="","",IF(INDEX(Transferencias!$I$2:$I$1201,MATCH(35,Transferencias!$U$2:$U$1201,0))="","",INDEX(Transferencias!$I$2:$I$1201,MATCH(35,Transferencias!$U$2:$U$1201,0))))</f>
        <v/>
      </c>
      <c r="H46" s="25">
        <f>IF($B46="","",IF(INDEX(Transferencias!$K$2:$K$1201,MATCH(35,Transferencias!$U$2:$U$1201,0))="","",INDEX(Transferencias!$K$2:$K$1201,MATCH(35,Transferencias!$U$2:$U$1201,0))))</f>
        <v/>
      </c>
      <c r="I46" s="11">
        <f>IF($B46="","",IF(INDEX(Transferencias!$T$2:$T$1201,MATCH(35,Transferencias!$U$2:$U$1201,0))="","",INDEX(Transferencias!$T$2:$T$1201,MATCH(35,Transferencias!$U$2:$U$1201,0))))</f>
        <v/>
      </c>
    </row>
    <row r="47" ht="20" customHeight="1">
      <c r="B47" s="11">
        <f>IF(COUNTIF(Transferencias!$U$2:$U$1201,36)=0,"",36)</f>
        <v/>
      </c>
      <c r="C47" s="11">
        <f>IF($B47="","",IF(INDEX(Transferencias!$E$2:$E$1201,MATCH(36,Transferencias!$U$2:$U$1201,0))="","",INDEX(Transferencias!$E$2:$E$1201,MATCH(36,Transferencias!$U$2:$U$1201,0))))</f>
        <v/>
      </c>
      <c r="D47" s="11">
        <f>IF($B47="","",IF(INDEX(Transferencias!$F$2:$F$1201,MATCH(36,Transferencias!$U$2:$U$1201,0))="","",INDEX(Transferencias!$F$2:$F$1201,MATCH(36,Transferencias!$U$2:$U$1201,0))))</f>
        <v/>
      </c>
      <c r="E47" s="11">
        <f>IF($B47="","",IF(INDEX(Transferencias!$G$2:$G$1201,MATCH(36,Transferencias!$U$2:$U$1201,0))="","",INDEX(Transferencias!$G$2:$G$1201,MATCH(36,Transferencias!$U$2:$U$1201,0))))</f>
        <v/>
      </c>
      <c r="F47" s="25">
        <f>IF($B47="","",IF(INDEX(Transferencias!$H$2:$H$1201,MATCH(36,Transferencias!$U$2:$U$1201,0))="","",INDEX(Transferencias!$H$2:$H$1201,MATCH(36,Transferencias!$U$2:$U$1201,0))))</f>
        <v/>
      </c>
      <c r="G47" s="25">
        <f>IF($B47="","",IF(INDEX(Transferencias!$I$2:$I$1201,MATCH(36,Transferencias!$U$2:$U$1201,0))="","",INDEX(Transferencias!$I$2:$I$1201,MATCH(36,Transferencias!$U$2:$U$1201,0))))</f>
        <v/>
      </c>
      <c r="H47" s="25">
        <f>IF($B47="","",IF(INDEX(Transferencias!$K$2:$K$1201,MATCH(36,Transferencias!$U$2:$U$1201,0))="","",INDEX(Transferencias!$K$2:$K$1201,MATCH(36,Transferencias!$U$2:$U$1201,0))))</f>
        <v/>
      </c>
      <c r="I47" s="11">
        <f>IF($B47="","",IF(INDEX(Transferencias!$T$2:$T$1201,MATCH(36,Transferencias!$U$2:$U$1201,0))="","",INDEX(Transferencias!$T$2:$T$1201,MATCH(36,Transferencias!$U$2:$U$1201,0))))</f>
        <v/>
      </c>
    </row>
    <row r="48" ht="20" customHeight="1">
      <c r="B48" s="11">
        <f>IF(COUNTIF(Transferencias!$U$2:$U$1201,37)=0,"",37)</f>
        <v/>
      </c>
      <c r="C48" s="11">
        <f>IF($B48="","",IF(INDEX(Transferencias!$E$2:$E$1201,MATCH(37,Transferencias!$U$2:$U$1201,0))="","",INDEX(Transferencias!$E$2:$E$1201,MATCH(37,Transferencias!$U$2:$U$1201,0))))</f>
        <v/>
      </c>
      <c r="D48" s="11">
        <f>IF($B48="","",IF(INDEX(Transferencias!$F$2:$F$1201,MATCH(37,Transferencias!$U$2:$U$1201,0))="","",INDEX(Transferencias!$F$2:$F$1201,MATCH(37,Transferencias!$U$2:$U$1201,0))))</f>
        <v/>
      </c>
      <c r="E48" s="11">
        <f>IF($B48="","",IF(INDEX(Transferencias!$G$2:$G$1201,MATCH(37,Transferencias!$U$2:$U$1201,0))="","",INDEX(Transferencias!$G$2:$G$1201,MATCH(37,Transferencias!$U$2:$U$1201,0))))</f>
        <v/>
      </c>
      <c r="F48" s="25">
        <f>IF($B48="","",IF(INDEX(Transferencias!$H$2:$H$1201,MATCH(37,Transferencias!$U$2:$U$1201,0))="","",INDEX(Transferencias!$H$2:$H$1201,MATCH(37,Transferencias!$U$2:$U$1201,0))))</f>
        <v/>
      </c>
      <c r="G48" s="25">
        <f>IF($B48="","",IF(INDEX(Transferencias!$I$2:$I$1201,MATCH(37,Transferencias!$U$2:$U$1201,0))="","",INDEX(Transferencias!$I$2:$I$1201,MATCH(37,Transferencias!$U$2:$U$1201,0))))</f>
        <v/>
      </c>
      <c r="H48" s="25">
        <f>IF($B48="","",IF(INDEX(Transferencias!$K$2:$K$1201,MATCH(37,Transferencias!$U$2:$U$1201,0))="","",INDEX(Transferencias!$K$2:$K$1201,MATCH(37,Transferencias!$U$2:$U$1201,0))))</f>
        <v/>
      </c>
      <c r="I48" s="11">
        <f>IF($B48="","",IF(INDEX(Transferencias!$T$2:$T$1201,MATCH(37,Transferencias!$U$2:$U$1201,0))="","",INDEX(Transferencias!$T$2:$T$1201,MATCH(37,Transferencias!$U$2:$U$1201,0))))</f>
        <v/>
      </c>
    </row>
    <row r="49" ht="20" customHeight="1">
      <c r="B49" s="11">
        <f>IF(COUNTIF(Transferencias!$U$2:$U$1201,38)=0,"",38)</f>
        <v/>
      </c>
      <c r="C49" s="11">
        <f>IF($B49="","",IF(INDEX(Transferencias!$E$2:$E$1201,MATCH(38,Transferencias!$U$2:$U$1201,0))="","",INDEX(Transferencias!$E$2:$E$1201,MATCH(38,Transferencias!$U$2:$U$1201,0))))</f>
        <v/>
      </c>
      <c r="D49" s="11">
        <f>IF($B49="","",IF(INDEX(Transferencias!$F$2:$F$1201,MATCH(38,Transferencias!$U$2:$U$1201,0))="","",INDEX(Transferencias!$F$2:$F$1201,MATCH(38,Transferencias!$U$2:$U$1201,0))))</f>
        <v/>
      </c>
      <c r="E49" s="11">
        <f>IF($B49="","",IF(INDEX(Transferencias!$G$2:$G$1201,MATCH(38,Transferencias!$U$2:$U$1201,0))="","",INDEX(Transferencias!$G$2:$G$1201,MATCH(38,Transferencias!$U$2:$U$1201,0))))</f>
        <v/>
      </c>
      <c r="F49" s="25">
        <f>IF($B49="","",IF(INDEX(Transferencias!$H$2:$H$1201,MATCH(38,Transferencias!$U$2:$U$1201,0))="","",INDEX(Transferencias!$H$2:$H$1201,MATCH(38,Transferencias!$U$2:$U$1201,0))))</f>
        <v/>
      </c>
      <c r="G49" s="25">
        <f>IF($B49="","",IF(INDEX(Transferencias!$I$2:$I$1201,MATCH(38,Transferencias!$U$2:$U$1201,0))="","",INDEX(Transferencias!$I$2:$I$1201,MATCH(38,Transferencias!$U$2:$U$1201,0))))</f>
        <v/>
      </c>
      <c r="H49" s="25">
        <f>IF($B49="","",IF(INDEX(Transferencias!$K$2:$K$1201,MATCH(38,Transferencias!$U$2:$U$1201,0))="","",INDEX(Transferencias!$K$2:$K$1201,MATCH(38,Transferencias!$U$2:$U$1201,0))))</f>
        <v/>
      </c>
      <c r="I49" s="11">
        <f>IF($B49="","",IF(INDEX(Transferencias!$T$2:$T$1201,MATCH(38,Transferencias!$U$2:$U$1201,0))="","",INDEX(Transferencias!$T$2:$T$1201,MATCH(38,Transferencias!$U$2:$U$1201,0))))</f>
        <v/>
      </c>
    </row>
    <row r="50" ht="20" customHeight="1">
      <c r="B50" s="11">
        <f>IF(COUNTIF(Transferencias!$U$2:$U$1201,39)=0,"",39)</f>
        <v/>
      </c>
      <c r="C50" s="11">
        <f>IF($B50="","",IF(INDEX(Transferencias!$E$2:$E$1201,MATCH(39,Transferencias!$U$2:$U$1201,0))="","",INDEX(Transferencias!$E$2:$E$1201,MATCH(39,Transferencias!$U$2:$U$1201,0))))</f>
        <v/>
      </c>
      <c r="D50" s="11">
        <f>IF($B50="","",IF(INDEX(Transferencias!$F$2:$F$1201,MATCH(39,Transferencias!$U$2:$U$1201,0))="","",INDEX(Transferencias!$F$2:$F$1201,MATCH(39,Transferencias!$U$2:$U$1201,0))))</f>
        <v/>
      </c>
      <c r="E50" s="11">
        <f>IF($B50="","",IF(INDEX(Transferencias!$G$2:$G$1201,MATCH(39,Transferencias!$U$2:$U$1201,0))="","",INDEX(Transferencias!$G$2:$G$1201,MATCH(39,Transferencias!$U$2:$U$1201,0))))</f>
        <v/>
      </c>
      <c r="F50" s="25">
        <f>IF($B50="","",IF(INDEX(Transferencias!$H$2:$H$1201,MATCH(39,Transferencias!$U$2:$U$1201,0))="","",INDEX(Transferencias!$H$2:$H$1201,MATCH(39,Transferencias!$U$2:$U$1201,0))))</f>
        <v/>
      </c>
      <c r="G50" s="25">
        <f>IF($B50="","",IF(INDEX(Transferencias!$I$2:$I$1201,MATCH(39,Transferencias!$U$2:$U$1201,0))="","",INDEX(Transferencias!$I$2:$I$1201,MATCH(39,Transferencias!$U$2:$U$1201,0))))</f>
        <v/>
      </c>
      <c r="H50" s="25">
        <f>IF($B50="","",IF(INDEX(Transferencias!$K$2:$K$1201,MATCH(39,Transferencias!$U$2:$U$1201,0))="","",INDEX(Transferencias!$K$2:$K$1201,MATCH(39,Transferencias!$U$2:$U$1201,0))))</f>
        <v/>
      </c>
      <c r="I50" s="11">
        <f>IF($B50="","",IF(INDEX(Transferencias!$T$2:$T$1201,MATCH(39,Transferencias!$U$2:$U$1201,0))="","",INDEX(Transferencias!$T$2:$T$1201,MATCH(39,Transferencias!$U$2:$U$1201,0))))</f>
        <v/>
      </c>
    </row>
    <row r="51" ht="20" customHeight="1">
      <c r="B51" s="11">
        <f>IF(COUNTIF(Transferencias!$U$2:$U$1201,40)=0,"",40)</f>
        <v/>
      </c>
      <c r="C51" s="11">
        <f>IF($B51="","",IF(INDEX(Transferencias!$E$2:$E$1201,MATCH(40,Transferencias!$U$2:$U$1201,0))="","",INDEX(Transferencias!$E$2:$E$1201,MATCH(40,Transferencias!$U$2:$U$1201,0))))</f>
        <v/>
      </c>
      <c r="D51" s="11">
        <f>IF($B51="","",IF(INDEX(Transferencias!$F$2:$F$1201,MATCH(40,Transferencias!$U$2:$U$1201,0))="","",INDEX(Transferencias!$F$2:$F$1201,MATCH(40,Transferencias!$U$2:$U$1201,0))))</f>
        <v/>
      </c>
      <c r="E51" s="11">
        <f>IF($B51="","",IF(INDEX(Transferencias!$G$2:$G$1201,MATCH(40,Transferencias!$U$2:$U$1201,0))="","",INDEX(Transferencias!$G$2:$G$1201,MATCH(40,Transferencias!$U$2:$U$1201,0))))</f>
        <v/>
      </c>
      <c r="F51" s="25">
        <f>IF($B51="","",IF(INDEX(Transferencias!$H$2:$H$1201,MATCH(40,Transferencias!$U$2:$U$1201,0))="","",INDEX(Transferencias!$H$2:$H$1201,MATCH(40,Transferencias!$U$2:$U$1201,0))))</f>
        <v/>
      </c>
      <c r="G51" s="25">
        <f>IF($B51="","",IF(INDEX(Transferencias!$I$2:$I$1201,MATCH(40,Transferencias!$U$2:$U$1201,0))="","",INDEX(Transferencias!$I$2:$I$1201,MATCH(40,Transferencias!$U$2:$U$1201,0))))</f>
        <v/>
      </c>
      <c r="H51" s="25">
        <f>IF($B51="","",IF(INDEX(Transferencias!$K$2:$K$1201,MATCH(40,Transferencias!$U$2:$U$1201,0))="","",INDEX(Transferencias!$K$2:$K$1201,MATCH(40,Transferencias!$U$2:$U$1201,0))))</f>
        <v/>
      </c>
      <c r="I51" s="11">
        <f>IF($B51="","",IF(INDEX(Transferencias!$T$2:$T$1201,MATCH(40,Transferencias!$U$2:$U$1201,0))="","",INDEX(Transferencias!$T$2:$T$1201,MATCH(40,Transferencias!$U$2:$U$1201,0))))</f>
        <v/>
      </c>
    </row>
    <row r="52">
      <c r="D52" s="21" t="inlineStr">
        <is>
          <t>Totales</t>
        </is>
      </c>
      <c r="F52" s="26">
        <f>SUM(F12:F51)</f>
        <v/>
      </c>
      <c r="G52" s="26">
        <f>SUM(G12:G51)</f>
        <v/>
      </c>
      <c r="H52" s="26">
        <f>SUM(H12:H51)</f>
        <v/>
      </c>
    </row>
    <row r="55">
      <c r="C55" s="27" t="inlineStr">
        <is>
          <t>Entregó (firma y aclaración): ______________________</t>
        </is>
      </c>
      <c r="G55" s="27" t="inlineStr">
        <is>
          <t>Recibió (firma y aclaración): ______________________</t>
        </is>
      </c>
    </row>
    <row r="57">
      <c r="C57" s="28" t="inlineStr">
        <is>
          <t>Remito interno para control entre sucursales. No es un comprobante fiscal.</t>
        </is>
      </c>
    </row>
  </sheetData>
  <dataValidations count="1">
    <dataValidation sqref="C3" showDropDown="0" showInputMessage="0" showErrorMessage="0" allowBlank="1" type="list">
      <formula1>=Transferencias!$A$2:$A$1201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/>
  </sheetPr>
  <dimension ref="A1:I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4" customWidth="1" min="4" max="4"/>
    <col width="15" customWidth="1" min="5" max="5"/>
    <col width="16" customWidth="1" min="6" max="6"/>
    <col width="13" customWidth="1" min="7" max="7"/>
    <col width="13" customWidth="1" min="8" max="8"/>
    <col width="16" customWidth="1" min="9" max="9"/>
  </cols>
  <sheetData>
    <row r="1">
      <c r="B1" s="19" t="inlineStr">
        <is>
          <t>Resumen de transferencias por sucursal</t>
        </is>
      </c>
    </row>
    <row r="3">
      <c r="B3" s="21" t="inlineStr">
        <is>
          <t>Desde</t>
        </is>
      </c>
      <c r="C3" s="29" t="n">
        <v>46296</v>
      </c>
      <c r="E3" s="28" t="inlineStr">
        <is>
          <t>Fecha que se usa: la del pedido.</t>
        </is>
      </c>
    </row>
    <row r="4">
      <c r="B4" s="21" t="inlineStr">
        <is>
          <t>Hasta</t>
        </is>
      </c>
      <c r="C4" s="29" t="n">
        <v>46326</v>
      </c>
    </row>
    <row r="6" ht="48" customHeight="1">
      <c r="A6" s="9" t="inlineStr">
        <is>
          <t>Sucursal</t>
        </is>
      </c>
      <c r="B6" s="9" t="inlineStr">
        <is>
          <t>Renglones recibidos</t>
        </is>
      </c>
      <c r="C6" s="9" t="inlineStr">
        <is>
          <t>Valor recibido (enviado)</t>
        </is>
      </c>
      <c r="D6" s="9" t="inlineStr">
        <is>
          <t>Pendiente de recibir (renglones)</t>
        </is>
      </c>
      <c r="E6" s="9" t="inlineStr">
        <is>
          <t>Valor en camino</t>
        </is>
      </c>
      <c r="F6" s="9" t="inlineStr">
        <is>
          <t>Diferencias en la recepción ($)</t>
        </is>
      </c>
      <c r="G6" s="9" t="inlineStr">
        <is>
          <t>Renglones con diferencia</t>
        </is>
      </c>
      <c r="H6" s="9" t="inlineStr">
        <is>
          <t>Faltó enviar (unidades)</t>
        </is>
      </c>
      <c r="I6" s="9" t="inlineStr">
        <is>
          <t>Valor enviado a otras</t>
        </is>
      </c>
    </row>
    <row r="7">
      <c r="A7" s="30">
        <f>IF('Sucursales y productos'!$A$2="","",'Sucursales y productos'!$A$2)</f>
        <v/>
      </c>
      <c r="B7" s="30">
        <f>IF($A7="","",COUNTIFS(Transferencias!$D$2:$D$1201,$A7,Transferencias!$K$2:$K$1201,"&lt;&gt;",Transferencias!$B$2:$B$1201,"&gt;="&amp;$C$3,Transferencias!$B$2:$B$1201,"&lt;="&amp;$C$4))</f>
        <v/>
      </c>
      <c r="C7" s="31">
        <f>IF($A7="","",SUMIFS(Transferencias!$R$2:$R$1201,Transferencias!$D$2:$D$1201,$A7,Transferencias!$K$2:$K$1201,"&lt;&gt;",Transferencias!$B$2:$B$1201,"&gt;="&amp;$C$3,Transferencias!$B$2:$B$1201,"&lt;="&amp;$C$4))</f>
        <v/>
      </c>
      <c r="D7" s="30">
        <f>IF($A7="","",COUNTIFS(Transferencias!$D$2:$D$1201,$A7,Transferencias!$I$2:$I$1201,"&lt;&gt;",Transferencias!$K$2:$K$1201,"",Transferencias!$B$2:$B$1201,"&gt;="&amp;$C$3,Transferencias!$B$2:$B$1201,"&lt;="&amp;$C$4))</f>
        <v/>
      </c>
      <c r="E7" s="31">
        <f>IF($A7="","",SUMIFS(Transferencias!$R$2:$R$1201,Transferencias!$D$2:$D$1201,$A7,Transferencias!$K$2:$K$1201,"",Transferencias!$B$2:$B$1201,"&gt;="&amp;$C$3,Transferencias!$B$2:$B$1201,"&lt;="&amp;$C$4))</f>
        <v/>
      </c>
      <c r="F7" s="31">
        <f>IF($A7="","",SUMIFS(Transferencias!$Q$2:$Q$1201,Transferencias!$D$2:$D$1201,$A7,Transferencias!$B$2:$B$1201,"&gt;="&amp;$C$3,Transferencias!$B$2:$B$1201,"&lt;="&amp;$C$4))</f>
        <v/>
      </c>
      <c r="G7" s="30">
        <f>IF($A7="","",COUNTIFS(Transferencias!$D$2:$D$1201,$A7,Transferencias!$S$2:$S$1201,"Recibido con diferencia",Transferencias!$B$2:$B$1201,"&gt;="&amp;$C$3,Transferencias!$B$2:$B$1201,"&lt;="&amp;$C$4))</f>
        <v/>
      </c>
      <c r="H7" s="32">
        <f>IF($A7="","",SUMIFS(Transferencias!$N$2:$N$1201,Transferencias!$D$2:$D$1201,$A7,Transferencias!$B$2:$B$1201,"&gt;="&amp;$C$3,Transferencias!$B$2:$B$1201,"&lt;="&amp;$C$4))</f>
        <v/>
      </c>
      <c r="I7" s="31">
        <f>IF($A7="","",SUMIFS(Transferencias!$R$2:$R$1201,Transferencias!$C$2:$C$1201,$A7,Transferencias!$B$2:$B$1201,"&gt;="&amp;$C$3,Transferencias!$B$2:$B$1201,"&lt;="&amp;$C$4))</f>
        <v/>
      </c>
    </row>
    <row r="8">
      <c r="A8" s="30">
        <f>IF('Sucursales y productos'!$A$3="","",'Sucursales y productos'!$A$3)</f>
        <v/>
      </c>
      <c r="B8" s="30">
        <f>IF($A8="","",COUNTIFS(Transferencias!$D$2:$D$1201,$A8,Transferencias!$K$2:$K$1201,"&lt;&gt;",Transferencias!$B$2:$B$1201,"&gt;="&amp;$C$3,Transferencias!$B$2:$B$1201,"&lt;="&amp;$C$4))</f>
        <v/>
      </c>
      <c r="C8" s="31">
        <f>IF($A8="","",SUMIFS(Transferencias!$R$2:$R$1201,Transferencias!$D$2:$D$1201,$A8,Transferencias!$K$2:$K$1201,"&lt;&gt;",Transferencias!$B$2:$B$1201,"&gt;="&amp;$C$3,Transferencias!$B$2:$B$1201,"&lt;="&amp;$C$4))</f>
        <v/>
      </c>
      <c r="D8" s="30">
        <f>IF($A8="","",COUNTIFS(Transferencias!$D$2:$D$1201,$A8,Transferencias!$I$2:$I$1201,"&lt;&gt;",Transferencias!$K$2:$K$1201,"",Transferencias!$B$2:$B$1201,"&gt;="&amp;$C$3,Transferencias!$B$2:$B$1201,"&lt;="&amp;$C$4))</f>
        <v/>
      </c>
      <c r="E8" s="31">
        <f>IF($A8="","",SUMIFS(Transferencias!$R$2:$R$1201,Transferencias!$D$2:$D$1201,$A8,Transferencias!$K$2:$K$1201,"",Transferencias!$B$2:$B$1201,"&gt;="&amp;$C$3,Transferencias!$B$2:$B$1201,"&lt;="&amp;$C$4))</f>
        <v/>
      </c>
      <c r="F8" s="31">
        <f>IF($A8="","",SUMIFS(Transferencias!$Q$2:$Q$1201,Transferencias!$D$2:$D$1201,$A8,Transferencias!$B$2:$B$1201,"&gt;="&amp;$C$3,Transferencias!$B$2:$B$1201,"&lt;="&amp;$C$4))</f>
        <v/>
      </c>
      <c r="G8" s="30">
        <f>IF($A8="","",COUNTIFS(Transferencias!$D$2:$D$1201,$A8,Transferencias!$S$2:$S$1201,"Recibido con diferencia",Transferencias!$B$2:$B$1201,"&gt;="&amp;$C$3,Transferencias!$B$2:$B$1201,"&lt;="&amp;$C$4))</f>
        <v/>
      </c>
      <c r="H8" s="32">
        <f>IF($A8="","",SUMIFS(Transferencias!$N$2:$N$1201,Transferencias!$D$2:$D$1201,$A8,Transferencias!$B$2:$B$1201,"&gt;="&amp;$C$3,Transferencias!$B$2:$B$1201,"&lt;="&amp;$C$4))</f>
        <v/>
      </c>
      <c r="I8" s="31">
        <f>IF($A8="","",SUMIFS(Transferencias!$R$2:$R$1201,Transferencias!$C$2:$C$1201,$A8,Transferencias!$B$2:$B$1201,"&gt;="&amp;$C$3,Transferencias!$B$2:$B$1201,"&lt;="&amp;$C$4))</f>
        <v/>
      </c>
    </row>
    <row r="9">
      <c r="A9" s="30">
        <f>IF('Sucursales y productos'!$A$4="","",'Sucursales y productos'!$A$4)</f>
        <v/>
      </c>
      <c r="B9" s="30">
        <f>IF($A9="","",COUNTIFS(Transferencias!$D$2:$D$1201,$A9,Transferencias!$K$2:$K$1201,"&lt;&gt;",Transferencias!$B$2:$B$1201,"&gt;="&amp;$C$3,Transferencias!$B$2:$B$1201,"&lt;="&amp;$C$4))</f>
        <v/>
      </c>
      <c r="C9" s="31">
        <f>IF($A9="","",SUMIFS(Transferencias!$R$2:$R$1201,Transferencias!$D$2:$D$1201,$A9,Transferencias!$K$2:$K$1201,"&lt;&gt;",Transferencias!$B$2:$B$1201,"&gt;="&amp;$C$3,Transferencias!$B$2:$B$1201,"&lt;="&amp;$C$4))</f>
        <v/>
      </c>
      <c r="D9" s="30">
        <f>IF($A9="","",COUNTIFS(Transferencias!$D$2:$D$1201,$A9,Transferencias!$I$2:$I$1201,"&lt;&gt;",Transferencias!$K$2:$K$1201,"",Transferencias!$B$2:$B$1201,"&gt;="&amp;$C$3,Transferencias!$B$2:$B$1201,"&lt;="&amp;$C$4))</f>
        <v/>
      </c>
      <c r="E9" s="31">
        <f>IF($A9="","",SUMIFS(Transferencias!$R$2:$R$1201,Transferencias!$D$2:$D$1201,$A9,Transferencias!$K$2:$K$1201,"",Transferencias!$B$2:$B$1201,"&gt;="&amp;$C$3,Transferencias!$B$2:$B$1201,"&lt;="&amp;$C$4))</f>
        <v/>
      </c>
      <c r="F9" s="31">
        <f>IF($A9="","",SUMIFS(Transferencias!$Q$2:$Q$1201,Transferencias!$D$2:$D$1201,$A9,Transferencias!$B$2:$B$1201,"&gt;="&amp;$C$3,Transferencias!$B$2:$B$1201,"&lt;="&amp;$C$4))</f>
        <v/>
      </c>
      <c r="G9" s="30">
        <f>IF($A9="","",COUNTIFS(Transferencias!$D$2:$D$1201,$A9,Transferencias!$S$2:$S$1201,"Recibido con diferencia",Transferencias!$B$2:$B$1201,"&gt;="&amp;$C$3,Transferencias!$B$2:$B$1201,"&lt;="&amp;$C$4))</f>
        <v/>
      </c>
      <c r="H9" s="32">
        <f>IF($A9="","",SUMIFS(Transferencias!$N$2:$N$1201,Transferencias!$D$2:$D$1201,$A9,Transferencias!$B$2:$B$1201,"&gt;="&amp;$C$3,Transferencias!$B$2:$B$1201,"&lt;="&amp;$C$4))</f>
        <v/>
      </c>
      <c r="I9" s="31">
        <f>IF($A9="","",SUMIFS(Transferencias!$R$2:$R$1201,Transferencias!$C$2:$C$1201,$A9,Transferencias!$B$2:$B$1201,"&gt;="&amp;$C$3,Transferencias!$B$2:$B$1201,"&lt;="&amp;$C$4))</f>
        <v/>
      </c>
    </row>
    <row r="10">
      <c r="A10" s="30">
        <f>IF('Sucursales y productos'!$A$5="","",'Sucursales y productos'!$A$5)</f>
        <v/>
      </c>
      <c r="B10" s="30">
        <f>IF($A10="","",COUNTIFS(Transferencias!$D$2:$D$1201,$A10,Transferencias!$K$2:$K$1201,"&lt;&gt;",Transferencias!$B$2:$B$1201,"&gt;="&amp;$C$3,Transferencias!$B$2:$B$1201,"&lt;="&amp;$C$4))</f>
        <v/>
      </c>
      <c r="C10" s="31">
        <f>IF($A10="","",SUMIFS(Transferencias!$R$2:$R$1201,Transferencias!$D$2:$D$1201,$A10,Transferencias!$K$2:$K$1201,"&lt;&gt;",Transferencias!$B$2:$B$1201,"&gt;="&amp;$C$3,Transferencias!$B$2:$B$1201,"&lt;="&amp;$C$4))</f>
        <v/>
      </c>
      <c r="D10" s="30">
        <f>IF($A10="","",COUNTIFS(Transferencias!$D$2:$D$1201,$A10,Transferencias!$I$2:$I$1201,"&lt;&gt;",Transferencias!$K$2:$K$1201,"",Transferencias!$B$2:$B$1201,"&gt;="&amp;$C$3,Transferencias!$B$2:$B$1201,"&lt;="&amp;$C$4))</f>
        <v/>
      </c>
      <c r="E10" s="31">
        <f>IF($A10="","",SUMIFS(Transferencias!$R$2:$R$1201,Transferencias!$D$2:$D$1201,$A10,Transferencias!$K$2:$K$1201,"",Transferencias!$B$2:$B$1201,"&gt;="&amp;$C$3,Transferencias!$B$2:$B$1201,"&lt;="&amp;$C$4))</f>
        <v/>
      </c>
      <c r="F10" s="31">
        <f>IF($A10="","",SUMIFS(Transferencias!$Q$2:$Q$1201,Transferencias!$D$2:$D$1201,$A10,Transferencias!$B$2:$B$1201,"&gt;="&amp;$C$3,Transferencias!$B$2:$B$1201,"&lt;="&amp;$C$4))</f>
        <v/>
      </c>
      <c r="G10" s="30">
        <f>IF($A10="","",COUNTIFS(Transferencias!$D$2:$D$1201,$A10,Transferencias!$S$2:$S$1201,"Recibido con diferencia",Transferencias!$B$2:$B$1201,"&gt;="&amp;$C$3,Transferencias!$B$2:$B$1201,"&lt;="&amp;$C$4))</f>
        <v/>
      </c>
      <c r="H10" s="32">
        <f>IF($A10="","",SUMIFS(Transferencias!$N$2:$N$1201,Transferencias!$D$2:$D$1201,$A10,Transferencias!$B$2:$B$1201,"&gt;="&amp;$C$3,Transferencias!$B$2:$B$1201,"&lt;="&amp;$C$4))</f>
        <v/>
      </c>
      <c r="I10" s="31">
        <f>IF($A10="","",SUMIFS(Transferencias!$R$2:$R$1201,Transferencias!$C$2:$C$1201,$A10,Transferencias!$B$2:$B$1201,"&gt;="&amp;$C$3,Transferencias!$B$2:$B$1201,"&lt;="&amp;$C$4))</f>
        <v/>
      </c>
    </row>
    <row r="11">
      <c r="A11" s="30">
        <f>IF('Sucursales y productos'!$A$6="","",'Sucursales y productos'!$A$6)</f>
        <v/>
      </c>
      <c r="B11" s="30">
        <f>IF($A11="","",COUNTIFS(Transferencias!$D$2:$D$1201,$A11,Transferencias!$K$2:$K$1201,"&lt;&gt;",Transferencias!$B$2:$B$1201,"&gt;="&amp;$C$3,Transferencias!$B$2:$B$1201,"&lt;="&amp;$C$4))</f>
        <v/>
      </c>
      <c r="C11" s="31">
        <f>IF($A11="","",SUMIFS(Transferencias!$R$2:$R$1201,Transferencias!$D$2:$D$1201,$A11,Transferencias!$K$2:$K$1201,"&lt;&gt;",Transferencias!$B$2:$B$1201,"&gt;="&amp;$C$3,Transferencias!$B$2:$B$1201,"&lt;="&amp;$C$4))</f>
        <v/>
      </c>
      <c r="D11" s="30">
        <f>IF($A11="","",COUNTIFS(Transferencias!$D$2:$D$1201,$A11,Transferencias!$I$2:$I$1201,"&lt;&gt;",Transferencias!$K$2:$K$1201,"",Transferencias!$B$2:$B$1201,"&gt;="&amp;$C$3,Transferencias!$B$2:$B$1201,"&lt;="&amp;$C$4))</f>
        <v/>
      </c>
      <c r="E11" s="31">
        <f>IF($A11="","",SUMIFS(Transferencias!$R$2:$R$1201,Transferencias!$D$2:$D$1201,$A11,Transferencias!$K$2:$K$1201,"",Transferencias!$B$2:$B$1201,"&gt;="&amp;$C$3,Transferencias!$B$2:$B$1201,"&lt;="&amp;$C$4))</f>
        <v/>
      </c>
      <c r="F11" s="31">
        <f>IF($A11="","",SUMIFS(Transferencias!$Q$2:$Q$1201,Transferencias!$D$2:$D$1201,$A11,Transferencias!$B$2:$B$1201,"&gt;="&amp;$C$3,Transferencias!$B$2:$B$1201,"&lt;="&amp;$C$4))</f>
        <v/>
      </c>
      <c r="G11" s="30">
        <f>IF($A11="","",COUNTIFS(Transferencias!$D$2:$D$1201,$A11,Transferencias!$S$2:$S$1201,"Recibido con diferencia",Transferencias!$B$2:$B$1201,"&gt;="&amp;$C$3,Transferencias!$B$2:$B$1201,"&lt;="&amp;$C$4))</f>
        <v/>
      </c>
      <c r="H11" s="32">
        <f>IF($A11="","",SUMIFS(Transferencias!$N$2:$N$1201,Transferencias!$D$2:$D$1201,$A11,Transferencias!$B$2:$B$1201,"&gt;="&amp;$C$3,Transferencias!$B$2:$B$1201,"&lt;="&amp;$C$4))</f>
        <v/>
      </c>
      <c r="I11" s="31">
        <f>IF($A11="","",SUMIFS(Transferencias!$R$2:$R$1201,Transferencias!$C$2:$C$1201,$A11,Transferencias!$B$2:$B$1201,"&gt;="&amp;$C$3,Transferencias!$B$2:$B$1201,"&lt;="&amp;$C$4))</f>
        <v/>
      </c>
    </row>
    <row r="12">
      <c r="A12" s="30">
        <f>IF('Sucursales y productos'!$A$7="","",'Sucursales y productos'!$A$7)</f>
        <v/>
      </c>
      <c r="B12" s="30">
        <f>IF($A12="","",COUNTIFS(Transferencias!$D$2:$D$1201,$A12,Transferencias!$K$2:$K$1201,"&lt;&gt;",Transferencias!$B$2:$B$1201,"&gt;="&amp;$C$3,Transferencias!$B$2:$B$1201,"&lt;="&amp;$C$4))</f>
        <v/>
      </c>
      <c r="C12" s="31">
        <f>IF($A12="","",SUMIFS(Transferencias!$R$2:$R$1201,Transferencias!$D$2:$D$1201,$A12,Transferencias!$K$2:$K$1201,"&lt;&gt;",Transferencias!$B$2:$B$1201,"&gt;="&amp;$C$3,Transferencias!$B$2:$B$1201,"&lt;="&amp;$C$4))</f>
        <v/>
      </c>
      <c r="D12" s="30">
        <f>IF($A12="","",COUNTIFS(Transferencias!$D$2:$D$1201,$A12,Transferencias!$I$2:$I$1201,"&lt;&gt;",Transferencias!$K$2:$K$1201,"",Transferencias!$B$2:$B$1201,"&gt;="&amp;$C$3,Transferencias!$B$2:$B$1201,"&lt;="&amp;$C$4))</f>
        <v/>
      </c>
      <c r="E12" s="31">
        <f>IF($A12="","",SUMIFS(Transferencias!$R$2:$R$1201,Transferencias!$D$2:$D$1201,$A12,Transferencias!$K$2:$K$1201,"",Transferencias!$B$2:$B$1201,"&gt;="&amp;$C$3,Transferencias!$B$2:$B$1201,"&lt;="&amp;$C$4))</f>
        <v/>
      </c>
      <c r="F12" s="31">
        <f>IF($A12="","",SUMIFS(Transferencias!$Q$2:$Q$1201,Transferencias!$D$2:$D$1201,$A12,Transferencias!$B$2:$B$1201,"&gt;="&amp;$C$3,Transferencias!$B$2:$B$1201,"&lt;="&amp;$C$4))</f>
        <v/>
      </c>
      <c r="G12" s="30">
        <f>IF($A12="","",COUNTIFS(Transferencias!$D$2:$D$1201,$A12,Transferencias!$S$2:$S$1201,"Recibido con diferencia",Transferencias!$B$2:$B$1201,"&gt;="&amp;$C$3,Transferencias!$B$2:$B$1201,"&lt;="&amp;$C$4))</f>
        <v/>
      </c>
      <c r="H12" s="32">
        <f>IF($A12="","",SUMIFS(Transferencias!$N$2:$N$1201,Transferencias!$D$2:$D$1201,$A12,Transferencias!$B$2:$B$1201,"&gt;="&amp;$C$3,Transferencias!$B$2:$B$1201,"&lt;="&amp;$C$4))</f>
        <v/>
      </c>
      <c r="I12" s="31">
        <f>IF($A12="","",SUMIFS(Transferencias!$R$2:$R$1201,Transferencias!$C$2:$C$1201,$A12,Transferencias!$B$2:$B$1201,"&gt;="&amp;$C$3,Transferencias!$B$2:$B$1201,"&lt;="&amp;$C$4))</f>
        <v/>
      </c>
    </row>
    <row r="13">
      <c r="A13" s="30">
        <f>IF('Sucursales y productos'!$A$8="","",'Sucursales y productos'!$A$8)</f>
        <v/>
      </c>
      <c r="B13" s="30">
        <f>IF($A13="","",COUNTIFS(Transferencias!$D$2:$D$1201,$A13,Transferencias!$K$2:$K$1201,"&lt;&gt;",Transferencias!$B$2:$B$1201,"&gt;="&amp;$C$3,Transferencias!$B$2:$B$1201,"&lt;="&amp;$C$4))</f>
        <v/>
      </c>
      <c r="C13" s="31">
        <f>IF($A13="","",SUMIFS(Transferencias!$R$2:$R$1201,Transferencias!$D$2:$D$1201,$A13,Transferencias!$K$2:$K$1201,"&lt;&gt;",Transferencias!$B$2:$B$1201,"&gt;="&amp;$C$3,Transferencias!$B$2:$B$1201,"&lt;="&amp;$C$4))</f>
        <v/>
      </c>
      <c r="D13" s="30">
        <f>IF($A13="","",COUNTIFS(Transferencias!$D$2:$D$1201,$A13,Transferencias!$I$2:$I$1201,"&lt;&gt;",Transferencias!$K$2:$K$1201,"",Transferencias!$B$2:$B$1201,"&gt;="&amp;$C$3,Transferencias!$B$2:$B$1201,"&lt;="&amp;$C$4))</f>
        <v/>
      </c>
      <c r="E13" s="31">
        <f>IF($A13="","",SUMIFS(Transferencias!$R$2:$R$1201,Transferencias!$D$2:$D$1201,$A13,Transferencias!$K$2:$K$1201,"",Transferencias!$B$2:$B$1201,"&gt;="&amp;$C$3,Transferencias!$B$2:$B$1201,"&lt;="&amp;$C$4))</f>
        <v/>
      </c>
      <c r="F13" s="31">
        <f>IF($A13="","",SUMIFS(Transferencias!$Q$2:$Q$1201,Transferencias!$D$2:$D$1201,$A13,Transferencias!$B$2:$B$1201,"&gt;="&amp;$C$3,Transferencias!$B$2:$B$1201,"&lt;="&amp;$C$4))</f>
        <v/>
      </c>
      <c r="G13" s="30">
        <f>IF($A13="","",COUNTIFS(Transferencias!$D$2:$D$1201,$A13,Transferencias!$S$2:$S$1201,"Recibido con diferencia",Transferencias!$B$2:$B$1201,"&gt;="&amp;$C$3,Transferencias!$B$2:$B$1201,"&lt;="&amp;$C$4))</f>
        <v/>
      </c>
      <c r="H13" s="32">
        <f>IF($A13="","",SUMIFS(Transferencias!$N$2:$N$1201,Transferencias!$D$2:$D$1201,$A13,Transferencias!$B$2:$B$1201,"&gt;="&amp;$C$3,Transferencias!$B$2:$B$1201,"&lt;="&amp;$C$4))</f>
        <v/>
      </c>
      <c r="I13" s="31">
        <f>IF($A13="","",SUMIFS(Transferencias!$R$2:$R$1201,Transferencias!$C$2:$C$1201,$A13,Transferencias!$B$2:$B$1201,"&gt;="&amp;$C$3,Transferencias!$B$2:$B$1201,"&lt;="&amp;$C$4))</f>
        <v/>
      </c>
    </row>
    <row r="14">
      <c r="A14" s="30">
        <f>IF('Sucursales y productos'!$A$9="","",'Sucursales y productos'!$A$9)</f>
        <v/>
      </c>
      <c r="B14" s="30">
        <f>IF($A14="","",COUNTIFS(Transferencias!$D$2:$D$1201,$A14,Transferencias!$K$2:$K$1201,"&lt;&gt;",Transferencias!$B$2:$B$1201,"&gt;="&amp;$C$3,Transferencias!$B$2:$B$1201,"&lt;="&amp;$C$4))</f>
        <v/>
      </c>
      <c r="C14" s="31">
        <f>IF($A14="","",SUMIFS(Transferencias!$R$2:$R$1201,Transferencias!$D$2:$D$1201,$A14,Transferencias!$K$2:$K$1201,"&lt;&gt;",Transferencias!$B$2:$B$1201,"&gt;="&amp;$C$3,Transferencias!$B$2:$B$1201,"&lt;="&amp;$C$4))</f>
        <v/>
      </c>
      <c r="D14" s="30">
        <f>IF($A14="","",COUNTIFS(Transferencias!$D$2:$D$1201,$A14,Transferencias!$I$2:$I$1201,"&lt;&gt;",Transferencias!$K$2:$K$1201,"",Transferencias!$B$2:$B$1201,"&gt;="&amp;$C$3,Transferencias!$B$2:$B$1201,"&lt;="&amp;$C$4))</f>
        <v/>
      </c>
      <c r="E14" s="31">
        <f>IF($A14="","",SUMIFS(Transferencias!$R$2:$R$1201,Transferencias!$D$2:$D$1201,$A14,Transferencias!$K$2:$K$1201,"",Transferencias!$B$2:$B$1201,"&gt;="&amp;$C$3,Transferencias!$B$2:$B$1201,"&lt;="&amp;$C$4))</f>
        <v/>
      </c>
      <c r="F14" s="31">
        <f>IF($A14="","",SUMIFS(Transferencias!$Q$2:$Q$1201,Transferencias!$D$2:$D$1201,$A14,Transferencias!$B$2:$B$1201,"&gt;="&amp;$C$3,Transferencias!$B$2:$B$1201,"&lt;="&amp;$C$4))</f>
        <v/>
      </c>
      <c r="G14" s="30">
        <f>IF($A14="","",COUNTIFS(Transferencias!$D$2:$D$1201,$A14,Transferencias!$S$2:$S$1201,"Recibido con diferencia",Transferencias!$B$2:$B$1201,"&gt;="&amp;$C$3,Transferencias!$B$2:$B$1201,"&lt;="&amp;$C$4))</f>
        <v/>
      </c>
      <c r="H14" s="32">
        <f>IF($A14="","",SUMIFS(Transferencias!$N$2:$N$1201,Transferencias!$D$2:$D$1201,$A14,Transferencias!$B$2:$B$1201,"&gt;="&amp;$C$3,Transferencias!$B$2:$B$1201,"&lt;="&amp;$C$4))</f>
        <v/>
      </c>
      <c r="I14" s="31">
        <f>IF($A14="","",SUMIFS(Transferencias!$R$2:$R$1201,Transferencias!$C$2:$C$1201,$A14,Transferencias!$B$2:$B$1201,"&gt;="&amp;$C$3,Transferencias!$B$2:$B$1201,"&lt;="&amp;$C$4))</f>
        <v/>
      </c>
    </row>
    <row r="15">
      <c r="A15" s="30">
        <f>IF('Sucursales y productos'!$A$10="","",'Sucursales y productos'!$A$10)</f>
        <v/>
      </c>
      <c r="B15" s="30">
        <f>IF($A15="","",COUNTIFS(Transferencias!$D$2:$D$1201,$A15,Transferencias!$K$2:$K$1201,"&lt;&gt;",Transferencias!$B$2:$B$1201,"&gt;="&amp;$C$3,Transferencias!$B$2:$B$1201,"&lt;="&amp;$C$4))</f>
        <v/>
      </c>
      <c r="C15" s="31">
        <f>IF($A15="","",SUMIFS(Transferencias!$R$2:$R$1201,Transferencias!$D$2:$D$1201,$A15,Transferencias!$K$2:$K$1201,"&lt;&gt;",Transferencias!$B$2:$B$1201,"&gt;="&amp;$C$3,Transferencias!$B$2:$B$1201,"&lt;="&amp;$C$4))</f>
        <v/>
      </c>
      <c r="D15" s="30">
        <f>IF($A15="","",COUNTIFS(Transferencias!$D$2:$D$1201,$A15,Transferencias!$I$2:$I$1201,"&lt;&gt;",Transferencias!$K$2:$K$1201,"",Transferencias!$B$2:$B$1201,"&gt;="&amp;$C$3,Transferencias!$B$2:$B$1201,"&lt;="&amp;$C$4))</f>
        <v/>
      </c>
      <c r="E15" s="31">
        <f>IF($A15="","",SUMIFS(Transferencias!$R$2:$R$1201,Transferencias!$D$2:$D$1201,$A15,Transferencias!$K$2:$K$1201,"",Transferencias!$B$2:$B$1201,"&gt;="&amp;$C$3,Transferencias!$B$2:$B$1201,"&lt;="&amp;$C$4))</f>
        <v/>
      </c>
      <c r="F15" s="31">
        <f>IF($A15="","",SUMIFS(Transferencias!$Q$2:$Q$1201,Transferencias!$D$2:$D$1201,$A15,Transferencias!$B$2:$B$1201,"&gt;="&amp;$C$3,Transferencias!$B$2:$B$1201,"&lt;="&amp;$C$4))</f>
        <v/>
      </c>
      <c r="G15" s="30">
        <f>IF($A15="","",COUNTIFS(Transferencias!$D$2:$D$1201,$A15,Transferencias!$S$2:$S$1201,"Recibido con diferencia",Transferencias!$B$2:$B$1201,"&gt;="&amp;$C$3,Transferencias!$B$2:$B$1201,"&lt;="&amp;$C$4))</f>
        <v/>
      </c>
      <c r="H15" s="32">
        <f>IF($A15="","",SUMIFS(Transferencias!$N$2:$N$1201,Transferencias!$D$2:$D$1201,$A15,Transferencias!$B$2:$B$1201,"&gt;="&amp;$C$3,Transferencias!$B$2:$B$1201,"&lt;="&amp;$C$4))</f>
        <v/>
      </c>
      <c r="I15" s="31">
        <f>IF($A15="","",SUMIFS(Transferencias!$R$2:$R$1201,Transferencias!$C$2:$C$1201,$A15,Transferencias!$B$2:$B$1201,"&gt;="&amp;$C$3,Transferencias!$B$2:$B$1201,"&lt;="&amp;$C$4))</f>
        <v/>
      </c>
    </row>
    <row r="16">
      <c r="A16" s="30">
        <f>IF('Sucursales y productos'!$A$11="","",'Sucursales y productos'!$A$11)</f>
        <v/>
      </c>
      <c r="B16" s="30">
        <f>IF($A16="","",COUNTIFS(Transferencias!$D$2:$D$1201,$A16,Transferencias!$K$2:$K$1201,"&lt;&gt;",Transferencias!$B$2:$B$1201,"&gt;="&amp;$C$3,Transferencias!$B$2:$B$1201,"&lt;="&amp;$C$4))</f>
        <v/>
      </c>
      <c r="C16" s="31">
        <f>IF($A16="","",SUMIFS(Transferencias!$R$2:$R$1201,Transferencias!$D$2:$D$1201,$A16,Transferencias!$K$2:$K$1201,"&lt;&gt;",Transferencias!$B$2:$B$1201,"&gt;="&amp;$C$3,Transferencias!$B$2:$B$1201,"&lt;="&amp;$C$4))</f>
        <v/>
      </c>
      <c r="D16" s="30">
        <f>IF($A16="","",COUNTIFS(Transferencias!$D$2:$D$1201,$A16,Transferencias!$I$2:$I$1201,"&lt;&gt;",Transferencias!$K$2:$K$1201,"",Transferencias!$B$2:$B$1201,"&gt;="&amp;$C$3,Transferencias!$B$2:$B$1201,"&lt;="&amp;$C$4))</f>
        <v/>
      </c>
      <c r="E16" s="31">
        <f>IF($A16="","",SUMIFS(Transferencias!$R$2:$R$1201,Transferencias!$D$2:$D$1201,$A16,Transferencias!$K$2:$K$1201,"",Transferencias!$B$2:$B$1201,"&gt;="&amp;$C$3,Transferencias!$B$2:$B$1201,"&lt;="&amp;$C$4))</f>
        <v/>
      </c>
      <c r="F16" s="31">
        <f>IF($A16="","",SUMIFS(Transferencias!$Q$2:$Q$1201,Transferencias!$D$2:$D$1201,$A16,Transferencias!$B$2:$B$1201,"&gt;="&amp;$C$3,Transferencias!$B$2:$B$1201,"&lt;="&amp;$C$4))</f>
        <v/>
      </c>
      <c r="G16" s="30">
        <f>IF($A16="","",COUNTIFS(Transferencias!$D$2:$D$1201,$A16,Transferencias!$S$2:$S$1201,"Recibido con diferencia",Transferencias!$B$2:$B$1201,"&gt;="&amp;$C$3,Transferencias!$B$2:$B$1201,"&lt;="&amp;$C$4))</f>
        <v/>
      </c>
      <c r="H16" s="32">
        <f>IF($A16="","",SUMIFS(Transferencias!$N$2:$N$1201,Transferencias!$D$2:$D$1201,$A16,Transferencias!$B$2:$B$1201,"&gt;="&amp;$C$3,Transferencias!$B$2:$B$1201,"&lt;="&amp;$C$4))</f>
        <v/>
      </c>
      <c r="I16" s="31">
        <f>IF($A16="","",SUMIFS(Transferencias!$R$2:$R$1201,Transferencias!$C$2:$C$1201,$A16,Transferencias!$B$2:$B$1201,"&gt;="&amp;$C$3,Transferencias!$B$2:$B$1201,"&lt;="&amp;$C$4))</f>
        <v/>
      </c>
    </row>
    <row r="17">
      <c r="A17" s="30">
        <f>IF('Sucursales y productos'!$A$12="","",'Sucursales y productos'!$A$12)</f>
        <v/>
      </c>
      <c r="B17" s="30">
        <f>IF($A17="","",COUNTIFS(Transferencias!$D$2:$D$1201,$A17,Transferencias!$K$2:$K$1201,"&lt;&gt;",Transferencias!$B$2:$B$1201,"&gt;="&amp;$C$3,Transferencias!$B$2:$B$1201,"&lt;="&amp;$C$4))</f>
        <v/>
      </c>
      <c r="C17" s="31">
        <f>IF($A17="","",SUMIFS(Transferencias!$R$2:$R$1201,Transferencias!$D$2:$D$1201,$A17,Transferencias!$K$2:$K$1201,"&lt;&gt;",Transferencias!$B$2:$B$1201,"&gt;="&amp;$C$3,Transferencias!$B$2:$B$1201,"&lt;="&amp;$C$4))</f>
        <v/>
      </c>
      <c r="D17" s="30">
        <f>IF($A17="","",COUNTIFS(Transferencias!$D$2:$D$1201,$A17,Transferencias!$I$2:$I$1201,"&lt;&gt;",Transferencias!$K$2:$K$1201,"",Transferencias!$B$2:$B$1201,"&gt;="&amp;$C$3,Transferencias!$B$2:$B$1201,"&lt;="&amp;$C$4))</f>
        <v/>
      </c>
      <c r="E17" s="31">
        <f>IF($A17="","",SUMIFS(Transferencias!$R$2:$R$1201,Transferencias!$D$2:$D$1201,$A17,Transferencias!$K$2:$K$1201,"",Transferencias!$B$2:$B$1201,"&gt;="&amp;$C$3,Transferencias!$B$2:$B$1201,"&lt;="&amp;$C$4))</f>
        <v/>
      </c>
      <c r="F17" s="31">
        <f>IF($A17="","",SUMIFS(Transferencias!$Q$2:$Q$1201,Transferencias!$D$2:$D$1201,$A17,Transferencias!$B$2:$B$1201,"&gt;="&amp;$C$3,Transferencias!$B$2:$B$1201,"&lt;="&amp;$C$4))</f>
        <v/>
      </c>
      <c r="G17" s="30">
        <f>IF($A17="","",COUNTIFS(Transferencias!$D$2:$D$1201,$A17,Transferencias!$S$2:$S$1201,"Recibido con diferencia",Transferencias!$B$2:$B$1201,"&gt;="&amp;$C$3,Transferencias!$B$2:$B$1201,"&lt;="&amp;$C$4))</f>
        <v/>
      </c>
      <c r="H17" s="32">
        <f>IF($A17="","",SUMIFS(Transferencias!$N$2:$N$1201,Transferencias!$D$2:$D$1201,$A17,Transferencias!$B$2:$B$1201,"&gt;="&amp;$C$3,Transferencias!$B$2:$B$1201,"&lt;="&amp;$C$4))</f>
        <v/>
      </c>
      <c r="I17" s="31">
        <f>IF($A17="","",SUMIFS(Transferencias!$R$2:$R$1201,Transferencias!$C$2:$C$1201,$A17,Transferencias!$B$2:$B$1201,"&gt;="&amp;$C$3,Transferencias!$B$2:$B$1201,"&lt;="&amp;$C$4))</f>
        <v/>
      </c>
    </row>
    <row r="18">
      <c r="A18" s="30">
        <f>IF('Sucursales y productos'!$A$13="","",'Sucursales y productos'!$A$13)</f>
        <v/>
      </c>
      <c r="B18" s="30">
        <f>IF($A18="","",COUNTIFS(Transferencias!$D$2:$D$1201,$A18,Transferencias!$K$2:$K$1201,"&lt;&gt;",Transferencias!$B$2:$B$1201,"&gt;="&amp;$C$3,Transferencias!$B$2:$B$1201,"&lt;="&amp;$C$4))</f>
        <v/>
      </c>
      <c r="C18" s="31">
        <f>IF($A18="","",SUMIFS(Transferencias!$R$2:$R$1201,Transferencias!$D$2:$D$1201,$A18,Transferencias!$K$2:$K$1201,"&lt;&gt;",Transferencias!$B$2:$B$1201,"&gt;="&amp;$C$3,Transferencias!$B$2:$B$1201,"&lt;="&amp;$C$4))</f>
        <v/>
      </c>
      <c r="D18" s="30">
        <f>IF($A18="","",COUNTIFS(Transferencias!$D$2:$D$1201,$A18,Transferencias!$I$2:$I$1201,"&lt;&gt;",Transferencias!$K$2:$K$1201,"",Transferencias!$B$2:$B$1201,"&gt;="&amp;$C$3,Transferencias!$B$2:$B$1201,"&lt;="&amp;$C$4))</f>
        <v/>
      </c>
      <c r="E18" s="31">
        <f>IF($A18="","",SUMIFS(Transferencias!$R$2:$R$1201,Transferencias!$D$2:$D$1201,$A18,Transferencias!$K$2:$K$1201,"",Transferencias!$B$2:$B$1201,"&gt;="&amp;$C$3,Transferencias!$B$2:$B$1201,"&lt;="&amp;$C$4))</f>
        <v/>
      </c>
      <c r="F18" s="31">
        <f>IF($A18="","",SUMIFS(Transferencias!$Q$2:$Q$1201,Transferencias!$D$2:$D$1201,$A18,Transferencias!$B$2:$B$1201,"&gt;="&amp;$C$3,Transferencias!$B$2:$B$1201,"&lt;="&amp;$C$4))</f>
        <v/>
      </c>
      <c r="G18" s="30">
        <f>IF($A18="","",COUNTIFS(Transferencias!$D$2:$D$1201,$A18,Transferencias!$S$2:$S$1201,"Recibido con diferencia",Transferencias!$B$2:$B$1201,"&gt;="&amp;$C$3,Transferencias!$B$2:$B$1201,"&lt;="&amp;$C$4))</f>
        <v/>
      </c>
      <c r="H18" s="32">
        <f>IF($A18="","",SUMIFS(Transferencias!$N$2:$N$1201,Transferencias!$D$2:$D$1201,$A18,Transferencias!$B$2:$B$1201,"&gt;="&amp;$C$3,Transferencias!$B$2:$B$1201,"&lt;="&amp;$C$4))</f>
        <v/>
      </c>
      <c r="I18" s="31">
        <f>IF($A18="","",SUMIFS(Transferencias!$R$2:$R$1201,Transferencias!$C$2:$C$1201,$A18,Transferencias!$B$2:$B$1201,"&gt;="&amp;$C$3,Transferencias!$B$2:$B$1201,"&lt;="&amp;$C$4))</f>
        <v/>
      </c>
    </row>
    <row r="19">
      <c r="A19" s="30">
        <f>IF('Sucursales y productos'!$A$14="","",'Sucursales y productos'!$A$14)</f>
        <v/>
      </c>
      <c r="B19" s="30">
        <f>IF($A19="","",COUNTIFS(Transferencias!$D$2:$D$1201,$A19,Transferencias!$K$2:$K$1201,"&lt;&gt;",Transferencias!$B$2:$B$1201,"&gt;="&amp;$C$3,Transferencias!$B$2:$B$1201,"&lt;="&amp;$C$4))</f>
        <v/>
      </c>
      <c r="C19" s="31">
        <f>IF($A19="","",SUMIFS(Transferencias!$R$2:$R$1201,Transferencias!$D$2:$D$1201,$A19,Transferencias!$K$2:$K$1201,"&lt;&gt;",Transferencias!$B$2:$B$1201,"&gt;="&amp;$C$3,Transferencias!$B$2:$B$1201,"&lt;="&amp;$C$4))</f>
        <v/>
      </c>
      <c r="D19" s="30">
        <f>IF($A19="","",COUNTIFS(Transferencias!$D$2:$D$1201,$A19,Transferencias!$I$2:$I$1201,"&lt;&gt;",Transferencias!$K$2:$K$1201,"",Transferencias!$B$2:$B$1201,"&gt;="&amp;$C$3,Transferencias!$B$2:$B$1201,"&lt;="&amp;$C$4))</f>
        <v/>
      </c>
      <c r="E19" s="31">
        <f>IF($A19="","",SUMIFS(Transferencias!$R$2:$R$1201,Transferencias!$D$2:$D$1201,$A19,Transferencias!$K$2:$K$1201,"",Transferencias!$B$2:$B$1201,"&gt;="&amp;$C$3,Transferencias!$B$2:$B$1201,"&lt;="&amp;$C$4))</f>
        <v/>
      </c>
      <c r="F19" s="31">
        <f>IF($A19="","",SUMIFS(Transferencias!$Q$2:$Q$1201,Transferencias!$D$2:$D$1201,$A19,Transferencias!$B$2:$B$1201,"&gt;="&amp;$C$3,Transferencias!$B$2:$B$1201,"&lt;="&amp;$C$4))</f>
        <v/>
      </c>
      <c r="G19" s="30">
        <f>IF($A19="","",COUNTIFS(Transferencias!$D$2:$D$1201,$A19,Transferencias!$S$2:$S$1201,"Recibido con diferencia",Transferencias!$B$2:$B$1201,"&gt;="&amp;$C$3,Transferencias!$B$2:$B$1201,"&lt;="&amp;$C$4))</f>
        <v/>
      </c>
      <c r="H19" s="32">
        <f>IF($A19="","",SUMIFS(Transferencias!$N$2:$N$1201,Transferencias!$D$2:$D$1201,$A19,Transferencias!$B$2:$B$1201,"&gt;="&amp;$C$3,Transferencias!$B$2:$B$1201,"&lt;="&amp;$C$4))</f>
        <v/>
      </c>
      <c r="I19" s="31">
        <f>IF($A19="","",SUMIFS(Transferencias!$R$2:$R$1201,Transferencias!$C$2:$C$1201,$A19,Transferencias!$B$2:$B$1201,"&gt;="&amp;$C$3,Transferencias!$B$2:$B$1201,"&lt;="&amp;$C$4))</f>
        <v/>
      </c>
    </row>
    <row r="20">
      <c r="A20" s="30">
        <f>IF('Sucursales y productos'!$A$15="","",'Sucursales y productos'!$A$15)</f>
        <v/>
      </c>
      <c r="B20" s="30">
        <f>IF($A20="","",COUNTIFS(Transferencias!$D$2:$D$1201,$A20,Transferencias!$K$2:$K$1201,"&lt;&gt;",Transferencias!$B$2:$B$1201,"&gt;="&amp;$C$3,Transferencias!$B$2:$B$1201,"&lt;="&amp;$C$4))</f>
        <v/>
      </c>
      <c r="C20" s="31">
        <f>IF($A20="","",SUMIFS(Transferencias!$R$2:$R$1201,Transferencias!$D$2:$D$1201,$A20,Transferencias!$K$2:$K$1201,"&lt;&gt;",Transferencias!$B$2:$B$1201,"&gt;="&amp;$C$3,Transferencias!$B$2:$B$1201,"&lt;="&amp;$C$4))</f>
        <v/>
      </c>
      <c r="D20" s="30">
        <f>IF($A20="","",COUNTIFS(Transferencias!$D$2:$D$1201,$A20,Transferencias!$I$2:$I$1201,"&lt;&gt;",Transferencias!$K$2:$K$1201,"",Transferencias!$B$2:$B$1201,"&gt;="&amp;$C$3,Transferencias!$B$2:$B$1201,"&lt;="&amp;$C$4))</f>
        <v/>
      </c>
      <c r="E20" s="31">
        <f>IF($A20="","",SUMIFS(Transferencias!$R$2:$R$1201,Transferencias!$D$2:$D$1201,$A20,Transferencias!$K$2:$K$1201,"",Transferencias!$B$2:$B$1201,"&gt;="&amp;$C$3,Transferencias!$B$2:$B$1201,"&lt;="&amp;$C$4))</f>
        <v/>
      </c>
      <c r="F20" s="31">
        <f>IF($A20="","",SUMIFS(Transferencias!$Q$2:$Q$1201,Transferencias!$D$2:$D$1201,$A20,Transferencias!$B$2:$B$1201,"&gt;="&amp;$C$3,Transferencias!$B$2:$B$1201,"&lt;="&amp;$C$4))</f>
        <v/>
      </c>
      <c r="G20" s="30">
        <f>IF($A20="","",COUNTIFS(Transferencias!$D$2:$D$1201,$A20,Transferencias!$S$2:$S$1201,"Recibido con diferencia",Transferencias!$B$2:$B$1201,"&gt;="&amp;$C$3,Transferencias!$B$2:$B$1201,"&lt;="&amp;$C$4))</f>
        <v/>
      </c>
      <c r="H20" s="32">
        <f>IF($A20="","",SUMIFS(Transferencias!$N$2:$N$1201,Transferencias!$D$2:$D$1201,$A20,Transferencias!$B$2:$B$1201,"&gt;="&amp;$C$3,Transferencias!$B$2:$B$1201,"&lt;="&amp;$C$4))</f>
        <v/>
      </c>
      <c r="I20" s="31">
        <f>IF($A20="","",SUMIFS(Transferencias!$R$2:$R$1201,Transferencias!$C$2:$C$1201,$A20,Transferencias!$B$2:$B$1201,"&gt;="&amp;$C$3,Transferencias!$B$2:$B$1201,"&lt;="&amp;$C$4))</f>
        <v/>
      </c>
    </row>
    <row r="21">
      <c r="A21" s="30">
        <f>IF('Sucursales y productos'!$A$16="","",'Sucursales y productos'!$A$16)</f>
        <v/>
      </c>
      <c r="B21" s="30">
        <f>IF($A21="","",COUNTIFS(Transferencias!$D$2:$D$1201,$A21,Transferencias!$K$2:$K$1201,"&lt;&gt;",Transferencias!$B$2:$B$1201,"&gt;="&amp;$C$3,Transferencias!$B$2:$B$1201,"&lt;="&amp;$C$4))</f>
        <v/>
      </c>
      <c r="C21" s="31">
        <f>IF($A21="","",SUMIFS(Transferencias!$R$2:$R$1201,Transferencias!$D$2:$D$1201,$A21,Transferencias!$K$2:$K$1201,"&lt;&gt;",Transferencias!$B$2:$B$1201,"&gt;="&amp;$C$3,Transferencias!$B$2:$B$1201,"&lt;="&amp;$C$4))</f>
        <v/>
      </c>
      <c r="D21" s="30">
        <f>IF($A21="","",COUNTIFS(Transferencias!$D$2:$D$1201,$A21,Transferencias!$I$2:$I$1201,"&lt;&gt;",Transferencias!$K$2:$K$1201,"",Transferencias!$B$2:$B$1201,"&gt;="&amp;$C$3,Transferencias!$B$2:$B$1201,"&lt;="&amp;$C$4))</f>
        <v/>
      </c>
      <c r="E21" s="31">
        <f>IF($A21="","",SUMIFS(Transferencias!$R$2:$R$1201,Transferencias!$D$2:$D$1201,$A21,Transferencias!$K$2:$K$1201,"",Transferencias!$B$2:$B$1201,"&gt;="&amp;$C$3,Transferencias!$B$2:$B$1201,"&lt;="&amp;$C$4))</f>
        <v/>
      </c>
      <c r="F21" s="31">
        <f>IF($A21="","",SUMIFS(Transferencias!$Q$2:$Q$1201,Transferencias!$D$2:$D$1201,$A21,Transferencias!$B$2:$B$1201,"&gt;="&amp;$C$3,Transferencias!$B$2:$B$1201,"&lt;="&amp;$C$4))</f>
        <v/>
      </c>
      <c r="G21" s="30">
        <f>IF($A21="","",COUNTIFS(Transferencias!$D$2:$D$1201,$A21,Transferencias!$S$2:$S$1201,"Recibido con diferencia",Transferencias!$B$2:$B$1201,"&gt;="&amp;$C$3,Transferencias!$B$2:$B$1201,"&lt;="&amp;$C$4))</f>
        <v/>
      </c>
      <c r="H21" s="32">
        <f>IF($A21="","",SUMIFS(Transferencias!$N$2:$N$1201,Transferencias!$D$2:$D$1201,$A21,Transferencias!$B$2:$B$1201,"&gt;="&amp;$C$3,Transferencias!$B$2:$B$1201,"&lt;="&amp;$C$4))</f>
        <v/>
      </c>
      <c r="I21" s="31">
        <f>IF($A21="","",SUMIFS(Transferencias!$R$2:$R$1201,Transferencias!$C$2:$C$1201,$A21,Transferencias!$B$2:$B$1201,"&gt;="&amp;$C$3,Transferencias!$B$2:$B$1201,"&lt;="&amp;$C$4))</f>
        <v/>
      </c>
    </row>
    <row r="22">
      <c r="A22" s="30">
        <f>IF('Sucursales y productos'!$A$17="","",'Sucursales y productos'!$A$17)</f>
        <v/>
      </c>
      <c r="B22" s="30">
        <f>IF($A22="","",COUNTIFS(Transferencias!$D$2:$D$1201,$A22,Transferencias!$K$2:$K$1201,"&lt;&gt;",Transferencias!$B$2:$B$1201,"&gt;="&amp;$C$3,Transferencias!$B$2:$B$1201,"&lt;="&amp;$C$4))</f>
        <v/>
      </c>
      <c r="C22" s="31">
        <f>IF($A22="","",SUMIFS(Transferencias!$R$2:$R$1201,Transferencias!$D$2:$D$1201,$A22,Transferencias!$K$2:$K$1201,"&lt;&gt;",Transferencias!$B$2:$B$1201,"&gt;="&amp;$C$3,Transferencias!$B$2:$B$1201,"&lt;="&amp;$C$4))</f>
        <v/>
      </c>
      <c r="D22" s="30">
        <f>IF($A22="","",COUNTIFS(Transferencias!$D$2:$D$1201,$A22,Transferencias!$I$2:$I$1201,"&lt;&gt;",Transferencias!$K$2:$K$1201,"",Transferencias!$B$2:$B$1201,"&gt;="&amp;$C$3,Transferencias!$B$2:$B$1201,"&lt;="&amp;$C$4))</f>
        <v/>
      </c>
      <c r="E22" s="31">
        <f>IF($A22="","",SUMIFS(Transferencias!$R$2:$R$1201,Transferencias!$D$2:$D$1201,$A22,Transferencias!$K$2:$K$1201,"",Transferencias!$B$2:$B$1201,"&gt;="&amp;$C$3,Transferencias!$B$2:$B$1201,"&lt;="&amp;$C$4))</f>
        <v/>
      </c>
      <c r="F22" s="31">
        <f>IF($A22="","",SUMIFS(Transferencias!$Q$2:$Q$1201,Transferencias!$D$2:$D$1201,$A22,Transferencias!$B$2:$B$1201,"&gt;="&amp;$C$3,Transferencias!$B$2:$B$1201,"&lt;="&amp;$C$4))</f>
        <v/>
      </c>
      <c r="G22" s="30">
        <f>IF($A22="","",COUNTIFS(Transferencias!$D$2:$D$1201,$A22,Transferencias!$S$2:$S$1201,"Recibido con diferencia",Transferencias!$B$2:$B$1201,"&gt;="&amp;$C$3,Transferencias!$B$2:$B$1201,"&lt;="&amp;$C$4))</f>
        <v/>
      </c>
      <c r="H22" s="32">
        <f>IF($A22="","",SUMIFS(Transferencias!$N$2:$N$1201,Transferencias!$D$2:$D$1201,$A22,Transferencias!$B$2:$B$1201,"&gt;="&amp;$C$3,Transferencias!$B$2:$B$1201,"&lt;="&amp;$C$4))</f>
        <v/>
      </c>
      <c r="I22" s="31">
        <f>IF($A22="","",SUMIFS(Transferencias!$R$2:$R$1201,Transferencias!$C$2:$C$1201,$A22,Transferencias!$B$2:$B$1201,"&gt;="&amp;$C$3,Transferencias!$B$2:$B$1201,"&lt;="&amp;$C$4))</f>
        <v/>
      </c>
    </row>
    <row r="23">
      <c r="A23" s="30">
        <f>IF('Sucursales y productos'!$A$18="","",'Sucursales y productos'!$A$18)</f>
        <v/>
      </c>
      <c r="B23" s="30">
        <f>IF($A23="","",COUNTIFS(Transferencias!$D$2:$D$1201,$A23,Transferencias!$K$2:$K$1201,"&lt;&gt;",Transferencias!$B$2:$B$1201,"&gt;="&amp;$C$3,Transferencias!$B$2:$B$1201,"&lt;="&amp;$C$4))</f>
        <v/>
      </c>
      <c r="C23" s="31">
        <f>IF($A23="","",SUMIFS(Transferencias!$R$2:$R$1201,Transferencias!$D$2:$D$1201,$A23,Transferencias!$K$2:$K$1201,"&lt;&gt;",Transferencias!$B$2:$B$1201,"&gt;="&amp;$C$3,Transferencias!$B$2:$B$1201,"&lt;="&amp;$C$4))</f>
        <v/>
      </c>
      <c r="D23" s="30">
        <f>IF($A23="","",COUNTIFS(Transferencias!$D$2:$D$1201,$A23,Transferencias!$I$2:$I$1201,"&lt;&gt;",Transferencias!$K$2:$K$1201,"",Transferencias!$B$2:$B$1201,"&gt;="&amp;$C$3,Transferencias!$B$2:$B$1201,"&lt;="&amp;$C$4))</f>
        <v/>
      </c>
      <c r="E23" s="31">
        <f>IF($A23="","",SUMIFS(Transferencias!$R$2:$R$1201,Transferencias!$D$2:$D$1201,$A23,Transferencias!$K$2:$K$1201,"",Transferencias!$B$2:$B$1201,"&gt;="&amp;$C$3,Transferencias!$B$2:$B$1201,"&lt;="&amp;$C$4))</f>
        <v/>
      </c>
      <c r="F23" s="31">
        <f>IF($A23="","",SUMIFS(Transferencias!$Q$2:$Q$1201,Transferencias!$D$2:$D$1201,$A23,Transferencias!$B$2:$B$1201,"&gt;="&amp;$C$3,Transferencias!$B$2:$B$1201,"&lt;="&amp;$C$4))</f>
        <v/>
      </c>
      <c r="G23" s="30">
        <f>IF($A23="","",COUNTIFS(Transferencias!$D$2:$D$1201,$A23,Transferencias!$S$2:$S$1201,"Recibido con diferencia",Transferencias!$B$2:$B$1201,"&gt;="&amp;$C$3,Transferencias!$B$2:$B$1201,"&lt;="&amp;$C$4))</f>
        <v/>
      </c>
      <c r="H23" s="32">
        <f>IF($A23="","",SUMIFS(Transferencias!$N$2:$N$1201,Transferencias!$D$2:$D$1201,$A23,Transferencias!$B$2:$B$1201,"&gt;="&amp;$C$3,Transferencias!$B$2:$B$1201,"&lt;="&amp;$C$4))</f>
        <v/>
      </c>
      <c r="I23" s="31">
        <f>IF($A23="","",SUMIFS(Transferencias!$R$2:$R$1201,Transferencias!$C$2:$C$1201,$A23,Transferencias!$B$2:$B$1201,"&gt;="&amp;$C$3,Transferencias!$B$2:$B$1201,"&lt;="&amp;$C$4))</f>
        <v/>
      </c>
    </row>
    <row r="24">
      <c r="A24" s="30">
        <f>IF('Sucursales y productos'!$A$19="","",'Sucursales y productos'!$A$19)</f>
        <v/>
      </c>
      <c r="B24" s="30">
        <f>IF($A24="","",COUNTIFS(Transferencias!$D$2:$D$1201,$A24,Transferencias!$K$2:$K$1201,"&lt;&gt;",Transferencias!$B$2:$B$1201,"&gt;="&amp;$C$3,Transferencias!$B$2:$B$1201,"&lt;="&amp;$C$4))</f>
        <v/>
      </c>
      <c r="C24" s="31">
        <f>IF($A24="","",SUMIFS(Transferencias!$R$2:$R$1201,Transferencias!$D$2:$D$1201,$A24,Transferencias!$K$2:$K$1201,"&lt;&gt;",Transferencias!$B$2:$B$1201,"&gt;="&amp;$C$3,Transferencias!$B$2:$B$1201,"&lt;="&amp;$C$4))</f>
        <v/>
      </c>
      <c r="D24" s="30">
        <f>IF($A24="","",COUNTIFS(Transferencias!$D$2:$D$1201,$A24,Transferencias!$I$2:$I$1201,"&lt;&gt;",Transferencias!$K$2:$K$1201,"",Transferencias!$B$2:$B$1201,"&gt;="&amp;$C$3,Transferencias!$B$2:$B$1201,"&lt;="&amp;$C$4))</f>
        <v/>
      </c>
      <c r="E24" s="31">
        <f>IF($A24="","",SUMIFS(Transferencias!$R$2:$R$1201,Transferencias!$D$2:$D$1201,$A24,Transferencias!$K$2:$K$1201,"",Transferencias!$B$2:$B$1201,"&gt;="&amp;$C$3,Transferencias!$B$2:$B$1201,"&lt;="&amp;$C$4))</f>
        <v/>
      </c>
      <c r="F24" s="31">
        <f>IF($A24="","",SUMIFS(Transferencias!$Q$2:$Q$1201,Transferencias!$D$2:$D$1201,$A24,Transferencias!$B$2:$B$1201,"&gt;="&amp;$C$3,Transferencias!$B$2:$B$1201,"&lt;="&amp;$C$4))</f>
        <v/>
      </c>
      <c r="G24" s="30">
        <f>IF($A24="","",COUNTIFS(Transferencias!$D$2:$D$1201,$A24,Transferencias!$S$2:$S$1201,"Recibido con diferencia",Transferencias!$B$2:$B$1201,"&gt;="&amp;$C$3,Transferencias!$B$2:$B$1201,"&lt;="&amp;$C$4))</f>
        <v/>
      </c>
      <c r="H24" s="32">
        <f>IF($A24="","",SUMIFS(Transferencias!$N$2:$N$1201,Transferencias!$D$2:$D$1201,$A24,Transferencias!$B$2:$B$1201,"&gt;="&amp;$C$3,Transferencias!$B$2:$B$1201,"&lt;="&amp;$C$4))</f>
        <v/>
      </c>
      <c r="I24" s="31">
        <f>IF($A24="","",SUMIFS(Transferencias!$R$2:$R$1201,Transferencias!$C$2:$C$1201,$A24,Transferencias!$B$2:$B$1201,"&gt;="&amp;$C$3,Transferencias!$B$2:$B$1201,"&lt;="&amp;$C$4))</f>
        <v/>
      </c>
    </row>
    <row r="25">
      <c r="A25" s="30">
        <f>IF('Sucursales y productos'!$A$20="","",'Sucursales y productos'!$A$20)</f>
        <v/>
      </c>
      <c r="B25" s="30">
        <f>IF($A25="","",COUNTIFS(Transferencias!$D$2:$D$1201,$A25,Transferencias!$K$2:$K$1201,"&lt;&gt;",Transferencias!$B$2:$B$1201,"&gt;="&amp;$C$3,Transferencias!$B$2:$B$1201,"&lt;="&amp;$C$4))</f>
        <v/>
      </c>
      <c r="C25" s="31">
        <f>IF($A25="","",SUMIFS(Transferencias!$R$2:$R$1201,Transferencias!$D$2:$D$1201,$A25,Transferencias!$K$2:$K$1201,"&lt;&gt;",Transferencias!$B$2:$B$1201,"&gt;="&amp;$C$3,Transferencias!$B$2:$B$1201,"&lt;="&amp;$C$4))</f>
        <v/>
      </c>
      <c r="D25" s="30">
        <f>IF($A25="","",COUNTIFS(Transferencias!$D$2:$D$1201,$A25,Transferencias!$I$2:$I$1201,"&lt;&gt;",Transferencias!$K$2:$K$1201,"",Transferencias!$B$2:$B$1201,"&gt;="&amp;$C$3,Transferencias!$B$2:$B$1201,"&lt;="&amp;$C$4))</f>
        <v/>
      </c>
      <c r="E25" s="31">
        <f>IF($A25="","",SUMIFS(Transferencias!$R$2:$R$1201,Transferencias!$D$2:$D$1201,$A25,Transferencias!$K$2:$K$1201,"",Transferencias!$B$2:$B$1201,"&gt;="&amp;$C$3,Transferencias!$B$2:$B$1201,"&lt;="&amp;$C$4))</f>
        <v/>
      </c>
      <c r="F25" s="31">
        <f>IF($A25="","",SUMIFS(Transferencias!$Q$2:$Q$1201,Transferencias!$D$2:$D$1201,$A25,Transferencias!$B$2:$B$1201,"&gt;="&amp;$C$3,Transferencias!$B$2:$B$1201,"&lt;="&amp;$C$4))</f>
        <v/>
      </c>
      <c r="G25" s="30">
        <f>IF($A25="","",COUNTIFS(Transferencias!$D$2:$D$1201,$A25,Transferencias!$S$2:$S$1201,"Recibido con diferencia",Transferencias!$B$2:$B$1201,"&gt;="&amp;$C$3,Transferencias!$B$2:$B$1201,"&lt;="&amp;$C$4))</f>
        <v/>
      </c>
      <c r="H25" s="32">
        <f>IF($A25="","",SUMIFS(Transferencias!$N$2:$N$1201,Transferencias!$D$2:$D$1201,$A25,Transferencias!$B$2:$B$1201,"&gt;="&amp;$C$3,Transferencias!$B$2:$B$1201,"&lt;="&amp;$C$4))</f>
        <v/>
      </c>
      <c r="I25" s="31">
        <f>IF($A25="","",SUMIFS(Transferencias!$R$2:$R$1201,Transferencias!$C$2:$C$1201,$A25,Transferencias!$B$2:$B$1201,"&gt;="&amp;$C$3,Transferencias!$B$2:$B$1201,"&lt;="&amp;$C$4))</f>
        <v/>
      </c>
    </row>
    <row r="26">
      <c r="A26" s="30">
        <f>IF('Sucursales y productos'!$A$21="","",'Sucursales y productos'!$A$21)</f>
        <v/>
      </c>
      <c r="B26" s="30">
        <f>IF($A26="","",COUNTIFS(Transferencias!$D$2:$D$1201,$A26,Transferencias!$K$2:$K$1201,"&lt;&gt;",Transferencias!$B$2:$B$1201,"&gt;="&amp;$C$3,Transferencias!$B$2:$B$1201,"&lt;="&amp;$C$4))</f>
        <v/>
      </c>
      <c r="C26" s="31">
        <f>IF($A26="","",SUMIFS(Transferencias!$R$2:$R$1201,Transferencias!$D$2:$D$1201,$A26,Transferencias!$K$2:$K$1201,"&lt;&gt;",Transferencias!$B$2:$B$1201,"&gt;="&amp;$C$3,Transferencias!$B$2:$B$1201,"&lt;="&amp;$C$4))</f>
        <v/>
      </c>
      <c r="D26" s="30">
        <f>IF($A26="","",COUNTIFS(Transferencias!$D$2:$D$1201,$A26,Transferencias!$I$2:$I$1201,"&lt;&gt;",Transferencias!$K$2:$K$1201,"",Transferencias!$B$2:$B$1201,"&gt;="&amp;$C$3,Transferencias!$B$2:$B$1201,"&lt;="&amp;$C$4))</f>
        <v/>
      </c>
      <c r="E26" s="31">
        <f>IF($A26="","",SUMIFS(Transferencias!$R$2:$R$1201,Transferencias!$D$2:$D$1201,$A26,Transferencias!$K$2:$K$1201,"",Transferencias!$B$2:$B$1201,"&gt;="&amp;$C$3,Transferencias!$B$2:$B$1201,"&lt;="&amp;$C$4))</f>
        <v/>
      </c>
      <c r="F26" s="31">
        <f>IF($A26="","",SUMIFS(Transferencias!$Q$2:$Q$1201,Transferencias!$D$2:$D$1201,$A26,Transferencias!$B$2:$B$1201,"&gt;="&amp;$C$3,Transferencias!$B$2:$B$1201,"&lt;="&amp;$C$4))</f>
        <v/>
      </c>
      <c r="G26" s="30">
        <f>IF($A26="","",COUNTIFS(Transferencias!$D$2:$D$1201,$A26,Transferencias!$S$2:$S$1201,"Recibido con diferencia",Transferencias!$B$2:$B$1201,"&gt;="&amp;$C$3,Transferencias!$B$2:$B$1201,"&lt;="&amp;$C$4))</f>
        <v/>
      </c>
      <c r="H26" s="32">
        <f>IF($A26="","",SUMIFS(Transferencias!$N$2:$N$1201,Transferencias!$D$2:$D$1201,$A26,Transferencias!$B$2:$B$1201,"&gt;="&amp;$C$3,Transferencias!$B$2:$B$1201,"&lt;="&amp;$C$4))</f>
        <v/>
      </c>
      <c r="I26" s="31">
        <f>IF($A26="","",SUMIFS(Transferencias!$R$2:$R$1201,Transferencias!$C$2:$C$1201,$A26,Transferencias!$B$2:$B$1201,"&gt;="&amp;$C$3,Transferencias!$B$2:$B$1201,"&lt;="&amp;$C$4))</f>
        <v/>
      </c>
    </row>
    <row r="27">
      <c r="A27" s="21" t="inlineStr">
        <is>
          <t>Total</t>
        </is>
      </c>
      <c r="B27" s="33">
        <f>SUM(B7:B26)</f>
        <v/>
      </c>
      <c r="C27" s="34">
        <f>SUM(C7:C26)</f>
        <v/>
      </c>
      <c r="D27" s="33">
        <f>SUM(D7:D26)</f>
        <v/>
      </c>
      <c r="E27" s="34">
        <f>SUM(E7:E26)</f>
        <v/>
      </c>
      <c r="F27" s="34">
        <f>SUM(F7:F26)</f>
        <v/>
      </c>
      <c r="G27" s="33">
        <f>SUM(G7:G26)</f>
        <v/>
      </c>
      <c r="H27" s="35">
        <f>SUM(H7:H26)</f>
        <v/>
      </c>
      <c r="I27" s="34">
        <f>SUM(I7:I26)</f>
        <v/>
      </c>
    </row>
  </sheetData>
  <conditionalFormatting sqref="F7:F27">
    <cfRule type="expression" priority="1" dxfId="5">
      <formula>AND(ISNUMBER($F7),$F7&lt;0)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2026-10-20T17:45:11Z</dcterms:created>
  <dcterms:modified xmlns:dcterms="http://purl.org/dc/terms/" xmlns:xsi="http://www.w3.org/2001/XMLSchema-instance" xsi:type="dcterms:W3CDTF">2026-10-20T17:45:14Z</dcterms:modified>
</cp:coreProperties>
</file>